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patriciaquigley/Desktop/project-management-data-bootcamp/"/>
    </mc:Choice>
  </mc:AlternateContent>
  <xr:revisionPtr revIDLastSave="0" documentId="13_ncr:1_{610F271E-921A-5B4A-9146-934742C87CA9}" xr6:coauthVersionLast="47" xr6:coauthVersionMax="47" xr10:uidLastSave="{00000000-0000-0000-0000-000000000000}"/>
  <bookViews>
    <workbookView minimized="1" xWindow="0" yWindow="760" windowWidth="30240" windowHeight="17940" activeTab="2" xr2:uid="{00000000-000D-0000-FFFF-FFFF00000000}"/>
  </bookViews>
  <sheets>
    <sheet name="Sheet9" sheetId="18" r:id="rId1"/>
    <sheet name="DASHBOARD" sheetId="12" r:id="rId2"/>
    <sheet name="Sheet8" sheetId="17" r:id="rId3"/>
    <sheet name="DASH DICTIONARY" sheetId="13" r:id="rId4"/>
    <sheet name="DASH PLAN" sheetId="14" r:id="rId5"/>
    <sheet name="RAW_DATA" sheetId="1" r:id="rId6"/>
    <sheet name="SAMPLE DATASET" sheetId="2" r:id="rId7"/>
    <sheet name="LOOKUP" sheetId="3" r:id="rId8"/>
    <sheet name="QUIZ LOGIC" sheetId="4" r:id="rId9"/>
    <sheet name="2025 JOB LIST" sheetId="5" r:id="rId10"/>
    <sheet name="2024 JOB LIST" sheetId="6" r:id="rId11"/>
    <sheet name="2023 JOB LIST" sheetId="7" r:id="rId12"/>
    <sheet name="2022 JOB LIST" sheetId="8" r:id="rId13"/>
    <sheet name="DATA DICTIONARY" sheetId="9" r:id="rId14"/>
  </sheets>
  <calcPr calcId="191029"/>
  <pivotCaches>
    <pivotCache cacheId="49" r:id="rId1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2" i="3" l="1"/>
  <c r="C33" i="3"/>
  <c r="C34" i="3"/>
  <c r="C35" i="3"/>
  <c r="C36" i="3"/>
  <c r="C37" i="3"/>
  <c r="C38" i="3"/>
  <c r="C39" i="3"/>
  <c r="C40" i="3"/>
  <c r="C41" i="3"/>
  <c r="C42" i="3"/>
  <c r="C43" i="3"/>
  <c r="C44" i="3"/>
  <c r="C45" i="3"/>
  <c r="C46" i="3"/>
  <c r="C31" i="3"/>
  <c r="D27" i="3"/>
  <c r="B27" i="3"/>
  <c r="B31" i="3" a="1"/>
  <c r="B31" i="3"/>
  <c r="K2" i="12"/>
  <c r="B2" i="12"/>
  <c r="B3" i="12"/>
  <c r="B4" i="12"/>
  <c r="B5" i="12"/>
  <c r="B6" i="12"/>
  <c r="B7" i="12"/>
  <c r="B8" i="12"/>
  <c r="B9" i="12"/>
  <c r="B10" i="12"/>
  <c r="B11" i="12"/>
  <c r="B12" i="12"/>
  <c r="B13" i="12"/>
  <c r="B14" i="12"/>
  <c r="B15" i="12"/>
  <c r="B16" i="12"/>
  <c r="B17" i="12"/>
  <c r="B1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47" i="12"/>
  <c r="B48" i="12"/>
  <c r="B49" i="12"/>
  <c r="B50" i="12"/>
  <c r="B51" i="12"/>
  <c r="B52" i="12"/>
  <c r="B53" i="12"/>
  <c r="B54" i="12"/>
  <c r="B55" i="12"/>
  <c r="B56" i="12"/>
  <c r="B57" i="12"/>
  <c r="B58" i="12"/>
  <c r="B59" i="12"/>
  <c r="B60" i="12"/>
  <c r="B61" i="12"/>
  <c r="B62" i="12"/>
  <c r="B63" i="12"/>
  <c r="B64" i="12"/>
  <c r="B65" i="12"/>
  <c r="B66" i="12"/>
  <c r="B67" i="12"/>
  <c r="B68" i="12"/>
  <c r="B69" i="12"/>
  <c r="B70" i="12"/>
  <c r="B71" i="12"/>
  <c r="B72" i="12"/>
  <c r="B73" i="12"/>
  <c r="B74" i="12"/>
  <c r="B75" i="12"/>
  <c r="B76" i="12"/>
  <c r="B77" i="12"/>
  <c r="B78" i="12"/>
  <c r="B79" i="12"/>
  <c r="B80" i="12"/>
  <c r="B81" i="12"/>
  <c r="B82" i="12"/>
  <c r="B83" i="12"/>
  <c r="B84" i="12"/>
  <c r="B85" i="12"/>
  <c r="B86" i="12"/>
  <c r="B87" i="12"/>
  <c r="B88" i="12"/>
  <c r="B89" i="12"/>
  <c r="B90" i="12"/>
  <c r="B91" i="12"/>
  <c r="B92" i="12"/>
  <c r="B93" i="12"/>
  <c r="B94" i="12"/>
  <c r="B95" i="12"/>
  <c r="B96" i="12"/>
  <c r="B97" i="12"/>
  <c r="B98" i="12"/>
  <c r="B99" i="12"/>
  <c r="B100" i="12"/>
  <c r="B101" i="12"/>
  <c r="B102" i="12"/>
  <c r="B103" i="12"/>
  <c r="B104" i="12"/>
  <c r="B105" i="12"/>
  <c r="B106" i="12"/>
  <c r="B107" i="12"/>
  <c r="B108" i="12"/>
  <c r="B109" i="12"/>
  <c r="B110" i="12"/>
  <c r="B111" i="12"/>
  <c r="B112" i="12"/>
  <c r="B113" i="12"/>
  <c r="B114" i="12"/>
  <c r="B115" i="12"/>
  <c r="B116" i="12"/>
  <c r="B117" i="12"/>
  <c r="B118" i="12"/>
  <c r="B119" i="12"/>
  <c r="B120" i="12"/>
  <c r="B121" i="12"/>
  <c r="B122" i="12"/>
  <c r="B123" i="12"/>
  <c r="B124" i="12"/>
  <c r="B125" i="12"/>
  <c r="B126" i="12"/>
  <c r="B127" i="12"/>
  <c r="B128" i="12"/>
  <c r="B129" i="12"/>
  <c r="B130" i="12"/>
  <c r="B131" i="12"/>
  <c r="B132" i="12"/>
  <c r="B133" i="12"/>
  <c r="B134" i="12"/>
  <c r="B135" i="12"/>
  <c r="B136" i="12"/>
  <c r="B137" i="12"/>
  <c r="B138" i="12"/>
  <c r="B139" i="12"/>
  <c r="B140" i="12"/>
  <c r="B141" i="12"/>
  <c r="B142" i="12"/>
  <c r="B143" i="12"/>
  <c r="B144" i="12"/>
  <c r="B145" i="12"/>
  <c r="B146" i="12"/>
  <c r="B147" i="12"/>
  <c r="B148" i="12"/>
  <c r="B149" i="12"/>
  <c r="B150" i="12"/>
  <c r="B151" i="12"/>
  <c r="B152" i="12"/>
  <c r="B153" i="12"/>
  <c r="B154" i="12"/>
  <c r="B155" i="12"/>
  <c r="B156" i="12"/>
  <c r="B157" i="12"/>
  <c r="B158" i="12"/>
  <c r="B159" i="12"/>
  <c r="B160" i="12"/>
  <c r="B161" i="12"/>
  <c r="B162" i="12"/>
  <c r="B163" i="12"/>
  <c r="B164" i="12"/>
  <c r="B165" i="12"/>
  <c r="B166" i="12"/>
  <c r="B167" i="12"/>
  <c r="B168" i="12"/>
  <c r="B169" i="12"/>
  <c r="B170" i="12"/>
  <c r="B171" i="12"/>
  <c r="B172" i="12"/>
  <c r="B173" i="12"/>
  <c r="B174" i="12"/>
  <c r="B175" i="12"/>
  <c r="B176" i="12"/>
  <c r="B177" i="12"/>
  <c r="B178" i="12"/>
  <c r="B179" i="12"/>
  <c r="B180" i="12"/>
  <c r="B181" i="12"/>
  <c r="B182" i="12"/>
  <c r="B183" i="12"/>
  <c r="B184" i="12"/>
  <c r="B185" i="12"/>
  <c r="B186" i="12"/>
  <c r="B187" i="12"/>
  <c r="B188" i="12"/>
  <c r="B189" i="12"/>
  <c r="B190" i="12"/>
  <c r="B191" i="12"/>
  <c r="B192" i="12"/>
  <c r="B193" i="12"/>
  <c r="B194" i="12"/>
  <c r="B195" i="12"/>
  <c r="B196" i="12"/>
  <c r="B197" i="12"/>
  <c r="B198" i="12"/>
  <c r="B199" i="12"/>
  <c r="B200" i="12"/>
  <c r="B201" i="12"/>
  <c r="B202" i="12"/>
  <c r="B203" i="12"/>
  <c r="B204" i="12"/>
  <c r="B205" i="12"/>
  <c r="B206" i="12"/>
  <c r="B207" i="12"/>
  <c r="B208" i="12"/>
  <c r="B209" i="12"/>
  <c r="B210" i="12"/>
  <c r="B211" i="12"/>
  <c r="B212" i="12"/>
  <c r="B213" i="12"/>
  <c r="B214" i="12"/>
  <c r="B215" i="12"/>
  <c r="B216" i="12"/>
  <c r="B217" i="12"/>
  <c r="B218" i="12"/>
  <c r="B219" i="12"/>
  <c r="B220" i="12"/>
  <c r="B221" i="12"/>
  <c r="B222" i="12"/>
  <c r="B223" i="12"/>
  <c r="B224" i="12"/>
  <c r="B225" i="12"/>
  <c r="B226" i="12"/>
  <c r="B227" i="12"/>
  <c r="B228" i="12"/>
  <c r="B229" i="12"/>
  <c r="B230" i="12"/>
  <c r="B231" i="12"/>
  <c r="B232" i="12"/>
  <c r="B233" i="12"/>
  <c r="B234" i="12"/>
  <c r="B235" i="12"/>
  <c r="B236" i="12"/>
  <c r="B237" i="12"/>
  <c r="B238" i="12"/>
  <c r="B239" i="12"/>
  <c r="B240" i="12"/>
  <c r="B241" i="12"/>
  <c r="B242" i="12"/>
  <c r="B243" i="12"/>
  <c r="B244" i="12"/>
  <c r="B245" i="12"/>
  <c r="B246" i="12"/>
  <c r="B247" i="12"/>
  <c r="B248" i="12"/>
  <c r="B249" i="12"/>
  <c r="B250" i="12"/>
  <c r="B251" i="12"/>
  <c r="B252" i="12"/>
  <c r="B253" i="12"/>
  <c r="B254" i="12"/>
  <c r="B255" i="12"/>
  <c r="B256" i="12"/>
  <c r="B257" i="12"/>
  <c r="B258" i="12"/>
  <c r="B259" i="12"/>
  <c r="B260" i="12"/>
  <c r="B261" i="12"/>
  <c r="B262" i="12"/>
  <c r="B263" i="12"/>
  <c r="B264" i="12"/>
  <c r="B265" i="12"/>
  <c r="B266" i="12"/>
  <c r="B267" i="12"/>
  <c r="B268" i="12"/>
  <c r="B269" i="12"/>
  <c r="B270" i="12"/>
  <c r="B271" i="12"/>
  <c r="B272" i="12"/>
  <c r="B273" i="12"/>
  <c r="B274" i="12"/>
  <c r="B275" i="12"/>
  <c r="B276" i="12"/>
  <c r="B277" i="12"/>
  <c r="B278" i="12"/>
  <c r="B279" i="12"/>
  <c r="B280" i="12"/>
  <c r="B281" i="12"/>
  <c r="B282" i="12"/>
  <c r="B283" i="12"/>
  <c r="B284" i="12"/>
  <c r="B285" i="12"/>
  <c r="B286" i="12"/>
  <c r="B287" i="12"/>
  <c r="B288" i="12"/>
  <c r="B289" i="12"/>
  <c r="B290" i="12"/>
  <c r="B291" i="12"/>
  <c r="B292" i="12"/>
  <c r="B293" i="12"/>
  <c r="B294" i="12"/>
  <c r="B295" i="12"/>
  <c r="B296" i="12"/>
  <c r="B297" i="12"/>
  <c r="B298" i="12"/>
  <c r="B299" i="12"/>
  <c r="B300" i="12"/>
  <c r="B301" i="12"/>
  <c r="B302" i="12"/>
  <c r="B303" i="12"/>
  <c r="B304" i="12"/>
  <c r="B305" i="12"/>
  <c r="B306" i="12"/>
  <c r="B307" i="12"/>
  <c r="B308" i="12"/>
  <c r="B309" i="12"/>
  <c r="B310" i="12"/>
  <c r="B311" i="12"/>
  <c r="B312" i="12"/>
  <c r="B313" i="12"/>
  <c r="B314" i="12"/>
  <c r="B315" i="12"/>
  <c r="B316" i="12"/>
  <c r="B317" i="12"/>
  <c r="B318" i="12"/>
  <c r="B319" i="12"/>
  <c r="B320" i="12"/>
  <c r="B321" i="12"/>
  <c r="B322" i="12"/>
  <c r="B323" i="12"/>
  <c r="B324" i="12"/>
  <c r="B325" i="12"/>
  <c r="B326" i="12"/>
  <c r="B327" i="12"/>
  <c r="B328" i="12"/>
  <c r="B329" i="12"/>
  <c r="B330" i="12"/>
  <c r="B331" i="12"/>
  <c r="B332" i="12"/>
  <c r="B333" i="12"/>
  <c r="B334" i="12"/>
  <c r="B335" i="12"/>
  <c r="B336" i="12"/>
  <c r="B337" i="12"/>
  <c r="B338" i="12"/>
  <c r="B339" i="12"/>
  <c r="B340" i="12"/>
  <c r="B341" i="12"/>
  <c r="B342" i="12"/>
  <c r="B343" i="12"/>
  <c r="B344" i="12"/>
  <c r="B345" i="12"/>
  <c r="B346" i="12"/>
  <c r="B347" i="12"/>
  <c r="B348" i="12"/>
  <c r="B349" i="12"/>
  <c r="B350" i="12"/>
  <c r="B351" i="12"/>
  <c r="B352" i="12"/>
  <c r="B353" i="12"/>
  <c r="B354" i="12"/>
  <c r="B355" i="12"/>
  <c r="B356" i="12"/>
  <c r="B357" i="12"/>
  <c r="B358" i="12"/>
  <c r="B359" i="12"/>
  <c r="B360" i="12"/>
  <c r="B361" i="12"/>
  <c r="B362" i="12"/>
  <c r="U2" i="12"/>
  <c r="U3" i="12"/>
  <c r="U4" i="12"/>
  <c r="U5" i="12"/>
  <c r="U6" i="12"/>
  <c r="U7" i="12"/>
  <c r="U8" i="12"/>
  <c r="U9" i="12"/>
  <c r="U10" i="12"/>
  <c r="U11" i="12"/>
  <c r="U12" i="12"/>
  <c r="U13" i="12"/>
  <c r="U14" i="12"/>
  <c r="U15" i="12"/>
  <c r="U16" i="12"/>
  <c r="U17" i="12"/>
  <c r="U18" i="12"/>
  <c r="U19" i="12"/>
  <c r="U20" i="12"/>
  <c r="U21" i="12"/>
  <c r="U22" i="12"/>
  <c r="U23" i="12"/>
  <c r="U24" i="12"/>
  <c r="U25" i="12"/>
  <c r="U26" i="12"/>
  <c r="U27" i="12"/>
  <c r="U28" i="12"/>
  <c r="U29" i="12"/>
  <c r="U30" i="12"/>
  <c r="U31" i="12"/>
  <c r="U32" i="12"/>
  <c r="U33" i="12"/>
  <c r="U34" i="12"/>
  <c r="U35" i="12"/>
  <c r="U36" i="12"/>
  <c r="U37" i="12"/>
  <c r="U38" i="12"/>
  <c r="U39" i="12"/>
  <c r="U40" i="12"/>
  <c r="U41" i="12"/>
  <c r="U42" i="12"/>
  <c r="U43" i="12"/>
  <c r="U44" i="12"/>
  <c r="U45" i="12"/>
  <c r="U46" i="12"/>
  <c r="U47" i="12"/>
  <c r="U48" i="12"/>
  <c r="U49" i="12"/>
  <c r="U50" i="12"/>
  <c r="U51" i="12"/>
  <c r="U52" i="12"/>
  <c r="U53" i="12"/>
  <c r="U54" i="12"/>
  <c r="U55" i="12"/>
  <c r="U56" i="12"/>
  <c r="U57" i="12"/>
  <c r="U58" i="12"/>
  <c r="U59" i="12"/>
  <c r="U60" i="12"/>
  <c r="U61" i="12"/>
  <c r="U62" i="12"/>
  <c r="U63" i="12"/>
  <c r="U64" i="12"/>
  <c r="U65" i="12"/>
  <c r="U66" i="12"/>
  <c r="U67" i="12"/>
  <c r="U68" i="12"/>
  <c r="U69" i="12"/>
  <c r="U70" i="12"/>
  <c r="U71" i="12"/>
  <c r="U72" i="12"/>
  <c r="U73" i="12"/>
  <c r="U74" i="12"/>
  <c r="U75" i="12"/>
  <c r="U76" i="12"/>
  <c r="U77" i="12"/>
  <c r="U78" i="12"/>
  <c r="U79" i="12"/>
  <c r="U80" i="12"/>
  <c r="U81" i="12"/>
  <c r="U82" i="12"/>
  <c r="U83" i="12"/>
  <c r="U84" i="12"/>
  <c r="U85" i="12"/>
  <c r="U86" i="12"/>
  <c r="U87" i="12"/>
  <c r="U88" i="12"/>
  <c r="U89" i="12"/>
  <c r="U90" i="12"/>
  <c r="U91" i="12"/>
  <c r="U92" i="12"/>
  <c r="U93" i="12"/>
  <c r="U94" i="12"/>
  <c r="U95" i="12"/>
  <c r="U96" i="12"/>
  <c r="U97" i="12"/>
  <c r="U98" i="12"/>
  <c r="U99" i="12"/>
  <c r="U100" i="12"/>
  <c r="U101" i="12"/>
  <c r="U102" i="12"/>
  <c r="U103" i="12"/>
  <c r="U104" i="12"/>
  <c r="U105" i="12"/>
  <c r="U106" i="12"/>
  <c r="U107" i="12"/>
  <c r="U108" i="12"/>
  <c r="U109" i="12"/>
  <c r="U110" i="12"/>
  <c r="U111" i="12"/>
  <c r="U112" i="12"/>
  <c r="U113" i="12"/>
  <c r="U114" i="12"/>
  <c r="U115" i="12"/>
  <c r="U116" i="12"/>
  <c r="U117" i="12"/>
  <c r="U118" i="12"/>
  <c r="U119" i="12"/>
  <c r="U120" i="12"/>
  <c r="U121" i="12"/>
  <c r="U122" i="12"/>
  <c r="U123" i="12"/>
  <c r="U124" i="12"/>
  <c r="U125" i="12"/>
  <c r="U126" i="12"/>
  <c r="U127" i="12"/>
  <c r="U128" i="12"/>
  <c r="U129" i="12"/>
  <c r="U130" i="12"/>
  <c r="U131" i="12"/>
  <c r="U132" i="12"/>
  <c r="U133" i="12"/>
  <c r="U134" i="12"/>
  <c r="U135" i="12"/>
  <c r="U136" i="12"/>
  <c r="U137" i="12"/>
  <c r="U138" i="12"/>
  <c r="U139" i="12"/>
  <c r="U140" i="12"/>
  <c r="U141" i="12"/>
  <c r="U142" i="12"/>
  <c r="U143" i="12"/>
  <c r="U144" i="12"/>
  <c r="U145" i="12"/>
  <c r="U146" i="12"/>
  <c r="U147" i="12"/>
  <c r="U148" i="12"/>
  <c r="U149" i="12"/>
  <c r="U150" i="12"/>
  <c r="U151" i="12"/>
  <c r="U152" i="12"/>
  <c r="U153" i="12"/>
  <c r="U154" i="12"/>
  <c r="U155" i="12"/>
  <c r="U156" i="12"/>
  <c r="U157" i="12"/>
  <c r="U158" i="12"/>
  <c r="U159" i="12"/>
  <c r="U160" i="12"/>
  <c r="U161" i="12"/>
  <c r="U162" i="12"/>
  <c r="U163" i="12"/>
  <c r="U164" i="12"/>
  <c r="U165" i="12"/>
  <c r="U166" i="12"/>
  <c r="U167" i="12"/>
  <c r="U168" i="12"/>
  <c r="U169" i="12"/>
  <c r="U170" i="12"/>
  <c r="U171" i="12"/>
  <c r="U172" i="12"/>
  <c r="U173" i="12"/>
  <c r="U174" i="12"/>
  <c r="U175" i="12"/>
  <c r="U176" i="12"/>
  <c r="U177" i="12"/>
  <c r="U178" i="12"/>
  <c r="U179" i="12"/>
  <c r="U180" i="12"/>
  <c r="U181" i="12"/>
  <c r="U182" i="12"/>
  <c r="U183" i="12"/>
  <c r="U184" i="12"/>
  <c r="U185" i="12"/>
  <c r="U186" i="12"/>
  <c r="U187" i="12"/>
  <c r="U188" i="12"/>
  <c r="U189" i="12"/>
  <c r="U190" i="12"/>
  <c r="U191" i="12"/>
  <c r="U192" i="12"/>
  <c r="U193" i="12"/>
  <c r="U194" i="12"/>
  <c r="U195" i="12"/>
  <c r="U196" i="12"/>
  <c r="U197" i="12"/>
  <c r="U198" i="12"/>
  <c r="U199" i="12"/>
  <c r="U200" i="12"/>
  <c r="U201" i="12"/>
  <c r="U202" i="12"/>
  <c r="U203" i="12"/>
  <c r="U204" i="12"/>
  <c r="U205" i="12"/>
  <c r="U206" i="12"/>
  <c r="U207" i="12"/>
  <c r="U208" i="12"/>
  <c r="U209" i="12"/>
  <c r="U210" i="12"/>
  <c r="U211" i="12"/>
  <c r="U212" i="12"/>
  <c r="U213" i="12"/>
  <c r="U214" i="12"/>
  <c r="U215" i="12"/>
  <c r="U216" i="12"/>
  <c r="U217" i="12"/>
  <c r="U218" i="12"/>
  <c r="U219" i="12"/>
  <c r="U220" i="12"/>
  <c r="U221" i="12"/>
  <c r="U222" i="12"/>
  <c r="U223" i="12"/>
  <c r="U224" i="12"/>
  <c r="U225" i="12"/>
  <c r="U226" i="12"/>
  <c r="U227" i="12"/>
  <c r="U228" i="12"/>
  <c r="U229" i="12"/>
  <c r="U230" i="12"/>
  <c r="U231" i="12"/>
  <c r="U232" i="12"/>
  <c r="U233" i="12"/>
  <c r="U234" i="12"/>
  <c r="U235" i="12"/>
  <c r="U236" i="12"/>
  <c r="U237" i="12"/>
  <c r="U238" i="12"/>
  <c r="U239" i="12"/>
  <c r="U240" i="12"/>
  <c r="U241" i="12"/>
  <c r="U242" i="12"/>
  <c r="U243" i="12"/>
  <c r="U244" i="12"/>
  <c r="U245" i="12"/>
  <c r="U246" i="12"/>
  <c r="U247" i="12"/>
  <c r="U248" i="12"/>
  <c r="U249" i="12"/>
  <c r="U250" i="12"/>
  <c r="U251" i="12"/>
  <c r="U252" i="12"/>
  <c r="U253" i="12"/>
  <c r="U254" i="12"/>
  <c r="U255" i="12"/>
  <c r="U256" i="12"/>
  <c r="U257" i="12"/>
  <c r="U258" i="12"/>
  <c r="U259" i="12"/>
  <c r="U260" i="12"/>
  <c r="U261" i="12"/>
  <c r="U262" i="12"/>
  <c r="U263" i="12"/>
  <c r="U264" i="12"/>
  <c r="U265" i="12"/>
  <c r="U266" i="12"/>
  <c r="U267" i="12"/>
  <c r="U268" i="12"/>
  <c r="U269" i="12"/>
  <c r="U270" i="12"/>
  <c r="U271" i="12"/>
  <c r="U272" i="12"/>
  <c r="U273" i="12"/>
  <c r="U274" i="12"/>
  <c r="U275" i="12"/>
  <c r="U276" i="12"/>
  <c r="U277" i="12"/>
  <c r="U278" i="12"/>
  <c r="U279" i="12"/>
  <c r="U280" i="12"/>
  <c r="U281" i="12"/>
  <c r="U282" i="12"/>
  <c r="U283" i="12"/>
  <c r="U284" i="12"/>
  <c r="U285" i="12"/>
  <c r="U286" i="12"/>
  <c r="U287" i="12"/>
  <c r="U288" i="12"/>
  <c r="U289" i="12"/>
  <c r="U290" i="12"/>
  <c r="U291" i="12"/>
  <c r="U292" i="12"/>
  <c r="U293" i="12"/>
  <c r="U294" i="12"/>
  <c r="U295" i="12"/>
  <c r="U296" i="12"/>
  <c r="U297" i="12"/>
  <c r="U298" i="12"/>
  <c r="U299" i="12"/>
  <c r="U300" i="12"/>
  <c r="U301" i="12"/>
  <c r="U302" i="12"/>
  <c r="U303" i="12"/>
  <c r="U304" i="12"/>
  <c r="U305" i="12"/>
  <c r="U306" i="12"/>
  <c r="U307" i="12"/>
  <c r="U308" i="12"/>
  <c r="U309" i="12"/>
  <c r="U310" i="12"/>
  <c r="U311" i="12"/>
  <c r="U312" i="12"/>
  <c r="U313" i="12"/>
  <c r="U314" i="12"/>
  <c r="U315" i="12"/>
  <c r="U316" i="12"/>
  <c r="U317" i="12"/>
  <c r="U318" i="12"/>
  <c r="U319" i="12"/>
  <c r="U320" i="12"/>
  <c r="U321" i="12"/>
  <c r="U322" i="12"/>
  <c r="U323" i="12"/>
  <c r="U324" i="12"/>
  <c r="U325" i="12"/>
  <c r="U326" i="12"/>
  <c r="U327" i="12"/>
  <c r="U328" i="12"/>
  <c r="U329" i="12"/>
  <c r="U330" i="12"/>
  <c r="U331" i="12"/>
  <c r="U332" i="12"/>
  <c r="U333" i="12"/>
  <c r="U334" i="12"/>
  <c r="U335" i="12"/>
  <c r="U336" i="12"/>
  <c r="U337" i="12"/>
  <c r="U338" i="12"/>
  <c r="U339" i="12"/>
  <c r="U340" i="12"/>
  <c r="U341" i="12"/>
  <c r="U342" i="12"/>
  <c r="U343" i="12"/>
  <c r="U344" i="12"/>
  <c r="U345" i="12"/>
  <c r="U346" i="12"/>
  <c r="U347" i="12"/>
  <c r="U348" i="12"/>
  <c r="U349" i="12"/>
  <c r="U350" i="12"/>
  <c r="U351" i="12"/>
  <c r="U352" i="12"/>
  <c r="U353" i="12"/>
  <c r="U354" i="12"/>
  <c r="U355" i="12"/>
  <c r="U356" i="12"/>
  <c r="U357" i="12"/>
  <c r="U358" i="12"/>
  <c r="U359" i="12"/>
  <c r="U360" i="12"/>
  <c r="U361" i="12"/>
  <c r="U362" i="12"/>
  <c r="P2" i="12"/>
  <c r="P3" i="12"/>
  <c r="P4" i="12"/>
  <c r="P5" i="12"/>
  <c r="P6" i="12"/>
  <c r="P7" i="12"/>
  <c r="P8" i="12"/>
  <c r="P9" i="12"/>
  <c r="P10" i="12"/>
  <c r="P11" i="12"/>
  <c r="P12" i="12"/>
  <c r="P13" i="12"/>
  <c r="P14" i="12"/>
  <c r="P15" i="12"/>
  <c r="P16" i="12"/>
  <c r="P17" i="12"/>
  <c r="P18" i="12"/>
  <c r="P19" i="12"/>
  <c r="P20" i="12"/>
  <c r="P21" i="12"/>
  <c r="P22" i="12"/>
  <c r="P23" i="12"/>
  <c r="P24" i="12"/>
  <c r="P25" i="12"/>
  <c r="P26" i="12"/>
  <c r="P27" i="12"/>
  <c r="P28" i="12"/>
  <c r="P29" i="12"/>
  <c r="P30" i="12"/>
  <c r="P31" i="12"/>
  <c r="P32" i="12"/>
  <c r="P33" i="12"/>
  <c r="P34" i="12"/>
  <c r="P35" i="12"/>
  <c r="P36" i="12"/>
  <c r="P37" i="12"/>
  <c r="P38" i="12"/>
  <c r="P39" i="12"/>
  <c r="P40" i="12"/>
  <c r="P41" i="12"/>
  <c r="P42" i="12"/>
  <c r="P43" i="12"/>
  <c r="P44" i="12"/>
  <c r="P45" i="12"/>
  <c r="P46" i="12"/>
  <c r="P47" i="12"/>
  <c r="P48" i="12"/>
  <c r="P49" i="12"/>
  <c r="P50" i="12"/>
  <c r="P51" i="12"/>
  <c r="P52" i="12"/>
  <c r="P53" i="12"/>
  <c r="P54" i="12"/>
  <c r="P55" i="12"/>
  <c r="P56" i="12"/>
  <c r="P57" i="12"/>
  <c r="P58" i="12"/>
  <c r="P59" i="12"/>
  <c r="P60" i="12"/>
  <c r="P61"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7" i="12"/>
  <c r="P88" i="12"/>
  <c r="P89" i="12"/>
  <c r="P90" i="12"/>
  <c r="P91" i="12"/>
  <c r="P92" i="12"/>
  <c r="P93" i="12"/>
  <c r="P94" i="12"/>
  <c r="P95" i="12"/>
  <c r="P96" i="12"/>
  <c r="P97" i="12"/>
  <c r="P98" i="12"/>
  <c r="P99" i="12"/>
  <c r="P100" i="12"/>
  <c r="P101" i="12"/>
  <c r="P102" i="12"/>
  <c r="P103" i="12"/>
  <c r="P104" i="12"/>
  <c r="P105" i="12"/>
  <c r="P106" i="12"/>
  <c r="P107" i="12"/>
  <c r="P108" i="12"/>
  <c r="P109" i="12"/>
  <c r="P110" i="12"/>
  <c r="P111" i="12"/>
  <c r="P112" i="12"/>
  <c r="P113" i="12"/>
  <c r="P114" i="12"/>
  <c r="P115" i="12"/>
  <c r="P116" i="12"/>
  <c r="P117" i="12"/>
  <c r="P118" i="12"/>
  <c r="P119" i="12"/>
  <c r="P120" i="12"/>
  <c r="P121" i="12"/>
  <c r="P122" i="12"/>
  <c r="P123" i="12"/>
  <c r="P124" i="12"/>
  <c r="P125" i="12"/>
  <c r="P126" i="12"/>
  <c r="P127" i="12"/>
  <c r="P128" i="12"/>
  <c r="P129" i="12"/>
  <c r="P130" i="12"/>
  <c r="P131" i="12"/>
  <c r="P132" i="12"/>
  <c r="P133" i="12"/>
  <c r="P134" i="12"/>
  <c r="P135" i="12"/>
  <c r="P136" i="12"/>
  <c r="P137" i="12"/>
  <c r="P138" i="12"/>
  <c r="P139" i="12"/>
  <c r="P140" i="12"/>
  <c r="P141" i="12"/>
  <c r="P142" i="12"/>
  <c r="P143" i="12"/>
  <c r="P144" i="12"/>
  <c r="P145" i="12"/>
  <c r="P146" i="12"/>
  <c r="P147" i="12"/>
  <c r="P148" i="12"/>
  <c r="P149" i="12"/>
  <c r="P150" i="12"/>
  <c r="P151" i="12"/>
  <c r="P152" i="12"/>
  <c r="P153" i="12"/>
  <c r="P154" i="12"/>
  <c r="P155" i="12"/>
  <c r="P156" i="12"/>
  <c r="P157" i="12"/>
  <c r="P158" i="12"/>
  <c r="P159" i="12"/>
  <c r="P160" i="12"/>
  <c r="P161" i="12"/>
  <c r="P162" i="12"/>
  <c r="P163" i="12"/>
  <c r="P164" i="12"/>
  <c r="P165" i="12"/>
  <c r="P166" i="12"/>
  <c r="P167" i="12"/>
  <c r="P168" i="12"/>
  <c r="P169" i="12"/>
  <c r="P170" i="12"/>
  <c r="P171" i="12"/>
  <c r="P172" i="12"/>
  <c r="P173" i="12"/>
  <c r="P174" i="12"/>
  <c r="P175" i="12"/>
  <c r="P176" i="12"/>
  <c r="P177" i="12"/>
  <c r="P178" i="12"/>
  <c r="P179" i="12"/>
  <c r="P180" i="12"/>
  <c r="P181" i="12"/>
  <c r="P182" i="12"/>
  <c r="P183" i="12"/>
  <c r="P184" i="12"/>
  <c r="P185" i="12"/>
  <c r="P186" i="12"/>
  <c r="P187" i="12"/>
  <c r="P188" i="12"/>
  <c r="P189" i="12"/>
  <c r="P190" i="12"/>
  <c r="P191" i="12"/>
  <c r="P192" i="12"/>
  <c r="P193" i="12"/>
  <c r="P194" i="12"/>
  <c r="P195" i="12"/>
  <c r="P196" i="12"/>
  <c r="P197" i="12"/>
  <c r="P198" i="12"/>
  <c r="P199" i="12"/>
  <c r="P200" i="12"/>
  <c r="P201" i="12"/>
  <c r="P202" i="12"/>
  <c r="P203" i="12"/>
  <c r="P204" i="12"/>
  <c r="P205" i="12"/>
  <c r="P206" i="12"/>
  <c r="P207" i="12"/>
  <c r="P208" i="12"/>
  <c r="P209" i="12"/>
  <c r="P210" i="12"/>
  <c r="P211" i="12"/>
  <c r="P212" i="12"/>
  <c r="P213" i="12"/>
  <c r="P214" i="12"/>
  <c r="P215" i="12"/>
  <c r="P216" i="12"/>
  <c r="P217" i="12"/>
  <c r="P218" i="12"/>
  <c r="P219" i="12"/>
  <c r="P220" i="12"/>
  <c r="P221" i="12"/>
  <c r="P222" i="12"/>
  <c r="P223" i="12"/>
  <c r="P224" i="12"/>
  <c r="P225" i="12"/>
  <c r="P226" i="12"/>
  <c r="P227" i="12"/>
  <c r="P228" i="12"/>
  <c r="P229" i="12"/>
  <c r="P230" i="12"/>
  <c r="P231" i="12"/>
  <c r="P232" i="12"/>
  <c r="P233" i="12"/>
  <c r="P234" i="12"/>
  <c r="P235" i="12"/>
  <c r="P236" i="12"/>
  <c r="P237" i="12"/>
  <c r="P238" i="12"/>
  <c r="P239" i="12"/>
  <c r="P240" i="12"/>
  <c r="P241" i="12"/>
  <c r="P242" i="12"/>
  <c r="P243" i="12"/>
  <c r="P244" i="12"/>
  <c r="P245" i="12"/>
  <c r="P246" i="12"/>
  <c r="P247" i="12"/>
  <c r="P248" i="12"/>
  <c r="P249" i="12"/>
  <c r="P250" i="12"/>
  <c r="P251" i="12"/>
  <c r="P252" i="12"/>
  <c r="P253" i="12"/>
  <c r="P254" i="12"/>
  <c r="P255" i="12"/>
  <c r="P256" i="12"/>
  <c r="P257" i="12"/>
  <c r="P258" i="12"/>
  <c r="P259" i="12"/>
  <c r="P260" i="12"/>
  <c r="P261" i="12"/>
  <c r="P262" i="12"/>
  <c r="P263" i="12"/>
  <c r="P264" i="12"/>
  <c r="P265" i="12"/>
  <c r="P266" i="12"/>
  <c r="P267" i="12"/>
  <c r="P268" i="12"/>
  <c r="P269" i="12"/>
  <c r="P270" i="12"/>
  <c r="P271" i="12"/>
  <c r="P272" i="12"/>
  <c r="P273" i="12"/>
  <c r="P274" i="12"/>
  <c r="P275" i="12"/>
  <c r="P276" i="12"/>
  <c r="P277" i="12"/>
  <c r="P278" i="12"/>
  <c r="P279" i="12"/>
  <c r="P280" i="12"/>
  <c r="P281" i="12"/>
  <c r="P282" i="12"/>
  <c r="P283" i="12"/>
  <c r="P284" i="12"/>
  <c r="P285" i="12"/>
  <c r="P286" i="12"/>
  <c r="P287" i="12"/>
  <c r="P288" i="12"/>
  <c r="P289" i="12"/>
  <c r="P290" i="12"/>
  <c r="P291" i="12"/>
  <c r="P292" i="12"/>
  <c r="P293" i="12"/>
  <c r="P294" i="12"/>
  <c r="P295" i="12"/>
  <c r="P296" i="12"/>
  <c r="P297" i="12"/>
  <c r="P298" i="12"/>
  <c r="P299" i="12"/>
  <c r="P300" i="12"/>
  <c r="P301" i="12"/>
  <c r="P302" i="12"/>
  <c r="P303" i="12"/>
  <c r="P304" i="12"/>
  <c r="P305" i="12"/>
  <c r="P306" i="12"/>
  <c r="P307" i="12"/>
  <c r="P308" i="12"/>
  <c r="P309" i="12"/>
  <c r="P310" i="12"/>
  <c r="P311" i="12"/>
  <c r="P312" i="12"/>
  <c r="P313" i="12"/>
  <c r="P314" i="12"/>
  <c r="P315" i="12"/>
  <c r="P316" i="12"/>
  <c r="P317" i="12"/>
  <c r="P318" i="12"/>
  <c r="P319" i="12"/>
  <c r="P320" i="12"/>
  <c r="P321" i="12"/>
  <c r="P322" i="12"/>
  <c r="P323" i="12"/>
  <c r="P324" i="12"/>
  <c r="P325" i="12"/>
  <c r="P326" i="12"/>
  <c r="P327" i="12"/>
  <c r="P328" i="12"/>
  <c r="P329" i="12"/>
  <c r="P330" i="12"/>
  <c r="P331" i="12"/>
  <c r="P332" i="12"/>
  <c r="P333" i="12"/>
  <c r="P334" i="12"/>
  <c r="P335" i="12"/>
  <c r="P336" i="12"/>
  <c r="P337" i="12"/>
  <c r="P338" i="12"/>
  <c r="P339" i="12"/>
  <c r="P340" i="12"/>
  <c r="P341" i="12"/>
  <c r="P342" i="12"/>
  <c r="P343" i="12"/>
  <c r="P344" i="12"/>
  <c r="P345" i="12"/>
  <c r="P346" i="12"/>
  <c r="P347" i="12"/>
  <c r="P348" i="12"/>
  <c r="P349" i="12"/>
  <c r="P350" i="12"/>
  <c r="P351" i="12"/>
  <c r="P352" i="12"/>
  <c r="P353" i="12"/>
  <c r="P354" i="12"/>
  <c r="P355" i="12"/>
  <c r="P356" i="12"/>
  <c r="P357" i="12"/>
  <c r="P358" i="12"/>
  <c r="P359" i="12"/>
  <c r="P360" i="12"/>
  <c r="P361" i="12"/>
  <c r="P362" i="12"/>
  <c r="T2" i="12"/>
  <c r="T3" i="12"/>
  <c r="T4" i="12"/>
  <c r="T5" i="12"/>
  <c r="T6" i="12"/>
  <c r="T7" i="12"/>
  <c r="T8" i="12"/>
  <c r="T9" i="12"/>
  <c r="T10" i="12"/>
  <c r="T11" i="12"/>
  <c r="T12" i="12"/>
  <c r="T13" i="12"/>
  <c r="T14" i="12"/>
  <c r="T15" i="12"/>
  <c r="T16" i="12"/>
  <c r="T17" i="12"/>
  <c r="T18" i="12"/>
  <c r="T19" i="12"/>
  <c r="T20" i="12"/>
  <c r="T21" i="12"/>
  <c r="T22" i="12"/>
  <c r="T23" i="12"/>
  <c r="T24" i="12"/>
  <c r="T25" i="12"/>
  <c r="T26" i="12"/>
  <c r="T27" i="12"/>
  <c r="T28" i="12"/>
  <c r="T29" i="12"/>
  <c r="T30" i="12"/>
  <c r="T31" i="12"/>
  <c r="T32" i="12"/>
  <c r="T33" i="12"/>
  <c r="T34" i="12"/>
  <c r="T35" i="12"/>
  <c r="T36" i="12"/>
  <c r="T37" i="12"/>
  <c r="T38" i="12"/>
  <c r="T39" i="12"/>
  <c r="T40" i="12"/>
  <c r="T41" i="12"/>
  <c r="T42" i="12"/>
  <c r="T43" i="12"/>
  <c r="T44" i="12"/>
  <c r="T45" i="12"/>
  <c r="T46" i="12"/>
  <c r="T47" i="12"/>
  <c r="T48" i="12"/>
  <c r="T49" i="12"/>
  <c r="T50" i="12"/>
  <c r="T51" i="12"/>
  <c r="T52" i="12"/>
  <c r="T53" i="12"/>
  <c r="T54" i="12"/>
  <c r="T55" i="12"/>
  <c r="T56" i="12"/>
  <c r="T57" i="12"/>
  <c r="T58" i="12"/>
  <c r="T59" i="12"/>
  <c r="T60" i="12"/>
  <c r="T61" i="12"/>
  <c r="T62" i="12"/>
  <c r="T63" i="12"/>
  <c r="T64" i="12"/>
  <c r="T65" i="12"/>
  <c r="T66" i="12"/>
  <c r="T67" i="12"/>
  <c r="T68" i="12"/>
  <c r="T69" i="12"/>
  <c r="T70" i="12"/>
  <c r="T71" i="12"/>
  <c r="T72" i="12"/>
  <c r="T73" i="12"/>
  <c r="T74" i="12"/>
  <c r="T75" i="12"/>
  <c r="T76" i="12"/>
  <c r="T77" i="12"/>
  <c r="T78" i="12"/>
  <c r="T79" i="12"/>
  <c r="T80" i="12"/>
  <c r="T81" i="12"/>
  <c r="T82" i="12"/>
  <c r="T83" i="12"/>
  <c r="T84" i="12"/>
  <c r="T85" i="12"/>
  <c r="T86" i="12"/>
  <c r="T87" i="12"/>
  <c r="T88" i="12"/>
  <c r="T89" i="12"/>
  <c r="T90" i="12"/>
  <c r="T91" i="12"/>
  <c r="T92" i="12"/>
  <c r="T93" i="12"/>
  <c r="T94" i="12"/>
  <c r="T95" i="12"/>
  <c r="T96" i="12"/>
  <c r="T97" i="12"/>
  <c r="T98" i="12"/>
  <c r="T99" i="12"/>
  <c r="T100" i="12"/>
  <c r="T101" i="12"/>
  <c r="T102" i="12"/>
  <c r="T103" i="12"/>
  <c r="T104" i="12"/>
  <c r="T105" i="12"/>
  <c r="T106" i="12"/>
  <c r="T107" i="12"/>
  <c r="T108" i="12"/>
  <c r="T109" i="12"/>
  <c r="T110" i="12"/>
  <c r="T111" i="12"/>
  <c r="T112" i="12"/>
  <c r="T113" i="12"/>
  <c r="T114" i="12"/>
  <c r="T115" i="12"/>
  <c r="T116" i="12"/>
  <c r="T117" i="12"/>
  <c r="T118" i="12"/>
  <c r="T119" i="12"/>
  <c r="T120" i="12"/>
  <c r="T121" i="12"/>
  <c r="T122" i="12"/>
  <c r="T123" i="12"/>
  <c r="T124" i="12"/>
  <c r="T125" i="12"/>
  <c r="T126" i="12"/>
  <c r="T127" i="12"/>
  <c r="T128" i="12"/>
  <c r="T129" i="12"/>
  <c r="T130" i="12"/>
  <c r="T131" i="12"/>
  <c r="T132" i="12"/>
  <c r="T133" i="12"/>
  <c r="T134" i="12"/>
  <c r="T135" i="12"/>
  <c r="T136" i="12"/>
  <c r="T137" i="12"/>
  <c r="T138" i="12"/>
  <c r="T139" i="12"/>
  <c r="T140" i="12"/>
  <c r="T141" i="12"/>
  <c r="T142" i="12"/>
  <c r="T143" i="12"/>
  <c r="T144" i="12"/>
  <c r="T145" i="12"/>
  <c r="T146" i="12"/>
  <c r="T147" i="12"/>
  <c r="T148" i="12"/>
  <c r="T149" i="12"/>
  <c r="T150" i="12"/>
  <c r="T151" i="12"/>
  <c r="T152" i="12"/>
  <c r="T153" i="12"/>
  <c r="T154" i="12"/>
  <c r="T155" i="12"/>
  <c r="T156" i="12"/>
  <c r="T157" i="12"/>
  <c r="T158" i="12"/>
  <c r="T159" i="12"/>
  <c r="T160" i="12"/>
  <c r="T161" i="12"/>
  <c r="T162" i="12"/>
  <c r="T163" i="12"/>
  <c r="T164" i="12"/>
  <c r="T165" i="12"/>
  <c r="T166" i="12"/>
  <c r="T167" i="12"/>
  <c r="T168" i="12"/>
  <c r="T169" i="12"/>
  <c r="T170" i="12"/>
  <c r="T171" i="12"/>
  <c r="T172" i="12"/>
  <c r="T173" i="12"/>
  <c r="T174" i="12"/>
  <c r="T175" i="12"/>
  <c r="T176" i="12"/>
  <c r="T177" i="12"/>
  <c r="T178" i="12"/>
  <c r="T179" i="12"/>
  <c r="T180" i="12"/>
  <c r="T181" i="12"/>
  <c r="T182" i="12"/>
  <c r="T183" i="12"/>
  <c r="T184" i="12"/>
  <c r="T185" i="12"/>
  <c r="T186" i="12"/>
  <c r="T187" i="12"/>
  <c r="T188" i="12"/>
  <c r="T189" i="12"/>
  <c r="T190" i="12"/>
  <c r="T191" i="12"/>
  <c r="T192" i="12"/>
  <c r="T193" i="12"/>
  <c r="T194" i="12"/>
  <c r="T195" i="12"/>
  <c r="T196" i="12"/>
  <c r="T197" i="12"/>
  <c r="T198" i="12"/>
  <c r="T199" i="12"/>
  <c r="T200" i="12"/>
  <c r="T201" i="12"/>
  <c r="T202" i="12"/>
  <c r="T203" i="12"/>
  <c r="T204" i="12"/>
  <c r="T205" i="12"/>
  <c r="T206" i="12"/>
  <c r="T207" i="12"/>
  <c r="T208" i="12"/>
  <c r="T209" i="12"/>
  <c r="T210" i="12"/>
  <c r="T211" i="12"/>
  <c r="T212" i="12"/>
  <c r="T213" i="12"/>
  <c r="T214" i="12"/>
  <c r="T215" i="12"/>
  <c r="T216" i="12"/>
  <c r="T217" i="12"/>
  <c r="T218" i="12"/>
  <c r="T219" i="12"/>
  <c r="T220" i="12"/>
  <c r="T221" i="12"/>
  <c r="T222" i="12"/>
  <c r="T223" i="12"/>
  <c r="T224" i="12"/>
  <c r="T225" i="12"/>
  <c r="T226" i="12"/>
  <c r="T227" i="12"/>
  <c r="T228" i="12"/>
  <c r="T229" i="12"/>
  <c r="T230" i="12"/>
  <c r="T231" i="12"/>
  <c r="T232" i="12"/>
  <c r="T233" i="12"/>
  <c r="T234" i="12"/>
  <c r="T235" i="12"/>
  <c r="T236" i="12"/>
  <c r="T237" i="12"/>
  <c r="T238" i="12"/>
  <c r="T239" i="12"/>
  <c r="T240" i="12"/>
  <c r="T241" i="12"/>
  <c r="T242" i="12"/>
  <c r="T243" i="12"/>
  <c r="T244" i="12"/>
  <c r="T245" i="12"/>
  <c r="T246" i="12"/>
  <c r="T247" i="12"/>
  <c r="T248" i="12"/>
  <c r="T249" i="12"/>
  <c r="T250" i="12"/>
  <c r="T251" i="12"/>
  <c r="T252" i="12"/>
  <c r="T253" i="12"/>
  <c r="T254" i="12"/>
  <c r="T255" i="12"/>
  <c r="T256" i="12"/>
  <c r="T257" i="12"/>
  <c r="T258" i="12"/>
  <c r="T259" i="12"/>
  <c r="T260" i="12"/>
  <c r="T261" i="12"/>
  <c r="T262" i="12"/>
  <c r="T263" i="12"/>
  <c r="T264" i="12"/>
  <c r="T265" i="12"/>
  <c r="T266" i="12"/>
  <c r="T267" i="12"/>
  <c r="T268" i="12"/>
  <c r="T269" i="12"/>
  <c r="T270" i="12"/>
  <c r="T271" i="12"/>
  <c r="T272" i="12"/>
  <c r="T273" i="12"/>
  <c r="T274" i="12"/>
  <c r="T275" i="12"/>
  <c r="T276" i="12"/>
  <c r="T277" i="12"/>
  <c r="T278" i="12"/>
  <c r="T279" i="12"/>
  <c r="T280" i="12"/>
  <c r="T281" i="12"/>
  <c r="T282" i="12"/>
  <c r="T283" i="12"/>
  <c r="T284" i="12"/>
  <c r="T285" i="12"/>
  <c r="T286" i="12"/>
  <c r="T287" i="12"/>
  <c r="T288" i="12"/>
  <c r="T289" i="12"/>
  <c r="T290" i="12"/>
  <c r="T291" i="12"/>
  <c r="T292" i="12"/>
  <c r="T293" i="12"/>
  <c r="T294" i="12"/>
  <c r="T295" i="12"/>
  <c r="T296" i="12"/>
  <c r="T297" i="12"/>
  <c r="T298" i="12"/>
  <c r="T299" i="12"/>
  <c r="T300" i="12"/>
  <c r="T301" i="12"/>
  <c r="T302" i="12"/>
  <c r="T303" i="12"/>
  <c r="T304" i="12"/>
  <c r="T305" i="12"/>
  <c r="T306" i="12"/>
  <c r="T307" i="12"/>
  <c r="T308" i="12"/>
  <c r="T309" i="12"/>
  <c r="T310" i="12"/>
  <c r="T311" i="12"/>
  <c r="T312" i="12"/>
  <c r="T313" i="12"/>
  <c r="T314" i="12"/>
  <c r="T315" i="12"/>
  <c r="T316" i="12"/>
  <c r="T317" i="12"/>
  <c r="T318" i="12"/>
  <c r="T319" i="12"/>
  <c r="T320" i="12"/>
  <c r="T321" i="12"/>
  <c r="T322" i="12"/>
  <c r="T323" i="12"/>
  <c r="T324" i="12"/>
  <c r="T325" i="12"/>
  <c r="T326" i="12"/>
  <c r="T327" i="12"/>
  <c r="T328" i="12"/>
  <c r="T329" i="12"/>
  <c r="T330" i="12"/>
  <c r="T331" i="12"/>
  <c r="T332" i="12"/>
  <c r="T333" i="12"/>
  <c r="T334" i="12"/>
  <c r="T335" i="12"/>
  <c r="T336" i="12"/>
  <c r="T337" i="12"/>
  <c r="T338" i="12"/>
  <c r="T339" i="12"/>
  <c r="T340" i="12"/>
  <c r="T341" i="12"/>
  <c r="T342" i="12"/>
  <c r="T343" i="12"/>
  <c r="T344" i="12"/>
  <c r="T345" i="12"/>
  <c r="T346" i="12"/>
  <c r="T347" i="12"/>
  <c r="T348" i="12"/>
  <c r="T349" i="12"/>
  <c r="T350" i="12"/>
  <c r="T351" i="12"/>
  <c r="T352" i="12"/>
  <c r="T353" i="12"/>
  <c r="T354" i="12"/>
  <c r="T355" i="12"/>
  <c r="T356" i="12"/>
  <c r="T357" i="12"/>
  <c r="T358" i="12"/>
  <c r="T359" i="12"/>
  <c r="T360" i="12"/>
  <c r="T361" i="12"/>
  <c r="T362" i="12"/>
  <c r="Y2" i="12"/>
  <c r="Y3" i="12"/>
  <c r="Y4" i="12"/>
  <c r="Y5" i="12"/>
  <c r="Y6" i="12"/>
  <c r="Y7" i="12"/>
  <c r="Y8" i="12"/>
  <c r="Y9" i="12"/>
  <c r="Y10" i="12"/>
  <c r="Y11" i="12"/>
  <c r="Y12" i="12"/>
  <c r="Y13" i="12"/>
  <c r="Y14" i="12"/>
  <c r="Y15" i="12"/>
  <c r="Y16" i="12"/>
  <c r="Y17" i="12"/>
  <c r="Y18" i="12"/>
  <c r="Y19" i="12"/>
  <c r="Y20" i="12"/>
  <c r="Y21" i="12"/>
  <c r="Y22" i="12"/>
  <c r="Y23" i="12"/>
  <c r="Y24" i="12"/>
  <c r="Y25" i="12"/>
  <c r="Y26" i="12"/>
  <c r="Y27" i="12"/>
  <c r="Y28" i="12"/>
  <c r="Y29" i="12"/>
  <c r="Y30" i="12"/>
  <c r="Y31" i="12"/>
  <c r="Y32" i="12"/>
  <c r="Y33" i="12"/>
  <c r="Y34" i="12"/>
  <c r="Y35" i="12"/>
  <c r="Y36" i="12"/>
  <c r="Y37" i="12"/>
  <c r="Y38" i="12"/>
  <c r="Y39" i="12"/>
  <c r="Y40" i="12"/>
  <c r="Y41" i="12"/>
  <c r="Y42" i="12"/>
  <c r="Y43" i="12"/>
  <c r="Y44" i="12"/>
  <c r="Y45" i="12"/>
  <c r="Y46" i="12"/>
  <c r="Y47" i="12"/>
  <c r="Y48" i="12"/>
  <c r="Y49" i="12"/>
  <c r="Y50" i="12"/>
  <c r="Y51" i="12"/>
  <c r="Y52" i="12"/>
  <c r="Y53" i="12"/>
  <c r="Y54" i="12"/>
  <c r="Y55" i="12"/>
  <c r="Y56" i="12"/>
  <c r="Y57" i="12"/>
  <c r="Y58" i="12"/>
  <c r="Y59" i="12"/>
  <c r="Y60" i="12"/>
  <c r="Y61" i="12"/>
  <c r="Y62" i="12"/>
  <c r="Y63" i="12"/>
  <c r="Y64" i="12"/>
  <c r="Y65" i="12"/>
  <c r="Y66" i="12"/>
  <c r="Y67" i="12"/>
  <c r="Y68" i="12"/>
  <c r="Y69" i="12"/>
  <c r="Y70" i="12"/>
  <c r="Y71" i="12"/>
  <c r="Y72" i="12"/>
  <c r="Y73" i="12"/>
  <c r="Y74" i="12"/>
  <c r="Y75" i="12"/>
  <c r="Y76" i="12"/>
  <c r="Y77" i="12"/>
  <c r="Y78" i="12"/>
  <c r="Y79" i="12"/>
  <c r="Y80" i="12"/>
  <c r="Y81" i="12"/>
  <c r="Y82" i="12"/>
  <c r="Y83" i="12"/>
  <c r="Y84" i="12"/>
  <c r="Y85" i="12"/>
  <c r="Y86" i="12"/>
  <c r="Y87" i="12"/>
  <c r="Y88" i="12"/>
  <c r="Y89" i="12"/>
  <c r="Y90" i="12"/>
  <c r="Y91" i="12"/>
  <c r="Y92" i="12"/>
  <c r="Y93" i="12"/>
  <c r="Y94" i="12"/>
  <c r="Y95" i="12"/>
  <c r="Y96" i="12"/>
  <c r="Y97" i="12"/>
  <c r="Y98" i="12"/>
  <c r="Y99" i="12"/>
  <c r="Y100" i="12"/>
  <c r="Y101" i="12"/>
  <c r="Y102" i="12"/>
  <c r="Y103" i="12"/>
  <c r="Y104" i="12"/>
  <c r="Y105" i="12"/>
  <c r="Y106" i="12"/>
  <c r="Y107" i="12"/>
  <c r="Y108" i="12"/>
  <c r="Y109" i="12"/>
  <c r="Y110" i="12"/>
  <c r="Y111" i="12"/>
  <c r="Y112" i="12"/>
  <c r="Y113" i="12"/>
  <c r="Y114" i="12"/>
  <c r="Y115" i="12"/>
  <c r="Y116" i="12"/>
  <c r="Y117" i="12"/>
  <c r="Y118" i="12"/>
  <c r="Y119" i="12"/>
  <c r="Y120" i="12"/>
  <c r="Y121" i="12"/>
  <c r="Y122" i="12"/>
  <c r="Y123" i="12"/>
  <c r="Y124" i="12"/>
  <c r="Y125" i="12"/>
  <c r="Y126" i="12"/>
  <c r="Y127" i="12"/>
  <c r="Y128" i="12"/>
  <c r="Y129" i="12"/>
  <c r="Y130" i="12"/>
  <c r="Y131" i="12"/>
  <c r="Y132" i="12"/>
  <c r="Y133" i="12"/>
  <c r="Y134" i="12"/>
  <c r="Y135" i="12"/>
  <c r="Y136" i="12"/>
  <c r="Y137" i="12"/>
  <c r="Y138" i="12"/>
  <c r="Y139" i="12"/>
  <c r="Y140" i="12"/>
  <c r="Y141" i="12"/>
  <c r="Y142" i="12"/>
  <c r="Y143" i="12"/>
  <c r="Y144" i="12"/>
  <c r="Y145" i="12"/>
  <c r="Y146" i="12"/>
  <c r="Y147" i="12"/>
  <c r="Y148" i="12"/>
  <c r="Y149" i="12"/>
  <c r="Y150" i="12"/>
  <c r="Y151" i="12"/>
  <c r="Y152" i="12"/>
  <c r="Y153" i="12"/>
  <c r="Y154" i="12"/>
  <c r="Y155" i="12"/>
  <c r="Y156" i="12"/>
  <c r="Y157" i="12"/>
  <c r="Y158" i="12"/>
  <c r="Y159" i="12"/>
  <c r="Y160" i="12"/>
  <c r="Y161" i="12"/>
  <c r="Y162" i="12"/>
  <c r="Y163" i="12"/>
  <c r="Y164" i="12"/>
  <c r="Y165" i="12"/>
  <c r="Y166" i="12"/>
  <c r="Y167" i="12"/>
  <c r="Y168" i="12"/>
  <c r="Y169" i="12"/>
  <c r="Y170" i="12"/>
  <c r="Y171" i="12"/>
  <c r="Y172" i="12"/>
  <c r="Y173" i="12"/>
  <c r="Y174" i="12"/>
  <c r="Y175" i="12"/>
  <c r="Y176" i="12"/>
  <c r="Y177" i="12"/>
  <c r="Y178" i="12"/>
  <c r="Y179" i="12"/>
  <c r="Y180" i="12"/>
  <c r="Y181" i="12"/>
  <c r="Y182" i="12"/>
  <c r="Y183" i="12"/>
  <c r="Y184" i="12"/>
  <c r="Y185" i="12"/>
  <c r="Y186" i="12"/>
  <c r="Y187" i="12"/>
  <c r="Y188" i="12"/>
  <c r="Y189" i="12"/>
  <c r="Y190" i="12"/>
  <c r="Y191" i="12"/>
  <c r="Y192" i="12"/>
  <c r="Y193" i="12"/>
  <c r="Y194" i="12"/>
  <c r="Y195" i="12"/>
  <c r="Y196" i="12"/>
  <c r="Y197" i="12"/>
  <c r="Y198" i="12"/>
  <c r="Y199" i="12"/>
  <c r="Y200" i="12"/>
  <c r="Y201" i="12"/>
  <c r="Y202" i="12"/>
  <c r="Y203" i="12"/>
  <c r="Y204" i="12"/>
  <c r="Y205" i="12"/>
  <c r="Y206" i="12"/>
  <c r="Y207" i="12"/>
  <c r="Y208" i="12"/>
  <c r="Y209" i="12"/>
  <c r="Y210" i="12"/>
  <c r="Y211" i="12"/>
  <c r="Y212" i="12"/>
  <c r="Y213" i="12"/>
  <c r="Y214" i="12"/>
  <c r="Y215" i="12"/>
  <c r="Y216" i="12"/>
  <c r="Y217" i="12"/>
  <c r="Y218" i="12"/>
  <c r="Y219" i="12"/>
  <c r="Y220" i="12"/>
  <c r="Y221" i="12"/>
  <c r="Y222" i="12"/>
  <c r="Y223" i="12"/>
  <c r="Y224" i="12"/>
  <c r="Y225" i="12"/>
  <c r="Y226" i="12"/>
  <c r="Y227" i="12"/>
  <c r="Y228" i="12"/>
  <c r="Y229" i="12"/>
  <c r="Y230" i="12"/>
  <c r="Y231" i="12"/>
  <c r="Y232" i="12"/>
  <c r="Y233" i="12"/>
  <c r="Y234" i="12"/>
  <c r="Y235" i="12"/>
  <c r="Y236" i="12"/>
  <c r="Y237" i="12"/>
  <c r="Y238" i="12"/>
  <c r="Y239" i="12"/>
  <c r="Y240" i="12"/>
  <c r="Y241" i="12"/>
  <c r="Y242" i="12"/>
  <c r="Y243" i="12"/>
  <c r="Y244" i="12"/>
  <c r="Y245" i="12"/>
  <c r="Y246" i="12"/>
  <c r="Y247" i="12"/>
  <c r="Y248" i="12"/>
  <c r="Y249" i="12"/>
  <c r="Y250" i="12"/>
  <c r="Y251" i="12"/>
  <c r="Y252" i="12"/>
  <c r="Y253" i="12"/>
  <c r="Y254" i="12"/>
  <c r="Y255" i="12"/>
  <c r="Y256" i="12"/>
  <c r="Y257" i="12"/>
  <c r="Y258" i="12"/>
  <c r="Y259" i="12"/>
  <c r="Y260" i="12"/>
  <c r="Y261" i="12"/>
  <c r="Y262" i="12"/>
  <c r="Y263" i="12"/>
  <c r="Y264" i="12"/>
  <c r="Y265" i="12"/>
  <c r="Y266" i="12"/>
  <c r="Y267" i="12"/>
  <c r="Y268" i="12"/>
  <c r="Y269" i="12"/>
  <c r="Y270" i="12"/>
  <c r="Y271" i="12"/>
  <c r="Y272" i="12"/>
  <c r="Y273" i="12"/>
  <c r="Y274" i="12"/>
  <c r="Y275" i="12"/>
  <c r="Y276" i="12"/>
  <c r="Y277" i="12"/>
  <c r="Y278" i="12"/>
  <c r="Y279" i="12"/>
  <c r="Y280" i="12"/>
  <c r="Y281" i="12"/>
  <c r="Y282" i="12"/>
  <c r="Y283" i="12"/>
  <c r="Y284" i="12"/>
  <c r="Y285" i="12"/>
  <c r="Y286" i="12"/>
  <c r="Y287" i="12"/>
  <c r="Y288" i="12"/>
  <c r="Y289" i="12"/>
  <c r="Y290" i="12"/>
  <c r="Y291" i="12"/>
  <c r="Y292" i="12"/>
  <c r="Y293" i="12"/>
  <c r="Y294" i="12"/>
  <c r="Y295" i="12"/>
  <c r="Y296" i="12"/>
  <c r="Y297" i="12"/>
  <c r="Y298" i="12"/>
  <c r="Y299" i="12"/>
  <c r="Y300" i="12"/>
  <c r="Y301" i="12"/>
  <c r="Y302" i="12"/>
  <c r="Y303" i="12"/>
  <c r="Y304" i="12"/>
  <c r="Y305" i="12"/>
  <c r="Y306" i="12"/>
  <c r="Y307" i="12"/>
  <c r="Y308" i="12"/>
  <c r="Y309" i="12"/>
  <c r="Y310" i="12"/>
  <c r="Y311" i="12"/>
  <c r="Y312" i="12"/>
  <c r="Y313" i="12"/>
  <c r="Y314" i="12"/>
  <c r="Y315" i="12"/>
  <c r="Y316" i="12"/>
  <c r="Y317" i="12"/>
  <c r="Y318" i="12"/>
  <c r="Y319" i="12"/>
  <c r="Y320" i="12"/>
  <c r="Y321" i="12"/>
  <c r="Y322" i="12"/>
  <c r="Y323" i="12"/>
  <c r="Y324" i="12"/>
  <c r="Y325" i="12"/>
  <c r="Y326" i="12"/>
  <c r="Y327" i="12"/>
  <c r="Y328" i="12"/>
  <c r="Y329" i="12"/>
  <c r="Y330" i="12"/>
  <c r="Y331" i="12"/>
  <c r="Y332" i="12"/>
  <c r="Y333" i="12"/>
  <c r="Y334" i="12"/>
  <c r="Y335" i="12"/>
  <c r="Y336" i="12"/>
  <c r="Y337" i="12"/>
  <c r="Y338" i="12"/>
  <c r="Y339" i="12"/>
  <c r="Y340" i="12"/>
  <c r="Y341" i="12"/>
  <c r="Y342" i="12"/>
  <c r="Y343" i="12"/>
  <c r="Y344" i="12"/>
  <c r="Y345" i="12"/>
  <c r="Y346" i="12"/>
  <c r="Y347" i="12"/>
  <c r="Y348" i="12"/>
  <c r="Y349" i="12"/>
  <c r="Y350" i="12"/>
  <c r="Y351" i="12"/>
  <c r="Y352" i="12"/>
  <c r="Y353" i="12"/>
  <c r="Y354" i="12"/>
  <c r="Y355" i="12"/>
  <c r="Y356" i="12"/>
  <c r="Y357" i="12"/>
  <c r="Y358" i="12"/>
  <c r="Y359" i="12"/>
  <c r="Y360" i="12"/>
  <c r="Y361" i="12"/>
  <c r="Y362" i="12"/>
  <c r="G2" i="12"/>
  <c r="G3" i="12"/>
  <c r="G4" i="12"/>
  <c r="G5" i="12"/>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48" i="12"/>
  <c r="G49" i="12"/>
  <c r="G50" i="12"/>
  <c r="G51" i="12"/>
  <c r="G52" i="12"/>
  <c r="G53" i="12"/>
  <c r="G54" i="12"/>
  <c r="G55" i="12"/>
  <c r="G56" i="12"/>
  <c r="G57" i="12"/>
  <c r="G58" i="12"/>
  <c r="G59" i="12"/>
  <c r="G60" i="12"/>
  <c r="G61" i="12"/>
  <c r="G62" i="12"/>
  <c r="G63" i="12"/>
  <c r="G64" i="12"/>
  <c r="G65" i="12"/>
  <c r="G66" i="12"/>
  <c r="G67" i="12"/>
  <c r="G68" i="12"/>
  <c r="G69" i="12"/>
  <c r="G70" i="12"/>
  <c r="G71" i="12"/>
  <c r="G72" i="12"/>
  <c r="G73" i="12"/>
  <c r="G74" i="12"/>
  <c r="G75" i="12"/>
  <c r="G76" i="12"/>
  <c r="G77" i="12"/>
  <c r="G78" i="12"/>
  <c r="G79" i="12"/>
  <c r="G80" i="12"/>
  <c r="G81" i="12"/>
  <c r="G82" i="12"/>
  <c r="G83" i="12"/>
  <c r="G84" i="12"/>
  <c r="G85" i="12"/>
  <c r="G86" i="12"/>
  <c r="G87" i="12"/>
  <c r="G88" i="12"/>
  <c r="G89" i="12"/>
  <c r="G90" i="12"/>
  <c r="G91" i="12"/>
  <c r="G92" i="12"/>
  <c r="G93" i="12"/>
  <c r="G94" i="12"/>
  <c r="G95" i="12"/>
  <c r="G96" i="12"/>
  <c r="G97" i="12"/>
  <c r="G98" i="12"/>
  <c r="G99" i="12"/>
  <c r="G100" i="12"/>
  <c r="G101" i="12"/>
  <c r="G102" i="12"/>
  <c r="G103" i="12"/>
  <c r="G104" i="12"/>
  <c r="G105" i="12"/>
  <c r="G106" i="12"/>
  <c r="G107" i="12"/>
  <c r="G108" i="12"/>
  <c r="G109" i="12"/>
  <c r="G110" i="12"/>
  <c r="G111" i="12"/>
  <c r="G112" i="12"/>
  <c r="G113" i="12"/>
  <c r="G114" i="12"/>
  <c r="G115" i="12"/>
  <c r="G116" i="12"/>
  <c r="G117" i="12"/>
  <c r="G118" i="12"/>
  <c r="G119" i="12"/>
  <c r="G120" i="12"/>
  <c r="G121" i="12"/>
  <c r="G122" i="12"/>
  <c r="G123" i="12"/>
  <c r="G124" i="12"/>
  <c r="G125" i="12"/>
  <c r="G126" i="12"/>
  <c r="G127" i="12"/>
  <c r="G128" i="12"/>
  <c r="G129" i="12"/>
  <c r="G130" i="12"/>
  <c r="G131" i="12"/>
  <c r="G132" i="12"/>
  <c r="G133" i="12"/>
  <c r="G134" i="12"/>
  <c r="G135" i="12"/>
  <c r="G136" i="12"/>
  <c r="G137" i="12"/>
  <c r="G138" i="12"/>
  <c r="G139" i="12"/>
  <c r="G140" i="12"/>
  <c r="G141" i="12"/>
  <c r="G142" i="12"/>
  <c r="G143" i="12"/>
  <c r="G144" i="12"/>
  <c r="G145" i="12"/>
  <c r="G146" i="12"/>
  <c r="G147" i="12"/>
  <c r="G148" i="12"/>
  <c r="G149" i="12"/>
  <c r="G150" i="12"/>
  <c r="G151" i="12"/>
  <c r="G152" i="12"/>
  <c r="G153" i="12"/>
  <c r="G154" i="12"/>
  <c r="G155" i="12"/>
  <c r="G156" i="12"/>
  <c r="G157" i="12"/>
  <c r="G158" i="12"/>
  <c r="G159" i="12"/>
  <c r="G160" i="12"/>
  <c r="G161" i="12"/>
  <c r="G162" i="12"/>
  <c r="G163" i="12"/>
  <c r="G164" i="12"/>
  <c r="G165" i="12"/>
  <c r="G166" i="12"/>
  <c r="G167" i="12"/>
  <c r="G168" i="12"/>
  <c r="G169" i="12"/>
  <c r="G170" i="12"/>
  <c r="G171" i="12"/>
  <c r="G172" i="12"/>
  <c r="G173" i="12"/>
  <c r="G174" i="12"/>
  <c r="G175" i="12"/>
  <c r="G176" i="12"/>
  <c r="G177" i="12"/>
  <c r="G178" i="12"/>
  <c r="G179" i="12"/>
  <c r="G180" i="12"/>
  <c r="G181" i="12"/>
  <c r="G182" i="12"/>
  <c r="G183" i="12"/>
  <c r="G184" i="12"/>
  <c r="G185" i="12"/>
  <c r="G186" i="12"/>
  <c r="G187" i="12"/>
  <c r="G188" i="12"/>
  <c r="G189" i="12"/>
  <c r="G190" i="12"/>
  <c r="G191" i="12"/>
  <c r="G192" i="12"/>
  <c r="G193" i="12"/>
  <c r="G194" i="12"/>
  <c r="G195" i="12"/>
  <c r="G196" i="12"/>
  <c r="G197" i="12"/>
  <c r="G198" i="12"/>
  <c r="G199" i="12"/>
  <c r="G200" i="12"/>
  <c r="G201" i="12"/>
  <c r="G202" i="12"/>
  <c r="G203" i="12"/>
  <c r="G204" i="12"/>
  <c r="G205" i="12"/>
  <c r="G206" i="12"/>
  <c r="G207" i="12"/>
  <c r="G208" i="12"/>
  <c r="G209" i="12"/>
  <c r="G210" i="12"/>
  <c r="G211" i="12"/>
  <c r="G212" i="12"/>
  <c r="G213" i="12"/>
  <c r="G214" i="12"/>
  <c r="G215" i="12"/>
  <c r="G216" i="12"/>
  <c r="G217" i="12"/>
  <c r="G218" i="12"/>
  <c r="G219" i="12"/>
  <c r="G220" i="12"/>
  <c r="G221" i="12"/>
  <c r="G222" i="12"/>
  <c r="G223" i="12"/>
  <c r="G224" i="12"/>
  <c r="G225" i="12"/>
  <c r="G226" i="12"/>
  <c r="G227" i="12"/>
  <c r="G228" i="12"/>
  <c r="G229" i="12"/>
  <c r="G230" i="12"/>
  <c r="G231" i="12"/>
  <c r="G232" i="12"/>
  <c r="G233" i="12"/>
  <c r="G234" i="12"/>
  <c r="G235" i="12"/>
  <c r="G236" i="12"/>
  <c r="G237" i="12"/>
  <c r="G238" i="12"/>
  <c r="G239" i="12"/>
  <c r="G240" i="12"/>
  <c r="G241" i="12"/>
  <c r="G242" i="12"/>
  <c r="G243" i="12"/>
  <c r="G244" i="12"/>
  <c r="G245" i="12"/>
  <c r="G246" i="12"/>
  <c r="G247" i="12"/>
  <c r="G248" i="12"/>
  <c r="G249" i="12"/>
  <c r="G250" i="12"/>
  <c r="G251" i="12"/>
  <c r="G252" i="12"/>
  <c r="G253" i="12"/>
  <c r="G254" i="12"/>
  <c r="G255" i="12"/>
  <c r="G256" i="12"/>
  <c r="G257" i="12"/>
  <c r="G258" i="12"/>
  <c r="G259" i="12"/>
  <c r="G260" i="12"/>
  <c r="G261" i="12"/>
  <c r="G262" i="12"/>
  <c r="G263" i="12"/>
  <c r="G264" i="12"/>
  <c r="G265" i="12"/>
  <c r="G266" i="12"/>
  <c r="G267" i="12"/>
  <c r="G268" i="12"/>
  <c r="G269" i="12"/>
  <c r="G270" i="12"/>
  <c r="G271" i="12"/>
  <c r="G272" i="12"/>
  <c r="G273" i="12"/>
  <c r="G274" i="12"/>
  <c r="G275" i="12"/>
  <c r="G276" i="12"/>
  <c r="G277" i="12"/>
  <c r="G278" i="12"/>
  <c r="G279" i="12"/>
  <c r="G280" i="12"/>
  <c r="G281" i="12"/>
  <c r="G282" i="12"/>
  <c r="G283" i="12"/>
  <c r="G284" i="12"/>
  <c r="G285" i="12"/>
  <c r="G286" i="12"/>
  <c r="G287" i="12"/>
  <c r="G288" i="12"/>
  <c r="G289" i="12"/>
  <c r="G290" i="12"/>
  <c r="G291" i="12"/>
  <c r="G292" i="12"/>
  <c r="G293" i="12"/>
  <c r="G294" i="12"/>
  <c r="G295" i="12"/>
  <c r="G296" i="12"/>
  <c r="G297" i="12"/>
  <c r="G298" i="12"/>
  <c r="G299" i="12"/>
  <c r="G300" i="12"/>
  <c r="G301" i="12"/>
  <c r="G302" i="12"/>
  <c r="G303" i="12"/>
  <c r="G304" i="12"/>
  <c r="G305" i="12"/>
  <c r="G306" i="12"/>
  <c r="G307" i="12"/>
  <c r="G308" i="12"/>
  <c r="G309" i="12"/>
  <c r="G310" i="12"/>
  <c r="G311" i="12"/>
  <c r="G312" i="12"/>
  <c r="G313" i="12"/>
  <c r="G314" i="12"/>
  <c r="G315" i="12"/>
  <c r="G316" i="12"/>
  <c r="G317" i="12"/>
  <c r="G318" i="12"/>
  <c r="G319" i="12"/>
  <c r="G320" i="12"/>
  <c r="G321" i="12"/>
  <c r="G322" i="12"/>
  <c r="G323" i="12"/>
  <c r="G324" i="12"/>
  <c r="G325" i="12"/>
  <c r="G326" i="12"/>
  <c r="G327" i="12"/>
  <c r="G328" i="12"/>
  <c r="G329" i="12"/>
  <c r="G330" i="12"/>
  <c r="G331" i="12"/>
  <c r="G332" i="12"/>
  <c r="G333" i="12"/>
  <c r="G334" i="12"/>
  <c r="G335" i="12"/>
  <c r="G336" i="12"/>
  <c r="G337" i="12"/>
  <c r="G338" i="12"/>
  <c r="G339" i="12"/>
  <c r="G340" i="12"/>
  <c r="G341" i="12"/>
  <c r="G342" i="12"/>
  <c r="G343" i="12"/>
  <c r="G344" i="12"/>
  <c r="G345" i="12"/>
  <c r="G346" i="12"/>
  <c r="G347" i="12"/>
  <c r="G348" i="12"/>
  <c r="G349" i="12"/>
  <c r="G350" i="12"/>
  <c r="G351" i="12"/>
  <c r="G352" i="12"/>
  <c r="G353" i="12"/>
  <c r="G354" i="12"/>
  <c r="G355" i="12"/>
  <c r="G356" i="12"/>
  <c r="G357" i="12"/>
  <c r="G358" i="12"/>
  <c r="G359" i="12"/>
  <c r="G360" i="12"/>
  <c r="G361" i="12"/>
  <c r="G362" i="12"/>
  <c r="K3" i="12"/>
  <c r="K4" i="12"/>
  <c r="K5" i="12"/>
  <c r="K6" i="12"/>
  <c r="K7" i="12"/>
  <c r="K8" i="12"/>
  <c r="K9" i="12"/>
  <c r="K10" i="12"/>
  <c r="K11" i="12"/>
  <c r="K12" i="12"/>
  <c r="K13" i="12"/>
  <c r="K14" i="12"/>
  <c r="K15" i="12"/>
  <c r="K16" i="12"/>
  <c r="K17" i="12"/>
  <c r="K18"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69" i="12"/>
  <c r="K70" i="12"/>
  <c r="K71" i="12"/>
  <c r="K72" i="12"/>
  <c r="K73" i="12"/>
  <c r="K74" i="12"/>
  <c r="K75" i="12"/>
  <c r="K76" i="12"/>
  <c r="K77" i="12"/>
  <c r="K78" i="12"/>
  <c r="K79" i="12"/>
  <c r="K80" i="12"/>
  <c r="K81" i="12"/>
  <c r="K82" i="12"/>
  <c r="K83" i="12"/>
  <c r="K84" i="12"/>
  <c r="K85" i="12"/>
  <c r="K86" i="12"/>
  <c r="K87" i="12"/>
  <c r="K88" i="12"/>
  <c r="K89" i="12"/>
  <c r="K90" i="12"/>
  <c r="K91" i="12"/>
  <c r="K92" i="12"/>
  <c r="K93" i="12"/>
  <c r="K94" i="12"/>
  <c r="K95" i="12"/>
  <c r="K96" i="12"/>
  <c r="K97" i="12"/>
  <c r="K98" i="12"/>
  <c r="K99" i="12"/>
  <c r="K100" i="12"/>
  <c r="K101" i="12"/>
  <c r="K102" i="12"/>
  <c r="K103" i="12"/>
  <c r="K104" i="12"/>
  <c r="K105" i="12"/>
  <c r="K106" i="12"/>
  <c r="K107" i="12"/>
  <c r="K108" i="12"/>
  <c r="K109" i="12"/>
  <c r="K110" i="12"/>
  <c r="K111" i="12"/>
  <c r="K112" i="12"/>
  <c r="K113" i="12"/>
  <c r="K114" i="12"/>
  <c r="K115" i="12"/>
  <c r="K116" i="12"/>
  <c r="K117" i="12"/>
  <c r="K118" i="12"/>
  <c r="K119" i="12"/>
  <c r="K120" i="12"/>
  <c r="K121" i="12"/>
  <c r="K122" i="12"/>
  <c r="K123" i="12"/>
  <c r="K124" i="12"/>
  <c r="K125" i="12"/>
  <c r="K126" i="12"/>
  <c r="K127" i="12"/>
  <c r="K128" i="12"/>
  <c r="K129" i="12"/>
  <c r="K130" i="12"/>
  <c r="K131" i="12"/>
  <c r="K132" i="12"/>
  <c r="K133" i="12"/>
  <c r="K134" i="12"/>
  <c r="K135" i="12"/>
  <c r="K136" i="12"/>
  <c r="K137" i="12"/>
  <c r="K138" i="12"/>
  <c r="K139" i="12"/>
  <c r="K140" i="12"/>
  <c r="K141" i="12"/>
  <c r="K142" i="12"/>
  <c r="K143" i="12"/>
  <c r="K144" i="12"/>
  <c r="K145" i="12"/>
  <c r="K146" i="12"/>
  <c r="K147" i="12"/>
  <c r="K148" i="12"/>
  <c r="K149" i="12"/>
  <c r="K150" i="12"/>
  <c r="K151" i="12"/>
  <c r="K152" i="12"/>
  <c r="K153" i="12"/>
  <c r="K154" i="12"/>
  <c r="K155" i="12"/>
  <c r="K156" i="12"/>
  <c r="K157" i="12"/>
  <c r="K158" i="12"/>
  <c r="K159" i="12"/>
  <c r="K160" i="12"/>
  <c r="K161" i="12"/>
  <c r="K162" i="12"/>
  <c r="K163" i="12"/>
  <c r="K164" i="12"/>
  <c r="K165" i="12"/>
  <c r="K166" i="12"/>
  <c r="K167" i="12"/>
  <c r="K168" i="12"/>
  <c r="K169" i="12"/>
  <c r="K170" i="12"/>
  <c r="K171" i="12"/>
  <c r="K172" i="12"/>
  <c r="K173" i="12"/>
  <c r="K174" i="12"/>
  <c r="K175" i="12"/>
  <c r="K176" i="12"/>
  <c r="K177" i="12"/>
  <c r="K178" i="12"/>
  <c r="K179" i="12"/>
  <c r="K180" i="12"/>
  <c r="K181" i="12"/>
  <c r="K182" i="12"/>
  <c r="K183" i="12"/>
  <c r="K184" i="12"/>
  <c r="K185" i="12"/>
  <c r="K186" i="12"/>
  <c r="K187" i="12"/>
  <c r="K188" i="12"/>
  <c r="K189" i="12"/>
  <c r="K190" i="12"/>
  <c r="K191" i="12"/>
  <c r="K192" i="12"/>
  <c r="K193" i="12"/>
  <c r="K194" i="12"/>
  <c r="K195" i="12"/>
  <c r="K196" i="12"/>
  <c r="K197" i="12"/>
  <c r="K198" i="12"/>
  <c r="K199" i="12"/>
  <c r="K200" i="12"/>
  <c r="K201" i="12"/>
  <c r="K202" i="12"/>
  <c r="K203" i="12"/>
  <c r="K204" i="12"/>
  <c r="K205" i="12"/>
  <c r="K206" i="12"/>
  <c r="K207" i="12"/>
  <c r="K208" i="12"/>
  <c r="K209" i="12"/>
  <c r="K210" i="12"/>
  <c r="K211" i="12"/>
  <c r="K212" i="12"/>
  <c r="K213" i="12"/>
  <c r="K214" i="12"/>
  <c r="K215" i="12"/>
  <c r="K216" i="12"/>
  <c r="K217" i="12"/>
  <c r="K218" i="12"/>
  <c r="K219" i="12"/>
  <c r="K220" i="12"/>
  <c r="K221" i="12"/>
  <c r="K222" i="12"/>
  <c r="K223" i="12"/>
  <c r="K224" i="12"/>
  <c r="K225" i="12"/>
  <c r="K226" i="12"/>
  <c r="K227" i="12"/>
  <c r="K228" i="12"/>
  <c r="K229" i="12"/>
  <c r="K230" i="12"/>
  <c r="K231" i="12"/>
  <c r="K232" i="12"/>
  <c r="K233" i="12"/>
  <c r="K234" i="12"/>
  <c r="K235" i="12"/>
  <c r="K236" i="12"/>
  <c r="K237" i="12"/>
  <c r="K238" i="12"/>
  <c r="K239" i="12"/>
  <c r="K240" i="12"/>
  <c r="K241" i="12"/>
  <c r="K242" i="12"/>
  <c r="K243" i="12"/>
  <c r="K244" i="12"/>
  <c r="K245" i="12"/>
  <c r="K246" i="12"/>
  <c r="K247" i="12"/>
  <c r="K248" i="12"/>
  <c r="K249" i="12"/>
  <c r="K250" i="12"/>
  <c r="K251" i="12"/>
  <c r="K252" i="12"/>
  <c r="K253" i="12"/>
  <c r="K254" i="12"/>
  <c r="K255" i="12"/>
  <c r="K256" i="12"/>
  <c r="K257" i="12"/>
  <c r="K258" i="12"/>
  <c r="K259" i="12"/>
  <c r="K260" i="12"/>
  <c r="K261" i="12"/>
  <c r="K262" i="12"/>
  <c r="K263" i="12"/>
  <c r="K264" i="12"/>
  <c r="K265" i="12"/>
  <c r="K266" i="12"/>
  <c r="K267" i="12"/>
  <c r="K268" i="12"/>
  <c r="K269" i="12"/>
  <c r="K270" i="12"/>
  <c r="K271" i="12"/>
  <c r="K272" i="12"/>
  <c r="K273" i="12"/>
  <c r="K274" i="12"/>
  <c r="K275" i="12"/>
  <c r="K276" i="12"/>
  <c r="K277" i="12"/>
  <c r="K278" i="12"/>
  <c r="K279" i="12"/>
  <c r="K280" i="12"/>
  <c r="K281" i="12"/>
  <c r="K282" i="12"/>
  <c r="K283" i="12"/>
  <c r="K284" i="12"/>
  <c r="K285" i="12"/>
  <c r="K286" i="12"/>
  <c r="K287" i="12"/>
  <c r="K288" i="12"/>
  <c r="K289" i="12"/>
  <c r="K290" i="12"/>
  <c r="K291" i="12"/>
  <c r="K292" i="12"/>
  <c r="K293" i="12"/>
  <c r="K294" i="12"/>
  <c r="K295" i="12"/>
  <c r="K296" i="12"/>
  <c r="K297" i="12"/>
  <c r="K298" i="12"/>
  <c r="K299" i="12"/>
  <c r="K300" i="12"/>
  <c r="K301" i="12"/>
  <c r="K302" i="12"/>
  <c r="K303" i="12"/>
  <c r="K304" i="12"/>
  <c r="K305" i="12"/>
  <c r="K306" i="12"/>
  <c r="K307" i="12"/>
  <c r="K308" i="12"/>
  <c r="K309" i="12"/>
  <c r="K310" i="12"/>
  <c r="K311" i="12"/>
  <c r="K312" i="12"/>
  <c r="K313" i="12"/>
  <c r="K314" i="12"/>
  <c r="K315" i="12"/>
  <c r="K316" i="12"/>
  <c r="K317" i="12"/>
  <c r="K318" i="12"/>
  <c r="K319" i="12"/>
  <c r="K320" i="12"/>
  <c r="K321" i="12"/>
  <c r="K322" i="12"/>
  <c r="K323" i="12"/>
  <c r="K324" i="12"/>
  <c r="K325" i="12"/>
  <c r="K326" i="12"/>
  <c r="K327" i="12"/>
  <c r="K328" i="12"/>
  <c r="K329" i="12"/>
  <c r="K330" i="12"/>
  <c r="K331" i="12"/>
  <c r="K332" i="12"/>
  <c r="K333" i="12"/>
  <c r="K334" i="12"/>
  <c r="K335" i="12"/>
  <c r="K336" i="12"/>
  <c r="K337" i="12"/>
  <c r="K338" i="12"/>
  <c r="K339" i="12"/>
  <c r="K340" i="12"/>
  <c r="K341" i="12"/>
  <c r="K342" i="12"/>
  <c r="K343" i="12"/>
  <c r="K344" i="12"/>
  <c r="K345" i="12"/>
  <c r="K346" i="12"/>
  <c r="K347" i="12"/>
  <c r="K348" i="12"/>
  <c r="K349" i="12"/>
  <c r="K350" i="12"/>
  <c r="K351" i="12"/>
  <c r="K352" i="12"/>
  <c r="K353" i="12"/>
  <c r="K354" i="12"/>
  <c r="K355" i="12"/>
  <c r="K356" i="12"/>
  <c r="K357" i="12"/>
  <c r="K358" i="12"/>
  <c r="K359" i="12"/>
  <c r="K360" i="12"/>
  <c r="K361" i="12"/>
  <c r="K362" i="12"/>
  <c r="AA362" i="12"/>
  <c r="AA361" i="12"/>
  <c r="AA360" i="12"/>
  <c r="AA359" i="12"/>
  <c r="AA358" i="12"/>
  <c r="AA357" i="12"/>
  <c r="AA356" i="12"/>
  <c r="AA355" i="12"/>
  <c r="AA353" i="12"/>
  <c r="AA352" i="12"/>
  <c r="AA350" i="12"/>
  <c r="AA349" i="12"/>
  <c r="AA348" i="12"/>
  <c r="AA347" i="12"/>
  <c r="AA346" i="12"/>
  <c r="AA345" i="12"/>
  <c r="AA344" i="12"/>
  <c r="AA343" i="12"/>
  <c r="AA342" i="12"/>
  <c r="AA341" i="12"/>
  <c r="AA340" i="12"/>
  <c r="AA339" i="12"/>
  <c r="AA338" i="12"/>
  <c r="AA337" i="12"/>
  <c r="AA336" i="12"/>
  <c r="AA335" i="12"/>
  <c r="AA334" i="12"/>
  <c r="AA333" i="12"/>
  <c r="AA332" i="12"/>
  <c r="AA331" i="12"/>
  <c r="AA330" i="12"/>
  <c r="AA329" i="12"/>
  <c r="AA328" i="12"/>
  <c r="AA327" i="12"/>
  <c r="AA325" i="12"/>
  <c r="Z324" i="12"/>
  <c r="AA324" i="12" s="1"/>
  <c r="AA323" i="12"/>
  <c r="AA322" i="12"/>
  <c r="AA321" i="12"/>
  <c r="AA320" i="12"/>
  <c r="AA319" i="12"/>
  <c r="AA318" i="12"/>
  <c r="AA317" i="12"/>
  <c r="AA316" i="12"/>
  <c r="AA315" i="12"/>
  <c r="AA314" i="12"/>
  <c r="AA313" i="12"/>
  <c r="AA312" i="12"/>
  <c r="AA311" i="12"/>
  <c r="AA310" i="12"/>
  <c r="AA309" i="12"/>
  <c r="AA308" i="12"/>
  <c r="AA307" i="12"/>
  <c r="AA306" i="12"/>
  <c r="AA305" i="12"/>
  <c r="AA304" i="12"/>
  <c r="AA303" i="12"/>
  <c r="AA302" i="12"/>
  <c r="AA301" i="12"/>
  <c r="AA300" i="12"/>
  <c r="AA299" i="12"/>
  <c r="Z298" i="12"/>
  <c r="AA298" i="12" s="1"/>
  <c r="AA297" i="12"/>
  <c r="AA296" i="12"/>
  <c r="AA295" i="12"/>
  <c r="AA294" i="12"/>
  <c r="AA293" i="12"/>
  <c r="AA292" i="12"/>
  <c r="AA291" i="12"/>
  <c r="Z290" i="12"/>
  <c r="AA290" i="12" s="1"/>
  <c r="AA289" i="12"/>
  <c r="AA288" i="12"/>
  <c r="AA287" i="12"/>
  <c r="AA286" i="12"/>
  <c r="AA285" i="12"/>
  <c r="AA284" i="12"/>
  <c r="AA283" i="12"/>
  <c r="AA282" i="12"/>
  <c r="AA281" i="12"/>
  <c r="AA280" i="12"/>
  <c r="AA279" i="12"/>
  <c r="AA278" i="12"/>
  <c r="AA277" i="12"/>
  <c r="AA276" i="12"/>
  <c r="Z275" i="12"/>
  <c r="AA275" i="12" s="1"/>
  <c r="AA274" i="12"/>
  <c r="AA273" i="12"/>
  <c r="AA272" i="12"/>
  <c r="AA271" i="12"/>
  <c r="Z270" i="12"/>
  <c r="AA270" i="12" s="1"/>
  <c r="AA269" i="12"/>
  <c r="AA268" i="12"/>
  <c r="AA267" i="12"/>
  <c r="Z266" i="12"/>
  <c r="AA266" i="12" s="1"/>
  <c r="AA265" i="12"/>
  <c r="AA263" i="12"/>
  <c r="AA262" i="12"/>
  <c r="AA261" i="12"/>
  <c r="AA260" i="12"/>
  <c r="AA259" i="12"/>
  <c r="AA258" i="12"/>
  <c r="AA257" i="12"/>
  <c r="AA256" i="12"/>
  <c r="AA255" i="12"/>
  <c r="AA254" i="12"/>
  <c r="AA253" i="12"/>
  <c r="AA252" i="12"/>
  <c r="AA251" i="12"/>
  <c r="AA250" i="12"/>
  <c r="AA249" i="12"/>
  <c r="AA248" i="12"/>
  <c r="AA247" i="12"/>
  <c r="AA246" i="12"/>
  <c r="AA245" i="12"/>
  <c r="AA244" i="12"/>
  <c r="AA243" i="12"/>
  <c r="AA242" i="12"/>
  <c r="AA241" i="12"/>
  <c r="AA240" i="12"/>
  <c r="AA239" i="12"/>
  <c r="AA238" i="12"/>
  <c r="AA237" i="12"/>
  <c r="AA236" i="12"/>
  <c r="AA235" i="12"/>
  <c r="AA234" i="12"/>
  <c r="AA233" i="12"/>
  <c r="AA232" i="12"/>
  <c r="AA231" i="12"/>
  <c r="AA230" i="12"/>
  <c r="AA229" i="12"/>
  <c r="AA228" i="12"/>
  <c r="AA227" i="12"/>
  <c r="Z226" i="12"/>
  <c r="AA226" i="12" s="1"/>
  <c r="AA225" i="12"/>
  <c r="AA224" i="12"/>
  <c r="Z223" i="12"/>
  <c r="AA223" i="12" s="1"/>
  <c r="AA222" i="12"/>
  <c r="AA221" i="12"/>
  <c r="AA220" i="12"/>
  <c r="AA219" i="12"/>
  <c r="AA218" i="12"/>
  <c r="AA217" i="12"/>
  <c r="Z216" i="12"/>
  <c r="AA216" i="12" s="1"/>
  <c r="AA215" i="12"/>
  <c r="AA214" i="12"/>
  <c r="AA213" i="12"/>
  <c r="AA212" i="12"/>
  <c r="AA211" i="12"/>
  <c r="AA210" i="12"/>
  <c r="AA209" i="12"/>
  <c r="AA208" i="12"/>
  <c r="AA207" i="12"/>
  <c r="AA206" i="12"/>
  <c r="AA205" i="12"/>
  <c r="AA204" i="12"/>
  <c r="AA203" i="12"/>
  <c r="AA202" i="12"/>
  <c r="AA201" i="12"/>
  <c r="AA200" i="12"/>
  <c r="AA199" i="12"/>
  <c r="AA198" i="12"/>
  <c r="AA197" i="12"/>
  <c r="AA196" i="12"/>
  <c r="AA195" i="12"/>
  <c r="AA194" i="12"/>
  <c r="AA193" i="12"/>
  <c r="AA192" i="12"/>
  <c r="AA191" i="12"/>
  <c r="Z190" i="12"/>
  <c r="AA190" i="12" s="1"/>
  <c r="Z189" i="12"/>
  <c r="AA189" i="12" s="1"/>
  <c r="AA187" i="12"/>
  <c r="AA186" i="12"/>
  <c r="AA185" i="12"/>
  <c r="AA184" i="12"/>
  <c r="AA183" i="12"/>
  <c r="AA182" i="12"/>
  <c r="AA181" i="12"/>
  <c r="AA180" i="12"/>
  <c r="AA179" i="12"/>
  <c r="AA178" i="12"/>
  <c r="AA177" i="12"/>
  <c r="AA176" i="12"/>
  <c r="AA175" i="12"/>
  <c r="AA174" i="12"/>
  <c r="AA173" i="12"/>
  <c r="AA172" i="12"/>
  <c r="AA171" i="12"/>
  <c r="Z170" i="12"/>
  <c r="AA170" i="12" s="1"/>
  <c r="AA169" i="12"/>
  <c r="AA168" i="12"/>
  <c r="AA167" i="12"/>
  <c r="AA166" i="12"/>
  <c r="AA165" i="12"/>
  <c r="AA164" i="12"/>
  <c r="AA163" i="12"/>
  <c r="AA162" i="12"/>
  <c r="AA161" i="12"/>
  <c r="AA160" i="12"/>
  <c r="AA159" i="12"/>
  <c r="AA158" i="12"/>
  <c r="AA157" i="12"/>
  <c r="AA156" i="12"/>
  <c r="AA155" i="12"/>
  <c r="AA154" i="12"/>
  <c r="AA153" i="12"/>
  <c r="Z152" i="12"/>
  <c r="AA152" i="12" s="1"/>
  <c r="AA151" i="12"/>
  <c r="AA150" i="12"/>
  <c r="AA149" i="12"/>
  <c r="Z148" i="12"/>
  <c r="AA148" i="12" s="1"/>
  <c r="AA147" i="12"/>
  <c r="Z146" i="12"/>
  <c r="AA146" i="12" s="1"/>
  <c r="Z145" i="12"/>
  <c r="AA145" i="12" s="1"/>
  <c r="AA144" i="12"/>
  <c r="AA143" i="12"/>
  <c r="AA142" i="12"/>
  <c r="Z141" i="12"/>
  <c r="AA141" i="12" s="1"/>
  <c r="Z140" i="12"/>
  <c r="AA140" i="12" s="1"/>
  <c r="Z139" i="12"/>
  <c r="AA139" i="12" s="1"/>
  <c r="AA138" i="12"/>
  <c r="AA137" i="12"/>
  <c r="Z136" i="12"/>
  <c r="AA136" i="12" s="1"/>
  <c r="Z135" i="12"/>
  <c r="AA135" i="12" s="1"/>
  <c r="AA134" i="12"/>
  <c r="AA133" i="12"/>
  <c r="AA132" i="12"/>
  <c r="AA131" i="12"/>
  <c r="AA130" i="12"/>
  <c r="AA129" i="12"/>
  <c r="AA128" i="12"/>
  <c r="AA127" i="12"/>
  <c r="AA126" i="12"/>
  <c r="AA125" i="12"/>
  <c r="AA124" i="12"/>
  <c r="AA123" i="12"/>
  <c r="AA122" i="12"/>
  <c r="Z121" i="12"/>
  <c r="AA121" i="12" s="1"/>
  <c r="AA120" i="12"/>
  <c r="Z119" i="12"/>
  <c r="AA119" i="12" s="1"/>
  <c r="AA118" i="12"/>
  <c r="AA117" i="12"/>
  <c r="AA116" i="12"/>
  <c r="Z115" i="12"/>
  <c r="AA115" i="12" s="1"/>
  <c r="AA114" i="12"/>
  <c r="Z113" i="12"/>
  <c r="AA113" i="12" s="1"/>
  <c r="AA112" i="12"/>
  <c r="Z111" i="12"/>
  <c r="AA111" i="12" s="1"/>
  <c r="AA110" i="12"/>
  <c r="AA109" i="12"/>
  <c r="AA108" i="12"/>
  <c r="AA107" i="12"/>
  <c r="AA106" i="12"/>
  <c r="AA105" i="12"/>
  <c r="AA104" i="12"/>
  <c r="AA103" i="12"/>
  <c r="AA102" i="12"/>
  <c r="AA101" i="12"/>
  <c r="AA100" i="12"/>
  <c r="AA99" i="12"/>
  <c r="AA98" i="12"/>
  <c r="AA97" i="12"/>
  <c r="AA96" i="12"/>
  <c r="AA95" i="12"/>
  <c r="AA94" i="12"/>
  <c r="AA93" i="12"/>
  <c r="AA92" i="12"/>
  <c r="AA91" i="12"/>
  <c r="AA90" i="12"/>
  <c r="AA89" i="12"/>
  <c r="AA88" i="12"/>
  <c r="AA87" i="12"/>
  <c r="AA86" i="12"/>
  <c r="AA85" i="12"/>
  <c r="AA84" i="12"/>
  <c r="AA83" i="12"/>
  <c r="AA82" i="12"/>
  <c r="AA81" i="12"/>
  <c r="AA80" i="12"/>
  <c r="AA79" i="12"/>
  <c r="AA78" i="12"/>
  <c r="AA77" i="12"/>
  <c r="AA76" i="12"/>
  <c r="AA75" i="12"/>
  <c r="AA74" i="12"/>
  <c r="AA73" i="12"/>
  <c r="AA72" i="12"/>
  <c r="AA71" i="12"/>
  <c r="AA70" i="12"/>
  <c r="AA69" i="12"/>
  <c r="AA68" i="12"/>
  <c r="AA67" i="12"/>
  <c r="AA66" i="12"/>
  <c r="AA65" i="12"/>
  <c r="AA64" i="12"/>
  <c r="AA63" i="12"/>
  <c r="AA62" i="12"/>
  <c r="AA61" i="12"/>
  <c r="AA60" i="12"/>
  <c r="AA59" i="12"/>
  <c r="AA58" i="12"/>
  <c r="AA57" i="12"/>
  <c r="AA56" i="12"/>
  <c r="AA55" i="12"/>
  <c r="AA54" i="12"/>
  <c r="AA53" i="12"/>
  <c r="AA52" i="12"/>
  <c r="AA51" i="12"/>
  <c r="AA50" i="12"/>
  <c r="AA49" i="12"/>
  <c r="AA48" i="12"/>
  <c r="AA47" i="12"/>
  <c r="AA46" i="12"/>
  <c r="AA45" i="12"/>
  <c r="AA44" i="12"/>
  <c r="AA43" i="12"/>
  <c r="AA42" i="12"/>
  <c r="AA41" i="12"/>
  <c r="AA40" i="12"/>
  <c r="AA39" i="12"/>
  <c r="AA38" i="12"/>
  <c r="AA37" i="12"/>
  <c r="AA36" i="12"/>
  <c r="AA35" i="12"/>
  <c r="AA34" i="12"/>
  <c r="AA33" i="12"/>
  <c r="AA32" i="12"/>
  <c r="AA31" i="12"/>
  <c r="AA30" i="12"/>
  <c r="AA29" i="12"/>
  <c r="AA28" i="12"/>
  <c r="AA27" i="12"/>
  <c r="AA26" i="12"/>
  <c r="AA25" i="12"/>
  <c r="AA24" i="12"/>
  <c r="AA23" i="12"/>
  <c r="AA22" i="12"/>
  <c r="AA21" i="12"/>
  <c r="AA20" i="12"/>
  <c r="AA19" i="12"/>
  <c r="AA18" i="12"/>
  <c r="AA17" i="12"/>
  <c r="AA16" i="12"/>
  <c r="Z15" i="12"/>
  <c r="AA15" i="12" s="1"/>
  <c r="AA14" i="12"/>
  <c r="AA13" i="12"/>
  <c r="AA12" i="12"/>
  <c r="AA11" i="12"/>
  <c r="AA10" i="12"/>
  <c r="AA9" i="12"/>
  <c r="AA8" i="12"/>
  <c r="AA7" i="12"/>
  <c r="AA6" i="12"/>
  <c r="AA5" i="12"/>
  <c r="AA4" i="12"/>
  <c r="AA3" i="12"/>
  <c r="AA2" i="12"/>
  <c r="A149" i="8"/>
  <c r="J149" i="8" s="1" a="1"/>
  <c r="J149" i="8" s="1"/>
  <c r="A148" i="8"/>
  <c r="J148" i="8" s="1" a="1"/>
  <c r="J148" i="8" s="1"/>
  <c r="G147" i="8" a="1"/>
  <c r="G147" i="8" s="1"/>
  <c r="A147" i="8"/>
  <c r="J147" i="8" s="1" a="1"/>
  <c r="J147" i="8" s="1"/>
  <c r="A146" i="8"/>
  <c r="G146" i="8" s="1" a="1"/>
  <c r="G146" i="8" s="1"/>
  <c r="H145" i="8" a="1"/>
  <c r="H145" i="8" s="1"/>
  <c r="A145" i="8"/>
  <c r="G145" i="8" s="1" a="1"/>
  <c r="G145" i="8" s="1"/>
  <c r="H144" i="8" a="1"/>
  <c r="H144" i="8" s="1"/>
  <c r="G144" i="8" a="1"/>
  <c r="G144" i="8" s="1"/>
  <c r="A144" i="8"/>
  <c r="J144" i="8" s="1" a="1"/>
  <c r="J144" i="8" s="1"/>
  <c r="I143" i="8" a="1"/>
  <c r="I143" i="8"/>
  <c r="H143" i="8" a="1"/>
  <c r="H143" i="8"/>
  <c r="G143" i="8" a="1"/>
  <c r="G143" i="8" s="1"/>
  <c r="A143" i="8"/>
  <c r="J143" i="8" s="1" a="1"/>
  <c r="J143" i="8" s="1"/>
  <c r="I142" i="8" a="1"/>
  <c r="I142" i="8" s="1"/>
  <c r="H142" i="8" a="1"/>
  <c r="H142" i="8" s="1"/>
  <c r="A142" i="8"/>
  <c r="G142" i="8" s="1" a="1"/>
  <c r="G142" i="8" s="1"/>
  <c r="A141" i="8"/>
  <c r="G141" i="8" s="1" a="1"/>
  <c r="G141" i="8" s="1"/>
  <c r="J140" i="8" a="1"/>
  <c r="J140" i="8" s="1"/>
  <c r="A140" i="8"/>
  <c r="J139" i="8" a="1"/>
  <c r="J139" i="8"/>
  <c r="I139" i="8" a="1"/>
  <c r="I139" i="8" s="1"/>
  <c r="G139" i="8" a="1"/>
  <c r="G139" i="8" s="1"/>
  <c r="A139" i="8"/>
  <c r="H139" i="8" s="1" a="1"/>
  <c r="H139" i="8" s="1"/>
  <c r="G138" i="8" a="1"/>
  <c r="G138" i="8" s="1"/>
  <c r="A138" i="8"/>
  <c r="A137" i="8"/>
  <c r="I136" i="8" a="1"/>
  <c r="I136" i="8"/>
  <c r="H136" i="8" a="1"/>
  <c r="H136" i="8"/>
  <c r="G136" i="8" a="1"/>
  <c r="G136" i="8"/>
  <c r="A136" i="8"/>
  <c r="J136" i="8" s="1" a="1"/>
  <c r="J136" i="8" s="1"/>
  <c r="J135" i="8"/>
  <c r="I135" i="8" a="1"/>
  <c r="I135" i="8" s="1"/>
  <c r="H135" i="8" a="1"/>
  <c r="H135" i="8"/>
  <c r="G135" i="8" a="1"/>
  <c r="G135" i="8" s="1"/>
  <c r="A135" i="8"/>
  <c r="J135" i="8" s="1" a="1"/>
  <c r="J134" i="8" a="1"/>
  <c r="J134" i="8"/>
  <c r="I134" i="8" a="1"/>
  <c r="I134" i="8" s="1"/>
  <c r="A134" i="8"/>
  <c r="G134" i="8" s="1" a="1"/>
  <c r="G134" i="8" s="1"/>
  <c r="J133" i="8" a="1"/>
  <c r="J133" i="8" s="1"/>
  <c r="I133" i="8" a="1"/>
  <c r="I133" i="8" s="1"/>
  <c r="H133" i="8" a="1"/>
  <c r="H133" i="8" s="1"/>
  <c r="A133" i="8"/>
  <c r="G133" i="8" s="1" a="1"/>
  <c r="G133" i="8" s="1"/>
  <c r="J132" i="8" a="1"/>
  <c r="J132" i="8"/>
  <c r="I132" i="8" a="1"/>
  <c r="I132" i="8"/>
  <c r="G132" i="8" a="1"/>
  <c r="G132" i="8" s="1"/>
  <c r="A132" i="8"/>
  <c r="H132" i="8" s="1" a="1"/>
  <c r="H132" i="8" s="1"/>
  <c r="I131" i="8" a="1"/>
  <c r="I131" i="8" s="1"/>
  <c r="H131" i="8"/>
  <c r="G131" i="8" a="1"/>
  <c r="G131" i="8"/>
  <c r="A131" i="8"/>
  <c r="H131" i="8" s="1" a="1"/>
  <c r="A130" i="8"/>
  <c r="A129" i="8"/>
  <c r="I128" i="8" a="1"/>
  <c r="I128" i="8" s="1"/>
  <c r="H128" i="8" a="1"/>
  <c r="H128" i="8"/>
  <c r="G128" i="8" a="1"/>
  <c r="G128" i="8"/>
  <c r="A128" i="8"/>
  <c r="J128" i="8" s="1" a="1"/>
  <c r="J128" i="8" s="1"/>
  <c r="J127" i="8"/>
  <c r="I127" i="8" a="1"/>
  <c r="I127" i="8" s="1"/>
  <c r="H127" i="8" a="1"/>
  <c r="H127" i="8" s="1"/>
  <c r="G127" i="8" a="1"/>
  <c r="G127" i="8" s="1"/>
  <c r="A127" i="8"/>
  <c r="J127" i="8" s="1" a="1"/>
  <c r="J126" i="8" a="1"/>
  <c r="J126" i="8"/>
  <c r="I126" i="8" a="1"/>
  <c r="I126" i="8" s="1"/>
  <c r="A126" i="8"/>
  <c r="G126" i="8" s="1" a="1"/>
  <c r="G126" i="8" s="1"/>
  <c r="J125" i="8" a="1"/>
  <c r="J125" i="8" s="1"/>
  <c r="I125" i="8" a="1"/>
  <c r="I125" i="8" s="1"/>
  <c r="H125" i="8" a="1"/>
  <c r="H125" i="8" s="1"/>
  <c r="A125" i="8"/>
  <c r="G125" i="8" s="1" a="1"/>
  <c r="G125" i="8" s="1"/>
  <c r="J124" i="8" a="1"/>
  <c r="J124" i="8"/>
  <c r="I124" i="8" a="1"/>
  <c r="I124" i="8"/>
  <c r="G124" i="8" a="1"/>
  <c r="G124" i="8" s="1"/>
  <c r="A124" i="8"/>
  <c r="H124" i="8" s="1" a="1"/>
  <c r="H124" i="8" s="1"/>
  <c r="I123" i="8" a="1"/>
  <c r="I123" i="8" s="1"/>
  <c r="H123" i="8"/>
  <c r="G123" i="8" a="1"/>
  <c r="G123" i="8" s="1"/>
  <c r="A123" i="8"/>
  <c r="H123" i="8" s="1" a="1"/>
  <c r="A122" i="8"/>
  <c r="A121" i="8"/>
  <c r="I120" i="8" a="1"/>
  <c r="I120" i="8" s="1"/>
  <c r="H120" i="8" a="1"/>
  <c r="H120" i="8" s="1"/>
  <c r="G120" i="8" a="1"/>
  <c r="G120" i="8"/>
  <c r="A120" i="8"/>
  <c r="J120" i="8" s="1" a="1"/>
  <c r="J120" i="8" s="1"/>
  <c r="J119" i="8"/>
  <c r="I119" i="8" a="1"/>
  <c r="I119" i="8" s="1"/>
  <c r="H119" i="8" a="1"/>
  <c r="H119" i="8" s="1"/>
  <c r="G119" i="8" a="1"/>
  <c r="G119" i="8" s="1"/>
  <c r="A119" i="8"/>
  <c r="J119" i="8" s="1" a="1"/>
  <c r="J118" i="8" a="1"/>
  <c r="J118" i="8"/>
  <c r="I118" i="8" a="1"/>
  <c r="I118" i="8" s="1"/>
  <c r="A118" i="8"/>
  <c r="G118" i="8" s="1" a="1"/>
  <c r="G118" i="8" s="1"/>
  <c r="J117" i="8" a="1"/>
  <c r="J117" i="8" s="1"/>
  <c r="I117" i="8" a="1"/>
  <c r="I117" i="8" s="1"/>
  <c r="H117" i="8" a="1"/>
  <c r="H117" i="8" s="1"/>
  <c r="G117" i="8"/>
  <c r="A117" i="8"/>
  <c r="G117" i="8" s="1" a="1"/>
  <c r="J116" i="8" a="1"/>
  <c r="J116" i="8"/>
  <c r="I116" i="8" a="1"/>
  <c r="I116" i="8" s="1"/>
  <c r="G116" i="8" a="1"/>
  <c r="G116" i="8" s="1"/>
  <c r="A116" i="8"/>
  <c r="H116" i="8" s="1" a="1"/>
  <c r="H116" i="8" s="1"/>
  <c r="I115" i="8" a="1"/>
  <c r="I115" i="8" s="1"/>
  <c r="H115" i="8"/>
  <c r="G115" i="8" a="1"/>
  <c r="G115" i="8"/>
  <c r="A115" i="8"/>
  <c r="H115" i="8" s="1" a="1"/>
  <c r="G114" i="8" a="1"/>
  <c r="G114" i="8"/>
  <c r="A114" i="8"/>
  <c r="A113" i="8"/>
  <c r="I112" i="8" a="1"/>
  <c r="I112" i="8" s="1"/>
  <c r="H112" i="8" a="1"/>
  <c r="H112" i="8" s="1"/>
  <c r="G112" i="8" a="1"/>
  <c r="G112" i="8"/>
  <c r="A112" i="8"/>
  <c r="J112" i="8" s="1" a="1"/>
  <c r="J112" i="8" s="1"/>
  <c r="J111" i="8"/>
  <c r="I111" i="8" a="1"/>
  <c r="I111" i="8" s="1"/>
  <c r="H111" i="8" a="1"/>
  <c r="H111" i="8" s="1"/>
  <c r="G111" i="8" a="1"/>
  <c r="G111" i="8" s="1"/>
  <c r="A111" i="8"/>
  <c r="J111" i="8" s="1" a="1"/>
  <c r="A110" i="8"/>
  <c r="J109" i="8" a="1"/>
  <c r="J109" i="8"/>
  <c r="I109" i="8" a="1"/>
  <c r="I109" i="8" s="1"/>
  <c r="H109" i="8" a="1"/>
  <c r="H109" i="8" s="1"/>
  <c r="G109" i="8"/>
  <c r="A109" i="8"/>
  <c r="G109" i="8" s="1" a="1"/>
  <c r="J108" i="8" a="1"/>
  <c r="J108" i="8" s="1"/>
  <c r="I108" i="8" a="1"/>
  <c r="I108" i="8"/>
  <c r="G108" i="8" a="1"/>
  <c r="G108" i="8" s="1"/>
  <c r="A108" i="8"/>
  <c r="H108" i="8" s="1" a="1"/>
  <c r="H108" i="8" s="1"/>
  <c r="I107" i="8" a="1"/>
  <c r="I107" i="8" s="1"/>
  <c r="H107" i="8"/>
  <c r="G107" i="8" a="1"/>
  <c r="G107" i="8" s="1"/>
  <c r="A107" i="8"/>
  <c r="H107" i="8" s="1" a="1"/>
  <c r="A106" i="8"/>
  <c r="G105" i="8" a="1"/>
  <c r="G105" i="8" s="1"/>
  <c r="A105" i="8"/>
  <c r="I104" i="8" a="1"/>
  <c r="I104" i="8" s="1"/>
  <c r="H104" i="8" a="1"/>
  <c r="H104" i="8" s="1"/>
  <c r="G104" i="8" a="1"/>
  <c r="G104" i="8"/>
  <c r="A104" i="8"/>
  <c r="J104" i="8" s="1" a="1"/>
  <c r="J104" i="8" s="1"/>
  <c r="J103" i="8"/>
  <c r="I103" i="8" a="1"/>
  <c r="I103" i="8" s="1"/>
  <c r="H103" i="8" a="1"/>
  <c r="H103" i="8" s="1"/>
  <c r="G103" i="8" a="1"/>
  <c r="G103" i="8" s="1"/>
  <c r="A103" i="8"/>
  <c r="J103" i="8" s="1" a="1"/>
  <c r="A102" i="8"/>
  <c r="J101" i="8" a="1"/>
  <c r="J101" i="8"/>
  <c r="I101" i="8" a="1"/>
  <c r="I101" i="8" s="1"/>
  <c r="H101" i="8" a="1"/>
  <c r="H101" i="8" s="1"/>
  <c r="G101" i="8"/>
  <c r="A101" i="8"/>
  <c r="G101" i="8" s="1" a="1"/>
  <c r="J100" i="8" a="1"/>
  <c r="J100" i="8" s="1"/>
  <c r="I100" i="8" a="1"/>
  <c r="I100" i="8" s="1"/>
  <c r="A100" i="8"/>
  <c r="I99" i="8" a="1"/>
  <c r="I99" i="8" s="1"/>
  <c r="H99" i="8"/>
  <c r="G99" i="8" a="1"/>
  <c r="G99" i="8"/>
  <c r="A99" i="8"/>
  <c r="H99" i="8" s="1" a="1"/>
  <c r="H98" i="8" a="1"/>
  <c r="H98" i="8" s="1"/>
  <c r="G98" i="8" a="1"/>
  <c r="G98" i="8" s="1"/>
  <c r="A98" i="8"/>
  <c r="J97" i="8" a="1"/>
  <c r="J97" i="8" s="1"/>
  <c r="G97" i="8" a="1"/>
  <c r="G97" i="8" s="1"/>
  <c r="A97" i="8"/>
  <c r="I96" i="8" a="1"/>
  <c r="I96" i="8" s="1"/>
  <c r="H96" i="8" a="1"/>
  <c r="H96" i="8" s="1"/>
  <c r="G96" i="8" a="1"/>
  <c r="G96" i="8" s="1"/>
  <c r="A96" i="8"/>
  <c r="J96" i="8" s="1" a="1"/>
  <c r="J96" i="8" s="1"/>
  <c r="J95" i="8"/>
  <c r="I95" i="8" a="1"/>
  <c r="I95" i="8" s="1"/>
  <c r="H95" i="8" a="1"/>
  <c r="H95" i="8" s="1"/>
  <c r="A95" i="8"/>
  <c r="J95" i="8" s="1" a="1"/>
  <c r="I94" i="8" a="1"/>
  <c r="I94" i="8" s="1"/>
  <c r="H94" i="8" a="1"/>
  <c r="H94" i="8" s="1"/>
  <c r="A94" i="8"/>
  <c r="H93" i="8" a="1"/>
  <c r="H93" i="8" s="1"/>
  <c r="A93" i="8"/>
  <c r="G93" i="8" s="1" a="1"/>
  <c r="G93" i="8" s="1"/>
  <c r="A92" i="8"/>
  <c r="J91" i="8" a="1"/>
  <c r="J91" i="8" s="1"/>
  <c r="A91" i="8"/>
  <c r="J90" i="8" a="1"/>
  <c r="J90" i="8"/>
  <c r="H90" i="8" a="1"/>
  <c r="H90" i="8" s="1"/>
  <c r="A90" i="8"/>
  <c r="H89" i="8" a="1"/>
  <c r="H89" i="8"/>
  <c r="A89" i="8"/>
  <c r="I88" i="8" a="1"/>
  <c r="I88" i="8" s="1"/>
  <c r="H88" i="8" a="1"/>
  <c r="H88" i="8"/>
  <c r="G88" i="8" a="1"/>
  <c r="G88" i="8"/>
  <c r="A88" i="8"/>
  <c r="J88" i="8" s="1" a="1"/>
  <c r="J88" i="8" s="1"/>
  <c r="J87" i="8" a="1"/>
  <c r="J87" i="8"/>
  <c r="I87" i="8" a="1"/>
  <c r="I87" i="8"/>
  <c r="H87" i="8" a="1"/>
  <c r="H87" i="8" s="1"/>
  <c r="G87" i="8" a="1"/>
  <c r="G87" i="8" s="1"/>
  <c r="A87" i="8"/>
  <c r="A86" i="8"/>
  <c r="I85" i="8" a="1"/>
  <c r="I85" i="8" s="1"/>
  <c r="H85" i="8" a="1"/>
  <c r="H85" i="8" s="1"/>
  <c r="A85" i="8"/>
  <c r="I84" i="8" a="1"/>
  <c r="I84" i="8" s="1"/>
  <c r="A84" i="8"/>
  <c r="J84" i="8" s="1" a="1"/>
  <c r="J84" i="8" s="1"/>
  <c r="A83" i="8"/>
  <c r="A82" i="8"/>
  <c r="J81" i="8" a="1"/>
  <c r="J81" i="8" s="1"/>
  <c r="I81" i="8" a="1"/>
  <c r="I81" i="8" s="1"/>
  <c r="H81" i="8" a="1"/>
  <c r="H81" i="8" s="1"/>
  <c r="A81" i="8"/>
  <c r="G81" i="8" s="1" a="1"/>
  <c r="G81" i="8" s="1"/>
  <c r="J80" i="8"/>
  <c r="I80" i="8" a="1"/>
  <c r="I80" i="8" s="1"/>
  <c r="H80" i="8" a="1"/>
  <c r="H80" i="8" s="1"/>
  <c r="G80" i="8" a="1"/>
  <c r="G80" i="8"/>
  <c r="A80" i="8"/>
  <c r="J80" i="8" s="1" a="1"/>
  <c r="I79" i="8" a="1"/>
  <c r="I79" i="8"/>
  <c r="A79" i="8"/>
  <c r="G79" i="8" s="1" a="1"/>
  <c r="G79" i="8" s="1"/>
  <c r="J78" i="8" a="1"/>
  <c r="J78" i="8"/>
  <c r="I78" i="8" a="1"/>
  <c r="I78" i="8"/>
  <c r="H78" i="8" a="1"/>
  <c r="H78" i="8" s="1"/>
  <c r="G78" i="8"/>
  <c r="A78" i="8"/>
  <c r="G78" i="8" s="1" a="1"/>
  <c r="J77" i="8" a="1"/>
  <c r="J77" i="8" s="1"/>
  <c r="H77" i="8" a="1"/>
  <c r="H77" i="8" s="1"/>
  <c r="A77" i="8"/>
  <c r="A76" i="8"/>
  <c r="J75" i="8" a="1"/>
  <c r="J75" i="8" s="1"/>
  <c r="I75" i="8" a="1"/>
  <c r="I75" i="8" s="1"/>
  <c r="A75" i="8"/>
  <c r="G75" i="8" s="1" a="1"/>
  <c r="G75" i="8" s="1"/>
  <c r="A74" i="8"/>
  <c r="A73" i="8"/>
  <c r="I72" i="8" a="1"/>
  <c r="I72" i="8" s="1"/>
  <c r="H72" i="8" a="1"/>
  <c r="H72" i="8" s="1"/>
  <c r="G72" i="8" a="1"/>
  <c r="G72" i="8"/>
  <c r="A72" i="8"/>
  <c r="J72" i="8" s="1" a="1"/>
  <c r="J72" i="8" s="1"/>
  <c r="J71" i="8" a="1"/>
  <c r="J71" i="8" s="1"/>
  <c r="I71" i="8" a="1"/>
  <c r="I71" i="8" s="1"/>
  <c r="G71" i="8" a="1"/>
  <c r="G71" i="8" s="1"/>
  <c r="A71" i="8"/>
  <c r="H71" i="8" s="1" a="1"/>
  <c r="H71" i="8" s="1"/>
  <c r="J70" i="8" a="1"/>
  <c r="J70" i="8" s="1"/>
  <c r="I70" i="8" a="1"/>
  <c r="I70" i="8" s="1"/>
  <c r="H70" i="8" a="1"/>
  <c r="H70" i="8" s="1"/>
  <c r="A70" i="8"/>
  <c r="G70" i="8" s="1" a="1"/>
  <c r="G70" i="8" s="1"/>
  <c r="J69" i="8" a="1"/>
  <c r="J69" i="8" s="1"/>
  <c r="I69" i="8" a="1"/>
  <c r="I69" i="8" s="1"/>
  <c r="H69" i="8" a="1"/>
  <c r="H69" i="8" s="1"/>
  <c r="G69" i="8"/>
  <c r="A69" i="8"/>
  <c r="G69" i="8" s="1" a="1"/>
  <c r="J68" i="8" a="1"/>
  <c r="J68" i="8"/>
  <c r="I68" i="8" a="1"/>
  <c r="I68" i="8"/>
  <c r="A68" i="8"/>
  <c r="A67" i="8"/>
  <c r="A66" i="8"/>
  <c r="J66" i="8" s="1" a="1"/>
  <c r="J66" i="8" s="1"/>
  <c r="J65" i="8" a="1"/>
  <c r="J65" i="8" s="1"/>
  <c r="I65" i="8" a="1"/>
  <c r="I65" i="8" s="1"/>
  <c r="H65" i="8" a="1"/>
  <c r="H65" i="8" s="1"/>
  <c r="G65" i="8"/>
  <c r="A65" i="8"/>
  <c r="G65" i="8" s="1" a="1"/>
  <c r="G64" i="8" a="1"/>
  <c r="G64" i="8" s="1"/>
  <c r="A64" i="8"/>
  <c r="J64" i="8" s="1" a="1"/>
  <c r="J64" i="8" s="1"/>
  <c r="J63" i="8" a="1"/>
  <c r="J63" i="8"/>
  <c r="I63" i="8" a="1"/>
  <c r="I63" i="8" s="1"/>
  <c r="H63" i="8"/>
  <c r="G63" i="8" a="1"/>
  <c r="G63" i="8" s="1"/>
  <c r="A63" i="8"/>
  <c r="H63" i="8" s="1" a="1"/>
  <c r="A62" i="8"/>
  <c r="H62" i="8" s="1" a="1"/>
  <c r="H62" i="8" s="1"/>
  <c r="G61" i="8" a="1"/>
  <c r="G61" i="8"/>
  <c r="A61" i="8"/>
  <c r="G60" i="8" a="1"/>
  <c r="G60" i="8" s="1"/>
  <c r="A60" i="8"/>
  <c r="J59" i="8"/>
  <c r="I59" i="8" a="1"/>
  <c r="I59" i="8" s="1"/>
  <c r="H59" i="8" a="1"/>
  <c r="H59" i="8"/>
  <c r="G59" i="8" a="1"/>
  <c r="G59" i="8"/>
  <c r="A59" i="8"/>
  <c r="J59" i="8" s="1" a="1"/>
  <c r="J58" i="8" a="1"/>
  <c r="J58" i="8" s="1"/>
  <c r="H58" i="8" a="1"/>
  <c r="H58" i="8" s="1"/>
  <c r="G58" i="8" a="1"/>
  <c r="G58" i="8" s="1"/>
  <c r="A58" i="8"/>
  <c r="I58" i="8" s="1" a="1"/>
  <c r="I58" i="8" s="1"/>
  <c r="A57" i="8"/>
  <c r="J56" i="8" a="1"/>
  <c r="J56" i="8" s="1"/>
  <c r="I56" i="8" a="1"/>
  <c r="I56" i="8" s="1"/>
  <c r="H56" i="8" a="1"/>
  <c r="H56" i="8" s="1"/>
  <c r="G56" i="8"/>
  <c r="A56" i="8"/>
  <c r="G56" i="8" s="1" a="1"/>
  <c r="J55" i="8" a="1"/>
  <c r="J55" i="8" s="1"/>
  <c r="I55" i="8" a="1"/>
  <c r="I55" i="8" s="1"/>
  <c r="A55" i="8"/>
  <c r="H55" i="8" s="1" a="1"/>
  <c r="H55" i="8" s="1"/>
  <c r="J54" i="8" a="1"/>
  <c r="J54" i="8"/>
  <c r="I54" i="8" a="1"/>
  <c r="I54" i="8" s="1"/>
  <c r="H54" i="8"/>
  <c r="G54" i="8" a="1"/>
  <c r="G54" i="8" s="1"/>
  <c r="A54" i="8"/>
  <c r="H54" i="8" s="1" a="1"/>
  <c r="A53" i="8"/>
  <c r="I52" i="8" a="1"/>
  <c r="I52" i="8" s="1"/>
  <c r="G52" i="8" a="1"/>
  <c r="G52" i="8"/>
  <c r="A52" i="8"/>
  <c r="J51" i="8"/>
  <c r="I51" i="8" a="1"/>
  <c r="I51" i="8"/>
  <c r="H51" i="8" a="1"/>
  <c r="H51" i="8"/>
  <c r="G51" i="8" a="1"/>
  <c r="G51" i="8"/>
  <c r="A51" i="8"/>
  <c r="J51" i="8" s="1" a="1"/>
  <c r="J50" i="8" a="1"/>
  <c r="J50" i="8" s="1"/>
  <c r="I50" i="8" a="1"/>
  <c r="I50" i="8" s="1"/>
  <c r="H50" i="8"/>
  <c r="G50" i="8" a="1"/>
  <c r="G50" i="8" s="1"/>
  <c r="A50" i="8"/>
  <c r="H50" i="8" s="1" a="1"/>
  <c r="J49" i="8" a="1"/>
  <c r="J49" i="8"/>
  <c r="A49" i="8"/>
  <c r="J48" i="8" a="1"/>
  <c r="J48" i="8" s="1"/>
  <c r="A48" i="8"/>
  <c r="H48" i="8" s="1" a="1"/>
  <c r="H48" i="8" s="1"/>
  <c r="J47" i="8" a="1"/>
  <c r="J47" i="8"/>
  <c r="I47" i="8" a="1"/>
  <c r="I47" i="8" s="1"/>
  <c r="H47" i="8"/>
  <c r="A47" i="8"/>
  <c r="H47" i="8" s="1" a="1"/>
  <c r="A46" i="8"/>
  <c r="J45" i="8" a="1"/>
  <c r="J45" i="8"/>
  <c r="G45" i="8" a="1"/>
  <c r="G45" i="8"/>
  <c r="A45" i="8"/>
  <c r="A44" i="8"/>
  <c r="I43" i="8" a="1"/>
  <c r="I43" i="8"/>
  <c r="H43" i="8" a="1"/>
  <c r="H43" i="8"/>
  <c r="G43" i="8" a="1"/>
  <c r="G43" i="8"/>
  <c r="A43" i="8"/>
  <c r="J43" i="8" s="1" a="1"/>
  <c r="J43" i="8" s="1"/>
  <c r="J42" i="8"/>
  <c r="H42" i="8" a="1"/>
  <c r="H42" i="8" s="1"/>
  <c r="A42" i="8"/>
  <c r="J42" i="8" s="1" a="1"/>
  <c r="J41" i="8" a="1"/>
  <c r="J41" i="8" s="1"/>
  <c r="H41" i="8" a="1"/>
  <c r="H41" i="8" s="1"/>
  <c r="G41" i="8"/>
  <c r="A41" i="8"/>
  <c r="G41" i="8" s="1" a="1"/>
  <c r="H40" i="8" a="1"/>
  <c r="H40" i="8" s="1"/>
  <c r="A40" i="8"/>
  <c r="I40" i="8" s="1" a="1"/>
  <c r="I40" i="8" s="1"/>
  <c r="J39" i="8" a="1"/>
  <c r="J39" i="8" s="1"/>
  <c r="G39" i="8" a="1"/>
  <c r="G39" i="8"/>
  <c r="A39" i="8"/>
  <c r="H39" i="8" s="1" a="1"/>
  <c r="H39" i="8" s="1"/>
  <c r="A38" i="8"/>
  <c r="H37" i="8" a="1"/>
  <c r="H37" i="8" s="1"/>
  <c r="A37" i="8"/>
  <c r="J36" i="8" a="1"/>
  <c r="J36" i="8" s="1"/>
  <c r="I36" i="8" a="1"/>
  <c r="I36" i="8"/>
  <c r="H36" i="8" a="1"/>
  <c r="H36" i="8" s="1"/>
  <c r="G36" i="8" a="1"/>
  <c r="G36" i="8" s="1"/>
  <c r="A36" i="8"/>
  <c r="J35" i="8"/>
  <c r="I35" i="8" a="1"/>
  <c r="I35" i="8" s="1"/>
  <c r="H35" i="8" a="1"/>
  <c r="H35" i="8" s="1"/>
  <c r="G35" i="8" a="1"/>
  <c r="G35" i="8"/>
  <c r="A35" i="8"/>
  <c r="J35" i="8" s="1" a="1"/>
  <c r="A34" i="8"/>
  <c r="A33" i="8"/>
  <c r="J32" i="8" a="1"/>
  <c r="J32" i="8" s="1"/>
  <c r="A32" i="8"/>
  <c r="J31" i="8" a="1"/>
  <c r="J31" i="8"/>
  <c r="I31" i="8" a="1"/>
  <c r="I31" i="8" s="1"/>
  <c r="G31" i="8" a="1"/>
  <c r="G31" i="8"/>
  <c r="A31" i="8"/>
  <c r="H31" i="8" s="1" a="1"/>
  <c r="H31" i="8" s="1"/>
  <c r="A30" i="8"/>
  <c r="H29" i="8" a="1"/>
  <c r="H29" i="8" s="1"/>
  <c r="A29" i="8"/>
  <c r="J28" i="8" a="1"/>
  <c r="J28" i="8" s="1"/>
  <c r="I28" i="8" a="1"/>
  <c r="I28" i="8"/>
  <c r="H28" i="8" a="1"/>
  <c r="H28" i="8" s="1"/>
  <c r="G28" i="8" a="1"/>
  <c r="G28" i="8" s="1"/>
  <c r="A28" i="8"/>
  <c r="J27" i="8"/>
  <c r="I27" i="8" a="1"/>
  <c r="I27" i="8" s="1"/>
  <c r="H27" i="8" a="1"/>
  <c r="H27" i="8" s="1"/>
  <c r="G27" i="8" a="1"/>
  <c r="G27" i="8"/>
  <c r="A27" i="8"/>
  <c r="J27" i="8" s="1" a="1"/>
  <c r="A26" i="8"/>
  <c r="A25" i="8"/>
  <c r="A24" i="8"/>
  <c r="J24" i="8" s="1" a="1"/>
  <c r="J24" i="8" s="1"/>
  <c r="J23" i="8" a="1"/>
  <c r="J23" i="8"/>
  <c r="I23" i="8" a="1"/>
  <c r="I23" i="8" s="1"/>
  <c r="G23" i="8" a="1"/>
  <c r="G23" i="8" s="1"/>
  <c r="A23" i="8"/>
  <c r="H23" i="8" s="1" a="1"/>
  <c r="H23" i="8" s="1"/>
  <c r="A22" i="8"/>
  <c r="J21" i="8" a="1"/>
  <c r="J21" i="8" s="1"/>
  <c r="H21" i="8" a="1"/>
  <c r="H21" i="8" s="1"/>
  <c r="A21" i="8"/>
  <c r="I21" i="8" s="1" a="1"/>
  <c r="I21" i="8" s="1"/>
  <c r="J20" i="8" a="1"/>
  <c r="J20" i="8" s="1"/>
  <c r="I20" i="8" a="1"/>
  <c r="I20" i="8"/>
  <c r="H20" i="8" a="1"/>
  <c r="H20" i="8" s="1"/>
  <c r="G20" i="8" a="1"/>
  <c r="G20" i="8"/>
  <c r="A20" i="8"/>
  <c r="I19" i="8" a="1"/>
  <c r="I19" i="8" s="1"/>
  <c r="H19" i="8" a="1"/>
  <c r="H19" i="8" s="1"/>
  <c r="G19" i="8" a="1"/>
  <c r="G19" i="8" s="1"/>
  <c r="A19" i="8"/>
  <c r="J19" i="8" s="1" a="1"/>
  <c r="J19" i="8" s="1"/>
  <c r="G18" i="8" a="1"/>
  <c r="G18" i="8" s="1"/>
  <c r="A18" i="8"/>
  <c r="A17" i="8"/>
  <c r="I17" i="8" s="1" a="1"/>
  <c r="I17" i="8" s="1"/>
  <c r="J16" i="8" a="1"/>
  <c r="J16" i="8" s="1"/>
  <c r="G16" i="8" a="1"/>
  <c r="G16" i="8" s="1"/>
  <c r="A16" i="8"/>
  <c r="A15" i="8"/>
  <c r="H15" i="8" s="1" a="1"/>
  <c r="H15" i="8" s="1"/>
  <c r="I14" i="8" a="1"/>
  <c r="I14" i="8" s="1"/>
  <c r="H14" i="8" a="1"/>
  <c r="H14" i="8" s="1"/>
  <c r="A14" i="8"/>
  <c r="A13" i="8"/>
  <c r="J12" i="8" a="1"/>
  <c r="J12" i="8" s="1"/>
  <c r="I12" i="8" a="1"/>
  <c r="I12" i="8" s="1"/>
  <c r="H12" i="8" a="1"/>
  <c r="H12" i="8" s="1"/>
  <c r="G12" i="8" a="1"/>
  <c r="G12" i="8"/>
  <c r="A12" i="8"/>
  <c r="J11" i="8"/>
  <c r="I11" i="8" a="1"/>
  <c r="I11" i="8"/>
  <c r="H11" i="8" a="1"/>
  <c r="H11" i="8" s="1"/>
  <c r="G11" i="8" a="1"/>
  <c r="G11" i="8" s="1"/>
  <c r="A11" i="8"/>
  <c r="J11" i="8" s="1" a="1"/>
  <c r="A10" i="8"/>
  <c r="I10" i="8" s="1" a="1"/>
  <c r="I10" i="8" s="1"/>
  <c r="A9" i="8"/>
  <c r="A8" i="8"/>
  <c r="J7" i="8" a="1"/>
  <c r="J7" i="8" s="1"/>
  <c r="H7" i="8" a="1"/>
  <c r="H7" i="8" s="1"/>
  <c r="A7" i="8"/>
  <c r="A6" i="8"/>
  <c r="J6" i="8" s="1" a="1"/>
  <c r="J6" i="8" s="1"/>
  <c r="J5" i="8" a="1"/>
  <c r="J5" i="8" s="1"/>
  <c r="I5" i="8" a="1"/>
  <c r="I5" i="8" s="1"/>
  <c r="H5" i="8" a="1"/>
  <c r="H5" i="8" s="1"/>
  <c r="G5" i="8" a="1"/>
  <c r="G5" i="8" s="1"/>
  <c r="A5" i="8"/>
  <c r="J4" i="8"/>
  <c r="I4" i="8" a="1"/>
  <c r="I4" i="8" s="1"/>
  <c r="H4" i="8" a="1"/>
  <c r="H4" i="8" s="1"/>
  <c r="G4" i="8" a="1"/>
  <c r="G4" i="8"/>
  <c r="A4" i="8"/>
  <c r="J4" i="8" s="1" a="1"/>
  <c r="A3" i="8"/>
  <c r="J2" i="8" a="1"/>
  <c r="J2" i="8"/>
  <c r="H2" i="8" a="1"/>
  <c r="H2" i="8" s="1"/>
  <c r="A2" i="8"/>
  <c r="J143" i="7" a="1"/>
  <c r="J143" i="7" s="1"/>
  <c r="H143" i="7" a="1"/>
  <c r="H143" i="7" s="1"/>
  <c r="G143" i="7" a="1"/>
  <c r="G143" i="7" s="1"/>
  <c r="A143" i="7"/>
  <c r="I143" i="7" s="1" a="1"/>
  <c r="I143" i="7" s="1"/>
  <c r="A142" i="7"/>
  <c r="J141" i="7" a="1"/>
  <c r="J141" i="7" s="1"/>
  <c r="H141" i="7" a="1"/>
  <c r="H141" i="7" s="1"/>
  <c r="A141" i="7"/>
  <c r="A140" i="7"/>
  <c r="J139" i="7" a="1"/>
  <c r="J139" i="7" s="1"/>
  <c r="I139" i="7" a="1"/>
  <c r="I139" i="7" s="1"/>
  <c r="H139" i="7" a="1"/>
  <c r="H139" i="7" s="1"/>
  <c r="G139" i="7" a="1"/>
  <c r="G139" i="7" s="1"/>
  <c r="A139" i="7"/>
  <c r="J138" i="7"/>
  <c r="I138" i="7" a="1"/>
  <c r="I138" i="7" s="1"/>
  <c r="H138" i="7" a="1"/>
  <c r="H138" i="7"/>
  <c r="G138" i="7" a="1"/>
  <c r="G138" i="7"/>
  <c r="A138" i="7"/>
  <c r="J138" i="7" s="1" a="1"/>
  <c r="A137" i="7"/>
  <c r="J136" i="7" a="1"/>
  <c r="J136" i="7" s="1"/>
  <c r="H136" i="7" a="1"/>
  <c r="H136" i="7" s="1"/>
  <c r="A136" i="7"/>
  <c r="J135" i="7" a="1"/>
  <c r="J135" i="7"/>
  <c r="H135" i="7" a="1"/>
  <c r="H135" i="7" s="1"/>
  <c r="G135" i="7" a="1"/>
  <c r="G135" i="7" s="1"/>
  <c r="A135" i="7"/>
  <c r="I135" i="7" s="1" a="1"/>
  <c r="I135" i="7" s="1"/>
  <c r="A134" i="7"/>
  <c r="A133" i="7"/>
  <c r="J133" i="7" s="1" a="1"/>
  <c r="J133" i="7" s="1"/>
  <c r="J132" i="7" a="1"/>
  <c r="J132" i="7"/>
  <c r="G132" i="7" a="1"/>
  <c r="G132" i="7" s="1"/>
  <c r="A132" i="7"/>
  <c r="J131" i="7" a="1"/>
  <c r="J131" i="7" s="1"/>
  <c r="I131" i="7" a="1"/>
  <c r="I131" i="7" s="1"/>
  <c r="H131" i="7" a="1"/>
  <c r="H131" i="7" s="1"/>
  <c r="G131" i="7" a="1"/>
  <c r="G131" i="7"/>
  <c r="A131" i="7"/>
  <c r="I130" i="7" a="1"/>
  <c r="I130" i="7" s="1"/>
  <c r="H130" i="7" a="1"/>
  <c r="H130" i="7"/>
  <c r="G130" i="7" a="1"/>
  <c r="G130" i="7"/>
  <c r="A130" i="7"/>
  <c r="J130" i="7" s="1" a="1"/>
  <c r="J130" i="7" s="1"/>
  <c r="H129" i="7" a="1"/>
  <c r="H129" i="7" s="1"/>
  <c r="A129" i="7"/>
  <c r="J128" i="7" a="1"/>
  <c r="J128" i="7" s="1"/>
  <c r="H128" i="7" a="1"/>
  <c r="H128" i="7" s="1"/>
  <c r="A128" i="7"/>
  <c r="A127" i="7"/>
  <c r="I127" i="7" s="1" a="1"/>
  <c r="I127" i="7" s="1"/>
  <c r="A126" i="7"/>
  <c r="J125" i="7" a="1"/>
  <c r="J125" i="7" s="1"/>
  <c r="H125" i="7" a="1"/>
  <c r="H125" i="7" s="1"/>
  <c r="A125" i="7"/>
  <c r="A124" i="7"/>
  <c r="J123" i="7" a="1"/>
  <c r="J123" i="7" s="1"/>
  <c r="I123" i="7" a="1"/>
  <c r="I123" i="7" s="1"/>
  <c r="H123" i="7" a="1"/>
  <c r="H123" i="7" s="1"/>
  <c r="G123" i="7" a="1"/>
  <c r="G123" i="7"/>
  <c r="A123" i="7"/>
  <c r="J122" i="7"/>
  <c r="I122" i="7" a="1"/>
  <c r="I122" i="7" s="1"/>
  <c r="H122" i="7" a="1"/>
  <c r="H122" i="7" s="1"/>
  <c r="G122" i="7" a="1"/>
  <c r="G122" i="7"/>
  <c r="A122" i="7"/>
  <c r="J122" i="7" s="1" a="1"/>
  <c r="H121" i="7" a="1"/>
  <c r="H121" i="7" s="1"/>
  <c r="A121" i="7"/>
  <c r="J120" i="7" a="1"/>
  <c r="J120" i="7" s="1"/>
  <c r="H120" i="7" a="1"/>
  <c r="H120" i="7"/>
  <c r="A120" i="7"/>
  <c r="J119" i="7" a="1"/>
  <c r="J119" i="7" s="1"/>
  <c r="A119" i="7"/>
  <c r="I119" i="7" s="1" a="1"/>
  <c r="I119" i="7" s="1"/>
  <c r="G118" i="7" a="1"/>
  <c r="G118" i="7" s="1"/>
  <c r="A118" i="7"/>
  <c r="A117" i="7"/>
  <c r="J116" i="7" a="1"/>
  <c r="J116" i="7" s="1"/>
  <c r="A116" i="7"/>
  <c r="J115" i="7" a="1"/>
  <c r="J115" i="7" s="1"/>
  <c r="I115" i="7" a="1"/>
  <c r="I115" i="7" s="1"/>
  <c r="H115" i="7" a="1"/>
  <c r="H115" i="7" s="1"/>
  <c r="G115" i="7" a="1"/>
  <c r="G115" i="7" s="1"/>
  <c r="A115" i="7"/>
  <c r="J114" i="7" a="1"/>
  <c r="J114" i="7"/>
  <c r="I114" i="7" a="1"/>
  <c r="I114" i="7"/>
  <c r="H114" i="7" a="1"/>
  <c r="H114" i="7"/>
  <c r="G114" i="7" a="1"/>
  <c r="G114" i="7" s="1"/>
  <c r="J113" i="7" a="1"/>
  <c r="J113" i="7"/>
  <c r="I113" i="7" a="1"/>
  <c r="I113" i="7"/>
  <c r="H113" i="7" a="1"/>
  <c r="H113" i="7"/>
  <c r="G113" i="7" a="1"/>
  <c r="G113" i="7" s="1"/>
  <c r="J112" i="7" a="1"/>
  <c r="J112" i="7"/>
  <c r="I112" i="7" a="1"/>
  <c r="I112" i="7"/>
  <c r="H112" i="7" a="1"/>
  <c r="H112" i="7" s="1"/>
  <c r="G112" i="7" a="1"/>
  <c r="G112" i="7" s="1"/>
  <c r="J111" i="7" a="1"/>
  <c r="J111" i="7"/>
  <c r="I111" i="7" a="1"/>
  <c r="I111" i="7"/>
  <c r="H111" i="7" a="1"/>
  <c r="H111" i="7"/>
  <c r="G111" i="7" a="1"/>
  <c r="G111" i="7" s="1"/>
  <c r="J110" i="7" a="1"/>
  <c r="J110" i="7"/>
  <c r="I110" i="7" a="1"/>
  <c r="I110" i="7"/>
  <c r="H110" i="7" a="1"/>
  <c r="H110" i="7"/>
  <c r="G110" i="7" a="1"/>
  <c r="G110" i="7" s="1"/>
  <c r="J109" i="7"/>
  <c r="I109" i="7" a="1"/>
  <c r="I109" i="7" s="1"/>
  <c r="H109" i="7" a="1"/>
  <c r="H109" i="7" s="1"/>
  <c r="G109" i="7" a="1"/>
  <c r="G109" i="7" s="1"/>
  <c r="A109" i="7"/>
  <c r="J109" i="7" s="1" a="1"/>
  <c r="H108" i="7" a="1"/>
  <c r="H108" i="7" s="1"/>
  <c r="A108" i="7"/>
  <c r="A107" i="7"/>
  <c r="A106" i="7"/>
  <c r="I106" i="7" s="1" a="1"/>
  <c r="I106" i="7" s="1"/>
  <c r="J105" i="7" a="1"/>
  <c r="J105" i="7" s="1"/>
  <c r="G105" i="7" a="1"/>
  <c r="G105" i="7" s="1"/>
  <c r="A105" i="7"/>
  <c r="J104" i="7" a="1"/>
  <c r="J104" i="7" s="1"/>
  <c r="H104" i="7" a="1"/>
  <c r="H104" i="7" s="1"/>
  <c r="A104" i="7"/>
  <c r="G103" i="7" a="1"/>
  <c r="G103" i="7" s="1"/>
  <c r="A103" i="7"/>
  <c r="I103" i="7" s="1" a="1"/>
  <c r="I103" i="7" s="1"/>
  <c r="J102" i="7" a="1"/>
  <c r="J102" i="7" s="1"/>
  <c r="I102" i="7" a="1"/>
  <c r="I102" i="7" s="1"/>
  <c r="H102" i="7" a="1"/>
  <c r="H102" i="7"/>
  <c r="G102" i="7" a="1"/>
  <c r="G102" i="7" s="1"/>
  <c r="A102" i="7"/>
  <c r="J101" i="7"/>
  <c r="I101" i="7" a="1"/>
  <c r="I101" i="7" s="1"/>
  <c r="H101" i="7" a="1"/>
  <c r="H101" i="7" s="1"/>
  <c r="G101" i="7" a="1"/>
  <c r="G101" i="7"/>
  <c r="A101" i="7"/>
  <c r="J101" i="7" s="1" a="1"/>
  <c r="H100" i="7" a="1"/>
  <c r="H100" i="7"/>
  <c r="A100" i="7"/>
  <c r="J99" i="7" a="1"/>
  <c r="J99" i="7" s="1"/>
  <c r="H99" i="7" a="1"/>
  <c r="H99" i="7"/>
  <c r="A99" i="7"/>
  <c r="A98" i="7"/>
  <c r="A97" i="7"/>
  <c r="J97" i="7" s="1" a="1"/>
  <c r="J97" i="7" s="1"/>
  <c r="J96" i="7" a="1"/>
  <c r="J96" i="7" s="1"/>
  <c r="H96" i="7" a="1"/>
  <c r="H96" i="7"/>
  <c r="A96" i="7"/>
  <c r="J95" i="7" a="1"/>
  <c r="J95" i="7" s="1"/>
  <c r="H95" i="7" a="1"/>
  <c r="H95" i="7" s="1"/>
  <c r="A95" i="7"/>
  <c r="J94" i="7" a="1"/>
  <c r="J94" i="7" s="1"/>
  <c r="I94" i="7" a="1"/>
  <c r="I94" i="7" s="1"/>
  <c r="H94" i="7" a="1"/>
  <c r="H94" i="7" s="1"/>
  <c r="G94" i="7" a="1"/>
  <c r="G94" i="7" s="1"/>
  <c r="A94" i="7"/>
  <c r="H93" i="7" a="1"/>
  <c r="H93" i="7"/>
  <c r="G93" i="7" a="1"/>
  <c r="G93" i="7"/>
  <c r="A93" i="7"/>
  <c r="J93" i="7" s="1" a="1"/>
  <c r="J93" i="7" s="1"/>
  <c r="G92" i="7" a="1"/>
  <c r="G92" i="7" s="1"/>
  <c r="A92" i="7"/>
  <c r="J91" i="7" a="1"/>
  <c r="J91" i="7" s="1"/>
  <c r="H91" i="7" a="1"/>
  <c r="H91" i="7"/>
  <c r="A91" i="7"/>
  <c r="J90" i="7" a="1"/>
  <c r="J90" i="7" s="1"/>
  <c r="H90" i="7" a="1"/>
  <c r="H90" i="7" s="1"/>
  <c r="G90" i="7" a="1"/>
  <c r="G90" i="7" s="1"/>
  <c r="A90" i="7"/>
  <c r="A89" i="7"/>
  <c r="A88" i="7"/>
  <c r="J88" i="7" s="1" a="1"/>
  <c r="J88" i="7" s="1"/>
  <c r="J87" i="7" a="1"/>
  <c r="J87" i="7" s="1"/>
  <c r="H87" i="7" a="1"/>
  <c r="H87" i="7"/>
  <c r="A87" i="7"/>
  <c r="I87" i="7" s="1" a="1"/>
  <c r="I87" i="7" s="1"/>
  <c r="J86" i="7" a="1"/>
  <c r="J86" i="7" s="1"/>
  <c r="I86" i="7" a="1"/>
  <c r="I86" i="7" s="1"/>
  <c r="H86" i="7" a="1"/>
  <c r="H86" i="7" s="1"/>
  <c r="G86" i="7" a="1"/>
  <c r="G86" i="7"/>
  <c r="A86" i="7"/>
  <c r="I85" i="7" a="1"/>
  <c r="I85" i="7" s="1"/>
  <c r="H85" i="7" a="1"/>
  <c r="H85" i="7"/>
  <c r="G85" i="7" a="1"/>
  <c r="G85" i="7" s="1"/>
  <c r="A85" i="7"/>
  <c r="J85" i="7" s="1" a="1"/>
  <c r="J85" i="7" s="1"/>
  <c r="A84" i="7"/>
  <c r="A83" i="7"/>
  <c r="J82" i="7" a="1"/>
  <c r="J82" i="7" s="1"/>
  <c r="H82" i="7" a="1"/>
  <c r="H82" i="7" s="1"/>
  <c r="G82" i="7" a="1"/>
  <c r="G82" i="7" s="1"/>
  <c r="A82" i="7"/>
  <c r="I82" i="7" s="1" a="1"/>
  <c r="I82" i="7" s="1"/>
  <c r="J81" i="7" a="1"/>
  <c r="J81" i="7" s="1"/>
  <c r="G81" i="7" a="1"/>
  <c r="G81" i="7" s="1"/>
  <c r="A81" i="7"/>
  <c r="A80" i="7"/>
  <c r="A79" i="7"/>
  <c r="J78" i="7" a="1"/>
  <c r="J78" i="7" s="1"/>
  <c r="I78" i="7" a="1"/>
  <c r="I78" i="7" s="1"/>
  <c r="H78" i="7" a="1"/>
  <c r="H78" i="7" s="1"/>
  <c r="G78" i="7" a="1"/>
  <c r="G78" i="7"/>
  <c r="A78" i="7"/>
  <c r="J77" i="7"/>
  <c r="I77" i="7" a="1"/>
  <c r="I77" i="7" s="1"/>
  <c r="H77" i="7" a="1"/>
  <c r="H77" i="7" s="1"/>
  <c r="G77" i="7" a="1"/>
  <c r="G77" i="7" s="1"/>
  <c r="A77" i="7"/>
  <c r="J77" i="7" s="1" a="1"/>
  <c r="H76" i="7" a="1"/>
  <c r="H76" i="7"/>
  <c r="G76" i="7" a="1"/>
  <c r="G76" i="7" s="1"/>
  <c r="A76" i="7"/>
  <c r="A75" i="7"/>
  <c r="A74" i="7"/>
  <c r="J73" i="7" a="1"/>
  <c r="J73" i="7" s="1"/>
  <c r="G73" i="7" a="1"/>
  <c r="G73" i="7" s="1"/>
  <c r="A73" i="7"/>
  <c r="H72" i="7" a="1"/>
  <c r="H72" i="7" s="1"/>
  <c r="A72" i="7"/>
  <c r="J72" i="7" s="1" a="1"/>
  <c r="J72" i="7" s="1"/>
  <c r="A71" i="7"/>
  <c r="J70" i="7" a="1"/>
  <c r="J70" i="7" s="1"/>
  <c r="I70" i="7" a="1"/>
  <c r="I70" i="7" s="1"/>
  <c r="H70" i="7" a="1"/>
  <c r="H70" i="7"/>
  <c r="G70" i="7" a="1"/>
  <c r="G70" i="7"/>
  <c r="A70" i="7"/>
  <c r="I69" i="7" a="1"/>
  <c r="I69" i="7" s="1"/>
  <c r="H69" i="7" a="1"/>
  <c r="H69" i="7" s="1"/>
  <c r="G69" i="7" a="1"/>
  <c r="G69" i="7"/>
  <c r="A69" i="7"/>
  <c r="J69" i="7" s="1" a="1"/>
  <c r="J69" i="7" s="1"/>
  <c r="H68" i="7" a="1"/>
  <c r="H68" i="7"/>
  <c r="A68" i="7"/>
  <c r="A67" i="7"/>
  <c r="H66" i="7" a="1"/>
  <c r="H66" i="7" s="1"/>
  <c r="A66" i="7"/>
  <c r="A65" i="7"/>
  <c r="J64" i="7" a="1"/>
  <c r="J64" i="7" s="1"/>
  <c r="H64" i="7" a="1"/>
  <c r="H64" i="7"/>
  <c r="A64" i="7"/>
  <c r="J63" i="7" a="1"/>
  <c r="J63" i="7" s="1"/>
  <c r="H63" i="7" a="1"/>
  <c r="H63" i="7"/>
  <c r="G63" i="7" a="1"/>
  <c r="G63" i="7" s="1"/>
  <c r="A63" i="7"/>
  <c r="I63" i="7" s="1" a="1"/>
  <c r="I63" i="7" s="1"/>
  <c r="J62" i="7" a="1"/>
  <c r="J62" i="7" s="1"/>
  <c r="I62" i="7" a="1"/>
  <c r="I62" i="7" s="1"/>
  <c r="H62" i="7" a="1"/>
  <c r="H62" i="7" s="1"/>
  <c r="G62" i="7" a="1"/>
  <c r="G62" i="7"/>
  <c r="A62" i="7"/>
  <c r="I61" i="7" a="1"/>
  <c r="I61" i="7" s="1"/>
  <c r="H61" i="7" a="1"/>
  <c r="H61" i="7"/>
  <c r="G61" i="7" a="1"/>
  <c r="G61" i="7"/>
  <c r="A61" i="7"/>
  <c r="J61" i="7" s="1" a="1"/>
  <c r="J61" i="7" s="1"/>
  <c r="G60" i="7" a="1"/>
  <c r="G60" i="7" s="1"/>
  <c r="A60" i="7"/>
  <c r="J59" i="7" a="1"/>
  <c r="J59" i="7" s="1"/>
  <c r="H59" i="7" a="1"/>
  <c r="H59" i="7"/>
  <c r="A59" i="7"/>
  <c r="A58" i="7"/>
  <c r="I58" i="7" s="1" a="1"/>
  <c r="I58" i="7" s="1"/>
  <c r="A57" i="7"/>
  <c r="A56" i="7"/>
  <c r="A55" i="7"/>
  <c r="J54" i="7" a="1"/>
  <c r="J54" i="7" s="1"/>
  <c r="I54" i="7" a="1"/>
  <c r="I54" i="7" s="1"/>
  <c r="H54" i="7" a="1"/>
  <c r="H54" i="7" s="1"/>
  <c r="A54" i="7"/>
  <c r="G54" i="7" s="1" a="1"/>
  <c r="G54" i="7" s="1"/>
  <c r="J53" i="7"/>
  <c r="I53" i="7" a="1"/>
  <c r="I53" i="7" s="1"/>
  <c r="H53" i="7" a="1"/>
  <c r="H53" i="7" s="1"/>
  <c r="G53" i="7" a="1"/>
  <c r="G53" i="7" s="1"/>
  <c r="A53" i="7"/>
  <c r="J53" i="7" s="1" a="1"/>
  <c r="J52" i="7" a="1"/>
  <c r="J52" i="7" s="1"/>
  <c r="I52" i="7"/>
  <c r="H52" i="7" a="1"/>
  <c r="H52" i="7"/>
  <c r="G52" i="7" a="1"/>
  <c r="G52" i="7" s="1"/>
  <c r="A52" i="7"/>
  <c r="I52" i="7" s="1" a="1"/>
  <c r="A51" i="7"/>
  <c r="H50" i="7" a="1"/>
  <c r="H50" i="7" s="1"/>
  <c r="G50" i="7" a="1"/>
  <c r="G50" i="7" s="1"/>
  <c r="A50" i="7"/>
  <c r="A49" i="7"/>
  <c r="J48" i="7" a="1"/>
  <c r="J48" i="7" s="1"/>
  <c r="G48" i="7" a="1"/>
  <c r="G48" i="7"/>
  <c r="A48" i="7"/>
  <c r="I48" i="7" s="1" a="1"/>
  <c r="I48" i="7" s="1"/>
  <c r="J47" i="7"/>
  <c r="I47" i="7" a="1"/>
  <c r="I47" i="7"/>
  <c r="H47" i="7" a="1"/>
  <c r="H47" i="7"/>
  <c r="G47" i="7" a="1"/>
  <c r="G47" i="7"/>
  <c r="A47" i="7"/>
  <c r="J47" i="7" s="1" a="1"/>
  <c r="J46" i="7" a="1"/>
  <c r="J46" i="7" s="1"/>
  <c r="I46" i="7"/>
  <c r="A46" i="7"/>
  <c r="I46" i="7" s="1" a="1"/>
  <c r="J45" i="7" a="1"/>
  <c r="J45" i="7" s="1"/>
  <c r="H45" i="7" a="1"/>
  <c r="H45" i="7" s="1"/>
  <c r="A45" i="7"/>
  <c r="A44" i="7"/>
  <c r="G43" i="7" a="1"/>
  <c r="G43" i="7"/>
  <c r="A43" i="7"/>
  <c r="J42" i="7" a="1"/>
  <c r="J42" i="7" s="1"/>
  <c r="H42" i="7" a="1"/>
  <c r="H42" i="7" s="1"/>
  <c r="A42" i="7"/>
  <c r="I42" i="7" s="1" a="1"/>
  <c r="I42" i="7" s="1"/>
  <c r="J41" i="7" a="1"/>
  <c r="J41" i="7" s="1"/>
  <c r="H41" i="7" a="1"/>
  <c r="H41" i="7"/>
  <c r="G41" i="7" a="1"/>
  <c r="G41" i="7" s="1"/>
  <c r="A41" i="7"/>
  <c r="A40" i="7"/>
  <c r="I39" i="7" a="1"/>
  <c r="I39" i="7"/>
  <c r="H39" i="7" a="1"/>
  <c r="H39" i="7" s="1"/>
  <c r="G39" i="7" a="1"/>
  <c r="G39" i="7"/>
  <c r="A39" i="7"/>
  <c r="J39" i="7" s="1" a="1"/>
  <c r="J39" i="7" s="1"/>
  <c r="G38" i="7" a="1"/>
  <c r="G38" i="7" s="1"/>
  <c r="A38" i="7"/>
  <c r="I38" i="7" s="1" a="1"/>
  <c r="I38" i="7" s="1"/>
  <c r="J37" i="7" a="1"/>
  <c r="J37" i="7" s="1"/>
  <c r="A37" i="7"/>
  <c r="J36" i="7" a="1"/>
  <c r="J36" i="7" s="1"/>
  <c r="I36" i="7"/>
  <c r="H36" i="7" a="1"/>
  <c r="H36" i="7" s="1"/>
  <c r="G36" i="7" a="1"/>
  <c r="G36" i="7" s="1"/>
  <c r="A36" i="7"/>
  <c r="I36" i="7" s="1" a="1"/>
  <c r="A35" i="7"/>
  <c r="G34" i="7" a="1"/>
  <c r="G34" i="7"/>
  <c r="A34" i="7"/>
  <c r="I34" i="7" s="1" a="1"/>
  <c r="I34" i="7" s="1"/>
  <c r="J33" i="7" a="1"/>
  <c r="J33" i="7" s="1"/>
  <c r="H33" i="7" a="1"/>
  <c r="H33" i="7" s="1"/>
  <c r="A33" i="7"/>
  <c r="I33" i="7" s="1" a="1"/>
  <c r="I33" i="7" s="1"/>
  <c r="J32" i="7" a="1"/>
  <c r="J32" i="7" s="1"/>
  <c r="H32" i="7" a="1"/>
  <c r="H32" i="7"/>
  <c r="G32" i="7" a="1"/>
  <c r="G32" i="7" s="1"/>
  <c r="A32" i="7"/>
  <c r="I32" i="7" s="1" a="1"/>
  <c r="I32" i="7" s="1"/>
  <c r="I31" i="7" a="1"/>
  <c r="I31" i="7" s="1"/>
  <c r="H31" i="7" a="1"/>
  <c r="H31" i="7" s="1"/>
  <c r="G31" i="7" a="1"/>
  <c r="G31" i="7" s="1"/>
  <c r="A31" i="7"/>
  <c r="J31" i="7" s="1" a="1"/>
  <c r="J31" i="7" s="1"/>
  <c r="G30" i="7" a="1"/>
  <c r="G30" i="7" s="1"/>
  <c r="A30" i="7"/>
  <c r="A29" i="7"/>
  <c r="J28" i="7" a="1"/>
  <c r="J28" i="7" s="1"/>
  <c r="G28" i="7" a="1"/>
  <c r="G28" i="7"/>
  <c r="A28" i="7"/>
  <c r="I28" i="7" s="1" a="1"/>
  <c r="I28" i="7" s="1"/>
  <c r="A27" i="7"/>
  <c r="A26" i="7"/>
  <c r="J25" i="7" a="1"/>
  <c r="J25" i="7" s="1"/>
  <c r="H25" i="7" a="1"/>
  <c r="H25" i="7" s="1"/>
  <c r="G25" i="7" a="1"/>
  <c r="G25" i="7" s="1"/>
  <c r="A25" i="7"/>
  <c r="I25" i="7" s="1" a="1"/>
  <c r="I25" i="7" s="1"/>
  <c r="J24" i="7" a="1"/>
  <c r="J24" i="7" s="1"/>
  <c r="H24" i="7" a="1"/>
  <c r="H24" i="7"/>
  <c r="G24" i="7" a="1"/>
  <c r="G24" i="7" s="1"/>
  <c r="A24" i="7"/>
  <c r="I23" i="7" a="1"/>
  <c r="I23" i="7" s="1"/>
  <c r="H23" i="7" a="1"/>
  <c r="H23" i="7" s="1"/>
  <c r="G23" i="7" a="1"/>
  <c r="G23" i="7" s="1"/>
  <c r="A23" i="7"/>
  <c r="J23" i="7" s="1" a="1"/>
  <c r="J23" i="7" s="1"/>
  <c r="G22" i="7" a="1"/>
  <c r="G22" i="7" s="1"/>
  <c r="A22" i="7"/>
  <c r="A21" i="7"/>
  <c r="G20" i="7" a="1"/>
  <c r="G20" i="7" s="1"/>
  <c r="A20" i="7"/>
  <c r="A19" i="7"/>
  <c r="H18" i="7" a="1"/>
  <c r="H18" i="7" s="1"/>
  <c r="A18" i="7"/>
  <c r="J17" i="7" a="1"/>
  <c r="J17" i="7" s="1"/>
  <c r="H17" i="7" a="1"/>
  <c r="H17" i="7"/>
  <c r="G17" i="7" a="1"/>
  <c r="G17" i="7" s="1"/>
  <c r="A17" i="7"/>
  <c r="I17" i="7" s="1" a="1"/>
  <c r="I17" i="7" s="1"/>
  <c r="J16" i="7" a="1"/>
  <c r="J16" i="7" s="1"/>
  <c r="I16" i="7" a="1"/>
  <c r="I16" i="7" s="1"/>
  <c r="H16" i="7" a="1"/>
  <c r="H16" i="7" s="1"/>
  <c r="G16" i="7" a="1"/>
  <c r="G16" i="7" s="1"/>
  <c r="A16" i="7"/>
  <c r="I15" i="7" a="1"/>
  <c r="I15" i="7" s="1"/>
  <c r="H15" i="7" a="1"/>
  <c r="H15" i="7"/>
  <c r="G15" i="7" a="1"/>
  <c r="G15" i="7" s="1"/>
  <c r="A15" i="7"/>
  <c r="J15" i="7" s="1" a="1"/>
  <c r="J15" i="7" s="1"/>
  <c r="A14" i="7"/>
  <c r="H13" i="7" a="1"/>
  <c r="H13" i="7" s="1"/>
  <c r="A13" i="7"/>
  <c r="A12" i="7"/>
  <c r="J11" i="7" a="1"/>
  <c r="J11" i="7" s="1"/>
  <c r="A11" i="7"/>
  <c r="A10" i="7"/>
  <c r="J9" i="7" a="1"/>
  <c r="J9" i="7" s="1"/>
  <c r="H9" i="7" a="1"/>
  <c r="H9" i="7"/>
  <c r="G9" i="7" a="1"/>
  <c r="G9" i="7" s="1"/>
  <c r="A9" i="7"/>
  <c r="I9" i="7" s="1" a="1"/>
  <c r="I9" i="7" s="1"/>
  <c r="J8" i="7" a="1"/>
  <c r="J8" i="7" s="1"/>
  <c r="I8" i="7" a="1"/>
  <c r="I8" i="7" s="1"/>
  <c r="H8" i="7" a="1"/>
  <c r="H8" i="7" s="1"/>
  <c r="G8" i="7" a="1"/>
  <c r="G8" i="7" s="1"/>
  <c r="A8" i="7"/>
  <c r="I7" i="7" a="1"/>
  <c r="I7" i="7" s="1"/>
  <c r="H7" i="7" a="1"/>
  <c r="H7" i="7"/>
  <c r="G7" i="7" a="1"/>
  <c r="G7" i="7" s="1"/>
  <c r="A7" i="7"/>
  <c r="J7" i="7" s="1" a="1"/>
  <c r="J7" i="7" s="1"/>
  <c r="A6" i="7"/>
  <c r="H5" i="7" a="1"/>
  <c r="H5" i="7" s="1"/>
  <c r="A5" i="7"/>
  <c r="A4" i="7"/>
  <c r="J3" i="7" a="1"/>
  <c r="J3" i="7" s="1"/>
  <c r="A3" i="7"/>
  <c r="A2" i="7"/>
  <c r="J150" i="6" a="1"/>
  <c r="J150" i="6" s="1"/>
  <c r="I150" i="6" a="1"/>
  <c r="I150" i="6"/>
  <c r="H150" i="6" a="1"/>
  <c r="H150" i="6" s="1"/>
  <c r="G150" i="6" a="1"/>
  <c r="G150" i="6"/>
  <c r="J149" i="6" a="1"/>
  <c r="J149" i="6"/>
  <c r="I149" i="6" a="1"/>
  <c r="I149" i="6"/>
  <c r="H149" i="6" a="1"/>
  <c r="H149" i="6" s="1"/>
  <c r="G149" i="6" a="1"/>
  <c r="G149" i="6"/>
  <c r="J148" i="6" a="1"/>
  <c r="J148" i="6"/>
  <c r="H148" i="6" a="1"/>
  <c r="H148" i="6" s="1"/>
  <c r="G148" i="6" a="1"/>
  <c r="G148" i="6" s="1"/>
  <c r="A148" i="6"/>
  <c r="I148" i="6" s="1" a="1"/>
  <c r="I148" i="6" s="1"/>
  <c r="J147" i="6" a="1"/>
  <c r="J147" i="6" s="1"/>
  <c r="I147" i="6" a="1"/>
  <c r="I147" i="6" s="1"/>
  <c r="H147" i="6" a="1"/>
  <c r="H147" i="6"/>
  <c r="G147" i="6" a="1"/>
  <c r="G147" i="6" s="1"/>
  <c r="A147" i="6"/>
  <c r="I146" i="6" a="1"/>
  <c r="I146" i="6" s="1"/>
  <c r="H146" i="6" a="1"/>
  <c r="H146" i="6"/>
  <c r="G146" i="6" a="1"/>
  <c r="G146" i="6" s="1"/>
  <c r="A146" i="6"/>
  <c r="J146" i="6" s="1" a="1"/>
  <c r="J146" i="6" s="1"/>
  <c r="H145" i="6" a="1"/>
  <c r="H145" i="6" s="1"/>
  <c r="A145" i="6"/>
  <c r="A144" i="6"/>
  <c r="J143" i="6" a="1"/>
  <c r="J143" i="6" s="1"/>
  <c r="A143" i="6"/>
  <c r="A142" i="6"/>
  <c r="J141" i="6" a="1"/>
  <c r="J141" i="6" s="1"/>
  <c r="A141" i="6"/>
  <c r="J140" i="6" a="1"/>
  <c r="J140" i="6" s="1"/>
  <c r="H140" i="6" a="1"/>
  <c r="H140" i="6"/>
  <c r="G140" i="6" a="1"/>
  <c r="G140" i="6" s="1"/>
  <c r="A140" i="6"/>
  <c r="I140" i="6" s="1" a="1"/>
  <c r="I140" i="6" s="1"/>
  <c r="J139" i="6" a="1"/>
  <c r="J139" i="6" s="1"/>
  <c r="I139" i="6" a="1"/>
  <c r="I139" i="6" s="1"/>
  <c r="H139" i="6" a="1"/>
  <c r="H139" i="6" s="1"/>
  <c r="G139" i="6" a="1"/>
  <c r="G139" i="6" s="1"/>
  <c r="A139" i="6"/>
  <c r="I138" i="6" a="1"/>
  <c r="I138" i="6" s="1"/>
  <c r="H138" i="6" a="1"/>
  <c r="H138" i="6" s="1"/>
  <c r="G138" i="6" a="1"/>
  <c r="G138" i="6"/>
  <c r="A138" i="6"/>
  <c r="J138" i="6" s="1" a="1"/>
  <c r="J138" i="6" s="1"/>
  <c r="H137" i="6" a="1"/>
  <c r="H137" i="6" s="1"/>
  <c r="G137" i="6" a="1"/>
  <c r="G137" i="6" s="1"/>
  <c r="A137" i="6"/>
  <c r="A136" i="6"/>
  <c r="J135" i="6" a="1"/>
  <c r="J135" i="6" s="1"/>
  <c r="G135" i="6" a="1"/>
  <c r="G135" i="6" s="1"/>
  <c r="A135" i="6"/>
  <c r="A134" i="6"/>
  <c r="J133" i="6" a="1"/>
  <c r="J133" i="6" s="1"/>
  <c r="H133" i="6" a="1"/>
  <c r="H133" i="6" s="1"/>
  <c r="A133" i="6"/>
  <c r="J132" i="6" a="1"/>
  <c r="J132" i="6"/>
  <c r="H132" i="6" a="1"/>
  <c r="H132" i="6"/>
  <c r="G132" i="6" a="1"/>
  <c r="G132" i="6" s="1"/>
  <c r="A132" i="6"/>
  <c r="I132" i="6" s="1" a="1"/>
  <c r="I132" i="6" s="1"/>
  <c r="J131" i="6" a="1"/>
  <c r="J131" i="6" s="1"/>
  <c r="I131" i="6" a="1"/>
  <c r="I131" i="6" s="1"/>
  <c r="H131" i="6" a="1"/>
  <c r="H131" i="6"/>
  <c r="G131" i="6" a="1"/>
  <c r="G131" i="6"/>
  <c r="A131" i="6"/>
  <c r="I130" i="6" a="1"/>
  <c r="I130" i="6" s="1"/>
  <c r="H130" i="6" a="1"/>
  <c r="H130" i="6" s="1"/>
  <c r="G130" i="6" a="1"/>
  <c r="G130" i="6"/>
  <c r="A130" i="6"/>
  <c r="J130" i="6" s="1" a="1"/>
  <c r="J130" i="6" s="1"/>
  <c r="H129" i="6" a="1"/>
  <c r="H129" i="6" s="1"/>
  <c r="G129" i="6" a="1"/>
  <c r="G129" i="6" s="1"/>
  <c r="A129" i="6"/>
  <c r="A128" i="6"/>
  <c r="J127" i="6" a="1"/>
  <c r="J127" i="6" s="1"/>
  <c r="A127" i="6"/>
  <c r="J126" i="6" a="1"/>
  <c r="J126" i="6"/>
  <c r="A126" i="6"/>
  <c r="A125" i="6"/>
  <c r="J124" i="6" a="1"/>
  <c r="J124" i="6" s="1"/>
  <c r="H124" i="6" a="1"/>
  <c r="H124" i="6" s="1"/>
  <c r="G124" i="6" a="1"/>
  <c r="G124" i="6" s="1"/>
  <c r="A124" i="6"/>
  <c r="I124" i="6" s="1" a="1"/>
  <c r="I124" i="6" s="1"/>
  <c r="J123" i="6" a="1"/>
  <c r="J123" i="6" s="1"/>
  <c r="I123" i="6" a="1"/>
  <c r="I123" i="6" s="1"/>
  <c r="H123" i="6" a="1"/>
  <c r="H123" i="6" s="1"/>
  <c r="G123" i="6" a="1"/>
  <c r="G123" i="6" s="1"/>
  <c r="A123" i="6"/>
  <c r="I122" i="6" a="1"/>
  <c r="I122" i="6" s="1"/>
  <c r="H122" i="6" a="1"/>
  <c r="H122" i="6"/>
  <c r="G122" i="6" a="1"/>
  <c r="G122" i="6" s="1"/>
  <c r="A122" i="6"/>
  <c r="J122" i="6" s="1" a="1"/>
  <c r="J122" i="6" s="1"/>
  <c r="A121" i="6"/>
  <c r="J120" i="6" a="1"/>
  <c r="J120" i="6" s="1"/>
  <c r="H120" i="6" a="1"/>
  <c r="H120" i="6" s="1"/>
  <c r="A120" i="6"/>
  <c r="A119" i="6"/>
  <c r="A118" i="6"/>
  <c r="J117" i="6" a="1"/>
  <c r="J117" i="6"/>
  <c r="H117" i="6" a="1"/>
  <c r="H117" i="6" s="1"/>
  <c r="A117" i="6"/>
  <c r="J116" i="6" a="1"/>
  <c r="J116" i="6"/>
  <c r="H116" i="6" a="1"/>
  <c r="H116" i="6"/>
  <c r="G116" i="6" a="1"/>
  <c r="G116" i="6" s="1"/>
  <c r="A116" i="6"/>
  <c r="I116" i="6" s="1" a="1"/>
  <c r="I116" i="6" s="1"/>
  <c r="J115" i="6" a="1"/>
  <c r="J115" i="6" s="1"/>
  <c r="I115" i="6" a="1"/>
  <c r="I115" i="6" s="1"/>
  <c r="H115" i="6" a="1"/>
  <c r="H115" i="6"/>
  <c r="G115" i="6" a="1"/>
  <c r="G115" i="6"/>
  <c r="A115" i="6"/>
  <c r="I114" i="6" a="1"/>
  <c r="I114" i="6" s="1"/>
  <c r="H114" i="6" a="1"/>
  <c r="H114" i="6" s="1"/>
  <c r="G114" i="6" a="1"/>
  <c r="G114" i="6"/>
  <c r="A114" i="6"/>
  <c r="J114" i="6" s="1" a="1"/>
  <c r="J114" i="6" s="1"/>
  <c r="H113" i="6" a="1"/>
  <c r="H113" i="6"/>
  <c r="G113" i="6" a="1"/>
  <c r="G113" i="6" s="1"/>
  <c r="A113" i="6"/>
  <c r="A112" i="6"/>
  <c r="J111" i="6" a="1"/>
  <c r="J111" i="6" s="1"/>
  <c r="A111" i="6"/>
  <c r="J110" i="6" a="1"/>
  <c r="J110" i="6"/>
  <c r="A110" i="6"/>
  <c r="A109" i="6"/>
  <c r="J108" i="6" a="1"/>
  <c r="J108" i="6" s="1"/>
  <c r="G108" i="6" a="1"/>
  <c r="G108" i="6" s="1"/>
  <c r="A108" i="6"/>
  <c r="I108" i="6" s="1" a="1"/>
  <c r="I108" i="6" s="1"/>
  <c r="J107" i="6" a="1"/>
  <c r="J107" i="6" s="1"/>
  <c r="I107" i="6" a="1"/>
  <c r="I107" i="6" s="1"/>
  <c r="H107" i="6" a="1"/>
  <c r="H107" i="6" s="1"/>
  <c r="G107" i="6" a="1"/>
  <c r="G107" i="6"/>
  <c r="A107" i="6"/>
  <c r="J106" i="6"/>
  <c r="I106" i="6" a="1"/>
  <c r="I106" i="6" s="1"/>
  <c r="H106" i="6" a="1"/>
  <c r="H106" i="6"/>
  <c r="G106" i="6" a="1"/>
  <c r="G106" i="6" s="1"/>
  <c r="A106" i="6"/>
  <c r="J106" i="6" s="1" a="1"/>
  <c r="H105" i="6" a="1"/>
  <c r="H105" i="6"/>
  <c r="G105" i="6" a="1"/>
  <c r="G105" i="6" s="1"/>
  <c r="A105" i="6"/>
  <c r="A104" i="6"/>
  <c r="J103" i="6" a="1"/>
  <c r="J103" i="6" s="1"/>
  <c r="A103" i="6"/>
  <c r="I103" i="6" s="1" a="1"/>
  <c r="I103" i="6" s="1"/>
  <c r="J102" i="6" a="1"/>
  <c r="J102" i="6"/>
  <c r="A102" i="6"/>
  <c r="J101" i="6" a="1"/>
  <c r="J101" i="6"/>
  <c r="H101" i="6" a="1"/>
  <c r="H101" i="6"/>
  <c r="A101" i="6"/>
  <c r="A100" i="6"/>
  <c r="J99" i="6" a="1"/>
  <c r="J99" i="6" s="1"/>
  <c r="I99" i="6" a="1"/>
  <c r="I99" i="6" s="1"/>
  <c r="H99" i="6" a="1"/>
  <c r="H99" i="6"/>
  <c r="G99" i="6" a="1"/>
  <c r="G99" i="6" s="1"/>
  <c r="A99" i="6"/>
  <c r="J98" i="6"/>
  <c r="I98" i="6" a="1"/>
  <c r="I98" i="6" s="1"/>
  <c r="H98" i="6" a="1"/>
  <c r="H98" i="6" s="1"/>
  <c r="G98" i="6" a="1"/>
  <c r="G98" i="6"/>
  <c r="A98" i="6"/>
  <c r="J98" i="6" s="1" a="1"/>
  <c r="H97" i="6" a="1"/>
  <c r="H97" i="6" s="1"/>
  <c r="A97" i="6"/>
  <c r="J96" i="6" a="1"/>
  <c r="J96" i="6" s="1"/>
  <c r="H96" i="6" a="1"/>
  <c r="H96" i="6"/>
  <c r="A96" i="6"/>
  <c r="A95" i="6"/>
  <c r="J94" i="6" a="1"/>
  <c r="J94" i="6" s="1"/>
  <c r="A94" i="6"/>
  <c r="J93" i="6" a="1"/>
  <c r="J93" i="6"/>
  <c r="H93" i="6" a="1"/>
  <c r="H93" i="6" s="1"/>
  <c r="A93" i="6"/>
  <c r="J92" i="6" a="1"/>
  <c r="J92" i="6" s="1"/>
  <c r="H92" i="6" a="1"/>
  <c r="H92" i="6" s="1"/>
  <c r="G92" i="6" a="1"/>
  <c r="G92" i="6" s="1"/>
  <c r="A92" i="6"/>
  <c r="I92" i="6" s="1" a="1"/>
  <c r="I92" i="6" s="1"/>
  <c r="J91" i="6" a="1"/>
  <c r="J91" i="6" s="1"/>
  <c r="I91" i="6" a="1"/>
  <c r="I91" i="6" s="1"/>
  <c r="H91" i="6" a="1"/>
  <c r="H91" i="6" s="1"/>
  <c r="G91" i="6" a="1"/>
  <c r="G91" i="6"/>
  <c r="A91" i="6"/>
  <c r="I90" i="6" a="1"/>
  <c r="I90" i="6" s="1"/>
  <c r="H90" i="6" a="1"/>
  <c r="H90" i="6"/>
  <c r="G90" i="6" a="1"/>
  <c r="G90" i="6"/>
  <c r="A90" i="6"/>
  <c r="J90" i="6" s="1" a="1"/>
  <c r="J90" i="6" s="1"/>
  <c r="G89" i="6" a="1"/>
  <c r="G89" i="6" s="1"/>
  <c r="A89" i="6"/>
  <c r="J88" i="6" a="1"/>
  <c r="J88" i="6" s="1"/>
  <c r="H88" i="6" a="1"/>
  <c r="H88" i="6" s="1"/>
  <c r="A88" i="6"/>
  <c r="J87" i="6" a="1"/>
  <c r="J87" i="6" s="1"/>
  <c r="H87" i="6" a="1"/>
  <c r="H87" i="6" s="1"/>
  <c r="G87" i="6" a="1"/>
  <c r="G87" i="6" s="1"/>
  <c r="A87" i="6"/>
  <c r="I87" i="6" s="1" a="1"/>
  <c r="I87" i="6" s="1"/>
  <c r="A86" i="6"/>
  <c r="J85" i="6" a="1"/>
  <c r="J85" i="6" s="1"/>
  <c r="A85" i="6"/>
  <c r="J84" i="6" a="1"/>
  <c r="J84" i="6" s="1"/>
  <c r="H84" i="6" a="1"/>
  <c r="H84" i="6" s="1"/>
  <c r="A84" i="6"/>
  <c r="I84" i="6" s="1" a="1"/>
  <c r="I84" i="6" s="1"/>
  <c r="J83" i="6" a="1"/>
  <c r="J83" i="6" s="1"/>
  <c r="I83" i="6" a="1"/>
  <c r="I83" i="6" s="1"/>
  <c r="H83" i="6" a="1"/>
  <c r="H83" i="6" s="1"/>
  <c r="G83" i="6" a="1"/>
  <c r="G83" i="6" s="1"/>
  <c r="A83" i="6"/>
  <c r="I82" i="6" a="1"/>
  <c r="I82" i="6" s="1"/>
  <c r="H82" i="6" a="1"/>
  <c r="H82" i="6"/>
  <c r="G82" i="6" a="1"/>
  <c r="G82" i="6"/>
  <c r="A82" i="6"/>
  <c r="J82" i="6" s="1" a="1"/>
  <c r="J82" i="6" s="1"/>
  <c r="A81" i="6"/>
  <c r="A80" i="6"/>
  <c r="J79" i="6" a="1"/>
  <c r="J79" i="6" s="1"/>
  <c r="H79" i="6" a="1"/>
  <c r="H79" i="6" s="1"/>
  <c r="G79" i="6" a="1"/>
  <c r="G79" i="6" s="1"/>
  <c r="A79" i="6"/>
  <c r="I79" i="6" s="1" a="1"/>
  <c r="I79" i="6" s="1"/>
  <c r="J78" i="6" a="1"/>
  <c r="J78" i="6"/>
  <c r="G78" i="6" a="1"/>
  <c r="G78" i="6" s="1"/>
  <c r="A78" i="6"/>
  <c r="A77" i="6"/>
  <c r="J76" i="6" a="1"/>
  <c r="J76" i="6" s="1"/>
  <c r="G76" i="6" a="1"/>
  <c r="G76" i="6" s="1"/>
  <c r="A76" i="6"/>
  <c r="J75" i="6" a="1"/>
  <c r="J75" i="6" s="1"/>
  <c r="I75" i="6" a="1"/>
  <c r="I75" i="6" s="1"/>
  <c r="H75" i="6" a="1"/>
  <c r="H75" i="6" s="1"/>
  <c r="G75" i="6" a="1"/>
  <c r="G75" i="6"/>
  <c r="A75" i="6"/>
  <c r="J74" i="6"/>
  <c r="I74" i="6" a="1"/>
  <c r="I74" i="6" s="1"/>
  <c r="H74" i="6" a="1"/>
  <c r="H74" i="6"/>
  <c r="G74" i="6" a="1"/>
  <c r="G74" i="6" s="1"/>
  <c r="A74" i="6"/>
  <c r="J74" i="6" s="1" a="1"/>
  <c r="J73" i="6"/>
  <c r="I73" i="6" a="1"/>
  <c r="I73" i="6" s="1"/>
  <c r="H73" i="6" a="1"/>
  <c r="H73" i="6" s="1"/>
  <c r="G73" i="6" a="1"/>
  <c r="G73" i="6" s="1"/>
  <c r="A73" i="6"/>
  <c r="J73" i="6" s="1" a="1"/>
  <c r="I72" i="6" a="1"/>
  <c r="I72" i="6"/>
  <c r="H72" i="6" a="1"/>
  <c r="H72" i="6" s="1"/>
  <c r="A72" i="6"/>
  <c r="A71" i="6"/>
  <c r="G70" i="6" a="1"/>
  <c r="G70" i="6" s="1"/>
  <c r="A70" i="6"/>
  <c r="A69" i="6"/>
  <c r="A68" i="6"/>
  <c r="A67" i="6"/>
  <c r="I66" i="6" a="1"/>
  <c r="I66" i="6"/>
  <c r="H66" i="6" a="1"/>
  <c r="H66" i="6"/>
  <c r="G66" i="6" a="1"/>
  <c r="G66" i="6" s="1"/>
  <c r="A66" i="6"/>
  <c r="J66" i="6" s="1" a="1"/>
  <c r="J66" i="6" s="1"/>
  <c r="J65" i="6"/>
  <c r="I65" i="6" a="1"/>
  <c r="I65" i="6" s="1"/>
  <c r="H65" i="6" a="1"/>
  <c r="H65" i="6" s="1"/>
  <c r="G65" i="6" a="1"/>
  <c r="G65" i="6" s="1"/>
  <c r="A65" i="6"/>
  <c r="J65" i="6" s="1" a="1"/>
  <c r="I64" i="6" a="1"/>
  <c r="I64" i="6" s="1"/>
  <c r="H64" i="6" a="1"/>
  <c r="H64" i="6" s="1"/>
  <c r="A64" i="6"/>
  <c r="A63" i="6"/>
  <c r="G62" i="6" a="1"/>
  <c r="G62" i="6" s="1"/>
  <c r="A62" i="6"/>
  <c r="A61" i="6"/>
  <c r="A60" i="6"/>
  <c r="A59" i="6"/>
  <c r="I58" i="6" a="1"/>
  <c r="I58" i="6"/>
  <c r="H58" i="6" a="1"/>
  <c r="H58" i="6"/>
  <c r="G58" i="6" a="1"/>
  <c r="G58" i="6" s="1"/>
  <c r="A58" i="6"/>
  <c r="J58" i="6" s="1" a="1"/>
  <c r="J58" i="6" s="1"/>
  <c r="J57" i="6"/>
  <c r="I57" i="6" a="1"/>
  <c r="I57" i="6" s="1"/>
  <c r="H57" i="6" a="1"/>
  <c r="H57" i="6" s="1"/>
  <c r="G57" i="6" a="1"/>
  <c r="G57" i="6" s="1"/>
  <c r="A57" i="6"/>
  <c r="J57" i="6" s="1" a="1"/>
  <c r="I56" i="6" a="1"/>
  <c r="I56" i="6" s="1"/>
  <c r="H56" i="6" a="1"/>
  <c r="H56" i="6" s="1"/>
  <c r="A56" i="6"/>
  <c r="A55" i="6"/>
  <c r="A54" i="6"/>
  <c r="G53" i="6" a="1"/>
  <c r="G53" i="6" s="1"/>
  <c r="A53" i="6"/>
  <c r="I53" i="6" s="1" a="1"/>
  <c r="I53" i="6" s="1"/>
  <c r="A52" i="6"/>
  <c r="I51" i="6" a="1"/>
  <c r="I51" i="6" s="1"/>
  <c r="H51" i="6" a="1"/>
  <c r="H51" i="6" s="1"/>
  <c r="A51" i="6"/>
  <c r="I50" i="6" a="1"/>
  <c r="I50" i="6"/>
  <c r="H50" i="6" a="1"/>
  <c r="H50" i="6"/>
  <c r="G50" i="6" a="1"/>
  <c r="G50" i="6" s="1"/>
  <c r="A50" i="6"/>
  <c r="J50" i="6" s="1" a="1"/>
  <c r="J50" i="6" s="1"/>
  <c r="J49" i="6"/>
  <c r="I49" i="6" a="1"/>
  <c r="I49" i="6"/>
  <c r="H49" i="6" a="1"/>
  <c r="H49" i="6" s="1"/>
  <c r="G49" i="6" a="1"/>
  <c r="G49" i="6" s="1"/>
  <c r="A49" i="6"/>
  <c r="J49" i="6" s="1" a="1"/>
  <c r="I48" i="6" a="1"/>
  <c r="I48" i="6" s="1"/>
  <c r="A48" i="6"/>
  <c r="H47" i="6" a="1"/>
  <c r="H47" i="6" s="1"/>
  <c r="G47" i="6" a="1"/>
  <c r="G47" i="6" s="1"/>
  <c r="A47" i="6"/>
  <c r="A46" i="6"/>
  <c r="A45" i="6"/>
  <c r="H44" i="6" a="1"/>
  <c r="H44" i="6" s="1"/>
  <c r="A44" i="6"/>
  <c r="A43" i="6"/>
  <c r="I42" i="6" a="1"/>
  <c r="I42" i="6"/>
  <c r="H42" i="6" a="1"/>
  <c r="H42" i="6" s="1"/>
  <c r="G42" i="6" a="1"/>
  <c r="G42" i="6" s="1"/>
  <c r="A42" i="6"/>
  <c r="J42" i="6" s="1" a="1"/>
  <c r="J42" i="6" s="1"/>
  <c r="J41" i="6"/>
  <c r="I41" i="6" a="1"/>
  <c r="I41" i="6" s="1"/>
  <c r="H41" i="6" a="1"/>
  <c r="H41" i="6" s="1"/>
  <c r="G41" i="6" a="1"/>
  <c r="G41" i="6" s="1"/>
  <c r="A41" i="6"/>
  <c r="J41" i="6" s="1" a="1"/>
  <c r="I40" i="6" a="1"/>
  <c r="I40" i="6" s="1"/>
  <c r="H40" i="6" a="1"/>
  <c r="H40" i="6" s="1"/>
  <c r="A40" i="6"/>
  <c r="A39" i="6"/>
  <c r="A38" i="6"/>
  <c r="G37" i="6" a="1"/>
  <c r="G37" i="6" s="1"/>
  <c r="A37" i="6"/>
  <c r="I37" i="6" s="1" a="1"/>
  <c r="I37" i="6" s="1"/>
  <c r="H36" i="6" a="1"/>
  <c r="H36" i="6" s="1"/>
  <c r="A36" i="6"/>
  <c r="I35" i="6" a="1"/>
  <c r="I35" i="6" s="1"/>
  <c r="H35" i="6" a="1"/>
  <c r="H35" i="6" s="1"/>
  <c r="A35" i="6"/>
  <c r="I34" i="6" a="1"/>
  <c r="I34" i="6"/>
  <c r="H34" i="6" a="1"/>
  <c r="H34" i="6"/>
  <c r="G34" i="6" a="1"/>
  <c r="G34" i="6" s="1"/>
  <c r="A34" i="6"/>
  <c r="J34" i="6" s="1" a="1"/>
  <c r="J34" i="6" s="1"/>
  <c r="J33" i="6"/>
  <c r="I33" i="6" a="1"/>
  <c r="I33" i="6"/>
  <c r="H33" i="6" a="1"/>
  <c r="H33" i="6" s="1"/>
  <c r="G33" i="6" a="1"/>
  <c r="G33" i="6" s="1"/>
  <c r="A33" i="6"/>
  <c r="J33" i="6" s="1" a="1"/>
  <c r="I32" i="6" a="1"/>
  <c r="I32" i="6" s="1"/>
  <c r="A32" i="6"/>
  <c r="H31" i="6" a="1"/>
  <c r="H31" i="6" s="1"/>
  <c r="G31" i="6" a="1"/>
  <c r="G31" i="6" s="1"/>
  <c r="A31" i="6"/>
  <c r="A30" i="6"/>
  <c r="A29" i="6"/>
  <c r="H28" i="6" a="1"/>
  <c r="H28" i="6" s="1"/>
  <c r="A28" i="6"/>
  <c r="A27" i="6"/>
  <c r="I26" i="6" a="1"/>
  <c r="I26" i="6"/>
  <c r="H26" i="6" a="1"/>
  <c r="H26" i="6" s="1"/>
  <c r="G26" i="6" a="1"/>
  <c r="G26" i="6" s="1"/>
  <c r="A26" i="6"/>
  <c r="J26" i="6" s="1" a="1"/>
  <c r="J26" i="6" s="1"/>
  <c r="J25" i="6"/>
  <c r="I25" i="6" a="1"/>
  <c r="I25" i="6" s="1"/>
  <c r="H25" i="6" a="1"/>
  <c r="H25" i="6" s="1"/>
  <c r="G25" i="6" a="1"/>
  <c r="G25" i="6" s="1"/>
  <c r="A25" i="6"/>
  <c r="J25" i="6" s="1" a="1"/>
  <c r="I24" i="6" a="1"/>
  <c r="I24" i="6" s="1"/>
  <c r="H24" i="6" a="1"/>
  <c r="H24" i="6" s="1"/>
  <c r="A24" i="6"/>
  <c r="A23" i="6"/>
  <c r="A22" i="6"/>
  <c r="G21" i="6" a="1"/>
  <c r="G21" i="6" s="1"/>
  <c r="A21" i="6"/>
  <c r="I21" i="6" s="1" a="1"/>
  <c r="I21" i="6" s="1"/>
  <c r="H20" i="6" a="1"/>
  <c r="H20" i="6" s="1"/>
  <c r="A20" i="6"/>
  <c r="I19" i="6" a="1"/>
  <c r="I19" i="6" s="1"/>
  <c r="H19" i="6" a="1"/>
  <c r="H19" i="6" s="1"/>
  <c r="A19" i="6"/>
  <c r="I18" i="6" a="1"/>
  <c r="I18" i="6" s="1"/>
  <c r="H18" i="6" a="1"/>
  <c r="H18" i="6"/>
  <c r="G18" i="6" a="1"/>
  <c r="G18" i="6" s="1"/>
  <c r="A18" i="6"/>
  <c r="J18" i="6" s="1" a="1"/>
  <c r="J18" i="6" s="1"/>
  <c r="J17" i="6"/>
  <c r="I17" i="6" a="1"/>
  <c r="I17" i="6"/>
  <c r="H17" i="6" a="1"/>
  <c r="H17" i="6" s="1"/>
  <c r="G17" i="6" a="1"/>
  <c r="G17" i="6" s="1"/>
  <c r="A17" i="6"/>
  <c r="J17" i="6" s="1" a="1"/>
  <c r="I16" i="6" a="1"/>
  <c r="I16" i="6" s="1"/>
  <c r="A16" i="6"/>
  <c r="H15" i="6" a="1"/>
  <c r="H15" i="6" s="1"/>
  <c r="G15" i="6" a="1"/>
  <c r="G15" i="6" s="1"/>
  <c r="A15" i="6"/>
  <c r="A14" i="6"/>
  <c r="A13" i="6"/>
  <c r="H12" i="6" a="1"/>
  <c r="H12" i="6" s="1"/>
  <c r="A12" i="6"/>
  <c r="A11" i="6"/>
  <c r="I10" i="6" a="1"/>
  <c r="I10" i="6"/>
  <c r="H10" i="6" a="1"/>
  <c r="H10" i="6" s="1"/>
  <c r="G10" i="6" a="1"/>
  <c r="G10" i="6" s="1"/>
  <c r="A10" i="6"/>
  <c r="J10" i="6" s="1" a="1"/>
  <c r="J10" i="6" s="1"/>
  <c r="J9" i="6"/>
  <c r="I9" i="6" a="1"/>
  <c r="I9" i="6" s="1"/>
  <c r="H9" i="6" a="1"/>
  <c r="H9" i="6" s="1"/>
  <c r="G9" i="6" a="1"/>
  <c r="G9" i="6" s="1"/>
  <c r="A9" i="6"/>
  <c r="J9" i="6" s="1" a="1"/>
  <c r="I8" i="6" a="1"/>
  <c r="I8" i="6" s="1"/>
  <c r="H8" i="6" a="1"/>
  <c r="H8" i="6" s="1"/>
  <c r="A8" i="6"/>
  <c r="A7" i="6"/>
  <c r="A6" i="6"/>
  <c r="I5" i="6" a="1"/>
  <c r="I5" i="6" s="1"/>
  <c r="G5" i="6" a="1"/>
  <c r="G5" i="6" s="1"/>
  <c r="A5" i="6"/>
  <c r="G4" i="6" a="1"/>
  <c r="G4" i="6" s="1"/>
  <c r="A4" i="6"/>
  <c r="H4" i="6" s="1" a="1"/>
  <c r="H4" i="6" s="1"/>
  <c r="A3" i="6"/>
  <c r="I2" i="6" a="1"/>
  <c r="I2" i="6"/>
  <c r="H2" i="6" a="1"/>
  <c r="H2" i="6" s="1"/>
  <c r="G2" i="6" a="1"/>
  <c r="G2" i="6" s="1"/>
  <c r="A2" i="6"/>
  <c r="J2" i="6" s="1" a="1"/>
  <c r="J2" i="6" s="1"/>
  <c r="J143" i="5"/>
  <c r="I143" i="5" a="1"/>
  <c r="I143" i="5" s="1"/>
  <c r="H143" i="5" a="1"/>
  <c r="H143" i="5" s="1"/>
  <c r="G143" i="5" a="1"/>
  <c r="G143" i="5" s="1"/>
  <c r="A143" i="5"/>
  <c r="J143" i="5" s="1" a="1"/>
  <c r="I142" i="5" a="1"/>
  <c r="I142" i="5"/>
  <c r="H142" i="5" a="1"/>
  <c r="H142" i="5"/>
  <c r="A142" i="5"/>
  <c r="G141" i="5" a="1"/>
  <c r="G141" i="5" s="1"/>
  <c r="A141" i="5"/>
  <c r="J141" i="5" s="1" a="1"/>
  <c r="J141" i="5" s="1"/>
  <c r="A140" i="5"/>
  <c r="I139" i="5" a="1"/>
  <c r="I139" i="5" s="1"/>
  <c r="A139" i="5"/>
  <c r="H138" i="5" a="1"/>
  <c r="H138" i="5" s="1"/>
  <c r="G138" i="5" a="1"/>
  <c r="G138" i="5" s="1"/>
  <c r="A138" i="5"/>
  <c r="A137" i="5"/>
  <c r="I137" i="5" s="1" a="1"/>
  <c r="I137" i="5" s="1"/>
  <c r="I136" i="5" a="1"/>
  <c r="I136" i="5" s="1"/>
  <c r="H136" i="5" a="1"/>
  <c r="H136" i="5"/>
  <c r="G136" i="5" a="1"/>
  <c r="G136" i="5" s="1"/>
  <c r="A136" i="5"/>
  <c r="J136" i="5" s="1" a="1"/>
  <c r="J136" i="5" s="1"/>
  <c r="J135" i="5"/>
  <c r="I135" i="5" a="1"/>
  <c r="I135" i="5" s="1"/>
  <c r="H135" i="5" a="1"/>
  <c r="H135" i="5"/>
  <c r="G135" i="5" a="1"/>
  <c r="G135" i="5" s="1"/>
  <c r="A135" i="5"/>
  <c r="J135" i="5" s="1" a="1"/>
  <c r="I134" i="5" a="1"/>
  <c r="I134" i="5"/>
  <c r="A134" i="5"/>
  <c r="I133" i="5" a="1"/>
  <c r="I133" i="5"/>
  <c r="H133" i="5" a="1"/>
  <c r="H133" i="5" s="1"/>
  <c r="G133" i="5" a="1"/>
  <c r="G133" i="5" s="1"/>
  <c r="A133" i="5"/>
  <c r="J133" i="5" s="1" a="1"/>
  <c r="J133" i="5" s="1"/>
  <c r="G132" i="5" a="1"/>
  <c r="G132" i="5" s="1"/>
  <c r="A132" i="5"/>
  <c r="A131" i="5"/>
  <c r="I130" i="5" a="1"/>
  <c r="I130" i="5" s="1"/>
  <c r="H130" i="5" a="1"/>
  <c r="H130" i="5"/>
  <c r="G130" i="5" a="1"/>
  <c r="G130" i="5" s="1"/>
  <c r="A130" i="5"/>
  <c r="J130" i="5" s="1" a="1"/>
  <c r="J130" i="5" s="1"/>
  <c r="J129" i="5" a="1"/>
  <c r="J129" i="5"/>
  <c r="G129" i="5" a="1"/>
  <c r="G129" i="5" s="1"/>
  <c r="A129" i="5"/>
  <c r="I129" i="5" s="1" a="1"/>
  <c r="I129" i="5" s="1"/>
  <c r="J128" i="5" a="1"/>
  <c r="J128" i="5" s="1"/>
  <c r="I128" i="5" a="1"/>
  <c r="I128" i="5" s="1"/>
  <c r="A128" i="5"/>
  <c r="G128" i="5" s="1" a="1"/>
  <c r="G128" i="5" s="1"/>
  <c r="I127" i="5" a="1"/>
  <c r="I127" i="5" s="1"/>
  <c r="H127" i="5" a="1"/>
  <c r="H127" i="5" s="1"/>
  <c r="A127" i="5"/>
  <c r="G127" i="5" s="1" a="1"/>
  <c r="G127" i="5" s="1"/>
  <c r="J126" i="5" a="1"/>
  <c r="J126" i="5" s="1"/>
  <c r="I126" i="5" a="1"/>
  <c r="I126" i="5" s="1"/>
  <c r="H126" i="5"/>
  <c r="G126" i="5" a="1"/>
  <c r="G126" i="5" s="1"/>
  <c r="A126" i="5"/>
  <c r="H126" i="5" s="1" a="1"/>
  <c r="J125" i="5" a="1"/>
  <c r="J125" i="5"/>
  <c r="I125" i="5" a="1"/>
  <c r="I125" i="5" s="1"/>
  <c r="H125" i="5"/>
  <c r="G125" i="5" a="1"/>
  <c r="G125" i="5"/>
  <c r="A125" i="5"/>
  <c r="H125" i="5" s="1" a="1"/>
  <c r="G124" i="5" a="1"/>
  <c r="G124" i="5" s="1"/>
  <c r="A124" i="5"/>
  <c r="J124" i="5" s="1" a="1"/>
  <c r="J124" i="5" s="1"/>
  <c r="A123" i="5"/>
  <c r="H123" i="5" s="1" a="1"/>
  <c r="H123" i="5" s="1"/>
  <c r="J122" i="5"/>
  <c r="I122" i="5" a="1"/>
  <c r="I122" i="5" s="1"/>
  <c r="H122" i="5" a="1"/>
  <c r="H122" i="5"/>
  <c r="G122" i="5" a="1"/>
  <c r="G122" i="5"/>
  <c r="A122" i="5"/>
  <c r="J122" i="5" s="1" a="1"/>
  <c r="A121" i="5"/>
  <c r="J121" i="5" s="1" a="1"/>
  <c r="J121" i="5" s="1"/>
  <c r="J120" i="5" a="1"/>
  <c r="J120" i="5"/>
  <c r="G120" i="5"/>
  <c r="A120" i="5"/>
  <c r="G120" i="5" s="1" a="1"/>
  <c r="J119" i="5" a="1"/>
  <c r="J119" i="5" s="1"/>
  <c r="I119" i="5" a="1"/>
  <c r="I119" i="5" s="1"/>
  <c r="A119" i="5"/>
  <c r="H119" i="5" s="1" a="1"/>
  <c r="H119" i="5" s="1"/>
  <c r="I118" i="5" a="1"/>
  <c r="I118" i="5" s="1"/>
  <c r="H118" i="5"/>
  <c r="A118" i="5"/>
  <c r="H118" i="5" s="1" a="1"/>
  <c r="J117" i="5" a="1"/>
  <c r="J117" i="5" s="1"/>
  <c r="I117" i="5" a="1"/>
  <c r="I117" i="5" s="1"/>
  <c r="H117" i="5"/>
  <c r="G117" i="5" a="1"/>
  <c r="G117" i="5" s="1"/>
  <c r="A117" i="5"/>
  <c r="H117" i="5" s="1" a="1"/>
  <c r="J116" i="5" a="1"/>
  <c r="J116" i="5"/>
  <c r="G116" i="5" a="1"/>
  <c r="G116" i="5"/>
  <c r="A116" i="5"/>
  <c r="G115" i="5" a="1"/>
  <c r="G115" i="5" s="1"/>
  <c r="A115" i="5"/>
  <c r="H115" i="5" s="1" a="1"/>
  <c r="H115" i="5" s="1"/>
  <c r="I114" i="5" a="1"/>
  <c r="I114" i="5"/>
  <c r="H114" i="5" a="1"/>
  <c r="H114" i="5"/>
  <c r="G114" i="5" a="1"/>
  <c r="G114" i="5" s="1"/>
  <c r="A114" i="5"/>
  <c r="J114" i="5" s="1" a="1"/>
  <c r="J114" i="5" s="1"/>
  <c r="G113" i="5" a="1"/>
  <c r="G113" i="5" s="1"/>
  <c r="A113" i="5"/>
  <c r="J113" i="5" s="1" a="1"/>
  <c r="J113" i="5" s="1"/>
  <c r="A112" i="5"/>
  <c r="G112" i="5" s="1" a="1"/>
  <c r="G112" i="5" s="1"/>
  <c r="J111" i="5" a="1"/>
  <c r="J111" i="5"/>
  <c r="G111" i="5" a="1"/>
  <c r="G111" i="5"/>
  <c r="A111" i="5"/>
  <c r="I111" i="5" s="1" a="1"/>
  <c r="I111" i="5" s="1"/>
  <c r="J110" i="5" a="1"/>
  <c r="J110" i="5" s="1"/>
  <c r="I110" i="5" a="1"/>
  <c r="I110" i="5" s="1"/>
  <c r="A110" i="5"/>
  <c r="H110" i="5" s="1" a="1"/>
  <c r="H110" i="5" s="1"/>
  <c r="I109" i="5" a="1"/>
  <c r="I109" i="5" s="1"/>
  <c r="H109" i="5"/>
  <c r="A109" i="5"/>
  <c r="H109" i="5" s="1" a="1"/>
  <c r="J108" i="5" a="1"/>
  <c r="J108" i="5" s="1"/>
  <c r="G108" i="5" a="1"/>
  <c r="G108" i="5" s="1"/>
  <c r="A108" i="5"/>
  <c r="J107" i="5" a="1"/>
  <c r="J107" i="5" s="1"/>
  <c r="I107" i="5" a="1"/>
  <c r="I107" i="5" s="1"/>
  <c r="H107" i="5"/>
  <c r="G107" i="5" a="1"/>
  <c r="G107" i="5"/>
  <c r="A107" i="5"/>
  <c r="H107" i="5" s="1" a="1"/>
  <c r="J106" i="5"/>
  <c r="I106" i="5" a="1"/>
  <c r="I106" i="5"/>
  <c r="H106" i="5" a="1"/>
  <c r="H106" i="5"/>
  <c r="G106" i="5" a="1"/>
  <c r="G106" i="5"/>
  <c r="A106" i="5"/>
  <c r="J106" i="5" s="1" a="1"/>
  <c r="A105" i="5"/>
  <c r="J105" i="5" s="1" a="1"/>
  <c r="J105" i="5" s="1"/>
  <c r="G104" i="5"/>
  <c r="A104" i="5"/>
  <c r="G104" i="5" s="1" a="1"/>
  <c r="A103" i="5"/>
  <c r="J103" i="5" s="1" a="1"/>
  <c r="J103" i="5" s="1"/>
  <c r="J102" i="5" a="1"/>
  <c r="J102" i="5"/>
  <c r="G102" i="5" a="1"/>
  <c r="G102" i="5"/>
  <c r="A102" i="5"/>
  <c r="H102" i="5" s="1" a="1"/>
  <c r="H102" i="5" s="1"/>
  <c r="J101" i="5" a="1"/>
  <c r="J101" i="5" s="1"/>
  <c r="I101" i="5" a="1"/>
  <c r="I101" i="5" s="1"/>
  <c r="A101" i="5"/>
  <c r="H101" i="5" s="1" a="1"/>
  <c r="H101" i="5" s="1"/>
  <c r="A100" i="5"/>
  <c r="J100" i="5" s="1" a="1"/>
  <c r="J100" i="5" s="1"/>
  <c r="J99" i="5" a="1"/>
  <c r="J99" i="5" s="1"/>
  <c r="I99" i="5" a="1"/>
  <c r="I99" i="5"/>
  <c r="H99" i="5"/>
  <c r="G99" i="5" a="1"/>
  <c r="G99" i="5" s="1"/>
  <c r="A99" i="5"/>
  <c r="H99" i="5" s="1" a="1"/>
  <c r="J98" i="5"/>
  <c r="I98" i="5" a="1"/>
  <c r="I98" i="5" s="1"/>
  <c r="H98" i="5" a="1"/>
  <c r="H98" i="5"/>
  <c r="G98" i="5" a="1"/>
  <c r="G98" i="5" s="1"/>
  <c r="A98" i="5"/>
  <c r="J98" i="5" s="1" a="1"/>
  <c r="J97" i="5" a="1"/>
  <c r="J97" i="5"/>
  <c r="I97" i="5" a="1"/>
  <c r="I97" i="5" s="1"/>
  <c r="H97" i="5" a="1"/>
  <c r="H97" i="5" s="1"/>
  <c r="G97" i="5" a="1"/>
  <c r="G97" i="5" s="1"/>
  <c r="A97" i="5"/>
  <c r="A96" i="5"/>
  <c r="G96" i="5" s="1" a="1"/>
  <c r="G96" i="5" s="1"/>
  <c r="A95" i="5"/>
  <c r="J95" i="5" s="1" a="1"/>
  <c r="J95" i="5" s="1"/>
  <c r="A94" i="5"/>
  <c r="H94" i="5" s="1" a="1"/>
  <c r="H94" i="5" s="1"/>
  <c r="J93" i="5" a="1"/>
  <c r="J93" i="5"/>
  <c r="G93" i="5" a="1"/>
  <c r="G93" i="5"/>
  <c r="A93" i="5"/>
  <c r="H93" i="5" s="1" a="1"/>
  <c r="H93" i="5" s="1"/>
  <c r="J92" i="5" a="1"/>
  <c r="J92" i="5" s="1"/>
  <c r="A92" i="5"/>
  <c r="I91" i="5" a="1"/>
  <c r="I91" i="5" s="1"/>
  <c r="H91" i="5"/>
  <c r="A91" i="5"/>
  <c r="H91" i="5" s="1" a="1"/>
  <c r="J90" i="5"/>
  <c r="I90" i="5" a="1"/>
  <c r="I90" i="5"/>
  <c r="H90" i="5" a="1"/>
  <c r="H90" i="5"/>
  <c r="G90" i="5" a="1"/>
  <c r="G90" i="5"/>
  <c r="A90" i="5"/>
  <c r="J90" i="5" s="1" a="1"/>
  <c r="J89" i="5" a="1"/>
  <c r="J89" i="5" s="1"/>
  <c r="I89" i="5" a="1"/>
  <c r="I89" i="5" s="1"/>
  <c r="H89" i="5" a="1"/>
  <c r="H89" i="5"/>
  <c r="A89" i="5"/>
  <c r="G89" i="5" s="1" a="1"/>
  <c r="G89" i="5" s="1"/>
  <c r="J88" i="5" a="1"/>
  <c r="J88" i="5"/>
  <c r="I88" i="5" a="1"/>
  <c r="I88" i="5" s="1"/>
  <c r="H88" i="5" a="1"/>
  <c r="H88" i="5" s="1"/>
  <c r="G88" i="5"/>
  <c r="A88" i="5"/>
  <c r="G88" i="5" s="1" a="1"/>
  <c r="G87" i="5" a="1"/>
  <c r="G87" i="5" s="1"/>
  <c r="A87" i="5"/>
  <c r="J87" i="5" s="1" a="1"/>
  <c r="J87" i="5" s="1"/>
  <c r="A86" i="5"/>
  <c r="H86" i="5" s="1" a="1"/>
  <c r="H86" i="5" s="1"/>
  <c r="A85" i="5"/>
  <c r="H85" i="5" s="1" a="1"/>
  <c r="H85" i="5" s="1"/>
  <c r="J84" i="5" a="1"/>
  <c r="J84" i="5"/>
  <c r="G84" i="5" a="1"/>
  <c r="G84" i="5"/>
  <c r="A84" i="5"/>
  <c r="J83" i="5" a="1"/>
  <c r="J83" i="5" s="1"/>
  <c r="I83" i="5" a="1"/>
  <c r="I83" i="5"/>
  <c r="A83" i="5"/>
  <c r="H83" i="5" s="1" a="1"/>
  <c r="H83" i="5" s="1"/>
  <c r="I82" i="5" a="1"/>
  <c r="I82" i="5" s="1"/>
  <c r="H82" i="5" a="1"/>
  <c r="H82" i="5"/>
  <c r="G82" i="5" a="1"/>
  <c r="G82" i="5"/>
  <c r="A82" i="5"/>
  <c r="J82" i="5" s="1" a="1"/>
  <c r="J82" i="5" s="1"/>
  <c r="I81" i="5" a="1"/>
  <c r="I81" i="5" s="1"/>
  <c r="H81" i="5" a="1"/>
  <c r="H81" i="5" s="1"/>
  <c r="A81" i="5"/>
  <c r="G81" i="5" s="1" a="1"/>
  <c r="G81" i="5" s="1"/>
  <c r="J80" i="5" a="1"/>
  <c r="J80" i="5" s="1"/>
  <c r="I80" i="5" a="1"/>
  <c r="I80" i="5" s="1"/>
  <c r="H80" i="5" a="1"/>
  <c r="H80" i="5"/>
  <c r="A80" i="5"/>
  <c r="G80" i="5" s="1" a="1"/>
  <c r="G80" i="5" s="1"/>
  <c r="J79" i="5" a="1"/>
  <c r="J79" i="5"/>
  <c r="I79" i="5" a="1"/>
  <c r="I79" i="5" s="1"/>
  <c r="H79" i="5" a="1"/>
  <c r="H79" i="5" s="1"/>
  <c r="G79" i="5" a="1"/>
  <c r="G79" i="5" s="1"/>
  <c r="A79" i="5"/>
  <c r="G78" i="5" a="1"/>
  <c r="G78" i="5" s="1"/>
  <c r="A78" i="5"/>
  <c r="H78" i="5" s="1" a="1"/>
  <c r="H78" i="5" s="1"/>
  <c r="A77" i="5"/>
  <c r="H77" i="5" s="1" a="1"/>
  <c r="H77" i="5" s="1"/>
  <c r="A76" i="5"/>
  <c r="J75" i="5" a="1"/>
  <c r="J75" i="5" s="1"/>
  <c r="I75" i="5" a="1"/>
  <c r="I75" i="5" s="1"/>
  <c r="G75" i="5" a="1"/>
  <c r="G75" i="5"/>
  <c r="A75" i="5"/>
  <c r="H75" i="5" s="1" a="1"/>
  <c r="H75" i="5" s="1"/>
  <c r="J74" i="5"/>
  <c r="I74" i="5" a="1"/>
  <c r="I74" i="5" s="1"/>
  <c r="H74" i="5" a="1"/>
  <c r="H74" i="5"/>
  <c r="G74" i="5" a="1"/>
  <c r="G74" i="5"/>
  <c r="A74" i="5"/>
  <c r="J74" i="5" s="1" a="1"/>
  <c r="J73" i="5" a="1"/>
  <c r="J73" i="5" s="1"/>
  <c r="I73" i="5" a="1"/>
  <c r="I73" i="5" s="1"/>
  <c r="A73" i="5"/>
  <c r="H73" i="5" s="1" a="1"/>
  <c r="H73" i="5" s="1"/>
  <c r="I72" i="5" a="1"/>
  <c r="I72" i="5" s="1"/>
  <c r="H72" i="5" a="1"/>
  <c r="H72" i="5" s="1"/>
  <c r="A72" i="5"/>
  <c r="G72" i="5" s="1" a="1"/>
  <c r="G72" i="5" s="1"/>
  <c r="J71" i="5" a="1"/>
  <c r="J71" i="5" s="1"/>
  <c r="I71" i="5" a="1"/>
  <c r="I71" i="5" s="1"/>
  <c r="H71" i="5" a="1"/>
  <c r="H71" i="5" s="1"/>
  <c r="G71" i="5" a="1"/>
  <c r="G71" i="5" s="1"/>
  <c r="A71" i="5"/>
  <c r="J70" i="5" a="1"/>
  <c r="J70" i="5"/>
  <c r="I70" i="5" a="1"/>
  <c r="I70" i="5" s="1"/>
  <c r="H70" i="5"/>
  <c r="G70" i="5" a="1"/>
  <c r="G70" i="5" s="1"/>
  <c r="A70" i="5"/>
  <c r="H70" i="5" s="1" a="1"/>
  <c r="A69" i="5"/>
  <c r="H69" i="5" s="1" a="1"/>
  <c r="H69" i="5" s="1"/>
  <c r="A68" i="5"/>
  <c r="J67" i="5" a="1"/>
  <c r="J67" i="5" s="1"/>
  <c r="A67" i="5"/>
  <c r="H67" i="5" s="1" a="1"/>
  <c r="H67" i="5" s="1"/>
  <c r="J66" i="5"/>
  <c r="I66" i="5" a="1"/>
  <c r="I66" i="5" s="1"/>
  <c r="H66" i="5" a="1"/>
  <c r="H66" i="5"/>
  <c r="G66" i="5" a="1"/>
  <c r="G66" i="5" s="1"/>
  <c r="A66" i="5"/>
  <c r="J66" i="5" s="1" a="1"/>
  <c r="J65" i="5" a="1"/>
  <c r="J65" i="5"/>
  <c r="G65" i="5" a="1"/>
  <c r="G65" i="5" s="1"/>
  <c r="A65" i="5"/>
  <c r="I65" i="5" s="1" a="1"/>
  <c r="I65" i="5" s="1"/>
  <c r="J64" i="5" a="1"/>
  <c r="J64" i="5"/>
  <c r="I64" i="5" a="1"/>
  <c r="I64" i="5" s="1"/>
  <c r="A64" i="5"/>
  <c r="G64" i="5" s="1" a="1"/>
  <c r="G64" i="5" s="1"/>
  <c r="I63" i="5" a="1"/>
  <c r="I63" i="5" s="1"/>
  <c r="H63" i="5" a="1"/>
  <c r="H63" i="5" s="1"/>
  <c r="A63" i="5"/>
  <c r="G63" i="5" s="1" a="1"/>
  <c r="G63" i="5" s="1"/>
  <c r="J62" i="5" a="1"/>
  <c r="J62" i="5" s="1"/>
  <c r="I62" i="5" a="1"/>
  <c r="I62" i="5" s="1"/>
  <c r="H62" i="5"/>
  <c r="G62" i="5" a="1"/>
  <c r="G62" i="5" s="1"/>
  <c r="A62" i="5"/>
  <c r="H62" i="5" s="1" a="1"/>
  <c r="J61" i="5" a="1"/>
  <c r="J61" i="5"/>
  <c r="I61" i="5" a="1"/>
  <c r="I61" i="5" s="1"/>
  <c r="H61" i="5"/>
  <c r="G61" i="5" a="1"/>
  <c r="G61" i="5"/>
  <c r="A61" i="5"/>
  <c r="H61" i="5" s="1" a="1"/>
  <c r="A60" i="5"/>
  <c r="J60" i="5" s="1" a="1"/>
  <c r="J60" i="5" s="1"/>
  <c r="A59" i="5"/>
  <c r="H59" i="5" s="1" a="1"/>
  <c r="H59" i="5" s="1"/>
  <c r="J58" i="5"/>
  <c r="I58" i="5" a="1"/>
  <c r="I58" i="5" s="1"/>
  <c r="H58" i="5" a="1"/>
  <c r="H58" i="5"/>
  <c r="G58" i="5" a="1"/>
  <c r="G58" i="5"/>
  <c r="A58" i="5"/>
  <c r="J58" i="5" s="1" a="1"/>
  <c r="J57" i="5" a="1"/>
  <c r="J57" i="5" s="1"/>
  <c r="A57" i="5"/>
  <c r="I57" i="5" s="1" a="1"/>
  <c r="I57" i="5" s="1"/>
  <c r="J56" i="5" a="1"/>
  <c r="J56" i="5"/>
  <c r="G56" i="5"/>
  <c r="A56" i="5"/>
  <c r="G56" i="5" s="1" a="1"/>
  <c r="J55" i="5" a="1"/>
  <c r="J55" i="5"/>
  <c r="I55" i="5" a="1"/>
  <c r="I55" i="5" s="1"/>
  <c r="A55" i="5"/>
  <c r="H55" i="5" s="1" a="1"/>
  <c r="H55" i="5" s="1"/>
  <c r="I54" i="5" a="1"/>
  <c r="I54" i="5" s="1"/>
  <c r="H54" i="5"/>
  <c r="A54" i="5"/>
  <c r="H54" i="5" s="1" a="1"/>
  <c r="J53" i="5" a="1"/>
  <c r="J53" i="5" s="1"/>
  <c r="I53" i="5" a="1"/>
  <c r="I53" i="5" s="1"/>
  <c r="H53" i="5"/>
  <c r="G53" i="5" a="1"/>
  <c r="G53" i="5" s="1"/>
  <c r="A53" i="5"/>
  <c r="H53" i="5" s="1" a="1"/>
  <c r="J52" i="5" a="1"/>
  <c r="J52" i="5"/>
  <c r="G52" i="5" a="1"/>
  <c r="G52" i="5"/>
  <c r="A52" i="5"/>
  <c r="A51" i="5"/>
  <c r="H51" i="5" s="1" a="1"/>
  <c r="H51" i="5" s="1"/>
  <c r="I50" i="5" a="1"/>
  <c r="I50" i="5"/>
  <c r="H50" i="5" a="1"/>
  <c r="H50" i="5"/>
  <c r="G50" i="5" a="1"/>
  <c r="G50" i="5"/>
  <c r="A50" i="5"/>
  <c r="J50" i="5" s="1" a="1"/>
  <c r="J50" i="5" s="1"/>
  <c r="A49" i="5"/>
  <c r="J49" i="5" s="1" a="1"/>
  <c r="J49" i="5" s="1"/>
  <c r="J48" i="5" a="1"/>
  <c r="J48" i="5" s="1"/>
  <c r="A48" i="5"/>
  <c r="G48" i="5" s="1" a="1"/>
  <c r="G48" i="5" s="1"/>
  <c r="J47" i="5" a="1"/>
  <c r="J47" i="5"/>
  <c r="G47" i="5" a="1"/>
  <c r="G47" i="5"/>
  <c r="A47" i="5"/>
  <c r="I47" i="5" s="1" a="1"/>
  <c r="I47" i="5" s="1"/>
  <c r="J46" i="5" a="1"/>
  <c r="J46" i="5"/>
  <c r="I46" i="5" a="1"/>
  <c r="I46" i="5" s="1"/>
  <c r="A46" i="5"/>
  <c r="H46" i="5" s="1" a="1"/>
  <c r="H46" i="5" s="1"/>
  <c r="I45" i="5" a="1"/>
  <c r="I45" i="5" s="1"/>
  <c r="H45" i="5"/>
  <c r="A45" i="5"/>
  <c r="H45" i="5" s="1" a="1"/>
  <c r="J44" i="5" a="1"/>
  <c r="J44" i="5" s="1"/>
  <c r="G44" i="5" a="1"/>
  <c r="G44" i="5" s="1"/>
  <c r="A44" i="5"/>
  <c r="J43" i="5" a="1"/>
  <c r="J43" i="5" s="1"/>
  <c r="I43" i="5" a="1"/>
  <c r="I43" i="5" s="1"/>
  <c r="H43" i="5"/>
  <c r="G43" i="5" a="1"/>
  <c r="G43" i="5"/>
  <c r="A43" i="5"/>
  <c r="H43" i="5" s="1" a="1"/>
  <c r="I42" i="5" a="1"/>
  <c r="I42" i="5"/>
  <c r="H42" i="5" a="1"/>
  <c r="H42" i="5"/>
  <c r="G42" i="5" a="1"/>
  <c r="G42" i="5"/>
  <c r="A42" i="5"/>
  <c r="J42" i="5" s="1" a="1"/>
  <c r="J42" i="5" s="1"/>
  <c r="A41" i="5"/>
  <c r="J41" i="5" s="1" a="1"/>
  <c r="J41" i="5" s="1"/>
  <c r="A40" i="5"/>
  <c r="G40" i="5" s="1" a="1"/>
  <c r="G40" i="5" s="1"/>
  <c r="J39" i="5" a="1"/>
  <c r="J39" i="5" s="1"/>
  <c r="A39" i="5"/>
  <c r="I39" i="5" s="1" a="1"/>
  <c r="I39" i="5" s="1"/>
  <c r="J38" i="5" a="1"/>
  <c r="J38" i="5"/>
  <c r="G38" i="5" a="1"/>
  <c r="G38" i="5"/>
  <c r="A38" i="5"/>
  <c r="H38" i="5" s="1" a="1"/>
  <c r="H38" i="5" s="1"/>
  <c r="J37" i="5" a="1"/>
  <c r="J37" i="5"/>
  <c r="I37" i="5" a="1"/>
  <c r="I37" i="5" s="1"/>
  <c r="A37" i="5"/>
  <c r="H37" i="5" s="1" a="1"/>
  <c r="H37" i="5" s="1"/>
  <c r="A36" i="5"/>
  <c r="J36" i="5" s="1" a="1"/>
  <c r="J36" i="5" s="1"/>
  <c r="J35" i="5" a="1"/>
  <c r="J35" i="5" s="1"/>
  <c r="I35" i="5" a="1"/>
  <c r="I35" i="5"/>
  <c r="H35" i="5"/>
  <c r="G35" i="5" a="1"/>
  <c r="G35" i="5" s="1"/>
  <c r="A35" i="5"/>
  <c r="H35" i="5" s="1" a="1"/>
  <c r="J34" i="5"/>
  <c r="I34" i="5" a="1"/>
  <c r="I34" i="5" s="1"/>
  <c r="H34" i="5" a="1"/>
  <c r="H34" i="5"/>
  <c r="G34" i="5" a="1"/>
  <c r="G34" i="5" s="1"/>
  <c r="A34" i="5"/>
  <c r="J34" i="5" s="1" a="1"/>
  <c r="J33" i="5" a="1"/>
  <c r="J33" i="5"/>
  <c r="I33" i="5" a="1"/>
  <c r="I33" i="5"/>
  <c r="H33" i="5" a="1"/>
  <c r="H33" i="5"/>
  <c r="A33" i="5"/>
  <c r="G33" i="5" s="1" a="1"/>
  <c r="G33" i="5" s="1"/>
  <c r="J32" i="5" a="1"/>
  <c r="J32" i="5"/>
  <c r="I32" i="5" a="1"/>
  <c r="I32" i="5"/>
  <c r="H32" i="5" a="1"/>
  <c r="H32" i="5"/>
  <c r="A32" i="5"/>
  <c r="G32" i="5" s="1" a="1"/>
  <c r="G32" i="5" s="1"/>
  <c r="J31" i="5" a="1"/>
  <c r="J31" i="5"/>
  <c r="I31" i="5" a="1"/>
  <c r="I31" i="5"/>
  <c r="H31" i="5" a="1"/>
  <c r="H31" i="5" s="1"/>
  <c r="G31" i="5" a="1"/>
  <c r="G31" i="5" s="1"/>
  <c r="A31" i="5"/>
  <c r="J30" i="5" a="1"/>
  <c r="J30" i="5"/>
  <c r="I30" i="5" a="1"/>
  <c r="I30" i="5"/>
  <c r="H30" i="5"/>
  <c r="G30" i="5" a="1"/>
  <c r="G30" i="5" s="1"/>
  <c r="A30" i="5"/>
  <c r="H30" i="5" s="1" a="1"/>
  <c r="J29" i="5" a="1"/>
  <c r="J29" i="5"/>
  <c r="I29" i="5" a="1"/>
  <c r="I29" i="5" s="1"/>
  <c r="H29" i="5" a="1"/>
  <c r="H29" i="5"/>
  <c r="G29" i="5" a="1"/>
  <c r="G29" i="5" s="1"/>
  <c r="A29" i="5"/>
  <c r="J28" i="5" a="1"/>
  <c r="J28" i="5"/>
  <c r="I28" i="5"/>
  <c r="H28" i="5" a="1"/>
  <c r="H28" i="5"/>
  <c r="G28" i="5" a="1"/>
  <c r="G28" i="5" s="1"/>
  <c r="A28" i="5"/>
  <c r="I28" i="5" s="1" a="1"/>
  <c r="J27" i="5" a="1"/>
  <c r="J27" i="5" s="1"/>
  <c r="I27" i="5" a="1"/>
  <c r="I27" i="5" s="1"/>
  <c r="H27" i="5" a="1"/>
  <c r="H27" i="5"/>
  <c r="G27" i="5" a="1"/>
  <c r="G27" i="5" s="1"/>
  <c r="A27" i="5"/>
  <c r="J26" i="5"/>
  <c r="I26" i="5" a="1"/>
  <c r="I26" i="5" s="1"/>
  <c r="H26" i="5" a="1"/>
  <c r="H26" i="5"/>
  <c r="G26" i="5" a="1"/>
  <c r="G26" i="5" s="1"/>
  <c r="A26" i="5"/>
  <c r="J26" i="5" s="1" a="1"/>
  <c r="J25" i="5" a="1"/>
  <c r="J25" i="5"/>
  <c r="I25" i="5" a="1"/>
  <c r="I25" i="5"/>
  <c r="H25" i="5" a="1"/>
  <c r="H25" i="5"/>
  <c r="A25" i="5"/>
  <c r="G25" i="5" s="1" a="1"/>
  <c r="G25" i="5" s="1"/>
  <c r="J24" i="5" a="1"/>
  <c r="J24" i="5"/>
  <c r="I24" i="5" a="1"/>
  <c r="I24" i="5"/>
  <c r="H24" i="5" a="1"/>
  <c r="H24" i="5"/>
  <c r="A24" i="5"/>
  <c r="G24" i="5" s="1" a="1"/>
  <c r="G24" i="5" s="1"/>
  <c r="J23" i="5" a="1"/>
  <c r="J23" i="5"/>
  <c r="I23" i="5" a="1"/>
  <c r="I23" i="5"/>
  <c r="H23" i="5" a="1"/>
  <c r="H23" i="5" s="1"/>
  <c r="G23" i="5" a="1"/>
  <c r="G23" i="5" s="1"/>
  <c r="A23" i="5"/>
  <c r="J22" i="5" a="1"/>
  <c r="J22" i="5"/>
  <c r="I22" i="5" a="1"/>
  <c r="I22" i="5"/>
  <c r="H22" i="5"/>
  <c r="G22" i="5" a="1"/>
  <c r="G22" i="5" s="1"/>
  <c r="A22" i="5"/>
  <c r="H22" i="5" s="1" a="1"/>
  <c r="J21" i="5" a="1"/>
  <c r="J21" i="5"/>
  <c r="I21" i="5" a="1"/>
  <c r="I21" i="5" s="1"/>
  <c r="H21" i="5" a="1"/>
  <c r="H21" i="5"/>
  <c r="G21" i="5" a="1"/>
  <c r="G21" i="5" s="1"/>
  <c r="A21" i="5"/>
  <c r="J20" i="5" a="1"/>
  <c r="J20" i="5"/>
  <c r="I20" i="5"/>
  <c r="H20" i="5" a="1"/>
  <c r="H20" i="5"/>
  <c r="G20" i="5" a="1"/>
  <c r="G20" i="5" s="1"/>
  <c r="A20" i="5"/>
  <c r="I20" i="5" s="1" a="1"/>
  <c r="J19" i="5" a="1"/>
  <c r="J19" i="5" s="1"/>
  <c r="I19" i="5" a="1"/>
  <c r="I19" i="5"/>
  <c r="H19" i="5" a="1"/>
  <c r="H19" i="5"/>
  <c r="G19" i="5" a="1"/>
  <c r="G19" i="5" s="1"/>
  <c r="A19" i="5"/>
  <c r="J18" i="5"/>
  <c r="I18" i="5" a="1"/>
  <c r="I18" i="5"/>
  <c r="H18" i="5" a="1"/>
  <c r="H18" i="5"/>
  <c r="G18" i="5" a="1"/>
  <c r="G18" i="5" s="1"/>
  <c r="A18" i="5"/>
  <c r="J18" i="5" s="1" a="1"/>
  <c r="J17" i="5" a="1"/>
  <c r="J17" i="5"/>
  <c r="I17" i="5" a="1"/>
  <c r="I17" i="5"/>
  <c r="H17" i="5" a="1"/>
  <c r="H17" i="5"/>
  <c r="A17" i="5"/>
  <c r="G17" i="5" s="1" a="1"/>
  <c r="G17" i="5" s="1"/>
  <c r="J16" i="5" a="1"/>
  <c r="J16" i="5"/>
  <c r="I16" i="5" a="1"/>
  <c r="I16" i="5"/>
  <c r="H16" i="5" a="1"/>
  <c r="H16" i="5"/>
  <c r="A16" i="5"/>
  <c r="G16" i="5" s="1" a="1"/>
  <c r="G16" i="5" s="1"/>
  <c r="J15" i="5" a="1"/>
  <c r="J15" i="5"/>
  <c r="I15" i="5" a="1"/>
  <c r="I15" i="5"/>
  <c r="H15" i="5" a="1"/>
  <c r="H15" i="5" s="1"/>
  <c r="G15" i="5" a="1"/>
  <c r="G15" i="5" s="1"/>
  <c r="A15" i="5"/>
  <c r="J14" i="5" a="1"/>
  <c r="J14" i="5"/>
  <c r="I14" i="5" a="1"/>
  <c r="I14" i="5"/>
  <c r="H14" i="5"/>
  <c r="G14" i="5" a="1"/>
  <c r="G14" i="5" s="1"/>
  <c r="A14" i="5"/>
  <c r="H14" i="5" s="1" a="1"/>
  <c r="J13" i="5" a="1"/>
  <c r="J13" i="5"/>
  <c r="I13" i="5" a="1"/>
  <c r="I13" i="5" s="1"/>
  <c r="H13" i="5" a="1"/>
  <c r="H13" i="5"/>
  <c r="G13" i="5" a="1"/>
  <c r="G13" i="5" s="1"/>
  <c r="A13" i="5"/>
  <c r="J12" i="5" a="1"/>
  <c r="J12" i="5"/>
  <c r="I12" i="5"/>
  <c r="H12" i="5" a="1"/>
  <c r="H12" i="5"/>
  <c r="G12" i="5" a="1"/>
  <c r="G12" i="5" s="1"/>
  <c r="A12" i="5"/>
  <c r="I12" i="5" s="1" a="1"/>
  <c r="J11" i="5" a="1"/>
  <c r="J11" i="5" s="1"/>
  <c r="I11" i="5" a="1"/>
  <c r="I11" i="5"/>
  <c r="H11" i="5" a="1"/>
  <c r="H11" i="5"/>
  <c r="G11" i="5" a="1"/>
  <c r="G11" i="5" s="1"/>
  <c r="A11" i="5"/>
  <c r="J10" i="5"/>
  <c r="I10" i="5" a="1"/>
  <c r="I10" i="5"/>
  <c r="H10" i="5" a="1"/>
  <c r="H10" i="5"/>
  <c r="G10" i="5" a="1"/>
  <c r="G10" i="5" s="1"/>
  <c r="A10" i="5"/>
  <c r="J10" i="5" s="1" a="1"/>
  <c r="J9" i="5" a="1"/>
  <c r="J9" i="5"/>
  <c r="I9" i="5" a="1"/>
  <c r="I9" i="5"/>
  <c r="H9" i="5" a="1"/>
  <c r="H9" i="5"/>
  <c r="A9" i="5"/>
  <c r="G9" i="5" s="1" a="1"/>
  <c r="G9" i="5" s="1"/>
  <c r="J8" i="5" a="1"/>
  <c r="J8" i="5"/>
  <c r="I8" i="5" a="1"/>
  <c r="I8" i="5"/>
  <c r="H8" i="5" a="1"/>
  <c r="H8" i="5"/>
  <c r="A8" i="5"/>
  <c r="G8" i="5" s="1" a="1"/>
  <c r="G8" i="5" s="1"/>
  <c r="J7" i="5" a="1"/>
  <c r="J7" i="5"/>
  <c r="I7" i="5" a="1"/>
  <c r="I7" i="5"/>
  <c r="H7" i="5" a="1"/>
  <c r="H7" i="5" s="1"/>
  <c r="G7" i="5" a="1"/>
  <c r="G7" i="5" s="1"/>
  <c r="A7" i="5"/>
  <c r="J6" i="5" a="1"/>
  <c r="J6" i="5"/>
  <c r="I6" i="5" a="1"/>
  <c r="I6" i="5"/>
  <c r="H6" i="5"/>
  <c r="G6" i="5" a="1"/>
  <c r="G6" i="5" s="1"/>
  <c r="A6" i="5"/>
  <c r="H6" i="5" s="1" a="1"/>
  <c r="J5" i="5" a="1"/>
  <c r="J5" i="5"/>
  <c r="I5" i="5" a="1"/>
  <c r="I5" i="5" s="1"/>
  <c r="H5" i="5" a="1"/>
  <c r="H5" i="5"/>
  <c r="G5" i="5" a="1"/>
  <c r="G5" i="5" s="1"/>
  <c r="A5" i="5"/>
  <c r="J4" i="5" a="1"/>
  <c r="J4" i="5"/>
  <c r="I4" i="5"/>
  <c r="H4" i="5" a="1"/>
  <c r="H4" i="5"/>
  <c r="G4" i="5" a="1"/>
  <c r="G4" i="5" s="1"/>
  <c r="A4" i="5"/>
  <c r="I4" i="5" s="1" a="1"/>
  <c r="J3" i="5" a="1"/>
  <c r="J3" i="5" s="1"/>
  <c r="I3" i="5" a="1"/>
  <c r="I3" i="5"/>
  <c r="H3" i="5" a="1"/>
  <c r="H3" i="5"/>
  <c r="G3" i="5" a="1"/>
  <c r="G3" i="5" s="1"/>
  <c r="A3" i="5"/>
  <c r="J2" i="5"/>
  <c r="I2" i="5" a="1"/>
  <c r="I2" i="5"/>
  <c r="H2" i="5" a="1"/>
  <c r="H2" i="5"/>
  <c r="G2" i="5" a="1"/>
  <c r="G2" i="5" s="1"/>
  <c r="A2" i="5"/>
  <c r="J2" i="5" s="1" a="1"/>
  <c r="C16" i="4"/>
  <c r="E16" i="4" s="1"/>
  <c r="B16" i="4"/>
  <c r="D16" i="4" s="1"/>
  <c r="I8" i="4"/>
  <c r="G8" i="4"/>
  <c r="I7" i="4"/>
  <c r="G7" i="4"/>
  <c r="I6" i="4"/>
  <c r="G6" i="4"/>
  <c r="I5" i="4"/>
  <c r="G5" i="4"/>
  <c r="I4" i="4"/>
  <c r="G4" i="4"/>
  <c r="I3" i="4"/>
  <c r="G3" i="4"/>
  <c r="I2" i="4"/>
  <c r="H2" i="4" a="1"/>
  <c r="H2" i="4" s="1"/>
  <c r="G2" i="4"/>
  <c r="F2" i="4"/>
  <c r="I27" i="3"/>
  <c r="H27" i="3" a="1"/>
  <c r="H27" i="3" s="1"/>
  <c r="G27" i="3" a="1"/>
  <c r="G27" i="3"/>
  <c r="E27" i="3" a="1"/>
  <c r="E27" i="3"/>
  <c r="C27" i="3" a="1"/>
  <c r="C27" i="3" s="1"/>
  <c r="B22" i="3" a="1"/>
  <c r="B22" i="3"/>
  <c r="Z18" i="3"/>
  <c r="Y18" i="3"/>
  <c r="T18" i="3"/>
  <c r="Z17" i="3"/>
  <c r="Y17" i="3"/>
  <c r="T17" i="3"/>
  <c r="Z16" i="3"/>
  <c r="Y16" i="3"/>
  <c r="T16" i="3"/>
  <c r="Z15" i="3"/>
  <c r="Y15" i="3"/>
  <c r="T15" i="3"/>
  <c r="Z14" i="3"/>
  <c r="Y14" i="3"/>
  <c r="T14" i="3"/>
  <c r="Z13" i="3"/>
  <c r="Y13" i="3"/>
  <c r="T13" i="3"/>
  <c r="Z12" i="3"/>
  <c r="Y12" i="3"/>
  <c r="T12" i="3"/>
  <c r="Z11" i="3"/>
  <c r="Y11" i="3"/>
  <c r="T11" i="3"/>
  <c r="Z10" i="3"/>
  <c r="Y10" i="3"/>
  <c r="T10" i="3"/>
  <c r="Z9" i="3"/>
  <c r="Y9" i="3"/>
  <c r="T9" i="3"/>
  <c r="Z8" i="3"/>
  <c r="Y8" i="3"/>
  <c r="T8" i="3"/>
  <c r="Z7" i="3"/>
  <c r="Y7" i="3"/>
  <c r="T7" i="3"/>
  <c r="Z6" i="3"/>
  <c r="Y6" i="3"/>
  <c r="T6" i="3"/>
  <c r="Z5" i="3"/>
  <c r="Y5" i="3"/>
  <c r="T5" i="3"/>
  <c r="Z4" i="3"/>
  <c r="Y4" i="3"/>
  <c r="T4" i="3"/>
  <c r="Z3" i="3"/>
  <c r="Y3" i="3"/>
  <c r="T3" i="3"/>
  <c r="Z2" i="3"/>
  <c r="Y2" i="3"/>
  <c r="T2" i="3"/>
  <c r="C70" i="2"/>
  <c r="C67" i="2"/>
  <c r="C60" i="2"/>
  <c r="C58" i="2"/>
  <c r="C55" i="2" a="1"/>
  <c r="C55" i="2"/>
  <c r="C52" i="2"/>
  <c r="C48" i="2"/>
  <c r="C45" i="2"/>
  <c r="C39" i="2" a="1"/>
  <c r="C39" i="2" s="1"/>
  <c r="C63" i="2" s="1"/>
  <c r="B36" i="2" a="1"/>
  <c r="B36" i="2" s="1"/>
  <c r="B33" i="2" a="1"/>
  <c r="B33" i="2" s="1"/>
  <c r="C27" i="2"/>
  <c r="C26" i="2"/>
  <c r="D23" i="2"/>
  <c r="B74" i="2"/>
  <c r="AA18" i="2"/>
  <c r="Z18" i="2"/>
  <c r="U18" i="2"/>
  <c r="AA17" i="2"/>
  <c r="Z17" i="2"/>
  <c r="U17" i="2"/>
  <c r="AA16" i="2"/>
  <c r="Z16" i="2"/>
  <c r="U16" i="2"/>
  <c r="AA15" i="2"/>
  <c r="Z15" i="2"/>
  <c r="U15" i="2"/>
  <c r="AA14" i="2"/>
  <c r="Z14" i="2"/>
  <c r="U14" i="2"/>
  <c r="AA13" i="2"/>
  <c r="Z13" i="2"/>
  <c r="U13" i="2"/>
  <c r="AA12" i="2"/>
  <c r="Z12" i="2"/>
  <c r="U12" i="2"/>
  <c r="AA11" i="2"/>
  <c r="Z11" i="2"/>
  <c r="U11" i="2"/>
  <c r="AA10" i="2"/>
  <c r="Z10" i="2"/>
  <c r="U10" i="2"/>
  <c r="AA9" i="2"/>
  <c r="Z9" i="2"/>
  <c r="U9" i="2"/>
  <c r="AA8" i="2"/>
  <c r="Z8" i="2"/>
  <c r="U8" i="2"/>
  <c r="AA7" i="2"/>
  <c r="Z7" i="2"/>
  <c r="U7" i="2"/>
  <c r="AA6" i="2"/>
  <c r="Z6" i="2"/>
  <c r="U6" i="2"/>
  <c r="AA5" i="2"/>
  <c r="Z5" i="2"/>
  <c r="U5" i="2"/>
  <c r="AA4" i="2"/>
  <c r="Z4" i="2"/>
  <c r="U4" i="2"/>
  <c r="AA3" i="2"/>
  <c r="Z3" i="2"/>
  <c r="U3" i="2"/>
  <c r="AA2" i="2"/>
  <c r="Z2" i="2"/>
  <c r="U2" i="2"/>
  <c r="T362" i="1"/>
  <c r="T361" i="1"/>
  <c r="T360" i="1"/>
  <c r="T359" i="1"/>
  <c r="T358" i="1"/>
  <c r="T357" i="1"/>
  <c r="T356" i="1"/>
  <c r="T355" i="1"/>
  <c r="T353" i="1"/>
  <c r="T352" i="1"/>
  <c r="T350" i="1"/>
  <c r="T349" i="1"/>
  <c r="T348" i="1"/>
  <c r="T347" i="1"/>
  <c r="T346" i="1"/>
  <c r="T345" i="1"/>
  <c r="T344" i="1"/>
  <c r="T343" i="1"/>
  <c r="T342" i="1"/>
  <c r="T341" i="1"/>
  <c r="T340" i="1"/>
  <c r="T339" i="1"/>
  <c r="T338" i="1"/>
  <c r="T337" i="1"/>
  <c r="T336" i="1"/>
  <c r="T335" i="1"/>
  <c r="T334" i="1"/>
  <c r="T333" i="1"/>
  <c r="T332" i="1"/>
  <c r="T331" i="1"/>
  <c r="T330" i="1"/>
  <c r="T329" i="1"/>
  <c r="T328" i="1"/>
  <c r="T327" i="1"/>
  <c r="T325" i="1"/>
  <c r="S324" i="1"/>
  <c r="T324" i="1" s="1"/>
  <c r="T323" i="1"/>
  <c r="T322" i="1"/>
  <c r="T321" i="1"/>
  <c r="T320" i="1"/>
  <c r="T319" i="1"/>
  <c r="T318" i="1"/>
  <c r="T317" i="1"/>
  <c r="T316" i="1"/>
  <c r="T315" i="1"/>
  <c r="T314" i="1"/>
  <c r="T313" i="1"/>
  <c r="T312" i="1"/>
  <c r="T311" i="1"/>
  <c r="T310" i="1"/>
  <c r="T309" i="1"/>
  <c r="T308" i="1"/>
  <c r="T307" i="1"/>
  <c r="T306" i="1"/>
  <c r="T305" i="1"/>
  <c r="T304" i="1"/>
  <c r="T303" i="1"/>
  <c r="T302" i="1"/>
  <c r="T301" i="1"/>
  <c r="T300" i="1"/>
  <c r="T299" i="1"/>
  <c r="T298" i="1"/>
  <c r="S298" i="1"/>
  <c r="T297" i="1"/>
  <c r="T296" i="1"/>
  <c r="T295" i="1"/>
  <c r="T294" i="1"/>
  <c r="T293" i="1"/>
  <c r="T292" i="1"/>
  <c r="T291" i="1"/>
  <c r="S290" i="1"/>
  <c r="I93" i="7" s="1" a="1"/>
  <c r="I93" i="7" s="1"/>
  <c r="T289" i="1"/>
  <c r="T288" i="1"/>
  <c r="T287" i="1"/>
  <c r="T286" i="1"/>
  <c r="T285" i="1"/>
  <c r="T284" i="1"/>
  <c r="T283" i="1"/>
  <c r="T282" i="1"/>
  <c r="T281" i="1"/>
  <c r="T280" i="1"/>
  <c r="T279" i="1"/>
  <c r="T278" i="1"/>
  <c r="T277" i="1"/>
  <c r="T276" i="1"/>
  <c r="S275" i="1"/>
  <c r="T275" i="1" s="1"/>
  <c r="T274" i="1"/>
  <c r="T273" i="1"/>
  <c r="T272" i="1"/>
  <c r="T271" i="1"/>
  <c r="S270" i="1"/>
  <c r="I24" i="7" s="1" a="1"/>
  <c r="I24" i="7" s="1"/>
  <c r="T269" i="1"/>
  <c r="T268" i="1"/>
  <c r="T267" i="1"/>
  <c r="T266" i="1"/>
  <c r="S266" i="1"/>
  <c r="T265" i="1"/>
  <c r="T263" i="1"/>
  <c r="T262" i="1"/>
  <c r="T261" i="1"/>
  <c r="T260" i="1"/>
  <c r="T259" i="1"/>
  <c r="T258" i="1"/>
  <c r="T257" i="1"/>
  <c r="T256" i="1"/>
  <c r="T255" i="1"/>
  <c r="T254" i="1"/>
  <c r="T253" i="1"/>
  <c r="T252" i="1"/>
  <c r="T251" i="1"/>
  <c r="T250" i="1"/>
  <c r="T249" i="1"/>
  <c r="T248" i="1"/>
  <c r="T247" i="1"/>
  <c r="T246" i="1"/>
  <c r="T245" i="1"/>
  <c r="T244" i="1"/>
  <c r="T243" i="1"/>
  <c r="T242" i="1"/>
  <c r="T241" i="1"/>
  <c r="T240" i="1"/>
  <c r="T239" i="1"/>
  <c r="T238" i="1"/>
  <c r="T237" i="1"/>
  <c r="T236" i="1"/>
  <c r="T235" i="1"/>
  <c r="T234" i="1"/>
  <c r="T233" i="1"/>
  <c r="T232" i="1"/>
  <c r="T231" i="1"/>
  <c r="T230" i="1"/>
  <c r="T229" i="1"/>
  <c r="T228" i="1"/>
  <c r="T227" i="1"/>
  <c r="T226" i="1"/>
  <c r="S226" i="1"/>
  <c r="T225" i="1"/>
  <c r="T224" i="1"/>
  <c r="T223" i="1"/>
  <c r="S223" i="1"/>
  <c r="T222" i="1"/>
  <c r="T221" i="1"/>
  <c r="T220" i="1"/>
  <c r="T219" i="1"/>
  <c r="T218" i="1"/>
  <c r="T217" i="1"/>
  <c r="T216" i="1"/>
  <c r="S216" i="1"/>
  <c r="T215" i="1"/>
  <c r="T214" i="1"/>
  <c r="T213" i="1"/>
  <c r="T212" i="1"/>
  <c r="T211" i="1"/>
  <c r="T210" i="1"/>
  <c r="T209" i="1"/>
  <c r="T208" i="1"/>
  <c r="T207" i="1"/>
  <c r="T206" i="1"/>
  <c r="T205" i="1"/>
  <c r="T204" i="1"/>
  <c r="T203" i="1"/>
  <c r="T202" i="1"/>
  <c r="T201" i="1"/>
  <c r="T200" i="1"/>
  <c r="T199" i="1"/>
  <c r="T198" i="1"/>
  <c r="T197" i="1"/>
  <c r="T196" i="1"/>
  <c r="T195" i="1"/>
  <c r="T194" i="1"/>
  <c r="T193" i="1"/>
  <c r="T192" i="1"/>
  <c r="T191" i="1"/>
  <c r="S190" i="1"/>
  <c r="I64" i="8" s="1" a="1"/>
  <c r="I64" i="8" s="1"/>
  <c r="S189" i="1"/>
  <c r="T189" i="1" s="1"/>
  <c r="T187" i="1"/>
  <c r="T186" i="1"/>
  <c r="T185" i="1"/>
  <c r="T184" i="1"/>
  <c r="T183" i="1"/>
  <c r="T182" i="1"/>
  <c r="T181" i="1"/>
  <c r="T180" i="1"/>
  <c r="T179" i="1"/>
  <c r="T178" i="1"/>
  <c r="T177" i="1"/>
  <c r="T176" i="1"/>
  <c r="T175" i="1"/>
  <c r="T174" i="1"/>
  <c r="T173" i="1"/>
  <c r="T172" i="1"/>
  <c r="T171" i="1"/>
  <c r="S170" i="1"/>
  <c r="T170" i="1" s="1"/>
  <c r="T169" i="1"/>
  <c r="T168" i="1"/>
  <c r="T167" i="1"/>
  <c r="T166" i="1"/>
  <c r="T165" i="1"/>
  <c r="T164" i="1"/>
  <c r="T163" i="1"/>
  <c r="T162" i="1"/>
  <c r="T161" i="1"/>
  <c r="T160" i="1"/>
  <c r="T159" i="1"/>
  <c r="T158" i="1"/>
  <c r="T157" i="1"/>
  <c r="T156" i="1"/>
  <c r="T155" i="1"/>
  <c r="T154" i="1"/>
  <c r="T153" i="1"/>
  <c r="S152" i="1"/>
  <c r="T152" i="1" s="1"/>
  <c r="T151" i="1"/>
  <c r="T150" i="1"/>
  <c r="T149" i="1"/>
  <c r="S148" i="1"/>
  <c r="T148" i="1" s="1"/>
  <c r="T147" i="1"/>
  <c r="S146" i="1"/>
  <c r="T146" i="1" s="1"/>
  <c r="S145" i="1"/>
  <c r="T145" i="1" s="1"/>
  <c r="T144" i="1"/>
  <c r="T143" i="1"/>
  <c r="T142" i="1"/>
  <c r="T141" i="1"/>
  <c r="S141" i="1"/>
  <c r="T140" i="1"/>
  <c r="S140" i="1"/>
  <c r="S139" i="1"/>
  <c r="T139" i="1" s="1"/>
  <c r="T138" i="1"/>
  <c r="T137" i="1"/>
  <c r="T136" i="1"/>
  <c r="S136" i="1"/>
  <c r="T135" i="1"/>
  <c r="S135" i="1"/>
  <c r="T134" i="1"/>
  <c r="T133" i="1"/>
  <c r="T132" i="1"/>
  <c r="T131" i="1"/>
  <c r="T130" i="1"/>
  <c r="T129" i="1"/>
  <c r="T128" i="1"/>
  <c r="T127" i="1"/>
  <c r="T126" i="1"/>
  <c r="T125" i="1"/>
  <c r="T124" i="1"/>
  <c r="T123" i="1"/>
  <c r="T122" i="1"/>
  <c r="S121" i="1"/>
  <c r="T121" i="1" s="1"/>
  <c r="T120" i="1"/>
  <c r="S119" i="1"/>
  <c r="T119" i="1" s="1"/>
  <c r="T118" i="1"/>
  <c r="T117" i="1"/>
  <c r="T116" i="1"/>
  <c r="S115" i="1"/>
  <c r="T115" i="1" s="1"/>
  <c r="T114" i="1"/>
  <c r="S113" i="1"/>
  <c r="T113" i="1" s="1"/>
  <c r="T112" i="1"/>
  <c r="S111" i="1"/>
  <c r="T111" i="1" s="1"/>
  <c r="T110" i="1"/>
  <c r="T109" i="1"/>
  <c r="T108" i="1"/>
  <c r="T107" i="1"/>
  <c r="T106" i="1"/>
  <c r="T105" i="1"/>
  <c r="T104" i="1"/>
  <c r="T103" i="1"/>
  <c r="T102" i="1"/>
  <c r="T101" i="1"/>
  <c r="T100" i="1"/>
  <c r="T99" i="1"/>
  <c r="T98" i="1"/>
  <c r="T97" i="1"/>
  <c r="T96" i="1"/>
  <c r="T95" i="1"/>
  <c r="T94" i="1"/>
  <c r="T93" i="1"/>
  <c r="T92" i="1"/>
  <c r="T91" i="1"/>
  <c r="T90" i="1"/>
  <c r="T89" i="1"/>
  <c r="T88" i="1"/>
  <c r="T87" i="1"/>
  <c r="T86" i="1"/>
  <c r="T85" i="1"/>
  <c r="T84" i="1"/>
  <c r="T83" i="1"/>
  <c r="T82" i="1"/>
  <c r="T81" i="1"/>
  <c r="T80" i="1"/>
  <c r="T79" i="1"/>
  <c r="T78" i="1"/>
  <c r="T77" i="1"/>
  <c r="T76" i="1"/>
  <c r="T75" i="1"/>
  <c r="T74" i="1"/>
  <c r="T73" i="1"/>
  <c r="T72" i="1"/>
  <c r="T71" i="1"/>
  <c r="T70" i="1"/>
  <c r="T69" i="1"/>
  <c r="T68" i="1"/>
  <c r="T67" i="1"/>
  <c r="T66" i="1"/>
  <c r="T65" i="1"/>
  <c r="T64" i="1"/>
  <c r="T63" i="1"/>
  <c r="T62" i="1"/>
  <c r="T61" i="1"/>
  <c r="T60" i="1"/>
  <c r="T59" i="1"/>
  <c r="T58" i="1"/>
  <c r="T57" i="1"/>
  <c r="T56" i="1"/>
  <c r="T55" i="1"/>
  <c r="T54" i="1"/>
  <c r="T53" i="1"/>
  <c r="T52" i="1"/>
  <c r="T51" i="1"/>
  <c r="T50" i="1"/>
  <c r="T49" i="1"/>
  <c r="T48" i="1"/>
  <c r="T47" i="1"/>
  <c r="T46" i="1"/>
  <c r="T45" i="1"/>
  <c r="T44" i="1"/>
  <c r="T43" i="1"/>
  <c r="T42" i="1"/>
  <c r="T41" i="1"/>
  <c r="T40" i="1"/>
  <c r="T39" i="1"/>
  <c r="T38" i="1"/>
  <c r="T37" i="1"/>
  <c r="T36" i="1"/>
  <c r="T35" i="1"/>
  <c r="T34" i="1"/>
  <c r="T33" i="1"/>
  <c r="T32" i="1"/>
  <c r="T31" i="1"/>
  <c r="T30" i="1"/>
  <c r="T29" i="1"/>
  <c r="T28" i="1"/>
  <c r="T27" i="1"/>
  <c r="T26" i="1"/>
  <c r="T25" i="1"/>
  <c r="T24" i="1"/>
  <c r="T23" i="1"/>
  <c r="T22" i="1"/>
  <c r="T21" i="1"/>
  <c r="T20" i="1"/>
  <c r="T19" i="1"/>
  <c r="T18" i="1"/>
  <c r="T17" i="1"/>
  <c r="T16" i="1"/>
  <c r="T15" i="1"/>
  <c r="S15" i="1"/>
  <c r="T14" i="1"/>
  <c r="T13" i="1"/>
  <c r="T12" i="1"/>
  <c r="T11" i="1"/>
  <c r="T10" i="1"/>
  <c r="T9" i="1"/>
  <c r="T8" i="1"/>
  <c r="T7" i="1"/>
  <c r="T6" i="1"/>
  <c r="T5" i="1"/>
  <c r="T4" i="1"/>
  <c r="T3" i="1"/>
  <c r="T2" i="1"/>
  <c r="C4" i="18"/>
  <c r="B75" i="2" l="1"/>
  <c r="C12" i="4"/>
  <c r="I68" i="5" a="1"/>
  <c r="I68" i="5" s="1"/>
  <c r="H68" i="5" a="1"/>
  <c r="H68" i="5" s="1"/>
  <c r="G105" i="5" a="1"/>
  <c r="G105" i="5" s="1"/>
  <c r="H14" i="6" a="1"/>
  <c r="H14" i="6" s="1"/>
  <c r="J14" i="6" a="1"/>
  <c r="J14" i="6" s="1"/>
  <c r="I14" i="6" a="1"/>
  <c r="I14" i="6" s="1"/>
  <c r="H30" i="6" a="1"/>
  <c r="H30" i="6" s="1"/>
  <c r="J30" i="6" a="1"/>
  <c r="J30" i="6" s="1"/>
  <c r="I30" i="6" a="1"/>
  <c r="I30" i="6" s="1"/>
  <c r="H46" i="6" a="1"/>
  <c r="H46" i="6" s="1"/>
  <c r="J46" i="6" a="1"/>
  <c r="J46" i="6" s="1"/>
  <c r="I46" i="6" a="1"/>
  <c r="I46" i="6" s="1"/>
  <c r="I109" i="6" a="1"/>
  <c r="I109" i="6" s="1"/>
  <c r="G109" i="6" a="1"/>
  <c r="G109" i="6" s="1"/>
  <c r="J109" i="6" a="1"/>
  <c r="J109" i="6" s="1"/>
  <c r="H109" i="6" a="1"/>
  <c r="H109" i="6" s="1"/>
  <c r="G112" i="6" a="1"/>
  <c r="G112" i="6" s="1"/>
  <c r="I112" i="6" a="1"/>
  <c r="I112" i="6" s="1"/>
  <c r="J112" i="6" a="1"/>
  <c r="J112" i="6" s="1"/>
  <c r="H112" i="6" a="1"/>
  <c r="H112" i="6" s="1"/>
  <c r="G41" i="5" a="1"/>
  <c r="G41" i="5" s="1"/>
  <c r="G51" i="5" a="1"/>
  <c r="G51" i="5" s="1"/>
  <c r="J131" i="5" a="1"/>
  <c r="J131" i="5" s="1"/>
  <c r="H131" i="5" a="1"/>
  <c r="H131" i="5" s="1"/>
  <c r="H140" i="5" a="1"/>
  <c r="H140" i="5" s="1"/>
  <c r="J140" i="5" a="1"/>
  <c r="J140" i="5" s="1"/>
  <c r="I140" i="5" a="1"/>
  <c r="I140" i="5" s="1"/>
  <c r="J3" i="6" a="1"/>
  <c r="J3" i="6" s="1"/>
  <c r="G3" i="6" a="1"/>
  <c r="G3" i="6" s="1"/>
  <c r="J7" i="6" a="1"/>
  <c r="J7" i="6" s="1"/>
  <c r="I7" i="6" a="1"/>
  <c r="I7" i="6" s="1"/>
  <c r="J11" i="6" a="1"/>
  <c r="J11" i="6" s="1"/>
  <c r="G11" i="6" a="1"/>
  <c r="G11" i="6" s="1"/>
  <c r="J23" i="6" a="1"/>
  <c r="J23" i="6" s="1"/>
  <c r="I23" i="6" a="1"/>
  <c r="I23" i="6" s="1"/>
  <c r="J27" i="6" a="1"/>
  <c r="J27" i="6" s="1"/>
  <c r="G27" i="6" a="1"/>
  <c r="G27" i="6" s="1"/>
  <c r="J39" i="6" a="1"/>
  <c r="J39" i="6" s="1"/>
  <c r="I39" i="6" a="1"/>
  <c r="I39" i="6" s="1"/>
  <c r="J43" i="6" a="1"/>
  <c r="J43" i="6" s="1"/>
  <c r="G43" i="6" a="1"/>
  <c r="G43" i="6" s="1"/>
  <c r="J55" i="6" a="1"/>
  <c r="J55" i="6" s="1"/>
  <c r="I55" i="6" a="1"/>
  <c r="I55" i="6" s="1"/>
  <c r="J59" i="6" a="1"/>
  <c r="J59" i="6" s="1"/>
  <c r="G59" i="6" a="1"/>
  <c r="G59" i="6" s="1"/>
  <c r="J61" i="6" a="1"/>
  <c r="J61" i="6" s="1"/>
  <c r="I61" i="6" a="1"/>
  <c r="I61" i="6" s="1"/>
  <c r="H61" i="6" a="1"/>
  <c r="H61" i="6" s="1"/>
  <c r="J63" i="6" a="1"/>
  <c r="J63" i="6" s="1"/>
  <c r="I63" i="6" a="1"/>
  <c r="I63" i="6" s="1"/>
  <c r="J67" i="6" a="1"/>
  <c r="J67" i="6" s="1"/>
  <c r="G67" i="6" a="1"/>
  <c r="G67" i="6" s="1"/>
  <c r="J69" i="6" a="1"/>
  <c r="J69" i="6" s="1"/>
  <c r="I69" i="6" a="1"/>
  <c r="I69" i="6" s="1"/>
  <c r="H69" i="6" a="1"/>
  <c r="H69" i="6" s="1"/>
  <c r="J71" i="6" a="1"/>
  <c r="J71" i="6" s="1"/>
  <c r="I71" i="6" a="1"/>
  <c r="I71" i="6" s="1"/>
  <c r="G80" i="6" a="1"/>
  <c r="G80" i="6" s="1"/>
  <c r="I80" i="6" a="1"/>
  <c r="I80" i="6" s="1"/>
  <c r="H80" i="6" a="1"/>
  <c r="H80" i="6" s="1"/>
  <c r="I95" i="6" a="1"/>
  <c r="I95" i="6" s="1"/>
  <c r="J95" i="6" a="1"/>
  <c r="J95" i="6" s="1"/>
  <c r="H95" i="6" a="1"/>
  <c r="H95" i="6" s="1"/>
  <c r="G95" i="6" a="1"/>
  <c r="G95" i="6" s="1"/>
  <c r="H41" i="5" a="1"/>
  <c r="H41" i="5" s="1"/>
  <c r="J45" i="5" a="1"/>
  <c r="J45" i="5" s="1"/>
  <c r="J54" i="5" a="1"/>
  <c r="J54" i="5" s="1"/>
  <c r="G57" i="5" a="1"/>
  <c r="G57" i="5" s="1"/>
  <c r="G59" i="5" a="1"/>
  <c r="G59" i="5" s="1"/>
  <c r="J63" i="5" a="1"/>
  <c r="J63" i="5" s="1"/>
  <c r="G68" i="5" a="1"/>
  <c r="G68" i="5" s="1"/>
  <c r="J72" i="5" a="1"/>
  <c r="J72" i="5" s="1"/>
  <c r="G77" i="5" a="1"/>
  <c r="G77" i="5" s="1"/>
  <c r="J81" i="5" a="1"/>
  <c r="J81" i="5" s="1"/>
  <c r="I84" i="5" a="1"/>
  <c r="I84" i="5" s="1"/>
  <c r="H84" i="5" a="1"/>
  <c r="H84" i="5" s="1"/>
  <c r="G86" i="5" a="1"/>
  <c r="G86" i="5" s="1"/>
  <c r="H87" i="5" a="1"/>
  <c r="H87" i="5" s="1"/>
  <c r="J91" i="5" a="1"/>
  <c r="J91" i="5" s="1"/>
  <c r="G95" i="5" a="1"/>
  <c r="G95" i="5" s="1"/>
  <c r="H96" i="5" a="1"/>
  <c r="H96" i="5" s="1"/>
  <c r="H105" i="5" a="1"/>
  <c r="H105" i="5" s="1"/>
  <c r="J109" i="5" a="1"/>
  <c r="J109" i="5" s="1"/>
  <c r="J118" i="5" a="1"/>
  <c r="J118" i="5" s="1"/>
  <c r="G121" i="5" a="1"/>
  <c r="G121" i="5" s="1"/>
  <c r="G123" i="5" a="1"/>
  <c r="G123" i="5" s="1"/>
  <c r="J127" i="5" a="1"/>
  <c r="J127" i="5" s="1"/>
  <c r="H137" i="5" a="1"/>
  <c r="H137" i="5" s="1"/>
  <c r="H141" i="5" a="1"/>
  <c r="H141" i="5" s="1"/>
  <c r="G14" i="6" a="1"/>
  <c r="G14" i="6" s="1"/>
  <c r="G16" i="6" a="1"/>
  <c r="G16" i="6" s="1"/>
  <c r="J16" i="6" a="1"/>
  <c r="J16" i="6" s="1"/>
  <c r="I20" i="6" a="1"/>
  <c r="I20" i="6" s="1"/>
  <c r="J20" i="6" a="1"/>
  <c r="J20" i="6" s="1"/>
  <c r="G20" i="6" a="1"/>
  <c r="G20" i="6" s="1"/>
  <c r="G30" i="6" a="1"/>
  <c r="G30" i="6" s="1"/>
  <c r="G32" i="6" a="1"/>
  <c r="G32" i="6" s="1"/>
  <c r="J32" i="6" a="1"/>
  <c r="J32" i="6" s="1"/>
  <c r="I36" i="6" a="1"/>
  <c r="I36" i="6" s="1"/>
  <c r="J36" i="6" a="1"/>
  <c r="J36" i="6" s="1"/>
  <c r="G36" i="6" a="1"/>
  <c r="G36" i="6" s="1"/>
  <c r="G46" i="6" a="1"/>
  <c r="G46" i="6" s="1"/>
  <c r="G48" i="6" a="1"/>
  <c r="G48" i="6" s="1"/>
  <c r="J48" i="6" a="1"/>
  <c r="J48" i="6" s="1"/>
  <c r="I52" i="6" a="1"/>
  <c r="I52" i="6" s="1"/>
  <c r="J52" i="6" a="1"/>
  <c r="J52" i="6" s="1"/>
  <c r="G52" i="6" a="1"/>
  <c r="G52" i="6" s="1"/>
  <c r="H59" i="6" a="1"/>
  <c r="H59" i="6" s="1"/>
  <c r="H67" i="6" a="1"/>
  <c r="H67" i="6" s="1"/>
  <c r="I77" i="6" a="1"/>
  <c r="I77" i="6" s="1"/>
  <c r="G77" i="6" a="1"/>
  <c r="G77" i="6" s="1"/>
  <c r="J77" i="6" a="1"/>
  <c r="J77" i="6" s="1"/>
  <c r="I76" i="5" a="1"/>
  <c r="I76" i="5" s="1"/>
  <c r="H76" i="5" a="1"/>
  <c r="H76" i="5" s="1"/>
  <c r="G39" i="5" a="1"/>
  <c r="G39" i="5" s="1"/>
  <c r="H40" i="5" a="1"/>
  <c r="H40" i="5" s="1"/>
  <c r="I41" i="5" a="1"/>
  <c r="I41" i="5" s="1"/>
  <c r="H49" i="5" a="1"/>
  <c r="H49" i="5" s="1"/>
  <c r="G67" i="5" a="1"/>
  <c r="G67" i="5" s="1"/>
  <c r="I69" i="5" a="1"/>
  <c r="I69" i="5" s="1"/>
  <c r="G76" i="5" a="1"/>
  <c r="G76" i="5" s="1"/>
  <c r="I78" i="5" a="1"/>
  <c r="I78" i="5" s="1"/>
  <c r="G85" i="5" a="1"/>
  <c r="G85" i="5" s="1"/>
  <c r="I87" i="5" a="1"/>
  <c r="I87" i="5" s="1"/>
  <c r="I92" i="5" a="1"/>
  <c r="I92" i="5" s="1"/>
  <c r="H92" i="5" a="1"/>
  <c r="H92" i="5" s="1"/>
  <c r="G94" i="5" a="1"/>
  <c r="G94" i="5" s="1"/>
  <c r="H95" i="5" a="1"/>
  <c r="H95" i="5" s="1"/>
  <c r="I96" i="5" a="1"/>
  <c r="I96" i="5" s="1"/>
  <c r="G103" i="5" a="1"/>
  <c r="G103" i="5" s="1"/>
  <c r="H104" i="5" a="1"/>
  <c r="H104" i="5" s="1"/>
  <c r="I105" i="5" a="1"/>
  <c r="I105" i="5" s="1"/>
  <c r="H113" i="5" a="1"/>
  <c r="H113" i="5" s="1"/>
  <c r="G131" i="5" a="1"/>
  <c r="G131" i="5" s="1"/>
  <c r="G134" i="5" a="1"/>
  <c r="G134" i="5" s="1"/>
  <c r="J134" i="5" a="1"/>
  <c r="J134" i="5" s="1"/>
  <c r="J139" i="5" a="1"/>
  <c r="J139" i="5" s="1"/>
  <c r="H139" i="5" a="1"/>
  <c r="H139" i="5" s="1"/>
  <c r="G140" i="5" a="1"/>
  <c r="G140" i="5" s="1"/>
  <c r="H6" i="6" a="1"/>
  <c r="H6" i="6" s="1"/>
  <c r="J6" i="6" a="1"/>
  <c r="J6" i="6" s="1"/>
  <c r="I6" i="6" a="1"/>
  <c r="I6" i="6" s="1"/>
  <c r="G7" i="6" a="1"/>
  <c r="G7" i="6" s="1"/>
  <c r="H11" i="6" a="1"/>
  <c r="H11" i="6" s="1"/>
  <c r="J13" i="6" a="1"/>
  <c r="J13" i="6" s="1"/>
  <c r="H13" i="6" a="1"/>
  <c r="H13" i="6" s="1"/>
  <c r="G23" i="6" a="1"/>
  <c r="G23" i="6" s="1"/>
  <c r="H27" i="6" a="1"/>
  <c r="H27" i="6" s="1"/>
  <c r="J29" i="6" a="1"/>
  <c r="J29" i="6" s="1"/>
  <c r="H29" i="6" a="1"/>
  <c r="H29" i="6" s="1"/>
  <c r="G39" i="6" a="1"/>
  <c r="G39" i="6" s="1"/>
  <c r="H43" i="6" a="1"/>
  <c r="H43" i="6" s="1"/>
  <c r="J45" i="6" a="1"/>
  <c r="J45" i="6" s="1"/>
  <c r="H45" i="6" a="1"/>
  <c r="H45" i="6" s="1"/>
  <c r="G55" i="6" a="1"/>
  <c r="G55" i="6" s="1"/>
  <c r="G61" i="6" a="1"/>
  <c r="G61" i="6" s="1"/>
  <c r="G63" i="6" a="1"/>
  <c r="G63" i="6" s="1"/>
  <c r="G69" i="6" a="1"/>
  <c r="G69" i="6" s="1"/>
  <c r="G71" i="6" a="1"/>
  <c r="G71" i="6" s="1"/>
  <c r="J80" i="6" a="1"/>
  <c r="J80" i="6" s="1"/>
  <c r="H86" i="6" a="1"/>
  <c r="H86" i="6" s="1"/>
  <c r="I86" i="6" a="1"/>
  <c r="I86" i="6" s="1"/>
  <c r="J86" i="6" a="1"/>
  <c r="J86" i="6" s="1"/>
  <c r="G86" i="6" a="1"/>
  <c r="G86" i="6" s="1"/>
  <c r="T270" i="1"/>
  <c r="G60" i="5" a="1"/>
  <c r="G60" i="5" s="1"/>
  <c r="G69" i="5" a="1"/>
  <c r="G69" i="5" s="1"/>
  <c r="T190" i="1"/>
  <c r="H39" i="5" a="1"/>
  <c r="H39" i="5" s="1"/>
  <c r="I40" i="5" a="1"/>
  <c r="I40" i="5" s="1"/>
  <c r="H48" i="5" a="1"/>
  <c r="H48" i="5" s="1"/>
  <c r="I49" i="5" a="1"/>
  <c r="I49" i="5" s="1"/>
  <c r="I51" i="5" a="1"/>
  <c r="I51" i="5" s="1"/>
  <c r="H57" i="5" a="1"/>
  <c r="H57" i="5" s="1"/>
  <c r="G73" i="5" a="1"/>
  <c r="G73" i="5" s="1"/>
  <c r="I77" i="5" a="1"/>
  <c r="I77" i="5" s="1"/>
  <c r="I86" i="5" a="1"/>
  <c r="I86" i="5" s="1"/>
  <c r="I95" i="5" a="1"/>
  <c r="I95" i="5" s="1"/>
  <c r="I100" i="5" a="1"/>
  <c r="I100" i="5" s="1"/>
  <c r="H100" i="5" a="1"/>
  <c r="H100" i="5" s="1"/>
  <c r="H103" i="5" a="1"/>
  <c r="H103" i="5" s="1"/>
  <c r="I104" i="5" a="1"/>
  <c r="I104" i="5" s="1"/>
  <c r="H112" i="5" a="1"/>
  <c r="H112" i="5" s="1"/>
  <c r="I113" i="5" a="1"/>
  <c r="I113" i="5" s="1"/>
  <c r="I115" i="5" a="1"/>
  <c r="I115" i="5" s="1"/>
  <c r="H121" i="5" a="1"/>
  <c r="H121" i="5" s="1"/>
  <c r="I141" i="5" a="1"/>
  <c r="I141" i="5" s="1"/>
  <c r="H3" i="6" a="1"/>
  <c r="H3" i="6" s="1"/>
  <c r="H7" i="6" a="1"/>
  <c r="H7" i="6" s="1"/>
  <c r="H22" i="6" a="1"/>
  <c r="H22" i="6" s="1"/>
  <c r="J22" i="6" a="1"/>
  <c r="J22" i="6" s="1"/>
  <c r="I22" i="6" a="1"/>
  <c r="I22" i="6" s="1"/>
  <c r="H23" i="6" a="1"/>
  <c r="H23" i="6" s="1"/>
  <c r="H38" i="6" a="1"/>
  <c r="H38" i="6" s="1"/>
  <c r="J38" i="6" a="1"/>
  <c r="J38" i="6" s="1"/>
  <c r="I38" i="6" a="1"/>
  <c r="I38" i="6" s="1"/>
  <c r="H39" i="6" a="1"/>
  <c r="H39" i="6" s="1"/>
  <c r="H52" i="6" a="1"/>
  <c r="H52" i="6" s="1"/>
  <c r="H54" i="6" a="1"/>
  <c r="H54" i="6" s="1"/>
  <c r="J54" i="6" a="1"/>
  <c r="J54" i="6" s="1"/>
  <c r="I54" i="6" a="1"/>
  <c r="I54" i="6" s="1"/>
  <c r="H55" i="6" a="1"/>
  <c r="H55" i="6" s="1"/>
  <c r="I59" i="6" a="1"/>
  <c r="I59" i="6" s="1"/>
  <c r="H63" i="6" a="1"/>
  <c r="H63" i="6" s="1"/>
  <c r="I67" i="6" a="1"/>
  <c r="I67" i="6" s="1"/>
  <c r="H71" i="6" a="1"/>
  <c r="H71" i="6" s="1"/>
  <c r="I81" i="6" a="1"/>
  <c r="I81" i="6" s="1"/>
  <c r="J81" i="6" a="1"/>
  <c r="J81" i="6" s="1"/>
  <c r="G104" i="6" a="1"/>
  <c r="G104" i="6" s="1"/>
  <c r="I104" i="6" a="1"/>
  <c r="I104" i="6" s="1"/>
  <c r="J104" i="6" a="1"/>
  <c r="J104" i="6" s="1"/>
  <c r="H104" i="6" a="1"/>
  <c r="H104" i="6" s="1"/>
  <c r="C40" i="2" a="1"/>
  <c r="C40" i="2" s="1"/>
  <c r="I36" i="5" a="1"/>
  <c r="I36" i="5" s="1"/>
  <c r="H36" i="5" a="1"/>
  <c r="H36" i="5" s="1"/>
  <c r="G37" i="5" a="1"/>
  <c r="G37" i="5" s="1"/>
  <c r="I44" i="5" a="1"/>
  <c r="I44" i="5" s="1"/>
  <c r="H44" i="5" a="1"/>
  <c r="H44" i="5" s="1"/>
  <c r="G46" i="5" a="1"/>
  <c r="G46" i="5" s="1"/>
  <c r="H47" i="5" a="1"/>
  <c r="H47" i="5" s="1"/>
  <c r="I48" i="5" a="1"/>
  <c r="I48" i="5" s="1"/>
  <c r="J51" i="5" a="1"/>
  <c r="J51" i="5" s="1"/>
  <c r="G55" i="5" a="1"/>
  <c r="G55" i="5" s="1"/>
  <c r="H56" i="5" a="1"/>
  <c r="H56" i="5" s="1"/>
  <c r="I59" i="5" a="1"/>
  <c r="I59" i="5" s="1"/>
  <c r="H65" i="5" a="1"/>
  <c r="H65" i="5" s="1"/>
  <c r="J69" i="5" a="1"/>
  <c r="J69" i="5" s="1"/>
  <c r="J78" i="5" a="1"/>
  <c r="J78" i="5" s="1"/>
  <c r="G83" i="5" a="1"/>
  <c r="G83" i="5" s="1"/>
  <c r="I85" i="5" a="1"/>
  <c r="I85" i="5" s="1"/>
  <c r="G92" i="5" a="1"/>
  <c r="G92" i="5" s="1"/>
  <c r="I94" i="5" a="1"/>
  <c r="I94" i="5" s="1"/>
  <c r="J96" i="5" a="1"/>
  <c r="J96" i="5" s="1"/>
  <c r="G101" i="5" a="1"/>
  <c r="G101" i="5" s="1"/>
  <c r="I103" i="5" a="1"/>
  <c r="I103" i="5" s="1"/>
  <c r="I108" i="5" a="1"/>
  <c r="I108" i="5" s="1"/>
  <c r="H108" i="5" a="1"/>
  <c r="H108" i="5" s="1"/>
  <c r="G110" i="5" a="1"/>
  <c r="G110" i="5" s="1"/>
  <c r="H111" i="5" a="1"/>
  <c r="H111" i="5" s="1"/>
  <c r="I112" i="5" a="1"/>
  <c r="I112" i="5" s="1"/>
  <c r="J115" i="5" a="1"/>
  <c r="J115" i="5" s="1"/>
  <c r="G119" i="5" a="1"/>
  <c r="G119" i="5" s="1"/>
  <c r="H120" i="5" a="1"/>
  <c r="H120" i="5" s="1"/>
  <c r="I121" i="5" a="1"/>
  <c r="I121" i="5" s="1"/>
  <c r="I123" i="5" a="1"/>
  <c r="I123" i="5" s="1"/>
  <c r="H129" i="5" a="1"/>
  <c r="H129" i="5" s="1"/>
  <c r="I131" i="5" a="1"/>
  <c r="I131" i="5" s="1"/>
  <c r="I138" i="5" a="1"/>
  <c r="I138" i="5" s="1"/>
  <c r="J138" i="5" a="1"/>
  <c r="J138" i="5" s="1"/>
  <c r="G139" i="5" a="1"/>
  <c r="G139" i="5" s="1"/>
  <c r="G142" i="5" a="1"/>
  <c r="G142" i="5" s="1"/>
  <c r="J142" i="5" a="1"/>
  <c r="J142" i="5" s="1"/>
  <c r="J5" i="6" a="1"/>
  <c r="J5" i="6" s="1"/>
  <c r="H5" i="6" a="1"/>
  <c r="H5" i="6" s="1"/>
  <c r="G6" i="6" a="1"/>
  <c r="G6" i="6" s="1"/>
  <c r="I11" i="6" a="1"/>
  <c r="I11" i="6" s="1"/>
  <c r="G13" i="6" a="1"/>
  <c r="G13" i="6" s="1"/>
  <c r="J15" i="6" a="1"/>
  <c r="J15" i="6" s="1"/>
  <c r="I15" i="6" a="1"/>
  <c r="I15" i="6" s="1"/>
  <c r="H16" i="6" a="1"/>
  <c r="H16" i="6" s="1"/>
  <c r="J19" i="6" a="1"/>
  <c r="J19" i="6" s="1"/>
  <c r="G19" i="6" a="1"/>
  <c r="G19" i="6" s="1"/>
  <c r="I27" i="6" a="1"/>
  <c r="I27" i="6" s="1"/>
  <c r="G29" i="6" a="1"/>
  <c r="G29" i="6" s="1"/>
  <c r="J31" i="6" a="1"/>
  <c r="J31" i="6" s="1"/>
  <c r="I31" i="6" a="1"/>
  <c r="I31" i="6" s="1"/>
  <c r="H32" i="6" a="1"/>
  <c r="H32" i="6" s="1"/>
  <c r="J35" i="6" a="1"/>
  <c r="J35" i="6" s="1"/>
  <c r="G35" i="6" a="1"/>
  <c r="G35" i="6" s="1"/>
  <c r="I43" i="6" a="1"/>
  <c r="I43" i="6" s="1"/>
  <c r="G45" i="6" a="1"/>
  <c r="G45" i="6" s="1"/>
  <c r="J47" i="6" a="1"/>
  <c r="J47" i="6" s="1"/>
  <c r="I47" i="6" a="1"/>
  <c r="I47" i="6" s="1"/>
  <c r="H48" i="6" a="1"/>
  <c r="H48" i="6" s="1"/>
  <c r="J51" i="6" a="1"/>
  <c r="J51" i="6" s="1"/>
  <c r="G51" i="6" a="1"/>
  <c r="G51" i="6" s="1"/>
  <c r="I60" i="6" a="1"/>
  <c r="I60" i="6" s="1"/>
  <c r="J60" i="6" a="1"/>
  <c r="J60" i="6" s="1"/>
  <c r="H60" i="6" a="1"/>
  <c r="H60" i="6" s="1"/>
  <c r="G60" i="6" a="1"/>
  <c r="G60" i="6" s="1"/>
  <c r="H62" i="6" a="1"/>
  <c r="H62" i="6" s="1"/>
  <c r="J62" i="6" a="1"/>
  <c r="J62" i="6" s="1"/>
  <c r="I62" i="6" a="1"/>
  <c r="I62" i="6" s="1"/>
  <c r="I68" i="6" a="1"/>
  <c r="I68" i="6" s="1"/>
  <c r="J68" i="6" a="1"/>
  <c r="J68" i="6" s="1"/>
  <c r="H68" i="6" a="1"/>
  <c r="H68" i="6" s="1"/>
  <c r="G68" i="6" a="1"/>
  <c r="G68" i="6" s="1"/>
  <c r="H70" i="6" a="1"/>
  <c r="H70" i="6" s="1"/>
  <c r="J70" i="6" a="1"/>
  <c r="J70" i="6" s="1"/>
  <c r="I70" i="6" a="1"/>
  <c r="I70" i="6" s="1"/>
  <c r="H77" i="6" a="1"/>
  <c r="H77" i="6" s="1"/>
  <c r="G81" i="6" a="1"/>
  <c r="G81" i="6" s="1"/>
  <c r="G49" i="5" a="1"/>
  <c r="G49" i="5" s="1"/>
  <c r="T290" i="1"/>
  <c r="G36" i="5" a="1"/>
  <c r="G36" i="5" s="1"/>
  <c r="I38" i="5" a="1"/>
  <c r="I38" i="5" s="1"/>
  <c r="J40" i="5" a="1"/>
  <c r="J40" i="5" s="1"/>
  <c r="G45" i="5" a="1"/>
  <c r="G45" i="5" s="1"/>
  <c r="I52" i="5" a="1"/>
  <c r="I52" i="5" s="1"/>
  <c r="H52" i="5" a="1"/>
  <c r="H52" i="5" s="1"/>
  <c r="G54" i="5" a="1"/>
  <c r="G54" i="5" s="1"/>
  <c r="I56" i="5" a="1"/>
  <c r="I56" i="5" s="1"/>
  <c r="J59" i="5" a="1"/>
  <c r="J59" i="5" s="1"/>
  <c r="H64" i="5" a="1"/>
  <c r="H64" i="5" s="1"/>
  <c r="I67" i="5" a="1"/>
  <c r="I67" i="5" s="1"/>
  <c r="J68" i="5" a="1"/>
  <c r="J68" i="5" s="1"/>
  <c r="J77" i="5" a="1"/>
  <c r="J77" i="5" s="1"/>
  <c r="J86" i="5" a="1"/>
  <c r="J86" i="5" s="1"/>
  <c r="G91" i="5" a="1"/>
  <c r="G91" i="5" s="1"/>
  <c r="I93" i="5" a="1"/>
  <c r="I93" i="5" s="1"/>
  <c r="G100" i="5" a="1"/>
  <c r="G100" i="5" s="1"/>
  <c r="I102" i="5" a="1"/>
  <c r="I102" i="5" s="1"/>
  <c r="J104" i="5" a="1"/>
  <c r="J104" i="5" s="1"/>
  <c r="G109" i="5" a="1"/>
  <c r="G109" i="5" s="1"/>
  <c r="I116" i="5" a="1"/>
  <c r="I116" i="5" s="1"/>
  <c r="H116" i="5" a="1"/>
  <c r="H116" i="5" s="1"/>
  <c r="G118" i="5" a="1"/>
  <c r="G118" i="5" s="1"/>
  <c r="I120" i="5" a="1"/>
  <c r="I120" i="5" s="1"/>
  <c r="J123" i="5" a="1"/>
  <c r="J123" i="5" s="1"/>
  <c r="H128" i="5" a="1"/>
  <c r="H128" i="5" s="1"/>
  <c r="H134" i="5" a="1"/>
  <c r="H134" i="5" s="1"/>
  <c r="I3" i="6" a="1"/>
  <c r="I3" i="6" s="1"/>
  <c r="G8" i="6" a="1"/>
  <c r="G8" i="6" s="1"/>
  <c r="J8" i="6" a="1"/>
  <c r="J8" i="6" s="1"/>
  <c r="I12" i="6" a="1"/>
  <c r="I12" i="6" s="1"/>
  <c r="J12" i="6" a="1"/>
  <c r="J12" i="6" s="1"/>
  <c r="G12" i="6" a="1"/>
  <c r="G12" i="6" s="1"/>
  <c r="I13" i="6" a="1"/>
  <c r="I13" i="6" s="1"/>
  <c r="G22" i="6" a="1"/>
  <c r="G22" i="6" s="1"/>
  <c r="G24" i="6" a="1"/>
  <c r="G24" i="6" s="1"/>
  <c r="J24" i="6" a="1"/>
  <c r="J24" i="6" s="1"/>
  <c r="I28" i="6" a="1"/>
  <c r="I28" i="6" s="1"/>
  <c r="J28" i="6" a="1"/>
  <c r="J28" i="6" s="1"/>
  <c r="G28" i="6" a="1"/>
  <c r="G28" i="6" s="1"/>
  <c r="I29" i="6" a="1"/>
  <c r="I29" i="6" s="1"/>
  <c r="G38" i="6" a="1"/>
  <c r="G38" i="6" s="1"/>
  <c r="G40" i="6" a="1"/>
  <c r="G40" i="6" s="1"/>
  <c r="J40" i="6" a="1"/>
  <c r="J40" i="6" s="1"/>
  <c r="I44" i="6" a="1"/>
  <c r="I44" i="6" s="1"/>
  <c r="J44" i="6" a="1"/>
  <c r="J44" i="6" s="1"/>
  <c r="G44" i="6" a="1"/>
  <c r="G44" i="6" s="1"/>
  <c r="I45" i="6" a="1"/>
  <c r="I45" i="6" s="1"/>
  <c r="G54" i="6" a="1"/>
  <c r="G54" i="6" s="1"/>
  <c r="G56" i="6" a="1"/>
  <c r="G56" i="6" s="1"/>
  <c r="J56" i="6" a="1"/>
  <c r="J56" i="6" s="1"/>
  <c r="I60" i="5" a="1"/>
  <c r="I60" i="5" s="1"/>
  <c r="H60" i="5" a="1"/>
  <c r="H60" i="5" s="1"/>
  <c r="J76" i="5" a="1"/>
  <c r="J76" i="5" s="1"/>
  <c r="J85" i="5" a="1"/>
  <c r="J85" i="5" s="1"/>
  <c r="J94" i="5" a="1"/>
  <c r="J94" i="5" s="1"/>
  <c r="J112" i="5" a="1"/>
  <c r="J112" i="5" s="1"/>
  <c r="I124" i="5" a="1"/>
  <c r="I124" i="5" s="1"/>
  <c r="H124" i="5" a="1"/>
  <c r="H124" i="5" s="1"/>
  <c r="H132" i="5" a="1"/>
  <c r="H132" i="5" s="1"/>
  <c r="J132" i="5" a="1"/>
  <c r="J132" i="5" s="1"/>
  <c r="I132" i="5" a="1"/>
  <c r="I132" i="5" s="1"/>
  <c r="J137" i="5" a="1"/>
  <c r="J137" i="5" s="1"/>
  <c r="G137" i="5" a="1"/>
  <c r="G137" i="5" s="1"/>
  <c r="I4" i="6" a="1"/>
  <c r="I4" i="6" s="1"/>
  <c r="J4" i="6" a="1"/>
  <c r="J4" i="6" s="1"/>
  <c r="J21" i="6" a="1"/>
  <c r="J21" i="6" s="1"/>
  <c r="H21" i="6" a="1"/>
  <c r="H21" i="6" s="1"/>
  <c r="J37" i="6" a="1"/>
  <c r="J37" i="6" s="1"/>
  <c r="H37" i="6" a="1"/>
  <c r="H37" i="6" s="1"/>
  <c r="J53" i="6" a="1"/>
  <c r="J53" i="6" s="1"/>
  <c r="H53" i="6" a="1"/>
  <c r="H53" i="6" s="1"/>
  <c r="I76" i="6" a="1"/>
  <c r="I76" i="6" s="1"/>
  <c r="H76" i="6" a="1"/>
  <c r="H76" i="6" s="1"/>
  <c r="H81" i="6" a="1"/>
  <c r="H81" i="6" s="1"/>
  <c r="I100" i="6" a="1"/>
  <c r="I100" i="6" s="1"/>
  <c r="J100" i="6" a="1"/>
  <c r="J100" i="6" s="1"/>
  <c r="H100" i="6" a="1"/>
  <c r="H100" i="6" s="1"/>
  <c r="G100" i="6" a="1"/>
  <c r="G100" i="6" s="1"/>
  <c r="G128" i="6" a="1"/>
  <c r="G128" i="6" s="1"/>
  <c r="I128" i="6" a="1"/>
  <c r="I128" i="6" s="1"/>
  <c r="J128" i="6" a="1"/>
  <c r="J128" i="6" s="1"/>
  <c r="H128" i="6" a="1"/>
  <c r="H128" i="6" s="1"/>
  <c r="I119" i="6" a="1"/>
  <c r="I119" i="6" s="1"/>
  <c r="H119" i="6" a="1"/>
  <c r="H119" i="6" s="1"/>
  <c r="I18" i="7" a="1"/>
  <c r="I18" i="7" s="1"/>
  <c r="G18" i="7" a="1"/>
  <c r="G18" i="7" s="1"/>
  <c r="I20" i="7" a="1"/>
  <c r="I20" i="7" s="1"/>
  <c r="H20" i="7" a="1"/>
  <c r="H20" i="7" s="1"/>
  <c r="I22" i="7" a="1"/>
  <c r="I22" i="7" s="1"/>
  <c r="J22" i="7" a="1"/>
  <c r="J22" i="7" s="1"/>
  <c r="I40" i="7" a="1"/>
  <c r="I40" i="7" s="1"/>
  <c r="J40" i="7" a="1"/>
  <c r="J40" i="7" s="1"/>
  <c r="H40" i="7" a="1"/>
  <c r="H40" i="7" s="1"/>
  <c r="G40" i="7" a="1"/>
  <c r="G40" i="7" s="1"/>
  <c r="I56" i="7" a="1"/>
  <c r="I56" i="7" s="1"/>
  <c r="H56" i="7" a="1"/>
  <c r="H56" i="7" s="1"/>
  <c r="J56" i="7" a="1"/>
  <c r="J56" i="7" s="1"/>
  <c r="G56" i="7" a="1"/>
  <c r="G56" i="7" s="1"/>
  <c r="H142" i="6" a="1"/>
  <c r="H142" i="6" s="1"/>
  <c r="I142" i="6" a="1"/>
  <c r="I142" i="6" s="1"/>
  <c r="G142" i="6" a="1"/>
  <c r="G142" i="6" s="1"/>
  <c r="G144" i="6" a="1"/>
  <c r="G144" i="6" s="1"/>
  <c r="I144" i="6" a="1"/>
  <c r="I144" i="6" s="1"/>
  <c r="J144" i="6" a="1"/>
  <c r="J144" i="6" s="1"/>
  <c r="I10" i="7" a="1"/>
  <c r="I10" i="7" s="1"/>
  <c r="G10" i="7" a="1"/>
  <c r="G10" i="7" s="1"/>
  <c r="I12" i="7" a="1"/>
  <c r="I12" i="7" s="1"/>
  <c r="H12" i="7" a="1"/>
  <c r="H12" i="7" s="1"/>
  <c r="I14" i="7" a="1"/>
  <c r="I14" i="7" s="1"/>
  <c r="J14" i="7" a="1"/>
  <c r="J14" i="7" s="1"/>
  <c r="H27" i="7" a="1"/>
  <c r="H27" i="7" s="1"/>
  <c r="I27" i="7" a="1"/>
  <c r="I27" i="7" s="1"/>
  <c r="G27" i="7" a="1"/>
  <c r="G27" i="7" s="1"/>
  <c r="G29" i="7" a="1"/>
  <c r="G29" i="7" s="1"/>
  <c r="I29" i="7" a="1"/>
  <c r="I29" i="7" s="1"/>
  <c r="J29" i="7" a="1"/>
  <c r="J29" i="7" s="1"/>
  <c r="H29" i="7" a="1"/>
  <c r="H29" i="7" s="1"/>
  <c r="G119" i="6" a="1"/>
  <c r="G119" i="6" s="1"/>
  <c r="I121" i="6" a="1"/>
  <c r="I121" i="6" s="1"/>
  <c r="J121" i="6" a="1"/>
  <c r="J121" i="6" s="1"/>
  <c r="I125" i="6" a="1"/>
  <c r="I125" i="6" s="1"/>
  <c r="G125" i="6" a="1"/>
  <c r="G125" i="6" s="1"/>
  <c r="H134" i="6" a="1"/>
  <c r="H134" i="6" s="1"/>
  <c r="I134" i="6" a="1"/>
  <c r="I134" i="6" s="1"/>
  <c r="G134" i="6" a="1"/>
  <c r="G134" i="6" s="1"/>
  <c r="G136" i="6" a="1"/>
  <c r="G136" i="6" s="1"/>
  <c r="I136" i="6" a="1"/>
  <c r="I136" i="6" s="1"/>
  <c r="J136" i="6" a="1"/>
  <c r="J136" i="6" s="1"/>
  <c r="I2" i="7" a="1"/>
  <c r="I2" i="7" s="1"/>
  <c r="G2" i="7" a="1"/>
  <c r="G2" i="7" s="1"/>
  <c r="I4" i="7" a="1"/>
  <c r="I4" i="7" s="1"/>
  <c r="H4" i="7" a="1"/>
  <c r="H4" i="7" s="1"/>
  <c r="I6" i="7" a="1"/>
  <c r="I6" i="7" s="1"/>
  <c r="J6" i="7" a="1"/>
  <c r="J6" i="7" s="1"/>
  <c r="H10" i="7" a="1"/>
  <c r="H10" i="7" s="1"/>
  <c r="G14" i="7" a="1"/>
  <c r="G14" i="7" s="1"/>
  <c r="I49" i="7" a="1"/>
  <c r="I49" i="7" s="1"/>
  <c r="J49" i="7" a="1"/>
  <c r="J49" i="7" s="1"/>
  <c r="H49" i="7" a="1"/>
  <c r="H49" i="7" s="1"/>
  <c r="G49" i="7" a="1"/>
  <c r="G49" i="7" s="1"/>
  <c r="I85" i="6" a="1"/>
  <c r="I85" i="6" s="1"/>
  <c r="G85" i="6" a="1"/>
  <c r="G85" i="6" s="1"/>
  <c r="I89" i="6" a="1"/>
  <c r="I89" i="6" s="1"/>
  <c r="J89" i="6" a="1"/>
  <c r="J89" i="6" s="1"/>
  <c r="H94" i="6" a="1"/>
  <c r="H94" i="6" s="1"/>
  <c r="I94" i="6" a="1"/>
  <c r="I94" i="6" s="1"/>
  <c r="H118" i="6" a="1"/>
  <c r="H118" i="6" s="1"/>
  <c r="I118" i="6" a="1"/>
  <c r="I118" i="6" s="1"/>
  <c r="G118" i="6" a="1"/>
  <c r="G118" i="6" s="1"/>
  <c r="G121" i="6" a="1"/>
  <c r="G121" i="6" s="1"/>
  <c r="H2" i="7" a="1"/>
  <c r="H2" i="7" s="1"/>
  <c r="G6" i="7" a="1"/>
  <c r="G6" i="7" s="1"/>
  <c r="G12" i="7" a="1"/>
  <c r="G12" i="7" s="1"/>
  <c r="J18" i="7" a="1"/>
  <c r="J18" i="7" s="1"/>
  <c r="J20" i="7" a="1"/>
  <c r="J20" i="7" s="1"/>
  <c r="H22" i="7" a="1"/>
  <c r="H22" i="7" s="1"/>
  <c r="I30" i="7" a="1"/>
  <c r="I30" i="7" s="1"/>
  <c r="J30" i="7" a="1"/>
  <c r="J30" i="7" s="1"/>
  <c r="I111" i="6" a="1"/>
  <c r="I111" i="6" s="1"/>
  <c r="H111" i="6" a="1"/>
  <c r="H111" i="6" s="1"/>
  <c r="J119" i="6" a="1"/>
  <c r="J119" i="6" s="1"/>
  <c r="H125" i="6" a="1"/>
  <c r="H125" i="6" s="1"/>
  <c r="I127" i="6" a="1"/>
  <c r="I127" i="6" s="1"/>
  <c r="H127" i="6" a="1"/>
  <c r="H127" i="6" s="1"/>
  <c r="J142" i="6" a="1"/>
  <c r="J142" i="6" s="1"/>
  <c r="H144" i="6" a="1"/>
  <c r="H144" i="6" s="1"/>
  <c r="G4" i="7" a="1"/>
  <c r="G4" i="7" s="1"/>
  <c r="J10" i="7" a="1"/>
  <c r="J10" i="7" s="1"/>
  <c r="J12" i="7" a="1"/>
  <c r="J12" i="7" s="1"/>
  <c r="H14" i="7" a="1"/>
  <c r="H14" i="7" s="1"/>
  <c r="H19" i="7" a="1"/>
  <c r="H19" i="7" s="1"/>
  <c r="I19" i="7" a="1"/>
  <c r="I19" i="7" s="1"/>
  <c r="G19" i="7" a="1"/>
  <c r="G19" i="7" s="1"/>
  <c r="G21" i="7" a="1"/>
  <c r="G21" i="7" s="1"/>
  <c r="I21" i="7" a="1"/>
  <c r="I21" i="7" s="1"/>
  <c r="J21" i="7" a="1"/>
  <c r="J21" i="7" s="1"/>
  <c r="J27" i="7" a="1"/>
  <c r="J27" i="7" s="1"/>
  <c r="G88" i="6" a="1"/>
  <c r="G88" i="6" s="1"/>
  <c r="I88" i="6" a="1"/>
  <c r="I88" i="6" s="1"/>
  <c r="I93" i="6" a="1"/>
  <c r="I93" i="6" s="1"/>
  <c r="G93" i="6" a="1"/>
  <c r="G93" i="6" s="1"/>
  <c r="G94" i="6" a="1"/>
  <c r="G94" i="6" s="1"/>
  <c r="I97" i="6" a="1"/>
  <c r="I97" i="6" s="1"/>
  <c r="J97" i="6" a="1"/>
  <c r="J97" i="6" s="1"/>
  <c r="H102" i="6" a="1"/>
  <c r="H102" i="6" s="1"/>
  <c r="I102" i="6" a="1"/>
  <c r="I102" i="6" s="1"/>
  <c r="G103" i="6" a="1"/>
  <c r="G103" i="6" s="1"/>
  <c r="G120" i="6" a="1"/>
  <c r="G120" i="6" s="1"/>
  <c r="I120" i="6" a="1"/>
  <c r="I120" i="6" s="1"/>
  <c r="H121" i="6" a="1"/>
  <c r="H121" i="6" s="1"/>
  <c r="J134" i="6" a="1"/>
  <c r="J134" i="6" s="1"/>
  <c r="H136" i="6" a="1"/>
  <c r="H136" i="6" s="1"/>
  <c r="I141" i="6" a="1"/>
  <c r="I141" i="6" s="1"/>
  <c r="G141" i="6" a="1"/>
  <c r="G141" i="6" s="1"/>
  <c r="I143" i="6" a="1"/>
  <c r="I143" i="6" s="1"/>
  <c r="H143" i="6" a="1"/>
  <c r="H143" i="6" s="1"/>
  <c r="I145" i="6" a="1"/>
  <c r="I145" i="6" s="1"/>
  <c r="J145" i="6" a="1"/>
  <c r="J145" i="6" s="1"/>
  <c r="J2" i="7" a="1"/>
  <c r="J2" i="7" s="1"/>
  <c r="J4" i="7" a="1"/>
  <c r="J4" i="7" s="1"/>
  <c r="H6" i="7" a="1"/>
  <c r="H6" i="7" s="1"/>
  <c r="H11" i="7" a="1"/>
  <c r="H11" i="7" s="1"/>
  <c r="I11" i="7" a="1"/>
  <c r="I11" i="7" s="1"/>
  <c r="G11" i="7" a="1"/>
  <c r="G11" i="7" s="1"/>
  <c r="G13" i="7" a="1"/>
  <c r="G13" i="7" s="1"/>
  <c r="I13" i="7" a="1"/>
  <c r="I13" i="7" s="1"/>
  <c r="J13" i="7" a="1"/>
  <c r="J13" i="7" s="1"/>
  <c r="H30" i="7" a="1"/>
  <c r="H30" i="7" s="1"/>
  <c r="I44" i="7" a="1"/>
  <c r="I44" i="7" s="1"/>
  <c r="J44" i="7" a="1"/>
  <c r="J44" i="7" s="1"/>
  <c r="H44" i="7" a="1"/>
  <c r="H44" i="7" s="1"/>
  <c r="G44" i="7" a="1"/>
  <c r="G44" i="7" s="1"/>
  <c r="G84" i="6" a="1"/>
  <c r="G84" i="6" s="1"/>
  <c r="H85" i="6" a="1"/>
  <c r="H85" i="6" s="1"/>
  <c r="H89" i="6" a="1"/>
  <c r="H89" i="6" s="1"/>
  <c r="G97" i="6" a="1"/>
  <c r="G97" i="6" s="1"/>
  <c r="H103" i="6" a="1"/>
  <c r="H103" i="6" s="1"/>
  <c r="H108" i="6" a="1"/>
  <c r="H108" i="6" s="1"/>
  <c r="G111" i="6" a="1"/>
  <c r="G111" i="6" s="1"/>
  <c r="I113" i="6" a="1"/>
  <c r="I113" i="6" s="1"/>
  <c r="J113" i="6" a="1"/>
  <c r="J113" i="6" s="1"/>
  <c r="I117" i="6" a="1"/>
  <c r="I117" i="6" s="1"/>
  <c r="G117" i="6" a="1"/>
  <c r="G117" i="6" s="1"/>
  <c r="J125" i="6" a="1"/>
  <c r="J125" i="6" s="1"/>
  <c r="G127" i="6" a="1"/>
  <c r="G127" i="6" s="1"/>
  <c r="I129" i="6" a="1"/>
  <c r="I129" i="6" s="1"/>
  <c r="J129" i="6" a="1"/>
  <c r="J129" i="6" s="1"/>
  <c r="I133" i="6" a="1"/>
  <c r="I133" i="6" s="1"/>
  <c r="G133" i="6" a="1"/>
  <c r="G133" i="6" s="1"/>
  <c r="I135" i="6" a="1"/>
  <c r="I135" i="6" s="1"/>
  <c r="H135" i="6" a="1"/>
  <c r="H135" i="6" s="1"/>
  <c r="I137" i="6" a="1"/>
  <c r="I137" i="6" s="1"/>
  <c r="J137" i="6" a="1"/>
  <c r="J137" i="6" s="1"/>
  <c r="H141" i="6" a="1"/>
  <c r="H141" i="6" s="1"/>
  <c r="G145" i="6" a="1"/>
  <c r="G145" i="6" s="1"/>
  <c r="H3" i="7" a="1"/>
  <c r="H3" i="7" s="1"/>
  <c r="I3" i="7" a="1"/>
  <c r="I3" i="7" s="1"/>
  <c r="G3" i="7" a="1"/>
  <c r="G3" i="7" s="1"/>
  <c r="G5" i="7" a="1"/>
  <c r="G5" i="7" s="1"/>
  <c r="I5" i="7" a="1"/>
  <c r="I5" i="7" s="1"/>
  <c r="J5" i="7" a="1"/>
  <c r="J5" i="7" s="1"/>
  <c r="I26" i="7" a="1"/>
  <c r="I26" i="7" s="1"/>
  <c r="G26" i="7" a="1"/>
  <c r="G26" i="7" s="1"/>
  <c r="J26" i="7" a="1"/>
  <c r="J26" i="7" s="1"/>
  <c r="H35" i="7" a="1"/>
  <c r="H35" i="7" s="1"/>
  <c r="I35" i="7" a="1"/>
  <c r="I35" i="7" s="1"/>
  <c r="J35" i="7" a="1"/>
  <c r="J35" i="7" s="1"/>
  <c r="G35" i="7" a="1"/>
  <c r="G35" i="7" s="1"/>
  <c r="G64" i="6" a="1"/>
  <c r="G64" i="6" s="1"/>
  <c r="J64" i="6" a="1"/>
  <c r="J64" i="6" s="1"/>
  <c r="G72" i="6" a="1"/>
  <c r="G72" i="6" s="1"/>
  <c r="J72" i="6" a="1"/>
  <c r="J72" i="6" s="1"/>
  <c r="H78" i="6" a="1"/>
  <c r="H78" i="6" s="1"/>
  <c r="I78" i="6" a="1"/>
  <c r="I78" i="6" s="1"/>
  <c r="G96" i="6" a="1"/>
  <c r="G96" i="6" s="1"/>
  <c r="I96" i="6" a="1"/>
  <c r="I96" i="6" s="1"/>
  <c r="I101" i="6" a="1"/>
  <c r="I101" i="6" s="1"/>
  <c r="G101" i="6" a="1"/>
  <c r="G101" i="6" s="1"/>
  <c r="G102" i="6" a="1"/>
  <c r="G102" i="6" s="1"/>
  <c r="I105" i="6" a="1"/>
  <c r="I105" i="6" s="1"/>
  <c r="J105" i="6" a="1"/>
  <c r="J105" i="6" s="1"/>
  <c r="H110" i="6" a="1"/>
  <c r="H110" i="6" s="1"/>
  <c r="I110" i="6" a="1"/>
  <c r="I110" i="6" s="1"/>
  <c r="G110" i="6" a="1"/>
  <c r="G110" i="6" s="1"/>
  <c r="J118" i="6" a="1"/>
  <c r="J118" i="6" s="1"/>
  <c r="H126" i="6" a="1"/>
  <c r="H126" i="6" s="1"/>
  <c r="I126" i="6" a="1"/>
  <c r="I126" i="6" s="1"/>
  <c r="G126" i="6" a="1"/>
  <c r="G126" i="6" s="1"/>
  <c r="G143" i="6" a="1"/>
  <c r="G143" i="6" s="1"/>
  <c r="J19" i="7" a="1"/>
  <c r="J19" i="7" s="1"/>
  <c r="H21" i="7" a="1"/>
  <c r="H21" i="7" s="1"/>
  <c r="H26" i="7" a="1"/>
  <c r="H26" i="7" s="1"/>
  <c r="I74" i="7" a="1"/>
  <c r="I74" i="7" s="1"/>
  <c r="H74" i="7" a="1"/>
  <c r="H74" i="7" s="1"/>
  <c r="G74" i="7" a="1"/>
  <c r="G74" i="7" s="1"/>
  <c r="H65" i="7" a="1"/>
  <c r="H65" i="7" s="1"/>
  <c r="I65" i="7" a="1"/>
  <c r="I65" i="7" s="1"/>
  <c r="G65" i="7" a="1"/>
  <c r="G65" i="7" s="1"/>
  <c r="G67" i="7" a="1"/>
  <c r="G67" i="7" s="1"/>
  <c r="I67" i="7" a="1"/>
  <c r="I67" i="7" s="1"/>
  <c r="I71" i="7" a="1"/>
  <c r="I71" i="7" s="1"/>
  <c r="J71" i="7" a="1"/>
  <c r="J71" i="7" s="1"/>
  <c r="I79" i="7" a="1"/>
  <c r="I79" i="7" s="1"/>
  <c r="H79" i="7" a="1"/>
  <c r="H79" i="7" s="1"/>
  <c r="J79" i="7" a="1"/>
  <c r="J79" i="7" s="1"/>
  <c r="G83" i="7" a="1"/>
  <c r="G83" i="7" s="1"/>
  <c r="I83" i="7" a="1"/>
  <c r="I83" i="7" s="1"/>
  <c r="H83" i="7" a="1"/>
  <c r="H83" i="7" s="1"/>
  <c r="J83" i="7" a="1"/>
  <c r="J83" i="7" s="1"/>
  <c r="H43" i="7" a="1"/>
  <c r="H43" i="7" s="1"/>
  <c r="I43" i="7" a="1"/>
  <c r="I43" i="7" s="1"/>
  <c r="G71" i="7" a="1"/>
  <c r="G71" i="7" s="1"/>
  <c r="J74" i="7" a="1"/>
  <c r="J74" i="7" s="1"/>
  <c r="G79" i="7" a="1"/>
  <c r="G79" i="7" s="1"/>
  <c r="H89" i="7" a="1"/>
  <c r="H89" i="7" s="1"/>
  <c r="I89" i="7" a="1"/>
  <c r="I89" i="7" s="1"/>
  <c r="J89" i="7" a="1"/>
  <c r="J89" i="7" s="1"/>
  <c r="G89" i="7" a="1"/>
  <c r="G89" i="7" s="1"/>
  <c r="G51" i="7" a="1"/>
  <c r="G51" i="7" s="1"/>
  <c r="I51" i="7" a="1"/>
  <c r="I51" i="7" s="1"/>
  <c r="J51" i="7" a="1"/>
  <c r="J51" i="7" s="1"/>
  <c r="I55" i="7" a="1"/>
  <c r="I55" i="7" s="1"/>
  <c r="G55" i="7" a="1"/>
  <c r="G55" i="7" s="1"/>
  <c r="G58" i="7" a="1"/>
  <c r="G58" i="7" s="1"/>
  <c r="G75" i="7" a="1"/>
  <c r="G75" i="7" s="1"/>
  <c r="I75" i="7" a="1"/>
  <c r="I75" i="7" s="1"/>
  <c r="J75" i="7" a="1"/>
  <c r="J75" i="7" s="1"/>
  <c r="I80" i="7" a="1"/>
  <c r="I80" i="7" s="1"/>
  <c r="G80" i="7" a="1"/>
  <c r="G80" i="7" s="1"/>
  <c r="J80" i="7" a="1"/>
  <c r="J80" i="7" s="1"/>
  <c r="I84" i="7" a="1"/>
  <c r="I84" i="7" s="1"/>
  <c r="J84" i="7" a="1"/>
  <c r="J84" i="7" s="1"/>
  <c r="G37" i="7" a="1"/>
  <c r="G37" i="7" s="1"/>
  <c r="I37" i="7" a="1"/>
  <c r="I37" i="7" s="1"/>
  <c r="H58" i="7" a="1"/>
  <c r="H58" i="7" s="1"/>
  <c r="I60" i="7" a="1"/>
  <c r="I60" i="7" s="1"/>
  <c r="J60" i="7" a="1"/>
  <c r="J60" i="7" s="1"/>
  <c r="H60" i="7" a="1"/>
  <c r="H60" i="7" s="1"/>
  <c r="J65" i="7" a="1"/>
  <c r="J65" i="7" s="1"/>
  <c r="H67" i="7" a="1"/>
  <c r="H67" i="7" s="1"/>
  <c r="H71" i="7" a="1"/>
  <c r="H71" i="7" s="1"/>
  <c r="G84" i="7" a="1"/>
  <c r="G84" i="7" s="1"/>
  <c r="H28" i="7" a="1"/>
  <c r="H28" i="7" s="1"/>
  <c r="H38" i="7" a="1"/>
  <c r="H38" i="7" s="1"/>
  <c r="G46" i="7" a="1"/>
  <c r="G46" i="7" s="1"/>
  <c r="H55" i="7" a="1"/>
  <c r="H55" i="7" s="1"/>
  <c r="H57" i="7" a="1"/>
  <c r="H57" i="7" s="1"/>
  <c r="I57" i="7" a="1"/>
  <c r="I57" i="7" s="1"/>
  <c r="J57" i="7" a="1"/>
  <c r="J57" i="7" s="1"/>
  <c r="I66" i="7" a="1"/>
  <c r="I66" i="7" s="1"/>
  <c r="J66" i="7" a="1"/>
  <c r="J66" i="7" s="1"/>
  <c r="I72" i="7" a="1"/>
  <c r="I72" i="7" s="1"/>
  <c r="G72" i="7" a="1"/>
  <c r="G72" i="7" s="1"/>
  <c r="I98" i="7" a="1"/>
  <c r="I98" i="7" s="1"/>
  <c r="J98" i="7" a="1"/>
  <c r="J98" i="7" s="1"/>
  <c r="H98" i="7" a="1"/>
  <c r="H98" i="7" s="1"/>
  <c r="G98" i="7" a="1"/>
  <c r="G98" i="7" s="1"/>
  <c r="G33" i="7" a="1"/>
  <c r="G33" i="7" s="1"/>
  <c r="H34" i="7" a="1"/>
  <c r="H34" i="7" s="1"/>
  <c r="I41" i="7" a="1"/>
  <c r="I41" i="7" s="1"/>
  <c r="G42" i="7" a="1"/>
  <c r="G42" i="7" s="1"/>
  <c r="G45" i="7" a="1"/>
  <c r="G45" i="7" s="1"/>
  <c r="I45" i="7" a="1"/>
  <c r="I45" i="7" s="1"/>
  <c r="H48" i="7" a="1"/>
  <c r="H48" i="7" s="1"/>
  <c r="I50" i="7" a="1"/>
  <c r="I50" i="7" s="1"/>
  <c r="J50" i="7" a="1"/>
  <c r="J50" i="7" s="1"/>
  <c r="H51" i="7" a="1"/>
  <c r="H51" i="7" s="1"/>
  <c r="J58" i="7" a="1"/>
  <c r="J58" i="7" s="1"/>
  <c r="J67" i="7" a="1"/>
  <c r="J67" i="7" s="1"/>
  <c r="H75" i="7" a="1"/>
  <c r="H75" i="7" s="1"/>
  <c r="H80" i="7" a="1"/>
  <c r="H80" i="7" s="1"/>
  <c r="H84" i="7" a="1"/>
  <c r="H84" i="7" s="1"/>
  <c r="J34" i="7" a="1"/>
  <c r="J34" i="7" s="1"/>
  <c r="H37" i="7" a="1"/>
  <c r="H37" i="7" s="1"/>
  <c r="J38" i="7" a="1"/>
  <c r="J38" i="7" s="1"/>
  <c r="J43" i="7" a="1"/>
  <c r="J43" i="7" s="1"/>
  <c r="H46" i="7" a="1"/>
  <c r="H46" i="7" s="1"/>
  <c r="J55" i="7" a="1"/>
  <c r="J55" i="7" s="1"/>
  <c r="G57" i="7" a="1"/>
  <c r="G57" i="7" s="1"/>
  <c r="G66" i="7" a="1"/>
  <c r="G66" i="7" s="1"/>
  <c r="I76" i="7" a="1"/>
  <c r="I76" i="7" s="1"/>
  <c r="J76" i="7" a="1"/>
  <c r="J76" i="7" s="1"/>
  <c r="H81" i="7" a="1"/>
  <c r="H81" i="7" s="1"/>
  <c r="I81" i="7" a="1"/>
  <c r="I81" i="7" s="1"/>
  <c r="I90" i="7" a="1"/>
  <c r="I90" i="7" s="1"/>
  <c r="I95" i="7" a="1"/>
  <c r="I95" i="7" s="1"/>
  <c r="G99" i="7" a="1"/>
  <c r="G99" i="7" s="1"/>
  <c r="I99" i="7" a="1"/>
  <c r="I99" i="7" s="1"/>
  <c r="I104" i="7" a="1"/>
  <c r="I104" i="7" s="1"/>
  <c r="G104" i="7" a="1"/>
  <c r="G104" i="7" s="1"/>
  <c r="I108" i="7" a="1"/>
  <c r="I108" i="7" s="1"/>
  <c r="J108" i="7" a="1"/>
  <c r="J108" i="7" s="1"/>
  <c r="H118" i="7" a="1"/>
  <c r="H118" i="7" s="1"/>
  <c r="I118" i="7" a="1"/>
  <c r="I118" i="7" s="1"/>
  <c r="J118" i="7" a="1"/>
  <c r="J118" i="7" s="1"/>
  <c r="H119" i="7" a="1"/>
  <c r="H119" i="7" s="1"/>
  <c r="I125" i="7" a="1"/>
  <c r="I125" i="7" s="1"/>
  <c r="G125" i="7" a="1"/>
  <c r="G125" i="7" s="1"/>
  <c r="I132" i="7" a="1"/>
  <c r="I132" i="7" s="1"/>
  <c r="H132" i="7" a="1"/>
  <c r="H132" i="7" s="1"/>
  <c r="H133" i="7" a="1"/>
  <c r="H133" i="7" s="1"/>
  <c r="I141" i="7" a="1"/>
  <c r="I141" i="7" s="1"/>
  <c r="G141" i="7" a="1"/>
  <c r="G141" i="7" s="1"/>
  <c r="G95" i="7" a="1"/>
  <c r="G95" i="7" s="1"/>
  <c r="J106" i="7" a="1"/>
  <c r="J106" i="7" s="1"/>
  <c r="G108" i="7" a="1"/>
  <c r="G108" i="7" s="1"/>
  <c r="I121" i="7" a="1"/>
  <c r="I121" i="7" s="1"/>
  <c r="G121" i="7" a="1"/>
  <c r="G121" i="7" s="1"/>
  <c r="J121" i="7" a="1"/>
  <c r="J121" i="7" s="1"/>
  <c r="I7" i="8" a="1"/>
  <c r="I7" i="8" s="1"/>
  <c r="G7" i="8" a="1"/>
  <c r="G7" i="8" s="1"/>
  <c r="G9" i="8" a="1"/>
  <c r="G9" i="8" s="1"/>
  <c r="H9" i="8" a="1"/>
  <c r="H9" i="8" s="1"/>
  <c r="J9" i="8" a="1"/>
  <c r="J9" i="8" s="1"/>
  <c r="I9" i="8" a="1"/>
  <c r="I9" i="8" s="1"/>
  <c r="G14" i="8" a="1"/>
  <c r="G14" i="8" s="1"/>
  <c r="J14" i="8" a="1"/>
  <c r="J14" i="8" s="1"/>
  <c r="J15" i="8" a="1"/>
  <c r="J15" i="8" s="1"/>
  <c r="H18" i="8" a="1"/>
  <c r="H18" i="8" s="1"/>
  <c r="J18" i="8" a="1"/>
  <c r="J18" i="8" s="1"/>
  <c r="I18" i="8" a="1"/>
  <c r="I18" i="8" s="1"/>
  <c r="G25" i="8" a="1"/>
  <c r="G25" i="8" s="1"/>
  <c r="H25" i="8" a="1"/>
  <c r="H25" i="8" s="1"/>
  <c r="J25" i="8" a="1"/>
  <c r="J25" i="8" s="1"/>
  <c r="I25" i="8" a="1"/>
  <c r="I25" i="8" s="1"/>
  <c r="G107" i="7" a="1"/>
  <c r="G107" i="7" s="1"/>
  <c r="I107" i="7" a="1"/>
  <c r="I107" i="7" s="1"/>
  <c r="H134" i="7" a="1"/>
  <c r="H134" i="7" s="1"/>
  <c r="I134" i="7" a="1"/>
  <c r="I134" i="7" s="1"/>
  <c r="J134" i="7" a="1"/>
  <c r="J134" i="7" s="1"/>
  <c r="I117" i="7" a="1"/>
  <c r="I117" i="7" s="1"/>
  <c r="G117" i="7" a="1"/>
  <c r="G117" i="7" s="1"/>
  <c r="I124" i="7" a="1"/>
  <c r="I124" i="7" s="1"/>
  <c r="H124" i="7" a="1"/>
  <c r="H124" i="7" s="1"/>
  <c r="I137" i="7" a="1"/>
  <c r="I137" i="7" s="1"/>
  <c r="G137" i="7" a="1"/>
  <c r="G137" i="7" s="1"/>
  <c r="J137" i="7" a="1"/>
  <c r="J137" i="7" s="1"/>
  <c r="H26" i="8" a="1"/>
  <c r="H26" i="8" s="1"/>
  <c r="J26" i="8" a="1"/>
  <c r="J26" i="8" s="1"/>
  <c r="G26" i="8" a="1"/>
  <c r="G26" i="8" s="1"/>
  <c r="H34" i="8" a="1"/>
  <c r="H34" i="8" s="1"/>
  <c r="J34" i="8" a="1"/>
  <c r="J34" i="8" s="1"/>
  <c r="G34" i="8" a="1"/>
  <c r="G34" i="8" s="1"/>
  <c r="I88" i="7" a="1"/>
  <c r="I88" i="7" s="1"/>
  <c r="G88" i="7" a="1"/>
  <c r="G88" i="7" s="1"/>
  <c r="I92" i="7" a="1"/>
  <c r="I92" i="7" s="1"/>
  <c r="J92" i="7" a="1"/>
  <c r="J92" i="7" s="1"/>
  <c r="H97" i="7" a="1"/>
  <c r="H97" i="7" s="1"/>
  <c r="I97" i="7" a="1"/>
  <c r="I97" i="7" s="1"/>
  <c r="G124" i="7" a="1"/>
  <c r="G124" i="7" s="1"/>
  <c r="G127" i="7" a="1"/>
  <c r="G127" i="7" s="1"/>
  <c r="G134" i="7" a="1"/>
  <c r="G134" i="7" s="1"/>
  <c r="I140" i="7" a="1"/>
  <c r="I140" i="7" s="1"/>
  <c r="H140" i="7" a="1"/>
  <c r="H140" i="7" s="1"/>
  <c r="G140" i="7" a="1"/>
  <c r="G140" i="7" s="1"/>
  <c r="H142" i="7" a="1"/>
  <c r="H142" i="7" s="1"/>
  <c r="I142" i="7" a="1"/>
  <c r="I142" i="7" s="1"/>
  <c r="J142" i="7" a="1"/>
  <c r="J142" i="7" s="1"/>
  <c r="I3" i="8" a="1"/>
  <c r="I3" i="8" s="1"/>
  <c r="G3" i="8" a="1"/>
  <c r="G3" i="8" s="1"/>
  <c r="J3" i="8" a="1"/>
  <c r="J3" i="8" s="1"/>
  <c r="H103" i="7" a="1"/>
  <c r="H103" i="7" s="1"/>
  <c r="H107" i="7" a="1"/>
  <c r="H107" i="7" s="1"/>
  <c r="H126" i="7" a="1"/>
  <c r="H126" i="7" s="1"/>
  <c r="I126" i="7" a="1"/>
  <c r="I126" i="7" s="1"/>
  <c r="J126" i="7" a="1"/>
  <c r="J126" i="7" s="1"/>
  <c r="H127" i="7" a="1"/>
  <c r="H127" i="7" s="1"/>
  <c r="I133" i="7" a="1"/>
  <c r="I133" i="7" s="1"/>
  <c r="G133" i="7" a="1"/>
  <c r="G133" i="7" s="1"/>
  <c r="H137" i="7" a="1"/>
  <c r="H137" i="7" s="1"/>
  <c r="I6" i="8" a="1"/>
  <c r="I6" i="8" s="1"/>
  <c r="H6" i="8" a="1"/>
  <c r="H6" i="8" s="1"/>
  <c r="G6" i="8" a="1"/>
  <c r="G6" i="8" s="1"/>
  <c r="H8" i="8" a="1"/>
  <c r="H8" i="8" s="1"/>
  <c r="I8" i="8" a="1"/>
  <c r="I8" i="8" s="1"/>
  <c r="J8" i="8" a="1"/>
  <c r="J8" i="8" s="1"/>
  <c r="H10" i="8" a="1"/>
  <c r="H10" i="8" s="1"/>
  <c r="J10" i="8" a="1"/>
  <c r="J10" i="8" s="1"/>
  <c r="G10" i="8" a="1"/>
  <c r="G10" i="8" s="1"/>
  <c r="G22" i="8" a="1"/>
  <c r="G22" i="8" s="1"/>
  <c r="J22" i="8" a="1"/>
  <c r="J22" i="8" s="1"/>
  <c r="I22" i="8" a="1"/>
  <c r="I22" i="8" s="1"/>
  <c r="H22" i="8" a="1"/>
  <c r="H22" i="8" s="1"/>
  <c r="I26" i="8" a="1"/>
  <c r="I26" i="8" s="1"/>
  <c r="I34" i="8" a="1"/>
  <c r="I34" i="8" s="1"/>
  <c r="G59" i="7" a="1"/>
  <c r="G59" i="7" s="1"/>
  <c r="I59" i="7" a="1"/>
  <c r="I59" i="7" s="1"/>
  <c r="I64" i="7" a="1"/>
  <c r="I64" i="7" s="1"/>
  <c r="G64" i="7" a="1"/>
  <c r="G64" i="7" s="1"/>
  <c r="I68" i="7" a="1"/>
  <c r="I68" i="7" s="1"/>
  <c r="J68" i="7" a="1"/>
  <c r="J68" i="7" s="1"/>
  <c r="H73" i="7" a="1"/>
  <c r="H73" i="7" s="1"/>
  <c r="I73" i="7" a="1"/>
  <c r="I73" i="7" s="1"/>
  <c r="G91" i="7" a="1"/>
  <c r="G91" i="7" s="1"/>
  <c r="I91" i="7" a="1"/>
  <c r="I91" i="7" s="1"/>
  <c r="I96" i="7" a="1"/>
  <c r="I96" i="7" s="1"/>
  <c r="G96" i="7" a="1"/>
  <c r="G96" i="7" s="1"/>
  <c r="G97" i="7" a="1"/>
  <c r="G97" i="7" s="1"/>
  <c r="I100" i="7" a="1"/>
  <c r="I100" i="7" s="1"/>
  <c r="J100" i="7" a="1"/>
  <c r="J100" i="7" s="1"/>
  <c r="H105" i="7" a="1"/>
  <c r="H105" i="7" s="1"/>
  <c r="I105" i="7" a="1"/>
  <c r="I105" i="7" s="1"/>
  <c r="G106" i="7" a="1"/>
  <c r="G106" i="7" s="1"/>
  <c r="I116" i="7" a="1"/>
  <c r="I116" i="7" s="1"/>
  <c r="H116" i="7" a="1"/>
  <c r="H116" i="7" s="1"/>
  <c r="H117" i="7" a="1"/>
  <c r="H117" i="7" s="1"/>
  <c r="I129" i="7" a="1"/>
  <c r="I129" i="7" s="1"/>
  <c r="G129" i="7" a="1"/>
  <c r="G129" i="7" s="1"/>
  <c r="J129" i="7" a="1"/>
  <c r="J129" i="7" s="1"/>
  <c r="G142" i="7" a="1"/>
  <c r="G142" i="7" s="1"/>
  <c r="H3" i="8" a="1"/>
  <c r="H3" i="8" s="1"/>
  <c r="I13" i="8" a="1"/>
  <c r="I13" i="8" s="1"/>
  <c r="J13" i="8" a="1"/>
  <c r="J13" i="8" s="1"/>
  <c r="H13" i="8" a="1"/>
  <c r="H13" i="8" s="1"/>
  <c r="G15" i="8" a="1"/>
  <c r="G15" i="8" s="1"/>
  <c r="G17" i="8" a="1"/>
  <c r="G17" i="8" s="1"/>
  <c r="H17" i="8" a="1"/>
  <c r="H17" i="8" s="1"/>
  <c r="J17" i="8" a="1"/>
  <c r="J17" i="8" s="1"/>
  <c r="H24" i="8" a="1"/>
  <c r="H24" i="8" s="1"/>
  <c r="I24" i="8" a="1"/>
  <c r="I24" i="8" s="1"/>
  <c r="G24" i="8" a="1"/>
  <c r="G24" i="8" s="1"/>
  <c r="G68" i="7" a="1"/>
  <c r="G68" i="7" s="1"/>
  <c r="G87" i="7" a="1"/>
  <c r="G87" i="7" s="1"/>
  <c r="H88" i="7" a="1"/>
  <c r="H88" i="7" s="1"/>
  <c r="H92" i="7" a="1"/>
  <c r="H92" i="7" s="1"/>
  <c r="G100" i="7" a="1"/>
  <c r="G100" i="7" s="1"/>
  <c r="J103" i="7" a="1"/>
  <c r="J103" i="7" s="1"/>
  <c r="H106" i="7" a="1"/>
  <c r="H106" i="7" s="1"/>
  <c r="J107" i="7" a="1"/>
  <c r="J107" i="7" s="1"/>
  <c r="G116" i="7" a="1"/>
  <c r="G116" i="7" s="1"/>
  <c r="J117" i="7" a="1"/>
  <c r="J117" i="7" s="1"/>
  <c r="G119" i="7" a="1"/>
  <c r="G119" i="7" s="1"/>
  <c r="J124" i="7" a="1"/>
  <c r="J124" i="7" s="1"/>
  <c r="G126" i="7" a="1"/>
  <c r="G126" i="7" s="1"/>
  <c r="J127" i="7" a="1"/>
  <c r="J127" i="7" s="1"/>
  <c r="J140" i="7" a="1"/>
  <c r="J140" i="7" s="1"/>
  <c r="G8" i="8" a="1"/>
  <c r="G8" i="8" s="1"/>
  <c r="G13" i="8" a="1"/>
  <c r="G13" i="8" s="1"/>
  <c r="I15" i="8" a="1"/>
  <c r="I15" i="8" s="1"/>
  <c r="H32" i="8" a="1"/>
  <c r="H32" i="8" s="1"/>
  <c r="I32" i="8" a="1"/>
  <c r="I32" i="8" s="1"/>
  <c r="G32" i="8" a="1"/>
  <c r="G32" i="8" s="1"/>
  <c r="G33" i="8" a="1"/>
  <c r="G33" i="8" s="1"/>
  <c r="H33" i="8" a="1"/>
  <c r="H33" i="8" s="1"/>
  <c r="J33" i="8" a="1"/>
  <c r="J33" i="8" s="1"/>
  <c r="G38" i="8" a="1"/>
  <c r="G38" i="8" s="1"/>
  <c r="H38" i="8" a="1"/>
  <c r="H38" i="8" s="1"/>
  <c r="G30" i="8" a="1"/>
  <c r="G30" i="8" s="1"/>
  <c r="H30" i="8" a="1"/>
  <c r="H30" i="8" s="1"/>
  <c r="H44" i="8" a="1"/>
  <c r="H44" i="8" s="1"/>
  <c r="I44" i="8" a="1"/>
  <c r="I44" i="8" s="1"/>
  <c r="I53" i="8" a="1"/>
  <c r="I53" i="8" s="1"/>
  <c r="H53" i="8" a="1"/>
  <c r="H53" i="8" s="1"/>
  <c r="J53" i="8" a="1"/>
  <c r="J53" i="8" s="1"/>
  <c r="H16" i="8" a="1"/>
  <c r="H16" i="8" s="1"/>
  <c r="I16" i="8" a="1"/>
  <c r="I16" i="8" s="1"/>
  <c r="I38" i="8" a="1"/>
  <c r="I38" i="8" s="1"/>
  <c r="G44" i="8" a="1"/>
  <c r="G44" i="8" s="1"/>
  <c r="H46" i="8" a="1"/>
  <c r="H46" i="8" s="1"/>
  <c r="J46" i="8" a="1"/>
  <c r="J46" i="8" s="1"/>
  <c r="I46" i="8" a="1"/>
  <c r="I46" i="8" s="1"/>
  <c r="G46" i="8" a="1"/>
  <c r="G46" i="8" s="1"/>
  <c r="G53" i="8" a="1"/>
  <c r="G53" i="8" s="1"/>
  <c r="G21" i="8" a="1"/>
  <c r="G21" i="8" s="1"/>
  <c r="I30" i="8" a="1"/>
  <c r="I30" i="8" s="1"/>
  <c r="I33" i="8" a="1"/>
  <c r="I33" i="8" s="1"/>
  <c r="J38" i="8" a="1"/>
  <c r="J38" i="8" s="1"/>
  <c r="J44" i="8" a="1"/>
  <c r="J44" i="8" s="1"/>
  <c r="G120" i="7" a="1"/>
  <c r="G120" i="7" s="1"/>
  <c r="I120" i="7" a="1"/>
  <c r="I120" i="7" s="1"/>
  <c r="G128" i="7" a="1"/>
  <c r="G128" i="7" s="1"/>
  <c r="I128" i="7" a="1"/>
  <c r="I128" i="7" s="1"/>
  <c r="G136" i="7" a="1"/>
  <c r="G136" i="7" s="1"/>
  <c r="I136" i="7" a="1"/>
  <c r="I136" i="7" s="1"/>
  <c r="G2" i="8" a="1"/>
  <c r="G2" i="8" s="1"/>
  <c r="I2" i="8" a="1"/>
  <c r="I2" i="8" s="1"/>
  <c r="I29" i="8" a="1"/>
  <c r="I29" i="8" s="1"/>
  <c r="J29" i="8" a="1"/>
  <c r="J29" i="8" s="1"/>
  <c r="G29" i="8" a="1"/>
  <c r="G29" i="8" s="1"/>
  <c r="J30" i="8" a="1"/>
  <c r="J30" i="8" s="1"/>
  <c r="I37" i="8" a="1"/>
  <c r="I37" i="8" s="1"/>
  <c r="J37" i="8" a="1"/>
  <c r="J37" i="8" s="1"/>
  <c r="G37" i="8" a="1"/>
  <c r="G37" i="8" s="1"/>
  <c r="I61" i="8" a="1"/>
  <c r="I61" i="8" s="1"/>
  <c r="H61" i="8" a="1"/>
  <c r="H61" i="8" s="1"/>
  <c r="J61" i="8" a="1"/>
  <c r="J61" i="8" s="1"/>
  <c r="I62" i="8" a="1"/>
  <c r="I62" i="8" s="1"/>
  <c r="G67" i="8" a="1"/>
  <c r="G67" i="8" s="1"/>
  <c r="J67" i="8" a="1"/>
  <c r="J67" i="8" s="1"/>
  <c r="I67" i="8" a="1"/>
  <c r="I67" i="8" s="1"/>
  <c r="I82" i="8" a="1"/>
  <c r="I82" i="8" s="1"/>
  <c r="G82" i="8" a="1"/>
  <c r="G82" i="8" s="1"/>
  <c r="H82" i="8" a="1"/>
  <c r="H82" i="8" s="1"/>
  <c r="J82" i="8" a="1"/>
  <c r="J82" i="8" s="1"/>
  <c r="I42" i="8" a="1"/>
  <c r="I42" i="8" s="1"/>
  <c r="G49" i="8" a="1"/>
  <c r="G49" i="8" s="1"/>
  <c r="I49" i="8" a="1"/>
  <c r="I49" i="8" s="1"/>
  <c r="G57" i="8" a="1"/>
  <c r="G57" i="8" s="1"/>
  <c r="H57" i="8" a="1"/>
  <c r="H57" i="8" s="1"/>
  <c r="J62" i="8" a="1"/>
  <c r="J62" i="8" s="1"/>
  <c r="G73" i="8" a="1"/>
  <c r="G73" i="8" s="1"/>
  <c r="H73" i="8" a="1"/>
  <c r="H73" i="8" s="1"/>
  <c r="J73" i="8" a="1"/>
  <c r="J73" i="8" s="1"/>
  <c r="I73" i="8" a="1"/>
  <c r="I73" i="8" s="1"/>
  <c r="G83" i="8" a="1"/>
  <c r="G83" i="8" s="1"/>
  <c r="I83" i="8" a="1"/>
  <c r="I83" i="8" s="1"/>
  <c r="J83" i="8" a="1"/>
  <c r="J83" i="8" s="1"/>
  <c r="H83" i="8" a="1"/>
  <c r="H83" i="8" s="1"/>
  <c r="H60" i="8" a="1"/>
  <c r="H60" i="8" s="1"/>
  <c r="I60" i="8" a="1"/>
  <c r="I60" i="8" s="1"/>
  <c r="G40" i="8" a="1"/>
  <c r="G40" i="8" s="1"/>
  <c r="I41" i="8" a="1"/>
  <c r="I41" i="8" s="1"/>
  <c r="H49" i="8" a="1"/>
  <c r="H49" i="8" s="1"/>
  <c r="H52" i="8" a="1"/>
  <c r="H52" i="8" s="1"/>
  <c r="J52" i="8" a="1"/>
  <c r="J52" i="8" s="1"/>
  <c r="I57" i="8" a="1"/>
  <c r="I57" i="8" s="1"/>
  <c r="H64" i="8" a="1"/>
  <c r="H64" i="8" s="1"/>
  <c r="H67" i="8" a="1"/>
  <c r="H67" i="8" s="1"/>
  <c r="G89" i="8" a="1"/>
  <c r="G89" i="8" s="1"/>
  <c r="J89" i="8" a="1"/>
  <c r="J89" i="8" s="1"/>
  <c r="I89" i="8" a="1"/>
  <c r="I89" i="8" s="1"/>
  <c r="I66" i="8" a="1"/>
  <c r="I66" i="8" s="1"/>
  <c r="G66" i="8" a="1"/>
  <c r="G66" i="8" s="1"/>
  <c r="I74" i="8" a="1"/>
  <c r="I74" i="8" s="1"/>
  <c r="G74" i="8" a="1"/>
  <c r="G74" i="8" s="1"/>
  <c r="J74" i="8" a="1"/>
  <c r="J74" i="8" s="1"/>
  <c r="H76" i="8" a="1"/>
  <c r="H76" i="8" s="1"/>
  <c r="G76" i="8" a="1"/>
  <c r="G76" i="8" s="1"/>
  <c r="J76" i="8" a="1"/>
  <c r="J76" i="8" s="1"/>
  <c r="G86" i="8" a="1"/>
  <c r="G86" i="8" s="1"/>
  <c r="I86" i="8" a="1"/>
  <c r="I86" i="8" s="1"/>
  <c r="H86" i="8" a="1"/>
  <c r="H86" i="8" s="1"/>
  <c r="G48" i="8" a="1"/>
  <c r="G48" i="8" s="1"/>
  <c r="J57" i="8" a="1"/>
  <c r="J57" i="8" s="1"/>
  <c r="I76" i="8" a="1"/>
  <c r="I76" i="8" s="1"/>
  <c r="J86" i="8" a="1"/>
  <c r="J86" i="8" s="1"/>
  <c r="H92" i="8" a="1"/>
  <c r="H92" i="8" s="1"/>
  <c r="G92" i="8" a="1"/>
  <c r="G92" i="8" s="1"/>
  <c r="I92" i="8" a="1"/>
  <c r="I92" i="8" s="1"/>
  <c r="J92" i="8" a="1"/>
  <c r="J92" i="8" s="1"/>
  <c r="I39" i="8" a="1"/>
  <c r="I39" i="8" s="1"/>
  <c r="J40" i="8" a="1"/>
  <c r="J40" i="8" s="1"/>
  <c r="G42" i="8" a="1"/>
  <c r="G42" i="8" s="1"/>
  <c r="I48" i="8" a="1"/>
  <c r="I48" i="8" s="1"/>
  <c r="G55" i="8" a="1"/>
  <c r="G55" i="8" s="1"/>
  <c r="J60" i="8" a="1"/>
  <c r="J60" i="8" s="1"/>
  <c r="G62" i="8" a="1"/>
  <c r="G62" i="8" s="1"/>
  <c r="H66" i="8" a="1"/>
  <c r="H66" i="8" s="1"/>
  <c r="H74" i="8" a="1"/>
  <c r="H74" i="8" s="1"/>
  <c r="G77" i="8" a="1"/>
  <c r="G77" i="8" s="1"/>
  <c r="I77" i="8" a="1"/>
  <c r="I77" i="8" s="1"/>
  <c r="G110" i="8" a="1"/>
  <c r="G110" i="8" s="1"/>
  <c r="H110" i="8" a="1"/>
  <c r="H110" i="8" s="1"/>
  <c r="I110" i="8" a="1"/>
  <c r="I110" i="8" s="1"/>
  <c r="G102" i="8" a="1"/>
  <c r="G102" i="8" s="1"/>
  <c r="J102" i="8" a="1"/>
  <c r="J102" i="8" s="1"/>
  <c r="I122" i="8" a="1"/>
  <c r="I122" i="8" s="1"/>
  <c r="J122" i="8" a="1"/>
  <c r="J122" i="8" s="1"/>
  <c r="H122" i="8" a="1"/>
  <c r="H122" i="8" s="1"/>
  <c r="G122" i="8" a="1"/>
  <c r="G122" i="8" s="1"/>
  <c r="I130" i="8" a="1"/>
  <c r="I130" i="8" s="1"/>
  <c r="J130" i="8" a="1"/>
  <c r="J130" i="8" s="1"/>
  <c r="H130" i="8" a="1"/>
  <c r="H130" i="8" s="1"/>
  <c r="G130" i="8" a="1"/>
  <c r="G130" i="8" s="1"/>
  <c r="H102" i="8" a="1"/>
  <c r="H102" i="8" s="1"/>
  <c r="J110" i="8" a="1"/>
  <c r="J110" i="8" s="1"/>
  <c r="J79" i="8" a="1"/>
  <c r="J79" i="8" s="1"/>
  <c r="I102" i="8" a="1"/>
  <c r="I102" i="8" s="1"/>
  <c r="I106" i="8" a="1"/>
  <c r="I106" i="8" s="1"/>
  <c r="J106" i="8" a="1"/>
  <c r="J106" i="8" s="1"/>
  <c r="H106" i="8" a="1"/>
  <c r="H106" i="8" s="1"/>
  <c r="G85" i="8" a="1"/>
  <c r="G85" i="8" s="1"/>
  <c r="J85" i="8" a="1"/>
  <c r="J85" i="8" s="1"/>
  <c r="G91" i="8" a="1"/>
  <c r="G91" i="8" s="1"/>
  <c r="H91" i="8" a="1"/>
  <c r="H91" i="8" s="1"/>
  <c r="I93" i="8" a="1"/>
  <c r="I93" i="8" s="1"/>
  <c r="I98" i="8" a="1"/>
  <c r="I98" i="8" s="1"/>
  <c r="J98" i="8" a="1"/>
  <c r="J98" i="8" s="1"/>
  <c r="G106" i="8" a="1"/>
  <c r="G106" i="8" s="1"/>
  <c r="J93" i="8" a="1"/>
  <c r="J93" i="8" s="1"/>
  <c r="G95" i="8" a="1"/>
  <c r="G95" i="8" s="1"/>
  <c r="I113" i="8" a="1"/>
  <c r="I113" i="8" s="1"/>
  <c r="H113" i="8" a="1"/>
  <c r="H113" i="8" s="1"/>
  <c r="J113" i="8" a="1"/>
  <c r="J113" i="8" s="1"/>
  <c r="H84" i="8" a="1"/>
  <c r="H84" i="8" s="1"/>
  <c r="G84" i="8" a="1"/>
  <c r="G84" i="8" s="1"/>
  <c r="I90" i="8" a="1"/>
  <c r="I90" i="8" s="1"/>
  <c r="G90" i="8" a="1"/>
  <c r="G90" i="8" s="1"/>
  <c r="G94" i="8" a="1"/>
  <c r="G94" i="8" s="1"/>
  <c r="J94" i="8" a="1"/>
  <c r="J94" i="8" s="1"/>
  <c r="I45" i="8" a="1"/>
  <c r="I45" i="8" s="1"/>
  <c r="H45" i="8" a="1"/>
  <c r="H45" i="8" s="1"/>
  <c r="G47" i="8" a="1"/>
  <c r="G47" i="8" s="1"/>
  <c r="H68" i="8" a="1"/>
  <c r="H68" i="8" s="1"/>
  <c r="G68" i="8" a="1"/>
  <c r="G68" i="8" s="1"/>
  <c r="H75" i="8" a="1"/>
  <c r="H75" i="8" s="1"/>
  <c r="H79" i="8" a="1"/>
  <c r="H79" i="8" s="1"/>
  <c r="I91" i="8" a="1"/>
  <c r="I91" i="8" s="1"/>
  <c r="I97" i="8" a="1"/>
  <c r="I97" i="8" s="1"/>
  <c r="H97" i="8" a="1"/>
  <c r="H97" i="8" s="1"/>
  <c r="H100" i="8" a="1"/>
  <c r="H100" i="8" s="1"/>
  <c r="G100" i="8" a="1"/>
  <c r="G100" i="8" s="1"/>
  <c r="G113" i="8" a="1"/>
  <c r="G113" i="8" s="1"/>
  <c r="I137" i="8" a="1"/>
  <c r="I137" i="8" s="1"/>
  <c r="J137" i="8" a="1"/>
  <c r="J137" i="8" s="1"/>
  <c r="H137" i="8" a="1"/>
  <c r="H137" i="8" s="1"/>
  <c r="G137" i="8" a="1"/>
  <c r="G137" i="8" s="1"/>
  <c r="I105" i="8" a="1"/>
  <c r="I105" i="8" s="1"/>
  <c r="H105" i="8" a="1"/>
  <c r="H105" i="8" s="1"/>
  <c r="J105" i="8" a="1"/>
  <c r="J105" i="8" s="1"/>
  <c r="I121" i="8" a="1"/>
  <c r="I121" i="8" s="1"/>
  <c r="H121" i="8" a="1"/>
  <c r="H121" i="8" s="1"/>
  <c r="G121" i="8" a="1"/>
  <c r="G121" i="8" s="1"/>
  <c r="J121" i="8" a="1"/>
  <c r="J121" i="8" s="1"/>
  <c r="I129" i="8" a="1"/>
  <c r="I129" i="8" s="1"/>
  <c r="H129" i="8" a="1"/>
  <c r="H129" i="8" s="1"/>
  <c r="G129" i="8" a="1"/>
  <c r="G129" i="8" s="1"/>
  <c r="J129" i="8" a="1"/>
  <c r="J129" i="8" s="1"/>
  <c r="I114" i="8" a="1"/>
  <c r="I114" i="8" s="1"/>
  <c r="J114" i="8" a="1"/>
  <c r="J114" i="8" s="1"/>
  <c r="H114" i="8" a="1"/>
  <c r="H114" i="8" s="1"/>
  <c r="I138" i="8" a="1"/>
  <c r="I138" i="8" s="1"/>
  <c r="H138" i="8" a="1"/>
  <c r="H138" i="8" s="1"/>
  <c r="H141" i="8" a="1"/>
  <c r="H141" i="8" s="1"/>
  <c r="H140" i="8" a="1"/>
  <c r="H140" i="8" s="1"/>
  <c r="G140" i="8" a="1"/>
  <c r="G140" i="8" s="1"/>
  <c r="J138" i="8" a="1"/>
  <c r="J138" i="8" s="1"/>
  <c r="I141" i="8" a="1"/>
  <c r="I141" i="8" s="1"/>
  <c r="J99" i="8" a="1"/>
  <c r="J99" i="8" s="1"/>
  <c r="J107" i="8" a="1"/>
  <c r="J107" i="8" s="1"/>
  <c r="J115" i="8" a="1"/>
  <c r="J115" i="8" s="1"/>
  <c r="J123" i="8" a="1"/>
  <c r="J123" i="8" s="1"/>
  <c r="J131" i="8" a="1"/>
  <c r="J131" i="8" s="1"/>
  <c r="H118" i="8" a="1"/>
  <c r="H118" i="8" s="1"/>
  <c r="H126" i="8" a="1"/>
  <c r="H126" i="8" s="1"/>
  <c r="H134" i="8" a="1"/>
  <c r="H134" i="8" s="1"/>
  <c r="I140" i="8" a="1"/>
  <c r="I140" i="8" s="1"/>
  <c r="J141" i="8" a="1"/>
  <c r="J141" i="8" s="1"/>
  <c r="J142" i="8" a="1"/>
  <c r="J142" i="8" s="1"/>
  <c r="I144" i="8" a="1"/>
  <c r="I144" i="8" s="1"/>
  <c r="H146" i="8" a="1"/>
  <c r="H146" i="8" s="1"/>
  <c r="G148" i="8" a="1"/>
  <c r="G148" i="8" s="1"/>
  <c r="I145" i="8" a="1"/>
  <c r="I145" i="8" s="1"/>
  <c r="H147" i="8" a="1"/>
  <c r="H147" i="8" s="1"/>
  <c r="G149" i="8" a="1"/>
  <c r="G149" i="8" s="1"/>
  <c r="I146" i="8" a="1"/>
  <c r="I146" i="8" s="1"/>
  <c r="H148" i="8" a="1"/>
  <c r="H148" i="8" s="1"/>
  <c r="J145" i="8" a="1"/>
  <c r="J145" i="8" s="1"/>
  <c r="I147" i="8" a="1"/>
  <c r="I147" i="8" s="1"/>
  <c r="H149" i="8" a="1"/>
  <c r="H149" i="8" s="1"/>
  <c r="J146" i="8" a="1"/>
  <c r="J146" i="8" s="1"/>
  <c r="I148" i="8" a="1"/>
  <c r="I148" i="8" s="1"/>
  <c r="I149" i="8" a="1"/>
  <c r="I149" i="8"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<sst xmlns="http://schemas.openxmlformats.org/spreadsheetml/2006/main" count="9197" uniqueCount="1401">
  <si>
    <t>SAI FILE NO</t>
  </si>
  <si>
    <t>Contract #</t>
  </si>
  <si>
    <t>Building</t>
  </si>
  <si>
    <t>School Name</t>
  </si>
  <si>
    <t>WA #</t>
  </si>
  <si>
    <t>Service ID</t>
  </si>
  <si>
    <t>Project Type</t>
  </si>
  <si>
    <t>Primary Hygienist</t>
  </si>
  <si>
    <t>Service Name</t>
  </si>
  <si>
    <t>WA Type</t>
  </si>
  <si>
    <t>WA Status</t>
  </si>
  <si>
    <t>Initiation Date (WA)</t>
  </si>
  <si>
    <t>Estimated Cost (WA)</t>
  </si>
  <si>
    <t>Actual Start Date (RFP)</t>
  </si>
  <si>
    <t>Actual Date of Completion (RFP)</t>
  </si>
  <si>
    <t>RFP No</t>
  </si>
  <si>
    <t>Date of RFP</t>
  </si>
  <si>
    <t>Amount Invoiced (RFP)</t>
  </si>
  <si>
    <t>Amount Received</t>
  </si>
  <si>
    <t>Amount Outstanding</t>
  </si>
  <si>
    <t>CHECK NO.</t>
  </si>
  <si>
    <t>DATE ON CHECK</t>
  </si>
  <si>
    <t>PAID / UNPAID</t>
  </si>
  <si>
    <t>NOTES</t>
  </si>
  <si>
    <t>17SD-136</t>
  </si>
  <si>
    <t>C000013440</t>
  </si>
  <si>
    <t>M470</t>
  </si>
  <si>
    <t>LOUIS D. BRANDEIS HS - MANHATTAN</t>
  </si>
  <si>
    <t>CIP</t>
  </si>
  <si>
    <t>Langlois, Bret</t>
  </si>
  <si>
    <t>LAP Design Review &amp; Specification</t>
  </si>
  <si>
    <t>Amendment</t>
  </si>
  <si>
    <t>Closed</t>
  </si>
  <si>
    <t>UNPAID</t>
  </si>
  <si>
    <t>19S-261</t>
  </si>
  <si>
    <t>C000015128</t>
  </si>
  <si>
    <t>K011</t>
  </si>
  <si>
    <t>P.S. 11 - BROOKLYN</t>
  </si>
  <si>
    <t>Walsh, Joseph</t>
  </si>
  <si>
    <t>LAP Construction Phase Services</t>
  </si>
  <si>
    <t>RFA</t>
  </si>
  <si>
    <t>PAID</t>
  </si>
  <si>
    <t>21S-102</t>
  </si>
  <si>
    <t>K061</t>
  </si>
  <si>
    <t>I.S. 61 - BROOKLYN</t>
  </si>
  <si>
    <t>Palermo, Albert</t>
  </si>
  <si>
    <t>19S-010</t>
  </si>
  <si>
    <t>K110</t>
  </si>
  <si>
    <t>P.S. 110 - BROOKLYN</t>
  </si>
  <si>
    <t>Towers, Daniel</t>
  </si>
  <si>
    <t>PO 18 Asbestos Service</t>
  </si>
  <si>
    <t>22S-083</t>
  </si>
  <si>
    <t>K163</t>
  </si>
  <si>
    <t>P.S. 163 - BROOKLYN</t>
  </si>
  <si>
    <t>Scott, Richard</t>
  </si>
  <si>
    <t>Initial</t>
  </si>
  <si>
    <t>WIP</t>
  </si>
  <si>
    <t>21S-100</t>
  </si>
  <si>
    <t>K186</t>
  </si>
  <si>
    <t>P.S. 186 - BROOKLYN</t>
  </si>
  <si>
    <t>19S-001</t>
  </si>
  <si>
    <t>K480</t>
  </si>
  <si>
    <t>BUSHWICK EDUCATIONAL CAMPUS - BROOKLYN</t>
  </si>
  <si>
    <t>19SD-</t>
  </si>
  <si>
    <t>K540</t>
  </si>
  <si>
    <t>JOHN DEWEY HS - BROOKLYN</t>
  </si>
  <si>
    <t>Kordes, Kristin</t>
  </si>
  <si>
    <t>21S-026</t>
  </si>
  <si>
    <t>M015</t>
  </si>
  <si>
    <t>P.S. 15 - MANHATTAN</t>
  </si>
  <si>
    <t>Lazicki, Rafal</t>
  </si>
  <si>
    <t>20S-064</t>
  </si>
  <si>
    <t>M110</t>
  </si>
  <si>
    <t>P.S. 110 - MANHATTAN</t>
  </si>
  <si>
    <t>19S-276</t>
  </si>
  <si>
    <t>M165</t>
  </si>
  <si>
    <t>P.S. 165 - MANHATTAN</t>
  </si>
  <si>
    <t>19S-273</t>
  </si>
  <si>
    <t>M620</t>
  </si>
  <si>
    <t>NORMAN THOMAS HS (ECF) - MANHATTAN</t>
  </si>
  <si>
    <t>21S-059</t>
  </si>
  <si>
    <t>Q021</t>
  </si>
  <si>
    <t>P.S. 21 - QUEENS</t>
  </si>
  <si>
    <t>Kondilis, Milton</t>
  </si>
  <si>
    <t>23S-091</t>
  </si>
  <si>
    <t>Q041</t>
  </si>
  <si>
    <t>P.S. 41 - QUEENS</t>
  </si>
  <si>
    <t>21S-037</t>
  </si>
  <si>
    <t>Q060</t>
  </si>
  <si>
    <t>P.S. 60 - QUEENS</t>
  </si>
  <si>
    <t>Poskrobko, Lukasz</t>
  </si>
  <si>
    <t>21S-106</t>
  </si>
  <si>
    <t>Q081</t>
  </si>
  <si>
    <t>P.S. 81 - QUEENS</t>
  </si>
  <si>
    <t>24S-077</t>
  </si>
  <si>
    <t>Q089</t>
  </si>
  <si>
    <t>P.S. 89 - QUEENS</t>
  </si>
  <si>
    <t>NEW</t>
  </si>
  <si>
    <t>19S-002</t>
  </si>
  <si>
    <t>Q094</t>
  </si>
  <si>
    <t>P.S. 94 - QUEENS</t>
  </si>
  <si>
    <t>21S-057</t>
  </si>
  <si>
    <t>Q192</t>
  </si>
  <si>
    <t>I.S. 192 - QUEENS</t>
  </si>
  <si>
    <t>Zarrabi, Abdi</t>
  </si>
  <si>
    <t>21S-019</t>
  </si>
  <si>
    <t>21S-070</t>
  </si>
  <si>
    <t>Q216</t>
  </si>
  <si>
    <t>J.H.S. 216 - QUEENS</t>
  </si>
  <si>
    <t>20S-052</t>
  </si>
  <si>
    <t>Q450</t>
  </si>
  <si>
    <t>NEWCOMERS HIGH SCHOOL (OLD LIC) - QUEENS</t>
  </si>
  <si>
    <t>19S-280</t>
  </si>
  <si>
    <t>X040</t>
  </si>
  <si>
    <t>P.S. 40 - QUEENS</t>
  </si>
  <si>
    <t>Alawamleh, Eman</t>
  </si>
  <si>
    <t>21S-056</t>
  </si>
  <si>
    <t>X050</t>
  </si>
  <si>
    <t>P.S. 50 - BRONX</t>
  </si>
  <si>
    <t>Kowalski, Zbigniew</t>
  </si>
  <si>
    <t>19S-281</t>
  </si>
  <si>
    <t>X062</t>
  </si>
  <si>
    <t>P.S. 62 - BRONX</t>
  </si>
  <si>
    <t>20S-063</t>
  </si>
  <si>
    <t>X066</t>
  </si>
  <si>
    <t>P.S. 66 - BRONX</t>
  </si>
  <si>
    <t>20S-019</t>
  </si>
  <si>
    <t>X074</t>
  </si>
  <si>
    <t>I.S. 201 - BRONX</t>
  </si>
  <si>
    <t>21S-107</t>
  </si>
  <si>
    <t>X132</t>
  </si>
  <si>
    <t>P.S. 132 - BRONX</t>
  </si>
  <si>
    <t>21S-109</t>
  </si>
  <si>
    <t>X151</t>
  </si>
  <si>
    <t>I.S. 151 - BRONX</t>
  </si>
  <si>
    <t>21S-105</t>
  </si>
  <si>
    <t>X405</t>
  </si>
  <si>
    <t>HERBERT H. LEHMAN HS - BRONX</t>
  </si>
  <si>
    <t>C000015869</t>
  </si>
  <si>
    <t>K014</t>
  </si>
  <si>
    <t>I.S. 14 - BROOKLYN</t>
  </si>
  <si>
    <t>Clyne, Sean</t>
  </si>
  <si>
    <t>22S-057</t>
  </si>
  <si>
    <t>K016</t>
  </si>
  <si>
    <t>P.S. 16 - BROOKLYN</t>
  </si>
  <si>
    <t>24S-012</t>
  </si>
  <si>
    <t>K017</t>
  </si>
  <si>
    <t>P.S. 17 - BROOKLYN</t>
  </si>
  <si>
    <t>23S-093</t>
  </si>
  <si>
    <t>K019</t>
  </si>
  <si>
    <t>P.S. 19 - BROOKLYN</t>
  </si>
  <si>
    <t>24S-108</t>
  </si>
  <si>
    <t>K027</t>
  </si>
  <si>
    <t>P.S. 27 - BROOKLYN</t>
  </si>
  <si>
    <t>Bracamonte, Jesus</t>
  </si>
  <si>
    <t>Special Program</t>
  </si>
  <si>
    <t>K043</t>
  </si>
  <si>
    <t>I.S. 98 - BROOKLYN</t>
  </si>
  <si>
    <t>24S-004</t>
  </si>
  <si>
    <t>K050</t>
  </si>
  <si>
    <t>J.H.S. 50 - BROOKLYN</t>
  </si>
  <si>
    <t>22S-075</t>
  </si>
  <si>
    <t>K051</t>
  </si>
  <si>
    <t>I.S. 51 - BROOKLYN</t>
  </si>
  <si>
    <t>24S-072</t>
  </si>
  <si>
    <t>CHECK 24S-072 K051</t>
  </si>
  <si>
    <t>23S-016</t>
  </si>
  <si>
    <t>K054</t>
  </si>
  <si>
    <t>P.S. 54 - BROOKLYN</t>
  </si>
  <si>
    <t>22S-055</t>
  </si>
  <si>
    <t>K055</t>
  </si>
  <si>
    <t>I.S. 55 - BROOKLYN</t>
  </si>
  <si>
    <t>22S-027</t>
  </si>
  <si>
    <t>23S-134</t>
  </si>
  <si>
    <t>24S-090</t>
  </si>
  <si>
    <t>23S-133</t>
  </si>
  <si>
    <t>24S-068</t>
  </si>
  <si>
    <t>K085</t>
  </si>
  <si>
    <t>P.S. 73 (OLD P85/STERLING HS)</t>
  </si>
  <si>
    <t>23S-017</t>
  </si>
  <si>
    <t>K086</t>
  </si>
  <si>
    <t>P.S. 86 - BROOKLYN</t>
  </si>
  <si>
    <t>24S-063</t>
  </si>
  <si>
    <t>K095</t>
  </si>
  <si>
    <t>P.S. 95 - BROOKLYN</t>
  </si>
  <si>
    <t>CHECK 24S-063 K095</t>
  </si>
  <si>
    <t>K102</t>
  </si>
  <si>
    <t>P.S. 102 - BROOKLYN</t>
  </si>
  <si>
    <t>24S-038</t>
  </si>
  <si>
    <t>K104</t>
  </si>
  <si>
    <t>P.S. 104 - BROOKLYN</t>
  </si>
  <si>
    <t>23S-087</t>
  </si>
  <si>
    <t>23S-067</t>
  </si>
  <si>
    <t>K111</t>
  </si>
  <si>
    <t>I.S. 111 - BROOKLYN</t>
  </si>
  <si>
    <t>24S-079</t>
  </si>
  <si>
    <t>K114</t>
  </si>
  <si>
    <t>P.S. 114 - BROOKLYN</t>
  </si>
  <si>
    <t>CHECK 24S-079 K114</t>
  </si>
  <si>
    <t>22S-085</t>
  </si>
  <si>
    <t>K127</t>
  </si>
  <si>
    <t>P.S. 127 - BROOKLYN</t>
  </si>
  <si>
    <t>22S-072</t>
  </si>
  <si>
    <t>23S-029</t>
  </si>
  <si>
    <t>K128</t>
  </si>
  <si>
    <t>P.S. 128 - BROOKLYN</t>
  </si>
  <si>
    <t>23S-049</t>
  </si>
  <si>
    <t>23S-104</t>
  </si>
  <si>
    <t>K136</t>
  </si>
  <si>
    <t>I.S. 136 - BROOKLYN</t>
  </si>
  <si>
    <t>K138</t>
  </si>
  <si>
    <t>P.S. 138 - BROOKLYN</t>
  </si>
  <si>
    <t>23S-066</t>
  </si>
  <si>
    <t>K142</t>
  </si>
  <si>
    <t>J.H.S. 142 - BROOKLYN</t>
  </si>
  <si>
    <t>24S-103</t>
  </si>
  <si>
    <t>K145</t>
  </si>
  <si>
    <t>P.S. 145 - BROOKLYN</t>
  </si>
  <si>
    <t>22S-054</t>
  </si>
  <si>
    <t>K149</t>
  </si>
  <si>
    <t>P.S. 149 - BROOKLYN</t>
  </si>
  <si>
    <t>23S-084</t>
  </si>
  <si>
    <t>K150</t>
  </si>
  <si>
    <t>P.S. 150 - BROOKLYN</t>
  </si>
  <si>
    <t>24S-061</t>
  </si>
  <si>
    <t>K151</t>
  </si>
  <si>
    <t>P.S. 151 - BROOKLYN</t>
  </si>
  <si>
    <t>22S-046</t>
  </si>
  <si>
    <t>K159</t>
  </si>
  <si>
    <t>P.S. 159 - BROOKLYN</t>
  </si>
  <si>
    <t>24S-014</t>
  </si>
  <si>
    <t>K160</t>
  </si>
  <si>
    <t>P.S. 160 - BROOKLYN</t>
  </si>
  <si>
    <t>24S-054</t>
  </si>
  <si>
    <t>K162</t>
  </si>
  <si>
    <t>I.S. 162 - BROOKLYN</t>
  </si>
  <si>
    <t>24S-064</t>
  </si>
  <si>
    <t>CHECK 24S-064 K162</t>
  </si>
  <si>
    <t>24S-136</t>
  </si>
  <si>
    <t>K164</t>
  </si>
  <si>
    <t>P.S. 164 - BROOKLYN</t>
  </si>
  <si>
    <t>24S-092</t>
  </si>
  <si>
    <t>K166</t>
  </si>
  <si>
    <t>I.S. 166 - BROOKLYN</t>
  </si>
  <si>
    <t>K171</t>
  </si>
  <si>
    <t>I.S. 171 - BROOKLYN</t>
  </si>
  <si>
    <t>24S-081</t>
  </si>
  <si>
    <t>K174</t>
  </si>
  <si>
    <t>P.S. 174 - BROOKLYN</t>
  </si>
  <si>
    <t>CHECK 24S-081 K174</t>
  </si>
  <si>
    <t>23S-005</t>
  </si>
  <si>
    <t>K183</t>
  </si>
  <si>
    <t>P.S. 183 - BROOKLYN</t>
  </si>
  <si>
    <t>22S-077</t>
  </si>
  <si>
    <t>24S-080</t>
  </si>
  <si>
    <t>K184</t>
  </si>
  <si>
    <t>P.S. 184 - BROOKLYN</t>
  </si>
  <si>
    <t>CHECK 24S-080 K184</t>
  </si>
  <si>
    <t>K224</t>
  </si>
  <si>
    <t>P.S. 224 - BROOKLYN</t>
  </si>
  <si>
    <t>Vafiadis, Jon</t>
  </si>
  <si>
    <t>23S-120</t>
  </si>
  <si>
    <t>SAFE ACCESS</t>
  </si>
  <si>
    <t>K226</t>
  </si>
  <si>
    <t>P.S. 126 - BROOKLYN</t>
  </si>
  <si>
    <t>P.S. 226 - BROOKLYN</t>
  </si>
  <si>
    <t>24S-074</t>
  </si>
  <si>
    <t>K231</t>
  </si>
  <si>
    <t>P.S. 231 - BROOKLYN</t>
  </si>
  <si>
    <t>24S-016</t>
  </si>
  <si>
    <t>K232</t>
  </si>
  <si>
    <t>I.S. 232 - BROOKLYN</t>
  </si>
  <si>
    <t>24S-018</t>
  </si>
  <si>
    <t>24S-017</t>
  </si>
  <si>
    <t>K233</t>
  </si>
  <si>
    <t>P.S. 233 - BROOKLYN</t>
  </si>
  <si>
    <t>23S-121</t>
  </si>
  <si>
    <t>K244</t>
  </si>
  <si>
    <t>P.S. 244 - BROOKLYN</t>
  </si>
  <si>
    <t>23S-122</t>
  </si>
  <si>
    <t>24S-082</t>
  </si>
  <si>
    <t>K246</t>
  </si>
  <si>
    <t>I.S. 246 - BROOKLYN</t>
  </si>
  <si>
    <t>CHECK 24S-082 K246</t>
  </si>
  <si>
    <t>K250</t>
  </si>
  <si>
    <t>P.S. 250 - BROOKLYN</t>
  </si>
  <si>
    <t>23S-131</t>
  </si>
  <si>
    <t>K260</t>
  </si>
  <si>
    <t>P.S. 260 - BROOKLYN</t>
  </si>
  <si>
    <t>23S-123</t>
  </si>
  <si>
    <t>24S-007</t>
  </si>
  <si>
    <t>K261</t>
  </si>
  <si>
    <t>P.S. 261 - BROOKLYN</t>
  </si>
  <si>
    <t>23S-009</t>
  </si>
  <si>
    <t>K263</t>
  </si>
  <si>
    <t>P.S./I.S. 323 - BROOKLYN</t>
  </si>
  <si>
    <t>24S-066</t>
  </si>
  <si>
    <t>K265</t>
  </si>
  <si>
    <t>I.S. 265 - BROOKLYN</t>
  </si>
  <si>
    <t>K273</t>
  </si>
  <si>
    <t>P.S. 273 - BROOKLYN</t>
  </si>
  <si>
    <t>23S-124</t>
  </si>
  <si>
    <t>K276</t>
  </si>
  <si>
    <t>P.S. 276 - BROOKLYN</t>
  </si>
  <si>
    <t>23S-125</t>
  </si>
  <si>
    <t>K279</t>
  </si>
  <si>
    <t>P.S. 279 - BROOKLYN</t>
  </si>
  <si>
    <t>23S-126</t>
  </si>
  <si>
    <t>23S-079</t>
  </si>
  <si>
    <t>K287</t>
  </si>
  <si>
    <t>P.S. 287 - BROOKLYN</t>
  </si>
  <si>
    <t>CHECK 23S-079 K287</t>
  </si>
  <si>
    <t>23S-130</t>
  </si>
  <si>
    <t>23S-050</t>
  </si>
  <si>
    <t>K289</t>
  </si>
  <si>
    <t>P.S. 289 - BROOKLYN</t>
  </si>
  <si>
    <t>24S-045</t>
  </si>
  <si>
    <t>K316</t>
  </si>
  <si>
    <t>CHECK 24S-045 K316</t>
  </si>
  <si>
    <t>24S-126</t>
  </si>
  <si>
    <t>22S-035</t>
  </si>
  <si>
    <t>K324</t>
  </si>
  <si>
    <t>I.S. 324 - BROOKLYN</t>
  </si>
  <si>
    <t>23S-075</t>
  </si>
  <si>
    <t>K335</t>
  </si>
  <si>
    <t>P.S. 335 - BROOKLYN</t>
  </si>
  <si>
    <t>23S-072</t>
  </si>
  <si>
    <t>23S-042</t>
  </si>
  <si>
    <t>K364</t>
  </si>
  <si>
    <t>P.S. 364 - BROOKLYN</t>
  </si>
  <si>
    <t>K370</t>
  </si>
  <si>
    <t>P.S. 370 - BROOKLYN</t>
  </si>
  <si>
    <t>24S-121</t>
  </si>
  <si>
    <t>K384</t>
  </si>
  <si>
    <t>P.S. 384 - BROOKLYN</t>
  </si>
  <si>
    <t>24s-109</t>
  </si>
  <si>
    <t>K425</t>
  </si>
  <si>
    <t>JAMES MADISON HS - BROOKLYN</t>
  </si>
  <si>
    <t>23S-069</t>
  </si>
  <si>
    <t>K445</t>
  </si>
  <si>
    <t>NEW UTRECHT HS - BROOKLYN</t>
  </si>
  <si>
    <t>24S-107</t>
  </si>
  <si>
    <t>K455</t>
  </si>
  <si>
    <t>BOYS &amp; GIRLS HS - BROOKLYN</t>
  </si>
  <si>
    <t>24S-124</t>
  </si>
  <si>
    <t>K486</t>
  </si>
  <si>
    <t>I.S. 187 - BROOKLYN</t>
  </si>
  <si>
    <t>K495</t>
  </si>
  <si>
    <t>FRANK J MACCHIAROLA EDU COMPLEX</t>
  </si>
  <si>
    <t>24S-110</t>
  </si>
  <si>
    <t>K505</t>
  </si>
  <si>
    <t>FRANKLIN D ROOSEVELT HS - BROOKLYN</t>
  </si>
  <si>
    <t>24S-119</t>
  </si>
  <si>
    <t>K515</t>
  </si>
  <si>
    <t>SOUTH SHORE EDU COMPLEX - BROOKLYN</t>
  </si>
  <si>
    <t>22S-064</t>
  </si>
  <si>
    <t>K600</t>
  </si>
  <si>
    <t>CLARA BARTON HS - BROOKLYN</t>
  </si>
  <si>
    <t>24S-030</t>
  </si>
  <si>
    <t>23S-008</t>
  </si>
  <si>
    <t>22S-051</t>
  </si>
  <si>
    <t>CHECK 22S-051 K600</t>
  </si>
  <si>
    <t>K615</t>
  </si>
  <si>
    <t>E NY VOC HS OF TRANSIT TECH - BROOKLYN</t>
  </si>
  <si>
    <t>Amend 1</t>
  </si>
  <si>
    <t>24S-026</t>
  </si>
  <si>
    <t>K620</t>
  </si>
  <si>
    <t>WILLIAM E GRADY VOC HS - BROOKLYN</t>
  </si>
  <si>
    <t>24S-062</t>
  </si>
  <si>
    <t>K650</t>
  </si>
  <si>
    <t>HARRY VANARSDALE VOC HS(WHITNEY) - BROOKLYN</t>
  </si>
  <si>
    <t>24S-141</t>
  </si>
  <si>
    <t>K799</t>
  </si>
  <si>
    <t>BKLYN EAST ALT LEARNING CENTER - BROOKLYN</t>
  </si>
  <si>
    <t>23S-081</t>
  </si>
  <si>
    <t>K804</t>
  </si>
  <si>
    <t>COBBLE HILL SCL OF AMR STD (OL6) - BROOKLYN</t>
  </si>
  <si>
    <t>22S-037</t>
  </si>
  <si>
    <t>K845</t>
  </si>
  <si>
    <t>P.S. 295 - BROOKLYN</t>
  </si>
  <si>
    <t>K851</t>
  </si>
  <si>
    <t>P.S. 159 MINI SCHOOL - BROOKLYN</t>
  </si>
  <si>
    <t>K854</t>
  </si>
  <si>
    <t>P.S. 178 AX (BED STUY ECC 1) - BROOKLYN</t>
  </si>
  <si>
    <t>22S-056</t>
  </si>
  <si>
    <t>K872</t>
  </si>
  <si>
    <t>I.S. 364 ANNEX - BROOKLYN</t>
  </si>
  <si>
    <t>24S-069</t>
  </si>
  <si>
    <t>K874</t>
  </si>
  <si>
    <t>I.S. 340 (OLD 249 AX) - BROOKLYN</t>
  </si>
  <si>
    <t>24S-087</t>
  </si>
  <si>
    <t>K932</t>
  </si>
  <si>
    <t>HIGH SCHOOL SUSPENSION CENTER - BROOKLYN</t>
  </si>
  <si>
    <t>23S-037</t>
  </si>
  <si>
    <t>M001</t>
  </si>
  <si>
    <t>P.S. 1 - MANHATTAN</t>
  </si>
  <si>
    <t>23S-094</t>
  </si>
  <si>
    <t>M022</t>
  </si>
  <si>
    <t>M022 N.E.S.T (OLD J22) - MANHATTAN</t>
  </si>
  <si>
    <t>24S-022</t>
  </si>
  <si>
    <t>M028</t>
  </si>
  <si>
    <t>P.S. 28 - MANHATTAN</t>
  </si>
  <si>
    <t>24S-078</t>
  </si>
  <si>
    <t>22S-047</t>
  </si>
  <si>
    <t>M046</t>
  </si>
  <si>
    <t>P.S. 46 - MANHATTAN</t>
  </si>
  <si>
    <t>24S-048</t>
  </si>
  <si>
    <t>M050</t>
  </si>
  <si>
    <t>P.S. 50 (UDC) - MANHATTAN</t>
  </si>
  <si>
    <t>M061</t>
  </si>
  <si>
    <t>P.S. 61 - MANHATTAN</t>
  </si>
  <si>
    <t>24S-042</t>
  </si>
  <si>
    <t>M064</t>
  </si>
  <si>
    <t>P.S. 64 (OLD 71) - MANHATTAN</t>
  </si>
  <si>
    <t>23S-033</t>
  </si>
  <si>
    <t>M066</t>
  </si>
  <si>
    <t>RICHARD R GREEN HS OF TEACHING - MANHATTAN</t>
  </si>
  <si>
    <t>22S-017</t>
  </si>
  <si>
    <t>M070</t>
  </si>
  <si>
    <t>I.S. 70 - MANHATTAN</t>
  </si>
  <si>
    <t>23S-100</t>
  </si>
  <si>
    <t>M081</t>
  </si>
  <si>
    <t>MID MAN ADULT LRNG CTR (81) - MANHATTAN</t>
  </si>
  <si>
    <t>22S-043</t>
  </si>
  <si>
    <t>M098</t>
  </si>
  <si>
    <t>P.S. 98 - MANHATTAN</t>
  </si>
  <si>
    <t>M099</t>
  </si>
  <si>
    <t>I.S. 99 - MANHATTAN</t>
  </si>
  <si>
    <t>22S-011</t>
  </si>
  <si>
    <t>CHECK 22S-011 M110</t>
  </si>
  <si>
    <t>24S-049</t>
  </si>
  <si>
    <t>M115</t>
  </si>
  <si>
    <t>P.S. 115 - MANHATTAN</t>
  </si>
  <si>
    <t>23S-095</t>
  </si>
  <si>
    <t>23S-045</t>
  </si>
  <si>
    <t>CHECK 23S-045 M115</t>
  </si>
  <si>
    <t>M124</t>
  </si>
  <si>
    <t>P.S. 124 (ECF) - MANHATTAN</t>
  </si>
  <si>
    <t>M125</t>
  </si>
  <si>
    <t>P.S. 125 - MANHATTAN</t>
  </si>
  <si>
    <t>23S-054</t>
  </si>
  <si>
    <t>M128</t>
  </si>
  <si>
    <t>P.S. 128 - MANHATTAN</t>
  </si>
  <si>
    <t>23S-136</t>
  </si>
  <si>
    <t>22S-019</t>
  </si>
  <si>
    <t>M129</t>
  </si>
  <si>
    <t>P.S. 129 - MANHATTAN</t>
  </si>
  <si>
    <t>22S-065</t>
  </si>
  <si>
    <t>23S-036</t>
  </si>
  <si>
    <t>M133</t>
  </si>
  <si>
    <t>P.S. 133 - MANHATTAN</t>
  </si>
  <si>
    <t>22S-066</t>
  </si>
  <si>
    <t>M136</t>
  </si>
  <si>
    <t>I.S. 136 - MANHATTAN</t>
  </si>
  <si>
    <t>22S-068</t>
  </si>
  <si>
    <t>M137</t>
  </si>
  <si>
    <t>P.S. 137 - MANHATTAN</t>
  </si>
  <si>
    <t>22S-018</t>
  </si>
  <si>
    <t>23S-015</t>
  </si>
  <si>
    <t>M144</t>
  </si>
  <si>
    <t>P.S. 242 (OLD 144) - MANHATTAN</t>
  </si>
  <si>
    <t>24S-053</t>
  </si>
  <si>
    <t>M152</t>
  </si>
  <si>
    <t>P.S. 152 - MANHATTAN</t>
  </si>
  <si>
    <t>23S-039</t>
  </si>
  <si>
    <t>M155</t>
  </si>
  <si>
    <t>I.S. 155 - MANHATTAN</t>
  </si>
  <si>
    <t>24S-023</t>
  </si>
  <si>
    <t>M163</t>
  </si>
  <si>
    <t>P.S. 163 - MANHATTAN</t>
  </si>
  <si>
    <t>22S-050</t>
  </si>
  <si>
    <t>M164</t>
  </si>
  <si>
    <t>I.S. 164 - MANHATTAN</t>
  </si>
  <si>
    <t>22S-014</t>
  </si>
  <si>
    <t>23S-078</t>
  </si>
  <si>
    <t>M169</t>
  </si>
  <si>
    <t>P.S. 169 (ECF) - MANHATTAN</t>
  </si>
  <si>
    <t>24S-114</t>
  </si>
  <si>
    <t>M180</t>
  </si>
  <si>
    <t>P.S. 180 - MANHATTAN</t>
  </si>
  <si>
    <t>22S-053</t>
  </si>
  <si>
    <t>M185</t>
  </si>
  <si>
    <t>P.S. 185 (TANDEM M208) - MANHATTAN</t>
  </si>
  <si>
    <t>24S-003</t>
  </si>
  <si>
    <t>M187</t>
  </si>
  <si>
    <t>P.S./I.S 187 - MANHATTAN</t>
  </si>
  <si>
    <t>24S-006</t>
  </si>
  <si>
    <t>M192</t>
  </si>
  <si>
    <t>P.S. 192 - MANHATTAN</t>
  </si>
  <si>
    <t>23S-101</t>
  </si>
  <si>
    <t>M197</t>
  </si>
  <si>
    <t>P.S. 197 - MANHATTAN</t>
  </si>
  <si>
    <t>22S-045</t>
  </si>
  <si>
    <t>M435</t>
  </si>
  <si>
    <t>MANHTN CT FOR MATH &amp; SCI. HS - MANHATTAN</t>
  </si>
  <si>
    <t>24S-002</t>
  </si>
  <si>
    <t>M440</t>
  </si>
  <si>
    <t>BAYARD RUSTIN EDUCATIONAL COMPLEX - MANHATTAN</t>
  </si>
  <si>
    <t>23S-028</t>
  </si>
  <si>
    <t>24S-024</t>
  </si>
  <si>
    <t>M465</t>
  </si>
  <si>
    <t>G. WASHINGTON HS EDUC. CAMPUS - M465</t>
  </si>
  <si>
    <t>23S-113</t>
  </si>
  <si>
    <t>22S-076</t>
  </si>
  <si>
    <t>24S-134</t>
  </si>
  <si>
    <t>M480</t>
  </si>
  <si>
    <t>JULIA RICHMAN ED. COMPLEX - M480</t>
  </si>
  <si>
    <t>CHECK 24S-134 M480</t>
  </si>
  <si>
    <t>23S-019</t>
  </si>
  <si>
    <t>M490</t>
  </si>
  <si>
    <t>MARTIN LUTHER KING, JR. HS - MANHATTAN</t>
  </si>
  <si>
    <t>22S-063</t>
  </si>
  <si>
    <t>22S-002</t>
  </si>
  <si>
    <t>M512</t>
  </si>
  <si>
    <t>3 K CENTER @ 163-165 EAST 84TH STREET - MANHATTAN</t>
  </si>
  <si>
    <t>23S-048</t>
  </si>
  <si>
    <t>M520</t>
  </si>
  <si>
    <t>MURRAY BERGTRAUM HS (ECF) - MANHATTAN</t>
  </si>
  <si>
    <t>23S-060</t>
  </si>
  <si>
    <t>CHECK 23S-060 M520</t>
  </si>
  <si>
    <t>M528</t>
  </si>
  <si>
    <t>I.S. 528 - MANHATTAN</t>
  </si>
  <si>
    <t>22S-049</t>
  </si>
  <si>
    <t>M600</t>
  </si>
  <si>
    <t>FASHION INDUSTRIES VOC HS - MANHATTAN</t>
  </si>
  <si>
    <t>22S-070</t>
  </si>
  <si>
    <t>M615</t>
  </si>
  <si>
    <t>CHELSEA VOC HS - MANHATTAN</t>
  </si>
  <si>
    <t>24S-071</t>
  </si>
  <si>
    <t>CHECK 24S-071 M615</t>
  </si>
  <si>
    <t>22S-005</t>
  </si>
  <si>
    <t>24S-140</t>
  </si>
  <si>
    <t>M660</t>
  </si>
  <si>
    <t>SCHL OF THE FUTURE (OLD BACON) - MANHATTAN</t>
  </si>
  <si>
    <t>23S-119</t>
  </si>
  <si>
    <t>M844</t>
  </si>
  <si>
    <t>P.S. 138 ANNEX (OLD M047 AX)</t>
  </si>
  <si>
    <t>23S-031</t>
  </si>
  <si>
    <t>Q014</t>
  </si>
  <si>
    <t>P.S. 14 - QUEENS</t>
  </si>
  <si>
    <t>22S-030</t>
  </si>
  <si>
    <t>Q015</t>
  </si>
  <si>
    <t>P.S. 15 - QUEENS</t>
  </si>
  <si>
    <t>24S-025</t>
  </si>
  <si>
    <t>23S-073</t>
  </si>
  <si>
    <t>Q022</t>
  </si>
  <si>
    <t>P.S. 22 - QUEENS</t>
  </si>
  <si>
    <t>24S-031</t>
  </si>
  <si>
    <t>Q023</t>
  </si>
  <si>
    <t>QUEENS ACADEMY HS - QUEENS</t>
  </si>
  <si>
    <t>24S-060</t>
  </si>
  <si>
    <t>CHECK 24S-060 Q023</t>
  </si>
  <si>
    <t>24S-051</t>
  </si>
  <si>
    <t>CHECK 24S-051 Q023</t>
  </si>
  <si>
    <t>24S-047</t>
  </si>
  <si>
    <t>Q024</t>
  </si>
  <si>
    <t>P.S. 24 - QUEENS</t>
  </si>
  <si>
    <t>23S-070</t>
  </si>
  <si>
    <t>Q029</t>
  </si>
  <si>
    <t>P.S. 29 - QUEENS</t>
  </si>
  <si>
    <t>23S-062</t>
  </si>
  <si>
    <t>Q030</t>
  </si>
  <si>
    <t>P.S. 30 - QUEENS</t>
  </si>
  <si>
    <t>23S-011</t>
  </si>
  <si>
    <t>Q035</t>
  </si>
  <si>
    <t>P.S. 35 - QUEENS</t>
  </si>
  <si>
    <t>24S-036</t>
  </si>
  <si>
    <t>Q037</t>
  </si>
  <si>
    <t>P.S. 37 - QUEENS</t>
  </si>
  <si>
    <t>24S-035</t>
  </si>
  <si>
    <t>23S-077</t>
  </si>
  <si>
    <t>Q038</t>
  </si>
  <si>
    <t>P.S. 38 - QUEENS</t>
  </si>
  <si>
    <t>CHECK 23S-077 Q038</t>
  </si>
  <si>
    <t>22S-038</t>
  </si>
  <si>
    <t>Q059</t>
  </si>
  <si>
    <t>I.S. 59 - QUEENS</t>
  </si>
  <si>
    <t>23S-089</t>
  </si>
  <si>
    <t>P.S.60 - QUEENS</t>
  </si>
  <si>
    <t>Q061</t>
  </si>
  <si>
    <t>I.S. 61 - QUEENS</t>
  </si>
  <si>
    <t>24S-027</t>
  </si>
  <si>
    <t>Q067</t>
  </si>
  <si>
    <t>J.H.S. 67 - QUEENS</t>
  </si>
  <si>
    <t>23S-047</t>
  </si>
  <si>
    <t>Q079</t>
  </si>
  <si>
    <t>I.S. 79 - QUEENS</t>
  </si>
  <si>
    <t>22S-074</t>
  </si>
  <si>
    <t>Q085</t>
  </si>
  <si>
    <t>P.S. 85 - QUEENS</t>
  </si>
  <si>
    <t>24S-076</t>
  </si>
  <si>
    <t>CHECK 24S-076 Q089</t>
  </si>
  <si>
    <t>22S-025</t>
  </si>
  <si>
    <t>Q112</t>
  </si>
  <si>
    <t>P.S. 112 - QUEENS</t>
  </si>
  <si>
    <t>23S-088</t>
  </si>
  <si>
    <t>Q116</t>
  </si>
  <si>
    <t>P.S. 116 - QUEENS</t>
  </si>
  <si>
    <t>Q122</t>
  </si>
  <si>
    <t>P.S. 122 - QUEENS</t>
  </si>
  <si>
    <t>23S-108</t>
  </si>
  <si>
    <t>23S-004</t>
  </si>
  <si>
    <t>Q126</t>
  </si>
  <si>
    <t>I.S. 126 - QUEENS</t>
  </si>
  <si>
    <t>24S-112</t>
  </si>
  <si>
    <t>24S-028</t>
  </si>
  <si>
    <t>Q141</t>
  </si>
  <si>
    <t>I.S. 141 - QUEENS</t>
  </si>
  <si>
    <t>24S-015</t>
  </si>
  <si>
    <t>Q165</t>
  </si>
  <si>
    <t>P.S. 165 - QUEENS</t>
  </si>
  <si>
    <t>25S-001</t>
  </si>
  <si>
    <t>CHECK 25S-001 Q165</t>
  </si>
  <si>
    <t>Q166</t>
  </si>
  <si>
    <t>P.S. 166 - QUEENS</t>
  </si>
  <si>
    <t>22S-058</t>
  </si>
  <si>
    <t>Q168</t>
  </si>
  <si>
    <t>J.H.S. 168 - QUEENS</t>
  </si>
  <si>
    <t>22S-073</t>
  </si>
  <si>
    <t>23S-086</t>
  </si>
  <si>
    <t>Q173</t>
  </si>
  <si>
    <t>P.S. 173 - QUEENS</t>
  </si>
  <si>
    <t>23S-063</t>
  </si>
  <si>
    <t>Q176</t>
  </si>
  <si>
    <t>P.S. 176 - QUEENS</t>
  </si>
  <si>
    <t>24S-139</t>
  </si>
  <si>
    <t>Q185</t>
  </si>
  <si>
    <t>J.H.S. 185 - QUEENS</t>
  </si>
  <si>
    <t>CHECK 24S-139 Q185</t>
  </si>
  <si>
    <t>Q188</t>
  </si>
  <si>
    <t>P.S. 188 - QUEENS</t>
  </si>
  <si>
    <t>22S-016</t>
  </si>
  <si>
    <t>Q189</t>
  </si>
  <si>
    <t>J.H.S. 189 - QUEENS</t>
  </si>
  <si>
    <t>23S-102</t>
  </si>
  <si>
    <t>22S-004</t>
  </si>
  <si>
    <t>Q191</t>
  </si>
  <si>
    <t>P.S. 191 - QUEENS</t>
  </si>
  <si>
    <t>22S-013</t>
  </si>
  <si>
    <t>22S-012</t>
  </si>
  <si>
    <t>22S-052</t>
  </si>
  <si>
    <t>22S-042</t>
  </si>
  <si>
    <t>22S-033</t>
  </si>
  <si>
    <t>CHECK 22S-033 Q192</t>
  </si>
  <si>
    <t>23S-112</t>
  </si>
  <si>
    <t>Q193</t>
  </si>
  <si>
    <t>P.S. 193 - QUEENS</t>
  </si>
  <si>
    <t>23S-076</t>
  </si>
  <si>
    <t>I.S. 193 - QUEENS</t>
  </si>
  <si>
    <t>Q196</t>
  </si>
  <si>
    <t>P.S. 196 - QUEENS</t>
  </si>
  <si>
    <t>24S-041</t>
  </si>
  <si>
    <t>Q203</t>
  </si>
  <si>
    <t>P.S. 203 - QUEENS</t>
  </si>
  <si>
    <t>23S-006</t>
  </si>
  <si>
    <t>Q205</t>
  </si>
  <si>
    <t>P.S. 205 - QUEENS</t>
  </si>
  <si>
    <t>CTF</t>
  </si>
  <si>
    <t>23S-007</t>
  </si>
  <si>
    <t>Q210</t>
  </si>
  <si>
    <t>I.S. 210 - QUEENS</t>
  </si>
  <si>
    <t>22S-069</t>
  </si>
  <si>
    <t>23S-071</t>
  </si>
  <si>
    <t>Q217</t>
  </si>
  <si>
    <t>I.S. 217 - QUEENS</t>
  </si>
  <si>
    <t>23S-010</t>
  </si>
  <si>
    <t>Q221</t>
  </si>
  <si>
    <t>P.S. 221 - QUEENS</t>
  </si>
  <si>
    <t>23S-026</t>
  </si>
  <si>
    <t>Q223</t>
  </si>
  <si>
    <t>P.S. 223 - QUEENS</t>
  </si>
  <si>
    <t>24S-020</t>
  </si>
  <si>
    <t>Q225</t>
  </si>
  <si>
    <t>P.S. 225 - QUEENS</t>
  </si>
  <si>
    <t>24S-019</t>
  </si>
  <si>
    <t>22S-071</t>
  </si>
  <si>
    <t>Q231</t>
  </si>
  <si>
    <t>I.S. 231 (TANDEM Q251) - QUEENS</t>
  </si>
  <si>
    <t>22S-039</t>
  </si>
  <si>
    <t>22S-022</t>
  </si>
  <si>
    <t>Q397</t>
  </si>
  <si>
    <t>PRE-K CENTER @ 32-52 37TH STREET - QUEENS</t>
  </si>
  <si>
    <t>23S-044</t>
  </si>
  <si>
    <t>22S-021</t>
  </si>
  <si>
    <t>Q400</t>
  </si>
  <si>
    <t>AUGUST MARTIN HS - QUEENS</t>
  </si>
  <si>
    <t>22S-008</t>
  </si>
  <si>
    <t>Q405</t>
  </si>
  <si>
    <t>BAYSIDE HS - QUEENS</t>
  </si>
  <si>
    <t>CHECK 22S-008 Q405</t>
  </si>
  <si>
    <t>23S-099</t>
  </si>
  <si>
    <t>Q425</t>
  </si>
  <si>
    <t>JOHN BOWNE HS, INC - QUEENS</t>
  </si>
  <si>
    <t>24S-052</t>
  </si>
  <si>
    <t>Q438</t>
  </si>
  <si>
    <t>P.S. 256 ANNEX - QUEENS</t>
  </si>
  <si>
    <t>24S-032</t>
  </si>
  <si>
    <t>Q442</t>
  </si>
  <si>
    <t>DISTRICT 29 PRE-K CENTER - QUEENS</t>
  </si>
  <si>
    <t>24S-037</t>
  </si>
  <si>
    <t>23S-023</t>
  </si>
  <si>
    <t>23S-002</t>
  </si>
  <si>
    <t>23S-068</t>
  </si>
  <si>
    <t>Q456</t>
  </si>
  <si>
    <t>HS FOR ARTS AND BUS. (OLNUTN X) - QUEENS</t>
  </si>
  <si>
    <t>24S-009</t>
  </si>
  <si>
    <t>Q460</t>
  </si>
  <si>
    <t>FLUSHING HS - QUEENS</t>
  </si>
  <si>
    <t>24S-013</t>
  </si>
  <si>
    <t>23S-040</t>
  </si>
  <si>
    <t>Q475</t>
  </si>
  <si>
    <t>RICHMOND HILLS HS - QUEENS</t>
  </si>
  <si>
    <t>24S-056</t>
  </si>
  <si>
    <t>Q480</t>
  </si>
  <si>
    <t>JOHN ADAMS HS - QUEENS</t>
  </si>
  <si>
    <t>22S-062</t>
  </si>
  <si>
    <t>Q593</t>
  </si>
  <si>
    <t>P.S. @ 140 BEACH 112 STREET - QUEENS</t>
  </si>
  <si>
    <t>22S-084</t>
  </si>
  <si>
    <t>CHECK 22S-084 Q593</t>
  </si>
  <si>
    <t>23S-020</t>
  </si>
  <si>
    <t>Q725</t>
  </si>
  <si>
    <t>HS FOR INFORMATION TECH - QUEENS</t>
  </si>
  <si>
    <t>23S-001</t>
  </si>
  <si>
    <t>Q800</t>
  </si>
  <si>
    <t>DOE ADMINISTRATIVE / STUDENT SERVICES - QUEENS</t>
  </si>
  <si>
    <t>22S-044</t>
  </si>
  <si>
    <t>Q801</t>
  </si>
  <si>
    <t>OSSS / DSF - QUEENS</t>
  </si>
  <si>
    <t>23S-012</t>
  </si>
  <si>
    <t>23S-043</t>
  </si>
  <si>
    <t>R002</t>
  </si>
  <si>
    <t>I.S. 2 - STATEN ISLAND</t>
  </si>
  <si>
    <t>24S-008</t>
  </si>
  <si>
    <t>22S-059</t>
  </si>
  <si>
    <t>R007</t>
  </si>
  <si>
    <t>I.S. 7 - STATEN ISLAND</t>
  </si>
  <si>
    <t>CHECK 22S-059 R007</t>
  </si>
  <si>
    <t>24S-043</t>
  </si>
  <si>
    <t>R008</t>
  </si>
  <si>
    <t>P.S. 8 - STATEN ISLAND</t>
  </si>
  <si>
    <t>CHECK 24S-043 R008</t>
  </si>
  <si>
    <t>24S-033</t>
  </si>
  <si>
    <t>R013</t>
  </si>
  <si>
    <t>P.S. 13 - STATEN ISLAND</t>
  </si>
  <si>
    <t>24S-034</t>
  </si>
  <si>
    <t>23S-092</t>
  </si>
  <si>
    <t>R014</t>
  </si>
  <si>
    <t>P.S. 14 - STATEN ISLAND</t>
  </si>
  <si>
    <t>22s-082</t>
  </si>
  <si>
    <t>R018</t>
  </si>
  <si>
    <t>P.S. 18 - STATEN ISLAND</t>
  </si>
  <si>
    <t>24S-011</t>
  </si>
  <si>
    <t>R022</t>
  </si>
  <si>
    <t>P.S. 22 - STATEN ISLAND</t>
  </si>
  <si>
    <t>24S-083</t>
  </si>
  <si>
    <t>R024</t>
  </si>
  <si>
    <t>I.S. 24 - STATEN ISLAND</t>
  </si>
  <si>
    <t>CHECK 24S-083 R024</t>
  </si>
  <si>
    <t>22S-034</t>
  </si>
  <si>
    <t>R026</t>
  </si>
  <si>
    <t>P.S. 26 - STATEN ISLAND</t>
  </si>
  <si>
    <t>23S-027</t>
  </si>
  <si>
    <t>23S-107</t>
  </si>
  <si>
    <t>24S-089</t>
  </si>
  <si>
    <t>23S-115</t>
  </si>
  <si>
    <t>R030</t>
  </si>
  <si>
    <t>P.S 30 - STATEN ISLAND</t>
  </si>
  <si>
    <t>R032</t>
  </si>
  <si>
    <t>P.S. 32 - STATEN ISLAND</t>
  </si>
  <si>
    <t>22S-003</t>
  </si>
  <si>
    <t>R034</t>
  </si>
  <si>
    <t>P.S 34 - STATEN ISLAND</t>
  </si>
  <si>
    <t>23S-030</t>
  </si>
  <si>
    <t>24S-086</t>
  </si>
  <si>
    <t>23S-080</t>
  </si>
  <si>
    <t>R040</t>
  </si>
  <si>
    <t>P.S. 373 (OLD P40) - STATEN ISLAND</t>
  </si>
  <si>
    <t>24S-046</t>
  </si>
  <si>
    <t>22S-015</t>
  </si>
  <si>
    <t>R045</t>
  </si>
  <si>
    <t>P.S. 45 - STATEN ISLAND</t>
  </si>
  <si>
    <t>R049</t>
  </si>
  <si>
    <t>I.S. 49 - STATEN ISLAND</t>
  </si>
  <si>
    <t>23S-074</t>
  </si>
  <si>
    <t>R053</t>
  </si>
  <si>
    <t>P.S. 53 - STATEN ISLAND</t>
  </si>
  <si>
    <t>R055</t>
  </si>
  <si>
    <t>P.S. 55 - STATEN ISLAND</t>
  </si>
  <si>
    <t>23S-109</t>
  </si>
  <si>
    <t>23S-096</t>
  </si>
  <si>
    <t>R057</t>
  </si>
  <si>
    <t>P.S. 57 - STATEN ISLAND</t>
  </si>
  <si>
    <t>24S-065</t>
  </si>
  <si>
    <t>R059</t>
  </si>
  <si>
    <t>THE HARBOR VIEW SCHOOL - STATEN ISLAND</t>
  </si>
  <si>
    <t>23S-021</t>
  </si>
  <si>
    <t>R061</t>
  </si>
  <si>
    <t>I.S. 61 - STATEN ISLAND</t>
  </si>
  <si>
    <t>CHECK 23S-021 R061</t>
  </si>
  <si>
    <t>24S-021</t>
  </si>
  <si>
    <t>R075</t>
  </si>
  <si>
    <t>I.S. 75 - STATEN ISLAND</t>
  </si>
  <si>
    <t>22S-001</t>
  </si>
  <si>
    <t>R435</t>
  </si>
  <si>
    <t>NEW DORP HS (NEW) - STATEN ISLAND</t>
  </si>
  <si>
    <t>23S-116</t>
  </si>
  <si>
    <t>CHECK 23S-116 R435</t>
  </si>
  <si>
    <t>24S-005</t>
  </si>
  <si>
    <t>24S-099</t>
  </si>
  <si>
    <t>R440</t>
  </si>
  <si>
    <t>STATEN ISLAND TECHNIAL HS - STATEN ISLAND</t>
  </si>
  <si>
    <t>23S-056</t>
  </si>
  <si>
    <t>R455</t>
  </si>
  <si>
    <t>TOTTENVILLE HS - STATEN ISLAND</t>
  </si>
  <si>
    <t>23S-024</t>
  </si>
  <si>
    <t>R460</t>
  </si>
  <si>
    <t>SUSAN R. WAGNER HS - STATEN ISLAND</t>
  </si>
  <si>
    <t>24S-091</t>
  </si>
  <si>
    <t>R825</t>
  </si>
  <si>
    <t>P.S. 25 (MOUNT LORETTO) - STATEN ISLAND</t>
  </si>
  <si>
    <t>CHECK 24S-091 R825</t>
  </si>
  <si>
    <t>24S-067</t>
  </si>
  <si>
    <t>R831</t>
  </si>
  <si>
    <t>P.S. 74 - STATEN ISLAND</t>
  </si>
  <si>
    <t>22S-048</t>
  </si>
  <si>
    <t>R880</t>
  </si>
  <si>
    <t>P.S. 80 (PETR COMPL-BLDG B) - STATEN ISLAND</t>
  </si>
  <si>
    <t>19S-277</t>
  </si>
  <si>
    <t>24S-142</t>
  </si>
  <si>
    <t>R883</t>
  </si>
  <si>
    <t>P.S. 80 AX (PETR COMPL-BLDG K) - STATEN ISLAND</t>
  </si>
  <si>
    <t>23S-085</t>
  </si>
  <si>
    <t>X005</t>
  </si>
  <si>
    <t>P.S. 5 - BRONX</t>
  </si>
  <si>
    <t>24S-057</t>
  </si>
  <si>
    <t>23S-064</t>
  </si>
  <si>
    <t>X011</t>
  </si>
  <si>
    <t>P.S. 19 - BRONX</t>
  </si>
  <si>
    <t>23S-038</t>
  </si>
  <si>
    <t>X019</t>
  </si>
  <si>
    <t>23S-018</t>
  </si>
  <si>
    <t>X027</t>
  </si>
  <si>
    <t>P.S. 277 - BRONX</t>
  </si>
  <si>
    <t>24S-097</t>
  </si>
  <si>
    <t>X028</t>
  </si>
  <si>
    <t>P.S. 28 - BRONX</t>
  </si>
  <si>
    <t>23S-138</t>
  </si>
  <si>
    <t>X039</t>
  </si>
  <si>
    <t>NEW SCH FOR ARTS AND SCIENCE - BRONX</t>
  </si>
  <si>
    <t>23S-025</t>
  </si>
  <si>
    <t>X041</t>
  </si>
  <si>
    <t>P.S. 41 - BRONX</t>
  </si>
  <si>
    <t>23S-014</t>
  </si>
  <si>
    <t>X049</t>
  </si>
  <si>
    <t>P.S. 49 - BRONX</t>
  </si>
  <si>
    <t>24S-055</t>
  </si>
  <si>
    <t>X065</t>
  </si>
  <si>
    <t>P.S. 65 - BRONX</t>
  </si>
  <si>
    <t>CHECK 24S-055 X065</t>
  </si>
  <si>
    <t>24S-044</t>
  </si>
  <si>
    <t>23S-114</t>
  </si>
  <si>
    <t>X075</t>
  </si>
  <si>
    <t>P.S. 75 - BRONX</t>
  </si>
  <si>
    <t>CHECK 23S-114 X075</t>
  </si>
  <si>
    <t>23S-034</t>
  </si>
  <si>
    <t>X080</t>
  </si>
  <si>
    <t>P.S. 80 - BRONX</t>
  </si>
  <si>
    <t>23S-065</t>
  </si>
  <si>
    <t>X085</t>
  </si>
  <si>
    <t>P.S. 85 - BRONX</t>
  </si>
  <si>
    <t>23S-111</t>
  </si>
  <si>
    <t>23S-059</t>
  </si>
  <si>
    <t>CHECK 23S-059 X085</t>
  </si>
  <si>
    <t>24S-088</t>
  </si>
  <si>
    <t>X086</t>
  </si>
  <si>
    <t>P.S. 86 - BRONX</t>
  </si>
  <si>
    <t>22S-024</t>
  </si>
  <si>
    <t>X093</t>
  </si>
  <si>
    <t>P.S. 93 - BRONX</t>
  </si>
  <si>
    <t>23S-053</t>
  </si>
  <si>
    <t>X101</t>
  </si>
  <si>
    <t>I.S. 101 - BRONX</t>
  </si>
  <si>
    <t>23S-058</t>
  </si>
  <si>
    <t>23S-003</t>
  </si>
  <si>
    <t>X102</t>
  </si>
  <si>
    <t>P.S. 102 - BRONX</t>
  </si>
  <si>
    <t>23S-052</t>
  </si>
  <si>
    <t>X107</t>
  </si>
  <si>
    <t>I.S. 107 - BRONX</t>
  </si>
  <si>
    <t>22S-036</t>
  </si>
  <si>
    <t>X127</t>
  </si>
  <si>
    <t>I.S. 127 - BRONX</t>
  </si>
  <si>
    <t>X131</t>
  </si>
  <si>
    <t>I.S. 131 - BRONX</t>
  </si>
  <si>
    <t>23S-082</t>
  </si>
  <si>
    <t>X146</t>
  </si>
  <si>
    <t>P.S. 146 - BRONX</t>
  </si>
  <si>
    <t>24S-058</t>
  </si>
  <si>
    <t>X149</t>
  </si>
  <si>
    <t>J.H.S. 149 - BRONX</t>
  </si>
  <si>
    <t>X161</t>
  </si>
  <si>
    <t>P.S. 161 - BRONX</t>
  </si>
  <si>
    <t>23S-013</t>
  </si>
  <si>
    <t>X401</t>
  </si>
  <si>
    <t>BRONX REGIONAL HS (OLD 133) - BRONX</t>
  </si>
  <si>
    <t>22S-028</t>
  </si>
  <si>
    <t>X425</t>
  </si>
  <si>
    <t>EVANDER CHILDS HS - BRONX</t>
  </si>
  <si>
    <t>22S-061</t>
  </si>
  <si>
    <t>X455</t>
  </si>
  <si>
    <t>HARRY S TRUMAN HS - BRONX</t>
  </si>
  <si>
    <t>22S-023</t>
  </si>
  <si>
    <t>X470</t>
  </si>
  <si>
    <t>SOUTH BRONX EDUCATIONAL CAMPUS (OLD 38) - BRONX</t>
  </si>
  <si>
    <t>23S-035</t>
  </si>
  <si>
    <t>22S-026</t>
  </si>
  <si>
    <t>23S-041</t>
  </si>
  <si>
    <t>X807</t>
  </si>
  <si>
    <t>DISTRICT OFFICE #7 (OLD 18) - BRONX</t>
  </si>
  <si>
    <t>22S-081</t>
  </si>
  <si>
    <t>X843</t>
  </si>
  <si>
    <t>P.S. 246 (POE CENTER) - BRONX</t>
  </si>
  <si>
    <t>HAS DATA</t>
  </si>
  <si>
    <t>HAS DATA 2</t>
  </si>
  <si>
    <t>COUNTIF-LEFT-MID-RIGHT-INDEX-MATCH</t>
  </si>
  <si>
    <t>Total Rows</t>
  </si>
  <si>
    <t>COUNT USING NAMED RANGE</t>
  </si>
  <si>
    <t>Completed Jobs</t>
  </si>
  <si>
    <t>Number of Rows, Complete_Dataset</t>
  </si>
  <si>
    <t>COUNTIF and COUNTBLANK - MONTHLY STATUS</t>
  </si>
  <si>
    <t>Number of Open Jobs</t>
  </si>
  <si>
    <t>Number of Jobs Not Started</t>
  </si>
  <si>
    <t>Nesting Formulas</t>
  </si>
  <si>
    <t>With IF clause</t>
  </si>
  <si>
    <t>IF(ISNUMBER(MATCH(LEFT(A2,3), {"19S","20S","21S","22S","23S","24S","25S"}, 0)), "Yes", "No")</t>
  </si>
  <si>
    <t>Without IF clause</t>
  </si>
  <si>
    <t>ISNUMBER(MATCH(LEFT(A2,3), {"19S","20S","21S","22S","23S","24S","25S"}, 0))</t>
  </si>
  <si>
    <t>INDEX/MATCH</t>
  </si>
  <si>
    <t>INDEX(F2:F17, MATCH(B39, A2:A17, 0))</t>
  </si>
  <si>
    <t>INDEX(A2:A17, MATCH(C39, F2:F17, 0))</t>
  </si>
  <si>
    <t>F2:F362 - look in this range, and match it to "24S-055" which is found in range A2:A17. Find the exact match.</t>
  </si>
  <si>
    <t>LEFT - MID - RIGHT</t>
  </si>
  <si>
    <t>LEFT(D14, 5)</t>
  </si>
  <si>
    <t>D14 -&gt; NEW SCHOOL FOR ARTS AND SCIENCE</t>
  </si>
  <si>
    <t>MID(D14, 5, 7)</t>
  </si>
  <si>
    <t>In D14, pull 7 characters starting at the 5th character</t>
  </si>
  <si>
    <t>RIGHT(B49, 7)</t>
  </si>
  <si>
    <t>Start from the right of B50 and return 7 character substring</t>
  </si>
  <si>
    <t>COUNT-COUNTIF-COUNTIFS</t>
  </si>
  <si>
    <t>COUNT(FIND("PO 18",I2:I17))</t>
  </si>
  <si>
    <t xml:space="preserve">First find PO 18 in this range, column I, count </t>
  </si>
  <si>
    <t>COUNTIF(I2:I17,"PO 18*")</t>
  </si>
  <si>
    <t>COUNTIFS(I2:I17, "PO 18*", H2:H17, "*Jesus")</t>
  </si>
  <si>
    <t>ISNUMBER</t>
  </si>
  <si>
    <t>ISNUMBER(C36)</t>
  </si>
  <si>
    <t>If there is a number in cell 36, return TRUE, else FALSE</t>
  </si>
  <si>
    <t>SEARCH</t>
  </si>
  <si>
    <t>BRONX</t>
  </si>
  <si>
    <t>SEARCH(substring, cell)</t>
  </si>
  <si>
    <t>Search for "BRONX" IN "P.S. 65 - BRONX" and return the position of where "BRONX" starts</t>
  </si>
  <si>
    <t>FIND</t>
  </si>
  <si>
    <t>FIND("S-", B49)</t>
  </si>
  <si>
    <t>Find returns the position (a number) of a specific character or substring within a text string</t>
  </si>
  <si>
    <t>Find "S-" in B47</t>
  </si>
  <si>
    <t>SID</t>
  </si>
  <si>
    <t>JOB NO</t>
  </si>
  <si>
    <t>no can do bc VLOOKUP cannot look left</t>
  </si>
  <si>
    <t>XLOOKUP - lookup the value in A22, 84986, in F column, F2:F18, and return the corresponding value in column A, A2:A18</t>
  </si>
  <si>
    <t>BID</t>
  </si>
  <si>
    <t>SERVICE NAME</t>
  </si>
  <si>
    <t>HYGIENIST</t>
  </si>
  <si>
    <t>INVOICED AMT</t>
  </si>
  <si>
    <t>EST COST</t>
  </si>
  <si>
    <t>OVER/UNDER FLAG</t>
  </si>
  <si>
    <t>A (Job Number)</t>
  </si>
  <si>
    <t>B (Status)</t>
  </si>
  <si>
    <t>C (Hygienist)</t>
  </si>
  <si>
    <t>D (Est. Cost)</t>
  </si>
  <si>
    <t>E (Paid?)</t>
  </si>
  <si>
    <t>Valid Job No</t>
  </si>
  <si>
    <t>19S-112</t>
  </si>
  <si>
    <t>In Progress</t>
  </si>
  <si>
    <t>Joe</t>
  </si>
  <si>
    <t>Yes</t>
  </si>
  <si>
    <t>25S-045</t>
  </si>
  <si>
    <t>Completed</t>
  </si>
  <si>
    <t>Marina</t>
  </si>
  <si>
    <t>No</t>
  </si>
  <si>
    <t>22S-009</t>
  </si>
  <si>
    <t>Under Review</t>
  </si>
  <si>
    <t>Vasili</t>
  </si>
  <si>
    <t>TEST</t>
  </si>
  <si>
    <t>Not Started</t>
  </si>
  <si>
    <t>24S-210</t>
  </si>
  <si>
    <t>Aleksandr</t>
  </si>
  <si>
    <t>20S-080</t>
  </si>
  <si>
    <t>X101X</t>
  </si>
  <si>
    <t>Unknown</t>
  </si>
  <si>
    <t>TBD</t>
  </si>
  <si>
    <t>Count of Jobs Started</t>
  </si>
  <si>
    <t>VALUE FUNCTION</t>
  </si>
  <si>
    <t>RIGHT</t>
  </si>
  <si>
    <t>VALUE-RIGHT</t>
  </si>
  <si>
    <t>RIGHT ONLY IS #</t>
  </si>
  <si>
    <t>VALUE-RIGHT IS #</t>
  </si>
  <si>
    <t>PROJECT LOCATION</t>
  </si>
  <si>
    <t>PROJECT DESCRIPTION</t>
  </si>
  <si>
    <t>SCA SERVICE ID NO.</t>
  </si>
  <si>
    <t>SCA PROJECT ID NO.</t>
  </si>
  <si>
    <t>CONTACT PERSON</t>
  </si>
  <si>
    <t>Status</t>
  </si>
  <si>
    <t>DATE COMPLETED</t>
  </si>
  <si>
    <t>NOTE</t>
  </si>
  <si>
    <t>PO18</t>
  </si>
  <si>
    <t>MILTON</t>
  </si>
  <si>
    <t>X475</t>
  </si>
  <si>
    <t>ZB</t>
  </si>
  <si>
    <t>AL</t>
  </si>
  <si>
    <t>EMERGENCY</t>
  </si>
  <si>
    <t>Q465</t>
  </si>
  <si>
    <t>JESUS</t>
  </si>
  <si>
    <t>WALSH</t>
  </si>
  <si>
    <t>EMAN</t>
  </si>
  <si>
    <t>X030</t>
  </si>
  <si>
    <t>Q420</t>
  </si>
  <si>
    <t>ROOM CONV</t>
  </si>
  <si>
    <t>K209</t>
  </si>
  <si>
    <t>WA 1139042</t>
  </si>
  <si>
    <t>M183</t>
  </si>
  <si>
    <t>OLD CIP 14S-195</t>
  </si>
  <si>
    <t>CTF Path of Travel</t>
  </si>
  <si>
    <t>SAI FILE NO.</t>
  </si>
  <si>
    <t>Date On Check</t>
  </si>
  <si>
    <t>SAI PROJECT MGR</t>
  </si>
  <si>
    <t>DATE ASSIGNED</t>
  </si>
  <si>
    <t>R060</t>
  </si>
  <si>
    <t>ext sign by AUD walls</t>
  </si>
  <si>
    <t>PO 18</t>
  </si>
  <si>
    <t>Rafal</t>
  </si>
  <si>
    <t>DB</t>
  </si>
  <si>
    <t>Eman</t>
  </si>
  <si>
    <t>Emergency</t>
  </si>
  <si>
    <t>Jesus</t>
  </si>
  <si>
    <t>CIP / CTF</t>
  </si>
  <si>
    <t>P026332</t>
  </si>
  <si>
    <t>Milton</t>
  </si>
  <si>
    <t>D019615</t>
  </si>
  <si>
    <t>Walsh</t>
  </si>
  <si>
    <t>Scott</t>
  </si>
  <si>
    <t>3/08/20224</t>
  </si>
  <si>
    <t>?</t>
  </si>
  <si>
    <t>Lukasz</t>
  </si>
  <si>
    <t>Al</t>
  </si>
  <si>
    <t>Crawl Space</t>
  </si>
  <si>
    <t>Room Conversion</t>
  </si>
  <si>
    <t>Path of Travel</t>
  </si>
  <si>
    <t>Gym Entire</t>
  </si>
  <si>
    <t>PATH OF TRAVEL</t>
  </si>
  <si>
    <t>Safe Access</t>
  </si>
  <si>
    <t>Trio</t>
  </si>
  <si>
    <t>ABC</t>
  </si>
  <si>
    <t>D&amp;S</t>
  </si>
  <si>
    <t>R450</t>
  </si>
  <si>
    <t>K285</t>
  </si>
  <si>
    <t>K207</t>
  </si>
  <si>
    <t>M052</t>
  </si>
  <si>
    <t>D016339</t>
  </si>
  <si>
    <t>RM CONVERSION</t>
  </si>
  <si>
    <t>X139</t>
  </si>
  <si>
    <t>CIP/LSP</t>
  </si>
  <si>
    <t>P026394</t>
  </si>
  <si>
    <t>K124</t>
  </si>
  <si>
    <t>CIP/CTF</t>
  </si>
  <si>
    <t>Q490</t>
  </si>
  <si>
    <t>3RD FL RM 301,302</t>
  </si>
  <si>
    <t>M501</t>
  </si>
  <si>
    <t>Q200</t>
  </si>
  <si>
    <t>M540</t>
  </si>
  <si>
    <t>X142</t>
  </si>
  <si>
    <t>P095418</t>
  </si>
  <si>
    <t>24S-148</t>
  </si>
  <si>
    <t>24S-149</t>
  </si>
  <si>
    <t>CTF / Path of Travel</t>
  </si>
  <si>
    <t xml:space="preserve">Q800 - DOE Administrative </t>
  </si>
  <si>
    <t>D.B.</t>
  </si>
  <si>
    <t>Q450 NEWCOMERS HS</t>
  </si>
  <si>
    <t>I.S. 101X</t>
  </si>
  <si>
    <t>I.S. 126Q</t>
  </si>
  <si>
    <t>P.S. 183K</t>
  </si>
  <si>
    <t>Alpal</t>
  </si>
  <si>
    <t>P.S. 205Q</t>
  </si>
  <si>
    <t>I.S. 210Q</t>
  </si>
  <si>
    <t>K600 CLARA BARTON</t>
  </si>
  <si>
    <t>P.S. 263K</t>
  </si>
  <si>
    <t>P.S. 221Q</t>
  </si>
  <si>
    <t>P.S. 35Q</t>
  </si>
  <si>
    <t>P.S. 49X</t>
  </si>
  <si>
    <t>P.S. 242 - M144</t>
  </si>
  <si>
    <t>P.S. 54K</t>
  </si>
  <si>
    <t>J. Walsh</t>
  </si>
  <si>
    <t>P.S. 86K</t>
  </si>
  <si>
    <t>2/29/2023</t>
  </si>
  <si>
    <t>P.S. 277X</t>
  </si>
  <si>
    <t>P026180</t>
  </si>
  <si>
    <t>P.S. 132X</t>
  </si>
  <si>
    <t>P026163</t>
  </si>
  <si>
    <t>P.S. 41X</t>
  </si>
  <si>
    <t>P.S. 26R</t>
  </si>
  <si>
    <t>P.S. 128K</t>
  </si>
  <si>
    <t>Seau</t>
  </si>
  <si>
    <t>P.S. 34R</t>
  </si>
  <si>
    <t>P.S. 14Q</t>
  </si>
  <si>
    <t>V.B.</t>
  </si>
  <si>
    <t>P.S. 66M</t>
  </si>
  <si>
    <t>P.S. 80X</t>
  </si>
  <si>
    <t>P.S. 19X</t>
  </si>
  <si>
    <t>I.S. 364K</t>
  </si>
  <si>
    <t>P.S. 2R</t>
  </si>
  <si>
    <t>P.S. 115M</t>
  </si>
  <si>
    <t>K505 FRANKLIN ROOSEVELT</t>
  </si>
  <si>
    <t>P.S. 79Q</t>
  </si>
  <si>
    <t>Auditorium</t>
  </si>
  <si>
    <t>P.S. 289K</t>
  </si>
  <si>
    <t>P.S. 18R</t>
  </si>
  <si>
    <t>Steam Line</t>
  </si>
  <si>
    <t>P.S. 107X</t>
  </si>
  <si>
    <t>P.S. 101X</t>
  </si>
  <si>
    <t>P.S. 128M</t>
  </si>
  <si>
    <t>P.S. 140M</t>
  </si>
  <si>
    <t>R445 TOTTENVILLE HS</t>
  </si>
  <si>
    <t>P.S. 196Q</t>
  </si>
  <si>
    <t>P.S. 85X</t>
  </si>
  <si>
    <t>LSP</t>
  </si>
  <si>
    <t>Auditorium Upgrade</t>
  </si>
  <si>
    <t>P.S. 30Q</t>
  </si>
  <si>
    <t>Bralay 718-795-3586 Regard ASB</t>
  </si>
  <si>
    <t>P.S. 176Q</t>
  </si>
  <si>
    <t>P.S. 11X</t>
  </si>
  <si>
    <t>P.S. 142K</t>
  </si>
  <si>
    <t>P.S. 111K</t>
  </si>
  <si>
    <t>K445 NEW UTRECHT</t>
  </si>
  <si>
    <t>P.S. 29Q</t>
  </si>
  <si>
    <t>D018318</t>
  </si>
  <si>
    <t>P.S. 217Q</t>
  </si>
  <si>
    <t>D021615</t>
  </si>
  <si>
    <t>P.S. 335K</t>
  </si>
  <si>
    <t>2nd Floor</t>
  </si>
  <si>
    <t>P.S. 22Q</t>
  </si>
  <si>
    <t>P.S. 53R</t>
  </si>
  <si>
    <t>3rd Floor</t>
  </si>
  <si>
    <t>P.S. 193Q</t>
  </si>
  <si>
    <t>P.S. 38Q</t>
  </si>
  <si>
    <t>P.S. 169M</t>
  </si>
  <si>
    <t>P025923</t>
  </si>
  <si>
    <t>P.S. 287K</t>
  </si>
  <si>
    <t>Joseph</t>
  </si>
  <si>
    <t>P.S. 40P</t>
  </si>
  <si>
    <t>K804 JOHN JAY</t>
  </si>
  <si>
    <t>P.S. 146X</t>
  </si>
  <si>
    <t>P.S. 804K</t>
  </si>
  <si>
    <t>P.S. 150K</t>
  </si>
  <si>
    <t>P.S. 5X</t>
  </si>
  <si>
    <t>P.S. 173Q</t>
  </si>
  <si>
    <t>P.S. 110K</t>
  </si>
  <si>
    <t>P.S. 116Q</t>
  </si>
  <si>
    <t>P.S. 60Q</t>
  </si>
  <si>
    <t>P.S. 41Q</t>
  </si>
  <si>
    <t>P.S. 14R</t>
  </si>
  <si>
    <t>Sri</t>
  </si>
  <si>
    <t>P.S. 19K</t>
  </si>
  <si>
    <t>P.S. 22M</t>
  </si>
  <si>
    <t>3rd Fl - Rm 315 Emergency</t>
  </si>
  <si>
    <t>P.S. 57R</t>
  </si>
  <si>
    <t>M475</t>
  </si>
  <si>
    <t>P.S. 50R</t>
  </si>
  <si>
    <t>P.S. 81M</t>
  </si>
  <si>
    <t>P.S. 197M</t>
  </si>
  <si>
    <t>P.S. 189Q</t>
  </si>
  <si>
    <t>P.S. 165Q</t>
  </si>
  <si>
    <t>P.S. 136K</t>
  </si>
  <si>
    <t>P.S. 114K</t>
  </si>
  <si>
    <t>P.S. 18K</t>
  </si>
  <si>
    <t>P.S. 122Q</t>
  </si>
  <si>
    <t>P.S. 55R</t>
  </si>
  <si>
    <t>23S-110</t>
  </si>
  <si>
    <t>P.S. 55K</t>
  </si>
  <si>
    <t>Al Palermo</t>
  </si>
  <si>
    <t>P.S 193Q</t>
  </si>
  <si>
    <t>PS 75X</t>
  </si>
  <si>
    <t>PS 30R</t>
  </si>
  <si>
    <t>R435 New Dorp HS</t>
  </si>
  <si>
    <t>PS 115M</t>
  </si>
  <si>
    <t>P.S. 306K</t>
  </si>
  <si>
    <t>D021531</t>
  </si>
  <si>
    <t>LSP / CIP</t>
  </si>
  <si>
    <t>P.S. 22R</t>
  </si>
  <si>
    <t>P.S 61K</t>
  </si>
  <si>
    <t>P.S. 55 K</t>
  </si>
  <si>
    <t>AMOUNT RECEIVED</t>
  </si>
  <si>
    <t>STATUS</t>
  </si>
  <si>
    <t>CALCULATIONS IN "JOB LIST"</t>
  </si>
  <si>
    <t>IFERROR(</t>
  </si>
  <si>
    <t>I removed "Not Billed", if empty</t>
  </si>
  <si>
    <t xml:space="preserve">  IF(INDEX('SAI MONTHLY STATUS'!P:P, MATCH(A2, 'SAI MONTHLY STATUS'!A:A, 0)) = "",</t>
  </si>
  <si>
    <t xml:space="preserve">     "",</t>
  </si>
  <si>
    <t xml:space="preserve">     INDEX('SAI MONTHLY STATUS'!P:P, MATCH(A2, 'SAI MONTHLY STATUS'!A:A, 0))</t>
  </si>
  <si>
    <t xml:space="preserve">  ),</t>
  </si>
  <si>
    <t xml:space="preserve">  ""</t>
  </si>
  <si>
    <t>)</t>
  </si>
  <si>
    <t xml:space="preserve">  IF(</t>
  </si>
  <si>
    <t xml:space="preserve">    OR(</t>
  </si>
  <si>
    <t xml:space="preserve">      INDEX('SAI MONTHLY STATUS'!P:P, MATCH(A2, 'SAI MONTHLY STATUS'!A:A, 0)) = "",</t>
  </si>
  <si>
    <t xml:space="preserve">      INDEX('SAI MONTHLY STATUS'!W:W, MATCH(A2, 'SAI MONTHLY STATUS'!A:A, 0)) = "UNPAID"</t>
  </si>
  <si>
    <t xml:space="preserve">    ),</t>
  </si>
  <si>
    <t xml:space="preserve">    "",</t>
  </si>
  <si>
    <t xml:space="preserve">    INDEX('SAI MONTHLY STATUS'!S:S, MATCH(A2, 'SAI MONTHLY STATUS'!A:A, 0))</t>
  </si>
  <si>
    <t xml:space="preserve">    INDEX('SAI MONTHLY STATUS'!V:V, MATCH(A2, 'SAI MONTHLY STATUS'!A:A, 0))</t>
  </si>
  <si>
    <t xml:space="preserve">    INDEX('SAI MONTHLY STATUS'!P:P, MATCH(A2, 'SAI MONTHLY STATUS'!A:A, 0)) = "",</t>
  </si>
  <si>
    <t xml:space="preserve">    "Not Billed",</t>
  </si>
  <si>
    <t xml:space="preserve">    INDEX('SAI MONTHLY STATUS'!W:W, MATCH(A2, 'SAI MONTHLY STATUS'!A:A, 0))</t>
  </si>
  <si>
    <t xml:space="preserve">  "Not Billed"</t>
  </si>
  <si>
    <t>INITIAL PROMPT</t>
  </si>
  <si>
    <t>I need a formula in excel for the following</t>
  </si>
  <si>
    <t>I have 2 worksheets in one workbook, one sheet is called SAI MONTHLY STATUS, the other 2025 JOB LIST.</t>
  </si>
  <si>
    <t>In MONTHLY STATUS column P is named "RFP No" (in JOB LIST 2025 column G is named "RFP No), if RFP No is empty in MONTHLY STATUS, indicate "Not Billed" in 2025 JOB LIST, otherwise if RFP No is not blank in MONTHLY STATUS then do the following:</t>
  </si>
  <si>
    <t>Add the RFP No listed in MONTHLY STATUS to 2025 JOB LIST</t>
  </si>
  <si>
    <t>In MONTHLY STATUS column T is called "Amount Received", I want the amount that is in that column to appear in 2025 JOB LIST column H is also named "Amount Received".</t>
  </si>
  <si>
    <t xml:space="preserve">Similarly, I have a column in MONTHLY STATUS (column V) and 2025 JOB LIST (column G) named "Date on Check" in which I want to be able to see the date that is listed in MONTHLY STATUS "Date on Check" to appear in 2025 JOB LIST "Date on Check" </t>
  </si>
  <si>
    <t>If RFP No is empty, indicated "Not Billed"</t>
  </si>
  <si>
    <t>The unique identifier is "SAI FILE NO" which is column A in both sheets</t>
  </si>
  <si>
    <t>RESPONSE</t>
  </si>
  <si>
    <t>Column Name</t>
  </si>
  <si>
    <t>Sheet</t>
  </si>
  <si>
    <t>Column</t>
  </si>
  <si>
    <t>Use in Formula</t>
  </si>
  <si>
    <t>Both</t>
  </si>
  <si>
    <t>A</t>
  </si>
  <si>
    <t>Lookup key</t>
  </si>
  <si>
    <t>SAI MONTHLY STATUS</t>
  </si>
  <si>
    <t>P</t>
  </si>
  <si>
    <t>Column 16</t>
  </si>
  <si>
    <t>T</t>
  </si>
  <si>
    <t>Column 20</t>
  </si>
  <si>
    <t>Date on Check</t>
  </si>
  <si>
    <t>V</t>
  </si>
  <si>
    <t>Column 22</t>
  </si>
  <si>
    <r>
      <rPr>
        <sz val="10"/>
        <color theme="1"/>
        <rFont val="Arial"/>
        <family val="2"/>
      </rPr>
      <t xml:space="preserve">🟡 </t>
    </r>
    <r>
      <rPr>
        <b/>
        <sz val="10"/>
        <color theme="1"/>
        <rFont val="Arial"/>
        <family val="2"/>
      </rPr>
      <t xml:space="preserve">1. “RFP No” — Column G in </t>
    </r>
    <r>
      <rPr>
        <b/>
        <sz val="10"/>
        <color theme="1"/>
        <rFont val="Arial Unicode MS"/>
        <family val="2"/>
      </rPr>
      <t>2025 JOB LIST</t>
    </r>
  </si>
  <si>
    <t xml:space="preserve">  IF(INDEX('SAI MONTHLY STATUS'!P:P, MATCH(A2, 'SAI MONTHLY STATUS'!A:A, 0)) = "", </t>
  </si>
  <si>
    <t xml:space="preserve">     "Not Billed", </t>
  </si>
  <si>
    <t xml:space="preserve">  ), </t>
  </si>
  <si>
    <r>
      <rPr>
        <sz val="10"/>
        <color theme="1"/>
        <rFont val="Arial"/>
        <family val="2"/>
      </rPr>
      <t xml:space="preserve">🟢 </t>
    </r>
    <r>
      <rPr>
        <b/>
        <sz val="10"/>
        <color theme="1"/>
        <rFont val="Arial"/>
        <family val="2"/>
      </rPr>
      <t xml:space="preserve">2. “Amount Received” — Column H in </t>
    </r>
    <r>
      <rPr>
        <b/>
        <sz val="10"/>
        <color theme="1"/>
        <rFont val="Arial Unicode MS"/>
        <family val="2"/>
      </rPr>
      <t>2025 JOB LIST</t>
    </r>
  </si>
  <si>
    <t xml:space="preserve">     INDEX('SAI MONTHLY STATUS'!T:T, MATCH(A2, 'SAI MONTHLY STATUS'!A:A, 0))</t>
  </si>
  <si>
    <r>
      <rPr>
        <sz val="10"/>
        <color theme="1"/>
        <rFont val="Arial"/>
        <family val="2"/>
      </rPr>
      <t xml:space="preserve">🔵 </t>
    </r>
    <r>
      <rPr>
        <b/>
        <sz val="10"/>
        <color theme="1"/>
        <rFont val="Arial"/>
        <family val="2"/>
      </rPr>
      <t xml:space="preserve">3. “Date on Check” — Column I in </t>
    </r>
    <r>
      <rPr>
        <b/>
        <sz val="10"/>
        <color theme="1"/>
        <rFont val="Arial Unicode MS"/>
        <family val="2"/>
      </rPr>
      <t>2025 JOB LIST</t>
    </r>
  </si>
  <si>
    <t xml:space="preserve">     INDEX('SAI MONTHLY STATUS'!V:V, MATCH(A2, 'SAI MONTHLY STATUS'!A:A, 0))</t>
  </si>
  <si>
    <t>✅ Tips</t>
  </si>
  <si>
    <r>
      <rPr>
        <sz val="10"/>
        <color theme="1"/>
        <rFont val="Arial"/>
        <family val="2"/>
      </rPr>
      <t xml:space="preserve">Format Column I ("Date on Check") as </t>
    </r>
    <r>
      <rPr>
        <b/>
        <sz val="10"/>
        <color theme="1"/>
        <rFont val="Arial"/>
        <family val="2"/>
      </rPr>
      <t>Date</t>
    </r>
    <r>
      <rPr>
        <sz val="10"/>
        <color theme="1"/>
        <rFont val="Arial"/>
        <family val="2"/>
      </rPr>
      <t>.</t>
    </r>
  </si>
  <si>
    <r>
      <rPr>
        <sz val="10"/>
        <color theme="1"/>
        <rFont val="Arial"/>
        <family val="2"/>
      </rPr>
      <t xml:space="preserve">These formulas will return </t>
    </r>
    <r>
      <rPr>
        <sz val="10"/>
        <color theme="1"/>
        <rFont val="Arial Unicode MS"/>
        <family val="2"/>
      </rPr>
      <t>"Not Billed"</t>
    </r>
    <r>
      <rPr>
        <sz val="10"/>
        <color theme="1"/>
        <rFont val="Arial"/>
        <family val="2"/>
      </rPr>
      <t xml:space="preserve"> if:</t>
    </r>
  </si>
  <si>
    <r>
      <rPr>
        <sz val="10"/>
        <color theme="1"/>
        <rFont val="Arimo"/>
      </rPr>
      <t>SAI FILE NO</t>
    </r>
    <r>
      <rPr>
        <sz val="10"/>
        <color theme="1"/>
        <rFont val="Arial"/>
        <family val="2"/>
      </rPr>
      <t xml:space="preserve"> is not found in the </t>
    </r>
    <r>
      <rPr>
        <sz val="10"/>
        <color theme="1"/>
        <rFont val="Arial Unicode MS"/>
        <family val="2"/>
      </rPr>
      <t>SAI MONTHLY STATUS</t>
    </r>
    <r>
      <rPr>
        <sz val="10"/>
        <color theme="1"/>
        <rFont val="Arial"/>
        <family val="2"/>
      </rPr>
      <t xml:space="preserve"> sheet</t>
    </r>
  </si>
  <si>
    <t>Or if the "RFP No" for that row is blank</t>
  </si>
  <si>
    <t>UPDATED PROMPT</t>
  </si>
  <si>
    <t xml:space="preserve">Ok, so I have another issue. RFP No may have a number but it may be unpaid. If that is the case then Amount Received is a negative number and Date on Check is empty and will give an incorrect date. </t>
  </si>
  <si>
    <t>Column R in MONTHLY STATUS is named "Amount Invoiced (RFP)" which show the amount that has been invoiced, column W in MONTHLY STATUS indicates PAID or UNPAID. Can you help me</t>
  </si>
  <si>
    <t>Yes! Thanks for that clarification—very helpful.</t>
  </si>
  <si>
    <t>🔄 Updated Goal:</t>
  </si>
  <si>
    <r>
      <rPr>
        <sz val="10"/>
        <color theme="1"/>
        <rFont val="Arial"/>
        <family val="2"/>
      </rPr>
      <t xml:space="preserve">If a job has an </t>
    </r>
    <r>
      <rPr>
        <b/>
        <sz val="10"/>
        <color theme="1"/>
        <rFont val="Arial"/>
        <family val="2"/>
      </rPr>
      <t>RFP No</t>
    </r>
    <r>
      <rPr>
        <sz val="10"/>
        <color theme="1"/>
        <rFont val="Arial"/>
        <family val="2"/>
      </rPr>
      <t xml:space="preserve">, but it’s </t>
    </r>
    <r>
      <rPr>
        <b/>
        <sz val="10"/>
        <color theme="1"/>
        <rFont val="Arial"/>
        <family val="2"/>
      </rPr>
      <t>UNPAID</t>
    </r>
    <r>
      <rPr>
        <sz val="10"/>
        <color theme="1"/>
        <rFont val="Arial"/>
        <family val="2"/>
      </rPr>
      <t>, we should:</t>
    </r>
  </si>
  <si>
    <r>
      <rPr>
        <sz val="10"/>
        <color theme="1"/>
        <rFont val="Arial"/>
        <family val="2"/>
      </rPr>
      <t xml:space="preserve">Still show the </t>
    </r>
    <r>
      <rPr>
        <b/>
        <sz val="10"/>
        <color theme="1"/>
        <rFont val="Arial"/>
        <family val="2"/>
      </rPr>
      <t>RFP No</t>
    </r>
  </si>
  <si>
    <r>
      <rPr>
        <sz val="10"/>
        <color theme="1"/>
        <rFont val="Arial"/>
        <family val="2"/>
      </rPr>
      <t xml:space="preserve">Leave </t>
    </r>
    <r>
      <rPr>
        <b/>
        <sz val="10"/>
        <color theme="1"/>
        <rFont val="Arial"/>
        <family val="2"/>
      </rPr>
      <t>Amount Received</t>
    </r>
    <r>
      <rPr>
        <sz val="10"/>
        <color theme="1"/>
        <rFont val="Arial"/>
        <family val="2"/>
      </rPr>
      <t xml:space="preserve"> and </t>
    </r>
    <r>
      <rPr>
        <b/>
        <sz val="10"/>
        <color theme="1"/>
        <rFont val="Arial"/>
        <family val="2"/>
      </rPr>
      <t>Date on Check</t>
    </r>
    <r>
      <rPr>
        <sz val="10"/>
        <color theme="1"/>
        <rFont val="Arial"/>
        <family val="2"/>
      </rPr>
      <t xml:space="preserve"> </t>
    </r>
    <r>
      <rPr>
        <b/>
        <sz val="10"/>
        <color theme="1"/>
        <rFont val="Arial"/>
        <family val="2"/>
      </rPr>
      <t>blank</t>
    </r>
  </si>
  <si>
    <r>
      <rPr>
        <sz val="10"/>
        <color theme="1"/>
        <rFont val="Arial"/>
        <family val="2"/>
      </rPr>
      <t xml:space="preserve">But we can optionally show </t>
    </r>
    <r>
      <rPr>
        <b/>
        <sz val="10"/>
        <color theme="1"/>
        <rFont val="Arial"/>
        <family val="2"/>
      </rPr>
      <t>Amount Invoiced</t>
    </r>
    <r>
      <rPr>
        <sz val="10"/>
        <color theme="1"/>
        <rFont val="Arial"/>
        <family val="2"/>
      </rPr>
      <t xml:space="preserve"> if you want</t>
    </r>
  </si>
  <si>
    <t>Here’s how to fix the formulas based on your updated rules. We’ll add logic to check:</t>
  </si>
  <si>
    <r>
      <rPr>
        <sz val="10"/>
        <color theme="1"/>
        <rFont val="Arimo"/>
      </rPr>
      <t>W = "UNPAID"</t>
    </r>
    <r>
      <rPr>
        <sz val="10"/>
        <color theme="1"/>
        <rFont val="Arial"/>
        <family val="2"/>
      </rPr>
      <t xml:space="preserve"> → leave </t>
    </r>
    <r>
      <rPr>
        <b/>
        <sz val="10"/>
        <color theme="1"/>
        <rFont val="Arial"/>
        <family val="2"/>
      </rPr>
      <t>Amount Received</t>
    </r>
    <r>
      <rPr>
        <sz val="10"/>
        <color theme="1"/>
        <rFont val="Arial"/>
        <family val="2"/>
      </rPr>
      <t xml:space="preserve"> and </t>
    </r>
    <r>
      <rPr>
        <b/>
        <sz val="10"/>
        <color theme="1"/>
        <rFont val="Arial"/>
        <family val="2"/>
      </rPr>
      <t>Date on Check</t>
    </r>
    <r>
      <rPr>
        <sz val="10"/>
        <color theme="1"/>
        <rFont val="Arial"/>
        <family val="2"/>
      </rPr>
      <t xml:space="preserve"> blank</t>
    </r>
  </si>
  <si>
    <r>
      <rPr>
        <sz val="10"/>
        <color theme="1"/>
        <rFont val="Arimo"/>
      </rPr>
      <t>W = "PAID"</t>
    </r>
    <r>
      <rPr>
        <sz val="10"/>
        <color theme="1"/>
        <rFont val="Arial"/>
        <family val="2"/>
      </rPr>
      <t xml:space="preserve"> → pull actual values</t>
    </r>
  </si>
  <si>
    <r>
      <rPr>
        <sz val="10"/>
        <color theme="1"/>
        <rFont val="Arial"/>
        <family val="2"/>
      </rPr>
      <t xml:space="preserve">If </t>
    </r>
    <r>
      <rPr>
        <b/>
        <sz val="10"/>
        <color theme="1"/>
        <rFont val="Arial"/>
        <family val="2"/>
      </rPr>
      <t>RFP No</t>
    </r>
    <r>
      <rPr>
        <sz val="10"/>
        <color theme="1"/>
        <rFont val="Arial"/>
        <family val="2"/>
      </rPr>
      <t xml:space="preserve"> is blank → treat as </t>
    </r>
    <r>
      <rPr>
        <b/>
        <sz val="10"/>
        <color theme="1"/>
        <rFont val="Arial"/>
        <family val="2"/>
      </rPr>
      <t>Not Billed</t>
    </r>
  </si>
  <si>
    <t>✅ 1. Column G – “RFP No”</t>
  </si>
  <si>
    <t>Keep this the same (no change):</t>
  </si>
  <si>
    <t>💰 2. Column H – “Amount Received”</t>
  </si>
  <si>
    <t>Update it to account for UNPAID status:</t>
  </si>
  <si>
    <t xml:space="preserve">    "", </t>
  </si>
  <si>
    <t xml:space="preserve">    INDEX('SAI MONTHLY STATUS'!T:T, MATCH(A2, 'SAI MONTHLY STATUS'!A:A, 0))</t>
  </si>
  <si>
    <t>📅 3. Column I – “Date on Check”</t>
  </si>
  <si>
    <t>Same idea—leave blank if UNPAID or RFP No is blank:</t>
  </si>
  <si>
    <t>🧾 (Optional) Column – “Amount Invoiced (RFP)” if you want it:</t>
  </si>
  <si>
    <t>This one shows the amount that was invoiced, even if unpaid:</t>
  </si>
  <si>
    <t xml:space="preserve">  INDEX('SAI MONTHLY STATUS'!R:R, MATCH(A2, 'SAI MONTHLY STATUS'!A:A, 0)),</t>
  </si>
  <si>
    <r>
      <rPr>
        <sz val="10"/>
        <color theme="1"/>
        <rFont val="Arial"/>
        <family val="2"/>
      </rPr>
      <t xml:space="preserve">Would you like a column for "Status" that just shows </t>
    </r>
    <r>
      <rPr>
        <sz val="10"/>
        <color theme="1"/>
        <rFont val="Arial Unicode MS"/>
        <family val="2"/>
      </rPr>
      <t>"PAID"</t>
    </r>
    <r>
      <rPr>
        <sz val="10"/>
        <color theme="1"/>
        <rFont val="Arial"/>
        <family val="2"/>
      </rPr>
      <t xml:space="preserve"> / </t>
    </r>
    <r>
      <rPr>
        <sz val="10"/>
        <color theme="1"/>
        <rFont val="Arial Unicode MS"/>
        <family val="2"/>
      </rPr>
      <t>"UNPAID"</t>
    </r>
    <r>
      <rPr>
        <sz val="10"/>
        <color theme="1"/>
        <rFont val="Arial"/>
        <family val="2"/>
      </rPr>
      <t xml:space="preserve"> / </t>
    </r>
    <r>
      <rPr>
        <sz val="10"/>
        <color theme="1"/>
        <rFont val="Arial Unicode MS"/>
        <family val="2"/>
      </rPr>
      <t>"Not Billed"</t>
    </r>
    <r>
      <rPr>
        <sz val="10"/>
        <color theme="1"/>
        <rFont val="Arial"/>
        <family val="2"/>
      </rPr>
      <t xml:space="preserve"> based on the same rules?</t>
    </r>
  </si>
  <si>
    <r>
      <rPr>
        <sz val="10"/>
        <color theme="1"/>
        <rFont val="Arial"/>
        <family val="2"/>
      </rPr>
      <t xml:space="preserve">Great! Here's how you can create a </t>
    </r>
    <r>
      <rPr>
        <b/>
        <sz val="10"/>
        <color theme="1"/>
        <rFont val="Arial"/>
        <family val="2"/>
      </rPr>
      <t>Status</t>
    </r>
    <r>
      <rPr>
        <sz val="10"/>
        <color theme="1"/>
        <rFont val="Arial"/>
        <family val="2"/>
      </rPr>
      <t xml:space="preserve"> column in your </t>
    </r>
    <r>
      <rPr>
        <sz val="10"/>
        <color theme="1"/>
        <rFont val="Arial Unicode MS"/>
        <family val="2"/>
      </rPr>
      <t>2025 JOB LIST</t>
    </r>
    <r>
      <rPr>
        <sz val="10"/>
        <color theme="1"/>
        <rFont val="Arial"/>
        <family val="2"/>
      </rPr>
      <t xml:space="preserve"> sheet to clearly show:</t>
    </r>
  </si>
  <si>
    <r>
      <rPr>
        <sz val="10"/>
        <color theme="1"/>
        <rFont val="Arimo"/>
      </rPr>
      <t>"Not Billed"</t>
    </r>
    <r>
      <rPr>
        <sz val="10"/>
        <color theme="1"/>
        <rFont val="Arial"/>
        <family val="2"/>
      </rPr>
      <t xml:space="preserve"> if RFP No is blank</t>
    </r>
  </si>
  <si>
    <r>
      <rPr>
        <sz val="10"/>
        <color theme="1"/>
        <rFont val="Arimo"/>
      </rPr>
      <t>"UNPAID"</t>
    </r>
    <r>
      <rPr>
        <sz val="10"/>
        <color theme="1"/>
        <rFont val="Arial"/>
        <family val="2"/>
      </rPr>
      <t xml:space="preserve"> if RFP No exists but the status in column </t>
    </r>
    <r>
      <rPr>
        <sz val="10"/>
        <color theme="1"/>
        <rFont val="Arial Unicode MS"/>
        <family val="2"/>
      </rPr>
      <t>W</t>
    </r>
    <r>
      <rPr>
        <sz val="10"/>
        <color theme="1"/>
        <rFont val="Arial"/>
        <family val="2"/>
      </rPr>
      <t xml:space="preserve"> of </t>
    </r>
    <r>
      <rPr>
        <sz val="10"/>
        <color theme="1"/>
        <rFont val="Arial Unicode MS"/>
        <family val="2"/>
      </rPr>
      <t>SAI MONTHLY STATUS</t>
    </r>
    <r>
      <rPr>
        <sz val="10"/>
        <color theme="1"/>
        <rFont val="Arial"/>
        <family val="2"/>
      </rPr>
      <t xml:space="preserve"> is </t>
    </r>
    <r>
      <rPr>
        <sz val="10"/>
        <color theme="1"/>
        <rFont val="Arial Unicode MS"/>
        <family val="2"/>
      </rPr>
      <t>"UNPAID"</t>
    </r>
  </si>
  <si>
    <r>
      <rPr>
        <sz val="10"/>
        <color theme="1"/>
        <rFont val="Arimo"/>
      </rPr>
      <t>"PAID"</t>
    </r>
    <r>
      <rPr>
        <sz val="10"/>
        <color theme="1"/>
        <rFont val="Arial"/>
        <family val="2"/>
      </rPr>
      <t xml:space="preserve"> if the status is </t>
    </r>
    <r>
      <rPr>
        <sz val="10"/>
        <color theme="1"/>
        <rFont val="Arial Unicode MS"/>
        <family val="2"/>
      </rPr>
      <t>"PAID"</t>
    </r>
    <r>
      <rPr>
        <sz val="10"/>
        <color theme="1"/>
        <rFont val="Arial"/>
        <family val="2"/>
      </rPr>
      <t xml:space="preserve"> and RFP No is present</t>
    </r>
  </si>
  <si>
    <t>🟦 Status Column Formula</t>
  </si>
  <si>
    <r>
      <rPr>
        <sz val="10"/>
        <color theme="1"/>
        <rFont val="Arial"/>
        <family val="2"/>
      </rPr>
      <t xml:space="preserve">Assume this is going in </t>
    </r>
    <r>
      <rPr>
        <b/>
        <sz val="10"/>
        <color theme="1"/>
        <rFont val="Arial"/>
        <family val="2"/>
      </rPr>
      <t>Column J</t>
    </r>
    <r>
      <rPr>
        <sz val="10"/>
        <color theme="1"/>
        <rFont val="Arial"/>
        <family val="2"/>
      </rPr>
      <t xml:space="preserve"> of </t>
    </r>
    <r>
      <rPr>
        <sz val="10"/>
        <color theme="1"/>
        <rFont val="Arial Unicode MS"/>
        <family val="2"/>
      </rPr>
      <t>2025 JOB LIST</t>
    </r>
    <r>
      <rPr>
        <sz val="10"/>
        <color theme="1"/>
        <rFont val="Arial"/>
        <family val="2"/>
      </rPr>
      <t xml:space="preserve">, starting in </t>
    </r>
    <r>
      <rPr>
        <b/>
        <sz val="10"/>
        <color theme="1"/>
        <rFont val="Arial"/>
        <family val="2"/>
      </rPr>
      <t>cell J2</t>
    </r>
    <r>
      <rPr>
        <sz val="10"/>
        <color theme="1"/>
        <rFont val="Arial"/>
        <family val="2"/>
      </rPr>
      <t>:</t>
    </r>
  </si>
  <si>
    <t>✅ What it Does:</t>
  </si>
  <si>
    <t>Status in SAI MONTHLY STATUS!W</t>
  </si>
  <si>
    <t>Output</t>
  </si>
  <si>
    <t>Empty</t>
  </si>
  <si>
    <t>(doesn’t matter)</t>
  </si>
  <si>
    <t>Not Billed</t>
  </si>
  <si>
    <t>Filled</t>
  </si>
  <si>
    <t>(File No not found)</t>
  </si>
  <si>
    <t>—</t>
  </si>
  <si>
    <t>Let me know if you'd like a conditional formatting rule to color code these too!</t>
  </si>
  <si>
    <t>🔐 Safe version of “Date on Check” formula</t>
  </si>
  <si>
    <t xml:space="preserve">    IF(</t>
  </si>
  <si>
    <t xml:space="preserve">      OR(</t>
  </si>
  <si>
    <t xml:space="preserve">        INDEX('SAI MONTHLY STATUS'!P:P, MATCH(A2, 'SAI MONTHLY STATUS'!A:A, 0)) = "",</t>
  </si>
  <si>
    <t xml:space="preserve">        INDEX('SAI MONTHLY STATUS'!W:W, MATCH(A2, 'SAI MONTHLY STATUS'!A:A, 0)) = "UNPAID"</t>
  </si>
  <si>
    <t xml:space="preserve">      ),</t>
  </si>
  <si>
    <t xml:space="preserve">      "",</t>
  </si>
  <si>
    <t xml:space="preserve">      INDEX('SAI MONTHLY STATUS'!V:V, MATCH(A2, 'SAI MONTHLY STATUS'!A:A, 0))</t>
  </si>
  <si>
    <t xml:space="preserve">    ""</t>
  </si>
  <si>
    <t>✅ This Ensures:</t>
  </si>
  <si>
    <r>
      <rPr>
        <sz val="10"/>
        <color theme="1"/>
        <rFont val="Arial"/>
        <family val="2"/>
      </rPr>
      <t xml:space="preserve">The SAI FILE NO must </t>
    </r>
    <r>
      <rPr>
        <b/>
        <sz val="10"/>
        <color theme="1"/>
        <rFont val="Arial"/>
        <family val="2"/>
      </rPr>
      <t>exist</t>
    </r>
    <r>
      <rPr>
        <sz val="10"/>
        <color theme="1"/>
        <rFont val="Arial"/>
        <family val="2"/>
      </rPr>
      <t xml:space="preserve"> in </t>
    </r>
    <r>
      <rPr>
        <sz val="10"/>
        <color theme="1"/>
        <rFont val="Arial Unicode MS"/>
        <family val="2"/>
      </rPr>
      <t>'SAI MONTHLY STATUS'</t>
    </r>
  </si>
  <si>
    <r>
      <rPr>
        <sz val="10"/>
        <color theme="1"/>
        <rFont val="Arial"/>
        <family val="2"/>
      </rPr>
      <t xml:space="preserve">If it doesn't, the formula returns </t>
    </r>
    <r>
      <rPr>
        <b/>
        <sz val="10"/>
        <color theme="1"/>
        <rFont val="Arial"/>
        <family val="2"/>
      </rPr>
      <t>nothing</t>
    </r>
  </si>
  <si>
    <t>If it does exist, it checks if it's PAID before showing the check date</t>
  </si>
  <si>
    <t>Column1</t>
  </si>
  <si>
    <t>Concatentate Hygienist with</t>
  </si>
  <si>
    <t>UNIQUE - returns a list of values from a range or array, it works with any type of data</t>
  </si>
  <si>
    <t>UNIQUE(array, [by_col], [exactly_once])</t>
  </si>
  <si>
    <t>Dynamic array, automatically spills into neighboring cells vertically or horizontally</t>
  </si>
  <si>
    <t>Column2</t>
  </si>
  <si>
    <t>MATCH returns a number</t>
  </si>
  <si>
    <t>"Hygienist " &amp; TEXT(MATCH( I2, UNIQUE($I$2:$I$362), 0), "00")</t>
  </si>
  <si>
    <t>Finds where in the cell I2 appears in that unique list, and returns the number of where it appears in the unique list</t>
  </si>
  <si>
    <t>TEXT changes the format of a single digit into a two digit</t>
  </si>
  <si>
    <t>Then concatenate Hygienist with that double digit number</t>
  </si>
  <si>
    <t>("xxxx" &amp; RIGHT(E2, 3))</t>
  </si>
  <si>
    <t>ANONYMIZE DATA</t>
  </si>
  <si>
    <t>Hygienist Name</t>
  </si>
  <si>
    <t>Work Authorization #</t>
  </si>
  <si>
    <t>New Column Name</t>
  </si>
  <si>
    <t>Formula Example</t>
  </si>
  <si>
    <t>Purpose</t>
  </si>
  <si>
    <t>Job Age (Days)</t>
  </si>
  <si>
    <t>=TODAY()-[Start Date]</t>
  </si>
  <si>
    <t>Shows how many days a job is open</t>
  </si>
  <si>
    <t>Cost Variance ($)</t>
  </si>
  <si>
    <t>=[Actual Cost] - [Estimated Cost]</t>
  </si>
  <si>
    <t>Over/under budget in dollars</t>
  </si>
  <si>
    <t>Cost Variance (%)</t>
  </si>
  <si>
    <t>=IF([Estimated Cost]=0, 0, ([Actual Cost] - [Estimated Cost]) / [Estimated Cost])</t>
  </si>
  <si>
    <t>Over/under budget as a percentage</t>
  </si>
  <si>
    <t>Paid Flag</t>
  </si>
  <si>
    <t>=IF([Paid/Unpaid]="Paid", 1, 0)</t>
  </si>
  <si>
    <t>For calculating % paid jobs</t>
  </si>
  <si>
    <t>ADD HELPER COLUMNS</t>
  </si>
  <si>
    <t>Plan for Your Excel Dashboard</t>
  </si>
  <si>
    <t>Goal:</t>
  </si>
  <si>
    <t>A professional, interactive dashboard that tracks asbestos/lead/mold inspection projects, showing KPIs, trends, and status in a visually appealing way.</t>
  </si>
  <si>
    <t>Data Source:</t>
  </si>
  <si>
    <t>Your real SAI project data (WA #, Service ID, Hygienist, Estimated/Actual Cost, Paid/Unpaid, etc.)</t>
  </si>
  <si>
    <t>Step 1 – Prepare &amp; Clean Data</t>
  </si>
  <si>
    <r>
      <t>Remove/Anonymize sensitive info</t>
    </r>
    <r>
      <rPr>
        <sz val="10"/>
        <color theme="1"/>
        <rFont val="Arial"/>
        <family val="2"/>
        <scheme val="minor"/>
      </rPr>
      <t xml:space="preserve"> for public portfolio use (e.g., replace names with placeholders like “Hygienist A”).</t>
    </r>
  </si>
  <si>
    <t>Standardize column names and formats (dates, currency, text case).</t>
  </si>
  <si>
    <t>Add any missing helper columns for dashboard logic (e.g., Job Age in Days, Payment Status Flag, Open vs Closed).</t>
  </si>
  <si>
    <t>Step 2 – Identify KPIs</t>
  </si>
  <si>
    <t>Some ideas:</t>
  </si>
  <si>
    <r>
      <t>Total Projects</t>
    </r>
    <r>
      <rPr>
        <sz val="10"/>
        <color theme="1"/>
        <rFont val="Arial"/>
        <family val="2"/>
        <scheme val="minor"/>
      </rPr>
      <t xml:space="preserve"> (count)</t>
    </r>
  </si>
  <si>
    <r>
      <t>Total Estimated vs Actual Cost</t>
    </r>
    <r>
      <rPr>
        <sz val="10"/>
        <color theme="1"/>
        <rFont val="Arial"/>
        <family val="2"/>
        <scheme val="minor"/>
      </rPr>
      <t xml:space="preserve"> (with variance %)</t>
    </r>
  </si>
  <si>
    <t>Average Project Duration</t>
  </si>
  <si>
    <t>% Paid vs Unpaid Jobs</t>
  </si>
  <si>
    <r>
      <t>Jobs by Type</t>
    </r>
    <r>
      <rPr>
        <sz val="10"/>
        <color theme="1"/>
        <rFont val="Arial"/>
        <family val="2"/>
        <scheme val="minor"/>
      </rPr>
      <t xml:space="preserve"> (asbestos, lead, mold)</t>
    </r>
  </si>
  <si>
    <t>Workload by Hygienist</t>
  </si>
  <si>
    <t>Step 3 – Build Pivot Tables</t>
  </si>
  <si>
    <t>Create pivot tables to feed the dashboard:</t>
  </si>
  <si>
    <t>Projects by Status</t>
  </si>
  <si>
    <t>Cost breakdown (Estimated vs Actual)</t>
  </si>
  <si>
    <t>Jobs per Hygienist</t>
  </si>
  <si>
    <t>Monthly trends</t>
  </si>
  <si>
    <t>Step 4 – Dashboard Layout</t>
  </si>
  <si>
    <r>
      <t>Top row:</t>
    </r>
    <r>
      <rPr>
        <sz val="10"/>
        <color theme="1"/>
        <rFont val="Arial"/>
        <family val="2"/>
        <scheme val="minor"/>
      </rPr>
      <t xml:space="preserve"> KPI cards (Total Projects, Total Costs, % Paid)</t>
    </r>
  </si>
  <si>
    <r>
      <t>Middle section:</t>
    </r>
    <r>
      <rPr>
        <sz val="10"/>
        <color theme="1"/>
        <rFont val="Arial"/>
        <family val="2"/>
        <scheme val="minor"/>
      </rPr>
      <t xml:space="preserve"> Charts (bar for jobs per hygienist, line for monthly trends)</t>
    </r>
  </si>
  <si>
    <r>
      <t>Bottom section:</t>
    </r>
    <r>
      <rPr>
        <sz val="10"/>
        <color theme="1"/>
        <rFont val="Arial"/>
        <family val="2"/>
        <scheme val="minor"/>
      </rPr>
      <t xml:space="preserve"> Project table with slicers for filtering</t>
    </r>
  </si>
  <si>
    <t>Step 5 – Interactivity</t>
  </si>
  <si>
    <t>Slicers for:</t>
  </si>
  <si>
    <t>Date Range</t>
  </si>
  <si>
    <t>Hygienist</t>
  </si>
  <si>
    <t>Job Type</t>
  </si>
  <si>
    <t>Payment Status</t>
  </si>
  <si>
    <t>Timeline for start/close dates</t>
  </si>
  <si>
    <t>Step 6 – Portfolio Polish</t>
  </si>
  <si>
    <t>Consistent color theme (aligned with your branding or clean neutral palette)</t>
  </si>
  <si>
    <t>Clear labels and chart titles</t>
  </si>
  <si>
    <t>Remove gridlines &amp; unnecessary clutter</t>
  </si>
  <si>
    <t>Add a short dashboard description for your GitHub README</t>
  </si>
  <si>
    <r>
      <t xml:space="preserve">If you want, we can start </t>
    </r>
    <r>
      <rPr>
        <b/>
        <sz val="10"/>
        <color theme="1"/>
        <rFont val="Arial"/>
        <family val="2"/>
        <scheme val="minor"/>
      </rPr>
      <t>right now</t>
    </r>
    <r>
      <rPr>
        <sz val="10"/>
        <color theme="1"/>
        <rFont val="Arial"/>
        <family val="2"/>
        <scheme val="minor"/>
      </rPr>
      <t xml:space="preserve"> by:</t>
    </r>
  </si>
  <si>
    <t>Reviewing your latest dataset</t>
  </si>
  <si>
    <t>Deciding on which KPIs to display</t>
  </si>
  <si>
    <t>Creating the first pivot table to feed the dashboard</t>
  </si>
  <si>
    <r>
      <t xml:space="preserve">Do you want me to start by helping you </t>
    </r>
    <r>
      <rPr>
        <b/>
        <sz val="10"/>
        <color theme="1"/>
        <rFont val="Arial"/>
        <family val="2"/>
        <scheme val="minor"/>
      </rPr>
      <t>anonymize and prep</t>
    </r>
    <r>
      <rPr>
        <sz val="10"/>
        <color theme="1"/>
        <rFont val="Arial"/>
        <family val="2"/>
        <scheme val="minor"/>
      </rPr>
      <t xml:space="preserve"> your current dataset so it’s safe to share in your portfolio? That’s the first step before we touch the visuals.</t>
    </r>
  </si>
  <si>
    <t>Cost Variance</t>
  </si>
  <si>
    <t>Actual Cost - Estimated Cost</t>
  </si>
  <si>
    <t>Days to Complete</t>
  </si>
  <si>
    <t>Days from Initial to Start DT</t>
  </si>
  <si>
    <t>Job OPEN</t>
  </si>
  <si>
    <t>VLOOKUP(A22, A2:F18, 1)</t>
  </si>
  <si>
    <t>XLOOKUP(A22, F2:F18, A2:A18)</t>
  </si>
  <si>
    <t>UNIQUE FXN</t>
  </si>
  <si>
    <t>Alias_Hygienist</t>
  </si>
  <si>
    <t>Alias_WA</t>
  </si>
  <si>
    <t>Count of Job OPEN</t>
  </si>
  <si>
    <t>Total 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</si>
</sst>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6" formatCode="&quot;$&quot;#,##0_);[Red]\(&quot;$&quot;#,##0\)"/>
    <numFmt numFmtId="8" formatCode="&quot;$&quot;#,##0.00_);[Red]\(&quot;$&quot;#,##0.00\)"/>
    <numFmt numFmtId="164" formatCode="mm\-dd\-yyyy"/>
    <numFmt numFmtId="165" formatCode="&quot;$&quot;#,##0.00"/>
  </numFmts>
  <fonts count="26">
    <font>
      <sz val="10"/>
      <color theme="1"/>
      <name val="Arial"/>
      <scheme val="minor"/>
    </font>
    <font>
      <b/>
      <sz val="12"/>
      <color theme="1"/>
      <name val="Calibri"/>
      <family val="2"/>
    </font>
    <font>
      <sz val="12"/>
      <color theme="1"/>
      <name val="Calibri"/>
      <family val="2"/>
    </font>
    <font>
      <sz val="10"/>
      <color theme="10"/>
      <name val="Arial"/>
      <family val="2"/>
    </font>
    <font>
      <b/>
      <sz val="11"/>
      <color theme="1"/>
      <name val="Calibri"/>
      <family val="2"/>
    </font>
    <font>
      <sz val="11"/>
      <color theme="1"/>
      <name val="Calibri"/>
      <family val="2"/>
    </font>
    <font>
      <sz val="11"/>
      <color theme="10"/>
      <name val="Calibri"/>
      <family val="2"/>
    </font>
    <font>
      <sz val="11"/>
      <color theme="10"/>
      <name val="Arial"/>
      <family val="2"/>
    </font>
    <font>
      <sz val="10"/>
      <name val="Arial"/>
      <family val="2"/>
    </font>
    <font>
      <sz val="10"/>
      <color theme="1"/>
      <name val="Arial"/>
      <family val="2"/>
    </font>
    <font>
      <sz val="10"/>
      <color theme="1"/>
      <name val="Arial"/>
      <family val="2"/>
      <scheme val="minor"/>
    </font>
    <font>
      <b/>
      <sz val="10"/>
      <color theme="1"/>
      <name val="Arial"/>
      <family val="2"/>
    </font>
    <font>
      <b/>
      <sz val="9"/>
      <color theme="1"/>
      <name val="Arial"/>
      <family val="2"/>
    </font>
    <font>
      <sz val="9"/>
      <color theme="1"/>
      <name val="Arial"/>
      <family val="2"/>
    </font>
    <font>
      <sz val="12"/>
      <color theme="1"/>
      <name val="Arial"/>
      <family val="2"/>
    </font>
    <font>
      <b/>
      <sz val="12"/>
      <color theme="1"/>
      <name val="Arial"/>
      <family val="2"/>
    </font>
    <font>
      <b/>
      <sz val="11"/>
      <color theme="1"/>
      <name val="Arial"/>
      <family val="2"/>
    </font>
    <font>
      <b/>
      <sz val="13"/>
      <color theme="1"/>
      <name val="Arial"/>
      <family val="2"/>
    </font>
    <font>
      <sz val="10"/>
      <color theme="1"/>
      <name val="Arimo"/>
    </font>
    <font>
      <b/>
      <sz val="18"/>
      <color theme="1"/>
      <name val="Arial"/>
      <family val="2"/>
    </font>
    <font>
      <b/>
      <sz val="10"/>
      <color theme="1"/>
      <name val="Arial Unicode MS"/>
      <family val="2"/>
    </font>
    <font>
      <sz val="10"/>
      <color theme="1"/>
      <name val="Arial Unicode MS"/>
      <family val="2"/>
    </font>
    <font>
      <b/>
      <sz val="10"/>
      <color theme="1"/>
      <name val="Arial"/>
      <family val="2"/>
      <scheme val="minor"/>
    </font>
    <font>
      <b/>
      <sz val="18"/>
      <color theme="1"/>
      <name val="Arial"/>
      <family val="2"/>
      <scheme val="minor"/>
    </font>
    <font>
      <b/>
      <sz val="13.5"/>
      <color theme="1"/>
      <name val="Arial"/>
      <family val="2"/>
      <scheme val="minor"/>
    </font>
    <font>
      <sz val="8"/>
      <name val="Arial"/>
      <family val="2"/>
      <scheme val="minor"/>
    </font>
  </fonts>
  <fills count="5">
    <fill>
      <patternFill patternType="none"/>
    </fill>
    <fill>
      <patternFill patternType="gray125"/>
    </fill>
    <fill>
      <patternFill patternType="solid">
        <fgColor rgb="FFDBE5F1"/>
        <bgColor rgb="FFDBE5F1"/>
      </patternFill>
    </fill>
    <fill>
      <patternFill patternType="solid">
        <fgColor rgb="FFFFFF00"/>
        <bgColor rgb="FFFFFF00"/>
      </patternFill>
    </fill>
    <fill>
      <patternFill patternType="solid">
        <fgColor rgb="FF00B050"/>
        <bgColor rgb="FF00B050"/>
      </patternFill>
    </fill>
  </fills>
  <borders count="18">
    <border>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thin">
        <color theme="4"/>
      </left>
      <right style="thin">
        <color theme="4"/>
      </right>
      <top style="thin">
        <color theme="4"/>
      </top>
      <bottom style="thin">
        <color theme="4"/>
      </bottom>
      <diagonal/>
    </border>
    <border>
      <left style="thin">
        <color rgb="FF000000"/>
      </left>
      <right style="thin">
        <color rgb="FF000000"/>
      </right>
      <top style="thin">
        <color rgb="FF000000"/>
      </top>
      <bottom/>
      <diagonal/>
    </border>
    <border>
      <left style="thin">
        <color theme="4"/>
      </left>
      <right style="thin">
        <color theme="4"/>
      </right>
      <top style="thin">
        <color theme="4"/>
      </top>
      <bottom/>
      <diagonal/>
    </border>
    <border>
      <left/>
      <right/>
      <top/>
      <bottom/>
      <diagonal/>
    </border>
    <border>
      <left/>
      <right/>
      <top/>
      <bottom/>
      <diagonal/>
    </border>
    <border>
      <left/>
      <right/>
      <top/>
      <bottom/>
      <diagonal/>
    </border>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150">
    <xf numFmtId="0" fontId="0" fillId="0" borderId="0" xfId="0"/>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64" fontId="1" fillId="0" borderId="1" xfId="0" applyNumberFormat="1" applyFont="1" applyBorder="1" applyAlignment="1">
      <alignment horizontal="center" vertical="center" wrapText="1"/>
    </xf>
    <xf numFmtId="8" fontId="1" fillId="0" borderId="1" xfId="0" applyNumberFormat="1" applyFont="1" applyBorder="1" applyAlignment="1">
      <alignment horizontal="center" vertical="center" wrapText="1"/>
    </xf>
    <xf numFmtId="40" fontId="1" fillId="0" borderId="2" xfId="0" applyNumberFormat="1"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center" vertical="center" wrapText="1"/>
    </xf>
    <xf numFmtId="0" fontId="2" fillId="0" borderId="3" xfId="0" applyFont="1" applyBorder="1"/>
    <xf numFmtId="0" fontId="2" fillId="0" borderId="3" xfId="0" applyFont="1" applyBorder="1" applyAlignment="1">
      <alignment horizontal="center"/>
    </xf>
    <xf numFmtId="0" fontId="2" fillId="0" borderId="3" xfId="0" applyFont="1" applyBorder="1" applyAlignment="1">
      <alignment horizontal="left"/>
    </xf>
    <xf numFmtId="164" fontId="2" fillId="0" borderId="3" xfId="0" applyNumberFormat="1" applyFont="1" applyBorder="1"/>
    <xf numFmtId="8" fontId="2" fillId="0" borderId="3" xfId="0" applyNumberFormat="1" applyFont="1" applyBorder="1"/>
    <xf numFmtId="164" fontId="2" fillId="0" borderId="3" xfId="0" applyNumberFormat="1" applyFont="1" applyBorder="1" applyAlignment="1">
      <alignment horizontal="right"/>
    </xf>
    <xf numFmtId="14" fontId="2" fillId="0" borderId="3" xfId="0" applyNumberFormat="1" applyFont="1" applyBorder="1"/>
    <xf numFmtId="40" fontId="2" fillId="0" borderId="3" xfId="0" applyNumberFormat="1" applyFont="1" applyBorder="1"/>
    <xf numFmtId="0" fontId="2" fillId="0" borderId="0" xfId="0" applyFont="1"/>
    <xf numFmtId="0" fontId="3" fillId="0" borderId="3" xfId="0" applyFont="1" applyBorder="1"/>
    <xf numFmtId="16" fontId="2" fillId="0" borderId="3" xfId="0" applyNumberFormat="1" applyFont="1" applyBorder="1"/>
    <xf numFmtId="0" fontId="2" fillId="0" borderId="0" xfId="0" applyFont="1" applyAlignment="1">
      <alignment horizontal="center"/>
    </xf>
    <xf numFmtId="0" fontId="2" fillId="0" borderId="0" xfId="0" applyFont="1" applyAlignment="1">
      <alignment horizontal="left"/>
    </xf>
    <xf numFmtId="164" fontId="2" fillId="0" borderId="0" xfId="0" applyNumberFormat="1" applyFont="1"/>
    <xf numFmtId="164" fontId="2" fillId="0" borderId="0" xfId="0" applyNumberFormat="1" applyFont="1" applyAlignment="1">
      <alignment horizontal="center"/>
    </xf>
    <xf numFmtId="8" fontId="2" fillId="0" borderId="0" xfId="0" applyNumberFormat="1" applyFont="1"/>
    <xf numFmtId="40" fontId="2" fillId="0" borderId="0" xfId="0" applyNumberFormat="1" applyFont="1"/>
    <xf numFmtId="0" fontId="4" fillId="0" borderId="0" xfId="0" applyFont="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164" fontId="4" fillId="0" borderId="4" xfId="0" applyNumberFormat="1" applyFont="1" applyBorder="1" applyAlignment="1">
      <alignment horizontal="center" vertical="center" wrapText="1"/>
    </xf>
    <xf numFmtId="8" fontId="4" fillId="0" borderId="4" xfId="0" applyNumberFormat="1" applyFont="1" applyBorder="1" applyAlignment="1">
      <alignment horizontal="center" vertical="center" wrapText="1"/>
    </xf>
    <xf numFmtId="40" fontId="4" fillId="0" borderId="5" xfId="0" applyNumberFormat="1" applyFont="1" applyBorder="1" applyAlignment="1">
      <alignment horizontal="center" vertical="center" wrapText="1"/>
    </xf>
    <xf numFmtId="0" fontId="4" fillId="0" borderId="4" xfId="0" applyFont="1" applyBorder="1" applyAlignment="1">
      <alignment horizontal="center" vertical="center"/>
    </xf>
    <xf numFmtId="0" fontId="5" fillId="2" borderId="3" xfId="0" applyFont="1" applyFill="1" applyBorder="1"/>
    <xf numFmtId="0" fontId="5" fillId="2" borderId="3" xfId="0" applyFont="1" applyFill="1" applyBorder="1" applyAlignment="1">
      <alignment horizontal="center"/>
    </xf>
    <xf numFmtId="0" fontId="5" fillId="2" borderId="3" xfId="0" applyFont="1" applyFill="1" applyBorder="1" applyAlignment="1">
      <alignment horizontal="left"/>
    </xf>
    <xf numFmtId="164" fontId="5" fillId="2" borderId="3" xfId="0" applyNumberFormat="1" applyFont="1" applyFill="1" applyBorder="1"/>
    <xf numFmtId="8" fontId="5" fillId="2" borderId="3" xfId="0" applyNumberFormat="1" applyFont="1" applyFill="1" applyBorder="1"/>
    <xf numFmtId="164" fontId="5" fillId="2" borderId="3" xfId="0" applyNumberFormat="1" applyFont="1" applyFill="1" applyBorder="1" applyAlignment="1">
      <alignment horizontal="right"/>
    </xf>
    <xf numFmtId="14" fontId="5" fillId="2" borderId="3" xfId="0" applyNumberFormat="1" applyFont="1" applyFill="1" applyBorder="1"/>
    <xf numFmtId="40" fontId="5" fillId="2" borderId="3" xfId="0" applyNumberFormat="1" applyFont="1" applyFill="1" applyBorder="1"/>
    <xf numFmtId="0" fontId="5" fillId="2" borderId="6" xfId="0" applyFont="1" applyFill="1" applyBorder="1"/>
    <xf numFmtId="14" fontId="5" fillId="2" borderId="6" xfId="0" applyNumberFormat="1" applyFont="1" applyFill="1" applyBorder="1"/>
    <xf numFmtId="0" fontId="6" fillId="2" borderId="6" xfId="0" applyFont="1" applyFill="1" applyBorder="1"/>
    <xf numFmtId="0" fontId="5" fillId="0" borderId="3" xfId="0" applyFont="1" applyBorder="1"/>
    <xf numFmtId="0" fontId="5" fillId="0" borderId="3" xfId="0" applyFont="1" applyBorder="1" applyAlignment="1">
      <alignment horizontal="center"/>
    </xf>
    <xf numFmtId="0" fontId="5" fillId="0" borderId="3" xfId="0" applyFont="1" applyBorder="1" applyAlignment="1">
      <alignment horizontal="left"/>
    </xf>
    <xf numFmtId="164" fontId="5" fillId="0" borderId="3" xfId="0" applyNumberFormat="1" applyFont="1" applyBorder="1"/>
    <xf numFmtId="8" fontId="5" fillId="0" borderId="3" xfId="0" applyNumberFormat="1" applyFont="1" applyBorder="1"/>
    <xf numFmtId="164" fontId="5" fillId="0" borderId="3" xfId="0" applyNumberFormat="1" applyFont="1" applyBorder="1" applyAlignment="1">
      <alignment horizontal="right"/>
    </xf>
    <xf numFmtId="14" fontId="5" fillId="0" borderId="3" xfId="0" applyNumberFormat="1" applyFont="1" applyBorder="1"/>
    <xf numFmtId="40" fontId="5" fillId="0" borderId="3" xfId="0" applyNumberFormat="1" applyFont="1" applyBorder="1"/>
    <xf numFmtId="0" fontId="5" fillId="0" borderId="6" xfId="0" applyFont="1" applyBorder="1"/>
    <xf numFmtId="14" fontId="5" fillId="0" borderId="6" xfId="0" applyNumberFormat="1" applyFont="1" applyBorder="1"/>
    <xf numFmtId="0" fontId="6" fillId="0" borderId="6" xfId="0" applyFont="1" applyBorder="1"/>
    <xf numFmtId="0" fontId="7" fillId="2" borderId="6" xfId="0" applyFont="1" applyFill="1" applyBorder="1"/>
    <xf numFmtId="0" fontId="5" fillId="0" borderId="7" xfId="0" applyFont="1" applyBorder="1"/>
    <xf numFmtId="0" fontId="5" fillId="0" borderId="7" xfId="0" applyFont="1" applyBorder="1" applyAlignment="1">
      <alignment horizontal="center"/>
    </xf>
    <xf numFmtId="0" fontId="5" fillId="0" borderId="7" xfId="0" applyFont="1" applyBorder="1" applyAlignment="1">
      <alignment horizontal="left"/>
    </xf>
    <xf numFmtId="164" fontId="5" fillId="0" borderId="7" xfId="0" applyNumberFormat="1" applyFont="1" applyBorder="1"/>
    <xf numFmtId="8" fontId="5" fillId="0" borderId="7" xfId="0" applyNumberFormat="1" applyFont="1" applyBorder="1"/>
    <xf numFmtId="164" fontId="5" fillId="0" borderId="7" xfId="0" applyNumberFormat="1" applyFont="1" applyBorder="1" applyAlignment="1">
      <alignment horizontal="right"/>
    </xf>
    <xf numFmtId="14" fontId="5" fillId="0" borderId="7" xfId="0" applyNumberFormat="1" applyFont="1" applyBorder="1"/>
    <xf numFmtId="40" fontId="5" fillId="0" borderId="7" xfId="0" applyNumberFormat="1" applyFont="1" applyBorder="1"/>
    <xf numFmtId="0" fontId="5" fillId="0" borderId="8" xfId="0" applyFont="1" applyBorder="1"/>
    <xf numFmtId="14" fontId="5" fillId="0" borderId="8" xfId="0" applyNumberFormat="1" applyFont="1" applyBorder="1"/>
    <xf numFmtId="0" fontId="1" fillId="0" borderId="0" xfId="0" applyFont="1"/>
    <xf numFmtId="2" fontId="9" fillId="0" borderId="0" xfId="0" applyNumberFormat="1" applyFont="1"/>
    <xf numFmtId="0" fontId="1" fillId="3" borderId="12" xfId="0" applyFont="1" applyFill="1" applyBorder="1"/>
    <xf numFmtId="0" fontId="2" fillId="3" borderId="12" xfId="0" applyFont="1" applyFill="1" applyBorder="1"/>
    <xf numFmtId="2" fontId="2" fillId="0" borderId="0" xfId="0" applyNumberFormat="1" applyFont="1"/>
    <xf numFmtId="0" fontId="2" fillId="0" borderId="13" xfId="0" applyFont="1" applyBorder="1"/>
    <xf numFmtId="0" fontId="2" fillId="0" borderId="14" xfId="0" applyFont="1" applyBorder="1"/>
    <xf numFmtId="0" fontId="7" fillId="0" borderId="6" xfId="0" applyFont="1" applyBorder="1"/>
    <xf numFmtId="0" fontId="10" fillId="0" borderId="0" xfId="0" applyFont="1"/>
    <xf numFmtId="0" fontId="11" fillId="3" borderId="12" xfId="0" applyFont="1" applyFill="1" applyBorder="1"/>
    <xf numFmtId="0" fontId="9" fillId="0" borderId="0" xfId="0" applyFont="1" applyAlignment="1">
      <alignment horizontal="center"/>
    </xf>
    <xf numFmtId="8" fontId="10" fillId="0" borderId="0" xfId="0" applyNumberFormat="1" applyFont="1"/>
    <xf numFmtId="0" fontId="5" fillId="0" borderId="0" xfId="0" applyFont="1"/>
    <xf numFmtId="0" fontId="5" fillId="0" borderId="0" xfId="0" applyFont="1" applyAlignment="1">
      <alignment vertical="center" wrapText="1"/>
    </xf>
    <xf numFmtId="6" fontId="5" fillId="0" borderId="0" xfId="0" applyNumberFormat="1" applyFont="1" applyAlignment="1">
      <alignment vertical="center" wrapText="1"/>
    </xf>
    <xf numFmtId="0" fontId="4" fillId="3" borderId="12" xfId="0" applyFont="1" applyFill="1" applyBorder="1"/>
    <xf numFmtId="0" fontId="5" fillId="3" borderId="12" xfId="0" applyFont="1" applyFill="1" applyBorder="1"/>
    <xf numFmtId="0" fontId="12" fillId="0" borderId="0" xfId="0" applyFont="1" applyAlignment="1">
      <alignment horizontal="center" vertical="center" wrapText="1"/>
    </xf>
    <xf numFmtId="0" fontId="13" fillId="0" borderId="0" xfId="0" applyFont="1"/>
    <xf numFmtId="0" fontId="14" fillId="0" borderId="3" xfId="0" applyFont="1" applyBorder="1"/>
    <xf numFmtId="0" fontId="14" fillId="0" borderId="3" xfId="0" applyFont="1" applyBorder="1" applyAlignment="1">
      <alignment horizontal="center"/>
    </xf>
    <xf numFmtId="14" fontId="14" fillId="0" borderId="3" xfId="0" applyNumberFormat="1" applyFont="1" applyBorder="1" applyAlignment="1">
      <alignment horizontal="center"/>
    </xf>
    <xf numFmtId="165" fontId="14" fillId="0" borderId="3" xfId="0" applyNumberFormat="1" applyFont="1" applyBorder="1" applyAlignment="1">
      <alignment horizontal="center"/>
    </xf>
    <xf numFmtId="0" fontId="14" fillId="0" borderId="7" xfId="0" applyFont="1" applyBorder="1"/>
    <xf numFmtId="0" fontId="14" fillId="0" borderId="7" xfId="0" applyFont="1" applyBorder="1" applyAlignment="1">
      <alignment horizontal="center"/>
    </xf>
    <xf numFmtId="165" fontId="14" fillId="0" borderId="7" xfId="0" applyNumberFormat="1" applyFont="1" applyBorder="1" applyAlignment="1">
      <alignment horizontal="center"/>
    </xf>
    <xf numFmtId="0" fontId="14" fillId="0" borderId="0" xfId="0" applyFont="1"/>
    <xf numFmtId="0" fontId="14" fillId="0" borderId="0" xfId="0" applyFont="1" applyAlignment="1">
      <alignment horizontal="center"/>
    </xf>
    <xf numFmtId="0" fontId="9" fillId="0" borderId="0" xfId="0" applyFont="1" applyAlignment="1">
      <alignment horizontal="center" vertical="center"/>
    </xf>
    <xf numFmtId="0" fontId="14" fillId="0" borderId="0" xfId="0" applyFont="1" applyAlignment="1">
      <alignment horizontal="center" vertical="center"/>
    </xf>
    <xf numFmtId="0" fontId="14" fillId="0" borderId="3" xfId="0" applyFont="1" applyBorder="1" applyAlignment="1">
      <alignment horizontal="center" vertical="center"/>
    </xf>
    <xf numFmtId="0" fontId="14" fillId="0" borderId="15" xfId="0" applyFont="1" applyBorder="1" applyAlignment="1">
      <alignment horizontal="center" vertical="center"/>
    </xf>
    <xf numFmtId="14" fontId="14" fillId="0" borderId="3" xfId="0" applyNumberFormat="1" applyFont="1" applyBorder="1" applyAlignment="1">
      <alignment horizontal="center" vertical="center"/>
    </xf>
    <xf numFmtId="165" fontId="14" fillId="0" borderId="3" xfId="0" applyNumberFormat="1" applyFont="1" applyBorder="1" applyAlignment="1">
      <alignment horizontal="center" vertical="center"/>
    </xf>
    <xf numFmtId="0" fontId="14" fillId="0" borderId="7" xfId="0" applyFont="1" applyBorder="1" applyAlignment="1">
      <alignment horizontal="center" vertical="center"/>
    </xf>
    <xf numFmtId="14" fontId="14" fillId="0" borderId="7" xfId="0" applyNumberFormat="1" applyFont="1" applyBorder="1" applyAlignment="1">
      <alignment horizontal="center" vertical="center"/>
    </xf>
    <xf numFmtId="0" fontId="11" fillId="0" borderId="0" xfId="0" applyFont="1" applyAlignment="1">
      <alignment horizontal="center" vertical="top"/>
    </xf>
    <xf numFmtId="0" fontId="11" fillId="0" borderId="0" xfId="0" applyFont="1" applyAlignment="1">
      <alignment horizontal="center" vertical="top" wrapText="1"/>
    </xf>
    <xf numFmtId="0" fontId="11" fillId="0" borderId="0" xfId="0" applyFont="1" applyAlignment="1">
      <alignment horizontal="center" vertical="center" wrapText="1"/>
    </xf>
    <xf numFmtId="0" fontId="15" fillId="0" borderId="0" xfId="0" applyFont="1" applyAlignment="1">
      <alignment horizontal="center" vertical="top"/>
    </xf>
    <xf numFmtId="0" fontId="14" fillId="0" borderId="0" xfId="0" applyFont="1" applyAlignment="1">
      <alignment horizontal="left"/>
    </xf>
    <xf numFmtId="14" fontId="14" fillId="0" borderId="0" xfId="0" applyNumberFormat="1" applyFont="1" applyAlignment="1">
      <alignment horizontal="center"/>
    </xf>
    <xf numFmtId="165" fontId="14" fillId="0" borderId="0" xfId="0" applyNumberFormat="1" applyFont="1" applyAlignment="1">
      <alignment horizontal="center"/>
    </xf>
    <xf numFmtId="14" fontId="14" fillId="0" borderId="0" xfId="0" applyNumberFormat="1" applyFont="1"/>
    <xf numFmtId="0" fontId="14" fillId="0" borderId="0" xfId="0" applyFont="1" applyAlignment="1">
      <alignment horizontal="right"/>
    </xf>
    <xf numFmtId="0" fontId="12" fillId="0" borderId="0" xfId="0" applyFont="1" applyAlignment="1">
      <alignment horizontal="center" vertical="center"/>
    </xf>
    <xf numFmtId="0" fontId="12" fillId="0" borderId="0" xfId="0" applyFont="1" applyAlignment="1">
      <alignment horizontal="right" vertical="center"/>
    </xf>
    <xf numFmtId="0" fontId="12" fillId="0" borderId="0" xfId="0" applyFont="1" applyAlignment="1">
      <alignment horizontal="left" vertical="center"/>
    </xf>
    <xf numFmtId="14" fontId="9" fillId="0" borderId="0" xfId="0" applyNumberFormat="1" applyFont="1" applyAlignment="1">
      <alignment horizontal="right"/>
    </xf>
    <xf numFmtId="165" fontId="9" fillId="0" borderId="0" xfId="0" applyNumberFormat="1" applyFont="1" applyAlignment="1">
      <alignment horizontal="right"/>
    </xf>
    <xf numFmtId="0" fontId="9" fillId="0" borderId="0" xfId="0" applyFont="1" applyAlignment="1">
      <alignment horizontal="left"/>
    </xf>
    <xf numFmtId="0" fontId="9" fillId="0" borderId="0" xfId="0" applyFont="1" applyAlignment="1">
      <alignment horizontal="right"/>
    </xf>
    <xf numFmtId="0" fontId="16" fillId="0" borderId="0" xfId="0" applyFont="1"/>
    <xf numFmtId="0" fontId="11" fillId="0" borderId="0" xfId="0" applyFont="1"/>
    <xf numFmtId="0" fontId="11" fillId="4" borderId="12" xfId="0" applyFont="1" applyFill="1" applyBorder="1"/>
    <xf numFmtId="0" fontId="9" fillId="0" borderId="0" xfId="0" applyFont="1" applyAlignment="1">
      <alignment vertical="center" wrapText="1"/>
    </xf>
    <xf numFmtId="0" fontId="17" fillId="0" borderId="0" xfId="0" applyFont="1" applyAlignment="1">
      <alignment vertical="center"/>
    </xf>
    <xf numFmtId="0" fontId="9" fillId="0" borderId="0" xfId="0" applyFont="1" applyAlignment="1">
      <alignment horizontal="left" vertical="center"/>
    </xf>
    <xf numFmtId="0" fontId="18" fillId="0" borderId="0" xfId="0" applyFont="1" applyAlignment="1">
      <alignment horizontal="left" vertical="center"/>
    </xf>
    <xf numFmtId="0" fontId="19" fillId="0" borderId="0" xfId="0" applyFont="1" applyAlignment="1">
      <alignment vertical="center"/>
    </xf>
    <xf numFmtId="0" fontId="18" fillId="0" borderId="0" xfId="0" applyFont="1" applyAlignment="1">
      <alignment vertical="center"/>
    </xf>
    <xf numFmtId="0" fontId="15" fillId="0" borderId="0" xfId="0" applyFont="1" applyAlignment="1">
      <alignment vertical="center"/>
    </xf>
    <xf numFmtId="0" fontId="9" fillId="0" borderId="0" xfId="0" applyFont="1" applyAlignment="1">
      <alignment vertical="center"/>
    </xf>
    <xf numFmtId="0" fontId="1" fillId="3" borderId="9" xfId="0" applyFont="1" applyFill="1" applyBorder="1" applyAlignment="1">
      <alignment horizontal="center"/>
    </xf>
    <xf numFmtId="0" fontId="4" fillId="0" borderId="0" xfId="0" applyFont="1" applyAlignment="1">
      <alignment horizontal="center" vertical="center"/>
    </xf>
    <xf numFmtId="0" fontId="5" fillId="0" borderId="0" xfId="0" applyFont="1" applyAlignment="1"/>
    <xf numFmtId="0" fontId="8" fillId="0" borderId="10" xfId="0" applyFont="1" applyBorder="1" applyAlignment="1"/>
    <xf numFmtId="0" fontId="8" fillId="0" borderId="11" xfId="0" applyFont="1" applyBorder="1" applyAlignment="1"/>
    <xf numFmtId="0" fontId="1" fillId="3" borderId="12" xfId="0" applyFont="1" applyFill="1" applyBorder="1" applyAlignment="1">
      <alignment horizontal="center"/>
    </xf>
    <xf numFmtId="2" fontId="2" fillId="0" borderId="3" xfId="0" applyNumberFormat="1" applyFont="1" applyBorder="1" applyAlignment="1">
      <alignment horizontal="right"/>
    </xf>
    <xf numFmtId="0" fontId="22" fillId="0" borderId="0" xfId="0" applyFont="1"/>
    <xf numFmtId="0" fontId="21" fillId="0" borderId="0" xfId="0" applyFont="1"/>
    <xf numFmtId="0" fontId="23" fillId="0" borderId="0" xfId="0" applyFont="1"/>
    <xf numFmtId="0" fontId="24" fillId="0" borderId="0" xfId="0" applyFont="1"/>
    <xf numFmtId="40" fontId="1" fillId="0" borderId="2" xfId="0" applyNumberFormat="1" applyFont="1" applyBorder="1" applyAlignment="1">
      <alignment horizontal="center" vertical="center"/>
    </xf>
    <xf numFmtId="8" fontId="1" fillId="0" borderId="1" xfId="0" applyNumberFormat="1" applyFont="1" applyBorder="1" applyAlignment="1">
      <alignment horizontal="center"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vertical="center"/>
    </xf>
    <xf numFmtId="164" fontId="1" fillId="0" borderId="1" xfId="0" applyNumberFormat="1" applyFont="1" applyBorder="1" applyAlignment="1">
      <alignment horizontal="center" vertical="center"/>
    </xf>
    <xf numFmtId="0" fontId="2" fillId="0" borderId="0" xfId="0" applyFont="1" applyAlignment="1">
      <alignment horizontal="center" vertical="center"/>
    </xf>
    <xf numFmtId="0" fontId="0" fillId="0" borderId="0" xfId="0" applyAlignment="1"/>
    <xf numFmtId="0" fontId="0" fillId="0" borderId="16" xfId="0" applyBorder="1"/>
    <xf numFmtId="0" fontId="0" fillId="0" borderId="17" xfId="0" applyNumberFormat="1" applyBorder="1"/>
  </cellXfs>
  <cellStyles count="1">
    <cellStyle name="Normal" xfId="0" builtinId="0"/>
  </cellStyles>
  <dxfs count="30">
    <dxf>
      <font>
        <b val="0"/>
        <i val="0"/>
        <strike val="0"/>
        <condense val="0"/>
        <extend val="0"/>
        <outline val="0"/>
        <shadow val="0"/>
        <u val="none"/>
        <vertAlign val="baseline"/>
        <sz val="12"/>
        <color theme="1"/>
        <name val="Calibri"/>
        <family val="2"/>
        <scheme val="none"/>
      </font>
      <numFmt numFmtId="0" formatCode="Genera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theme="1"/>
        <name val="Calibri"/>
        <family val="2"/>
        <scheme val="none"/>
      </font>
      <numFmt numFmtId="2" formatCode="0.0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theme="1"/>
        <name val="Calibri"/>
        <family val="2"/>
        <scheme val="none"/>
      </font>
      <numFmt numFmtId="164" formatCode="mm\-dd\-yyyy"/>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theme="1"/>
        <name val="Calibri"/>
        <family val="2"/>
        <scheme val="none"/>
      </font>
      <numFmt numFmtId="2" formatCode="0.0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12" formatCode="&quot;$&quot;#,##0.00_);[Red]\(&quot;$&quot;#,##0.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theme="1"/>
        <name val="Calibri"/>
        <family val="2"/>
        <scheme val="none"/>
      </font>
      <numFmt numFmtId="0" formatCode="Genera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theme="1"/>
        <name val="Calibri"/>
        <family val="2"/>
        <scheme val="none"/>
      </font>
      <numFmt numFmtId="0" formatCode="Genera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rgb="FF000000"/>
        </left>
        <right style="thin">
          <color rgb="FF000000"/>
        </right>
        <top style="thin">
          <color rgb="FF000000"/>
        </top>
        <bottom style="thin">
          <color rgb="FF000000"/>
        </bottom>
        <vertical/>
        <horizontal/>
      </border>
    </dxf>
    <dxf>
      <fill>
        <patternFill patternType="solid">
          <fgColor rgb="FFB8CCE4"/>
          <bgColor rgb="FFB8CCE4"/>
        </patternFill>
      </fill>
    </dxf>
    <dxf>
      <fill>
        <patternFill patternType="solid">
          <fgColor rgb="FFD8D8D8"/>
          <bgColor rgb="FFD8D8D8"/>
        </patternFill>
      </fill>
    </dxf>
    <dxf>
      <fill>
        <patternFill patternType="solid">
          <fgColor theme="0"/>
          <bgColor theme="0"/>
        </patternFill>
      </fill>
    </dxf>
    <dxf>
      <fill>
        <patternFill patternType="solid">
          <fgColor rgb="FFB8CCE4"/>
          <bgColor rgb="FFB8CCE4"/>
        </patternFill>
      </fill>
    </dxf>
    <dxf>
      <fill>
        <patternFill patternType="solid">
          <fgColor rgb="FFD8D8D8"/>
          <bgColor rgb="FFD8D8D8"/>
        </patternFill>
      </fill>
    </dxf>
    <dxf>
      <fill>
        <patternFill patternType="solid">
          <fgColor theme="0"/>
          <bgColor theme="0"/>
        </patternFill>
      </fill>
    </dxf>
    <dxf>
      <fill>
        <patternFill patternType="solid">
          <fgColor rgb="FFB8CCE4"/>
          <bgColor rgb="FFB8CCE4"/>
        </patternFill>
      </fill>
    </dxf>
    <dxf>
      <fill>
        <patternFill patternType="solid">
          <fgColor rgb="FFD8D8D8"/>
          <bgColor rgb="FFD8D8D8"/>
        </patternFill>
      </fill>
    </dxf>
    <dxf>
      <fill>
        <patternFill patternType="solid">
          <fgColor theme="0"/>
          <bgColor theme="0"/>
        </patternFill>
      </fill>
    </dxf>
    <dxf>
      <fill>
        <patternFill patternType="solid">
          <fgColor rgb="FFB8CCE4"/>
          <bgColor rgb="FFB8CCE4"/>
        </patternFill>
      </fill>
    </dxf>
    <dxf>
      <fill>
        <patternFill patternType="solid">
          <fgColor rgb="FFD8D8D8"/>
          <bgColor rgb="FFD8D8D8"/>
        </patternFill>
      </fill>
    </dxf>
    <dxf>
      <fill>
        <patternFill patternType="solid">
          <fgColor theme="0"/>
          <bgColor theme="0"/>
        </patternFill>
      </fill>
    </dxf>
    <dxf>
      <fill>
        <patternFill patternType="solid">
          <fgColor rgb="FFB8CCE4"/>
          <bgColor rgb="FFB8CCE4"/>
        </patternFill>
      </fill>
    </dxf>
    <dxf>
      <fill>
        <patternFill patternType="solid">
          <fgColor rgb="FFD8D8D8"/>
          <bgColor rgb="FFD8D8D8"/>
        </patternFill>
      </fill>
    </dxf>
    <dxf>
      <fill>
        <patternFill patternType="solid">
          <fgColor theme="0"/>
          <bgColor theme="0"/>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8D8D8"/>
          <bgColor rgb="FFD8D8D8"/>
        </patternFill>
      </fill>
    </dxf>
    <dxf>
      <fill>
        <patternFill patternType="solid">
          <fgColor theme="0"/>
          <bgColor theme="0"/>
        </patternFill>
      </fill>
    </dxf>
  </dxfs>
  <tableStyles count="7">
    <tableStyle name="SAI MONTHLY STATUS-style" pivot="0" count="3" xr9:uid="{00000000-0011-0000-FFFF-FFFF00000000}">
      <tableStyleElement type="headerRow" dxfId="29"/>
      <tableStyleElement type="firstRowStripe" dxfId="28"/>
      <tableStyleElement type="secondRowStripe" dxfId="27"/>
    </tableStyle>
    <tableStyle name="SAMPLE DATASET-style" pivot="0" count="3" xr9:uid="{00000000-0011-0000-FFFF-FFFF01000000}">
      <tableStyleElement type="headerRow" dxfId="26"/>
      <tableStyleElement type="firstRowStripe" dxfId="25"/>
      <tableStyleElement type="secondRowStripe" dxfId="24"/>
    </tableStyle>
    <tableStyle name="LOOKUP-style" pivot="0" count="3" xr9:uid="{00000000-0011-0000-FFFF-FFFF02000000}">
      <tableStyleElement type="headerRow" dxfId="23"/>
      <tableStyleElement type="firstRowStripe" dxfId="22"/>
      <tableStyleElement type="secondRowStripe" dxfId="21"/>
    </tableStyle>
    <tableStyle name="2025 JOB LIST-style" pivot="0" count="3" xr9:uid="{00000000-0011-0000-FFFF-FFFF03000000}">
      <tableStyleElement type="headerRow" dxfId="20"/>
      <tableStyleElement type="firstRowStripe" dxfId="19"/>
      <tableStyleElement type="secondRowStripe" dxfId="18"/>
    </tableStyle>
    <tableStyle name="2024 JOB LIST-style" pivot="0" count="3" xr9:uid="{00000000-0011-0000-FFFF-FFFF04000000}">
      <tableStyleElement type="headerRow" dxfId="17"/>
      <tableStyleElement type="firstRowStripe" dxfId="16"/>
      <tableStyleElement type="secondRowStripe" dxfId="15"/>
    </tableStyle>
    <tableStyle name="2023 JOB LIST-style" pivot="0" count="3" xr9:uid="{00000000-0011-0000-FFFF-FFFF05000000}">
      <tableStyleElement type="headerRow" dxfId="14"/>
      <tableStyleElement type="firstRowStripe" dxfId="13"/>
      <tableStyleElement type="secondRowStripe" dxfId="12"/>
    </tableStyle>
    <tableStyle name="2022 JOB LIST-style" pivot="0" count="3" xr9:uid="{00000000-0011-0000-FFFF-FFFF06000000}">
      <tableStyleElement type="headerRow" dxfId="11"/>
      <tableStyleElement type="firstRowStripe" dxfId="10"/>
      <tableStyleElement type="secondRow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ia quigley" refreshedDate="45886.765637962963" createdVersion="8" refreshedVersion="8" minRefreshableVersion="3" recordCount="361" xr:uid="{61C055C0-49A6-574C-B87E-A035BD87C241}">
  <cacheSource type="worksheet">
    <worksheetSource name="Table_19"/>
  </cacheSource>
  <cacheFields count="31">
    <cacheField name="SAI FILE NO" numFmtId="0">
      <sharedItems containsBlank="1"/>
    </cacheField>
    <cacheField name="Job OPEN" numFmtId="0">
      <sharedItems count="2">
        <s v="OPEN"/>
        <s v="Not Started"/>
      </sharedItems>
    </cacheField>
    <cacheField name="Contract #" numFmtId="0">
      <sharedItems/>
    </cacheField>
    <cacheField name="Building" numFmtId="0">
      <sharedItems/>
    </cacheField>
    <cacheField name="School Name" numFmtId="0">
      <sharedItems/>
    </cacheField>
    <cacheField name="WA #" numFmtId="0">
      <sharedItems containsString="0" containsBlank="1" containsNumber="1" containsInteger="1" minValue="137330" maxValue="1335922"/>
    </cacheField>
    <cacheField name="Alias_WA" numFmtId="0">
      <sharedItems/>
    </cacheField>
    <cacheField name="Service ID" numFmtId="0">
      <sharedItems containsString="0" containsBlank="1" containsNumber="1" containsInteger="1" minValue="67089" maxValue="94843"/>
    </cacheField>
    <cacheField name="Project Type" numFmtId="0">
      <sharedItems containsBlank="1"/>
    </cacheField>
    <cacheField name="Primary Hygienist" numFmtId="0">
      <sharedItems containsBlank="1"/>
    </cacheField>
    <cacheField name="Alias_Hygienist" numFmtId="0">
      <sharedItems/>
    </cacheField>
    <cacheField name="Service Name" numFmtId="0">
      <sharedItems/>
    </cacheField>
    <cacheField name="WA Type" numFmtId="0">
      <sharedItems/>
    </cacheField>
    <cacheField name="WA Status" numFmtId="0">
      <sharedItems containsBlank="1"/>
    </cacheField>
    <cacheField name="Initiation Date (WA)" numFmtId="164">
      <sharedItems containsSemiMixedTypes="0" containsNonDate="0" containsDate="1" containsString="0" minDate="1899-12-30T00:00:00" maxDate="2025-02-21T00:00:00"/>
    </cacheField>
    <cacheField name="Column2" numFmtId="164">
      <sharedItems containsSemiMixedTypes="0" containsNonDate="0" containsDate="1" containsString="0" minDate="1899-12-30T00:00:00" maxDate="2025-02-21T00:00:00"/>
    </cacheField>
    <cacheField name="Estimated Cost (WA)" numFmtId="8">
      <sharedItems containsString="0" containsBlank="1" containsNumber="1" minValue="250" maxValue="190287.5"/>
    </cacheField>
    <cacheField name="Actual Start Date (RFP)" numFmtId="164">
      <sharedItems containsNonDate="0" containsDate="1" containsString="0" containsBlank="1" minDate="2017-11-19T00:00:00" maxDate="2025-04-11T00:00:00"/>
    </cacheField>
    <cacheField name="Actual Date of Completion (RFP)" numFmtId="164">
      <sharedItems containsNonDate="0" containsDate="1" containsString="0" containsBlank="1" minDate="1900-01-22T00:00:00" maxDate="2025-08-22T00:00:00"/>
    </cacheField>
    <cacheField name="Days to Complete" numFmtId="2">
      <sharedItems containsSemiMixedTypes="0" containsString="0" containsNumber="1" containsInteger="1" minValue="-44936" maxValue="895"/>
    </cacheField>
    <cacheField name="Days from Initial to Start DT" numFmtId="2">
      <sharedItems containsMixedTypes="1" containsNumber="1" containsInteger="1" minValue="-366" maxValue="43846"/>
    </cacheField>
    <cacheField name="RFP No" numFmtId="0">
      <sharedItems containsString="0" containsBlank="1" containsNumber="1" containsInteger="1" minValue="1" maxValue="4205"/>
    </cacheField>
    <cacheField name="Date of RFP" numFmtId="0">
      <sharedItems containsNonDate="0" containsDate="1" containsString="0" containsBlank="1" minDate="2019-06-10T00:00:00" maxDate="2025-07-29T00:00:00"/>
    </cacheField>
    <cacheField name="Amount Invoiced (RFP)" numFmtId="8">
      <sharedItems containsString="0" containsBlank="1" containsNumber="1" minValue="500" maxValue="167322.32"/>
    </cacheField>
    <cacheField name="Cost Variance" numFmtId="8">
      <sharedItems containsMixedTypes="1" containsNumber="1" minValue="-152742.06" maxValue="138822.32"/>
    </cacheField>
    <cacheField name="Amount Received" numFmtId="8">
      <sharedItems containsString="0" containsBlank="1" containsNumber="1" minValue="0" maxValue="167322.32"/>
    </cacheField>
    <cacheField name="Amount Outstanding" numFmtId="40">
      <sharedItems containsString="0" containsBlank="1" containsNumber="1" minValue="-70574.100000000006" maxValue="0"/>
    </cacheField>
    <cacheField name="CHECK NO." numFmtId="0">
      <sharedItems containsString="0" containsBlank="1" containsNumber="1" containsInteger="1" minValue="780524" maxValue="855125"/>
    </cacheField>
    <cacheField name="DATE ON CHECK" numFmtId="0">
      <sharedItems containsDate="1" containsString="0" containsBlank="1" containsMixedTypes="1" minDate="2020-08-04T00:00:00" maxDate="2025-06-24T00:00:00"/>
    </cacheField>
    <cacheField name="PAID / UNPAID" numFmtId="0">
      <sharedItems/>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1">
  <r>
    <s v="17SD-136"/>
    <x v="0"/>
    <s v="C000013440"/>
    <s v="M470"/>
    <s v="LOUIS D. BRANDEIS HS - MANHATTAN"/>
    <n v="888431"/>
    <s v="xxxx431"/>
    <n v="68127"/>
    <s v="CIP"/>
    <s v="Langlois, Bret"/>
    <s v="Hygienist 01"/>
    <s v="LAP Design Review &amp; Specification"/>
    <s v="Amendment"/>
    <s v="Closed"/>
    <d v="2017-11-07T00:00:00"/>
    <d v="2017-11-07T00:00:00"/>
    <n v="3575"/>
    <d v="2017-11-19T00:00:00"/>
    <d v="2018-01-26T00:00:00"/>
    <n v="68"/>
    <n v="12"/>
    <n v="230"/>
    <d v="2019-06-10T00:00:00"/>
    <n v="7470.5"/>
    <n v="3895.5"/>
    <n v="0"/>
    <n v="-7470.5"/>
    <m/>
    <m/>
    <s v="UNPAID"/>
    <m/>
  </r>
  <r>
    <s v="19S-261"/>
    <x v="0"/>
    <s v="C000015128"/>
    <s v="K011"/>
    <s v="P.S. 11 - BROOKLYN"/>
    <n v="999593"/>
    <s v="xxxx593"/>
    <n v="74734"/>
    <s v="CIP"/>
    <s v="Walsh, Joseph"/>
    <s v="Hygienist 02"/>
    <s v="LAP Construction Phase Services"/>
    <s v="RFA"/>
    <s v="Closed"/>
    <d v="2019-11-14T00:00:00"/>
    <d v="2019-11-14T00:00:00"/>
    <n v="22300"/>
    <d v="2020-02-08T00:00:00"/>
    <d v="2022-07-22T00:00:00"/>
    <n v="895"/>
    <n v="86"/>
    <n v="4200"/>
    <d v="2024-03-27T00:00:00"/>
    <n v="43264.55"/>
    <n v="20964.550000000003"/>
    <n v="43264.55"/>
    <n v="0"/>
    <n v="819088"/>
    <d v="2024-05-02T00:00:00"/>
    <s v="PAID"/>
    <m/>
  </r>
  <r>
    <s v="21S-102"/>
    <x v="0"/>
    <s v="C000015128"/>
    <s v="K061"/>
    <s v="I.S. 61 - BROOKLYN"/>
    <n v="1096267"/>
    <s v="xxxx267"/>
    <n v="83439"/>
    <s v="CIP"/>
    <s v="Palermo, Albert"/>
    <s v="Hygienist 03"/>
    <s v="LAP Construction Phase Services"/>
    <s v="RFA"/>
    <s v="Closed"/>
    <d v="2021-11-01T00:00:00"/>
    <d v="2021-11-01T00:00:00"/>
    <n v="500"/>
    <d v="2022-01-23T00:00:00"/>
    <d v="2022-12-15T00:00:00"/>
    <n v="326"/>
    <n v="83"/>
    <n v="4196"/>
    <d v="2023-10-25T00:00:00"/>
    <n v="20190.009999999998"/>
    <n v="19690.009999999998"/>
    <n v="20190.009999999998"/>
    <n v="0"/>
    <n v="813482"/>
    <d v="2024-08-24T00:00:00"/>
    <s v="PAID"/>
    <m/>
  </r>
  <r>
    <s v="19S-010"/>
    <x v="0"/>
    <s v="C000015128"/>
    <s v="K110"/>
    <s v="P.S. 110 - BROOKLYN"/>
    <n v="967469"/>
    <s v="xxxx469"/>
    <n v="72073"/>
    <s v="CIP"/>
    <s v="Towers, Daniel"/>
    <s v="Hygienist 04"/>
    <s v="PO 18 Asbestos Service"/>
    <s v="RFA"/>
    <s v="Closed"/>
    <d v="2019-04-11T00:00:00"/>
    <d v="2019-04-11T00:00:00"/>
    <n v="500"/>
    <d v="2020-07-23T00:00:00"/>
    <d v="2020-08-02T00:00:00"/>
    <n v="10"/>
    <n v="469"/>
    <n v="4184"/>
    <d v="2023-07-20T00:00:00"/>
    <n v="18196.52"/>
    <n v="17696.52"/>
    <n v="18196.52"/>
    <n v="0"/>
    <n v="800185"/>
    <d v="2023-07-25T00:00:00"/>
    <s v="PAID"/>
    <m/>
  </r>
  <r>
    <s v="22S-083"/>
    <x v="0"/>
    <s v="C000015128"/>
    <s v="K163"/>
    <s v="P.S. 163 - BROOKLYN"/>
    <n v="1062263"/>
    <s v="xxxx263"/>
    <n v="81072"/>
    <s v="CIP"/>
    <s v="Scott, Richard"/>
    <s v="Hygienist 05"/>
    <s v="LAP Construction Phase Services"/>
    <s v="Initial"/>
    <s v="WIP"/>
    <d v="2021-02-12T00:00:00"/>
    <d v="2021-02-12T00:00:00"/>
    <n v="3500"/>
    <m/>
    <m/>
    <n v="0"/>
    <s v="0"/>
    <m/>
    <m/>
    <m/>
    <s v=""/>
    <m/>
    <n v="0"/>
    <m/>
    <m/>
    <s v="UNPAID"/>
    <m/>
  </r>
  <r>
    <s v="21S-100"/>
    <x v="0"/>
    <s v="C000015128"/>
    <s v="K186"/>
    <s v="P.S. 186 - BROOKLYN"/>
    <n v="1097498"/>
    <s v="xxxx498"/>
    <n v="82916"/>
    <s v="CIP"/>
    <s v="Scott, Richard"/>
    <s v="Hygienist 05"/>
    <s v="PO 18 Asbestos Service"/>
    <s v="Amendment"/>
    <s v="WIP"/>
    <d v="2021-11-05T00:00:00"/>
    <d v="2021-11-05T00:00:00"/>
    <n v="10700"/>
    <m/>
    <m/>
    <n v="0"/>
    <s v="0"/>
    <m/>
    <m/>
    <m/>
    <s v=""/>
    <m/>
    <n v="0"/>
    <m/>
    <m/>
    <s v="UNPAID"/>
    <m/>
  </r>
  <r>
    <s v="19S-001"/>
    <x v="0"/>
    <s v="C000015128"/>
    <s v="K480"/>
    <s v="BUSHWICK EDUCATIONAL CAMPUS - BROOKLYN"/>
    <n v="958748"/>
    <s v="xxxx748"/>
    <n v="68455"/>
    <s v="CIP"/>
    <s v="Walsh, Joseph"/>
    <s v="Hygienist 02"/>
    <s v="LAP Construction Phase Services"/>
    <s v="RFA"/>
    <s v="WIP"/>
    <d v="2018-01-16T00:00:00"/>
    <d v="2018-01-16T00:00:00"/>
    <n v="93000"/>
    <m/>
    <m/>
    <n v="0"/>
    <s v="0"/>
    <m/>
    <m/>
    <m/>
    <s v=""/>
    <m/>
    <n v="0"/>
    <m/>
    <m/>
    <s v="UNPAID"/>
    <m/>
  </r>
  <r>
    <s v="19SD-"/>
    <x v="0"/>
    <s v="C000015128"/>
    <s v="K540"/>
    <s v="JOHN DEWEY HS - BROOKLYN"/>
    <n v="992170"/>
    <s v="xxxx170"/>
    <n v="74401"/>
    <s v="CIP"/>
    <s v="Kordes, Kristin"/>
    <s v="Hygienist 06"/>
    <s v="LAP Design Review &amp; Specification"/>
    <s v="Amendment"/>
    <s v="WIP"/>
    <d v="2019-10-08T00:00:00"/>
    <d v="2019-10-08T00:00:00"/>
    <n v="1750"/>
    <m/>
    <m/>
    <n v="0"/>
    <s v="0"/>
    <m/>
    <m/>
    <m/>
    <s v=""/>
    <m/>
    <n v="0"/>
    <m/>
    <m/>
    <s v="UNPAID"/>
    <m/>
  </r>
  <r>
    <s v="21S-026"/>
    <x v="0"/>
    <s v="C000015128"/>
    <s v="M015"/>
    <s v="P.S. 15 - MANHATTAN"/>
    <n v="1067993"/>
    <s v="xxxx993"/>
    <n v="81283"/>
    <s v="CIP"/>
    <s v="Lazicki, Rafal"/>
    <s v="Hygienist 07"/>
    <s v="LAP Construction Phase Services"/>
    <s v="RFA"/>
    <s v="Closed"/>
    <d v="2021-03-17T00:00:00"/>
    <d v="2021-03-17T00:00:00"/>
    <n v="28500"/>
    <d v="2021-06-03T00:00:00"/>
    <d v="2022-09-07T00:00:00"/>
    <n v="461"/>
    <n v="78"/>
    <n v="4201"/>
    <d v="2024-04-01T00:00:00"/>
    <n v="167322.32"/>
    <n v="138822.32"/>
    <n v="167322.32"/>
    <n v="0"/>
    <n v="817916"/>
    <d v="2024-04-17T00:00:00"/>
    <s v="PAID"/>
    <m/>
  </r>
  <r>
    <s v="20S-064"/>
    <x v="0"/>
    <s v="C000015128"/>
    <s v="M110"/>
    <s v="P.S. 110 - MANHATTAN"/>
    <n v="1053130"/>
    <s v="xxxx130"/>
    <n v="80200"/>
    <s v="CIP"/>
    <s v="Lazicki, Rafal"/>
    <s v="Hygienist 07"/>
    <s v="PO 18 Asbestos Service"/>
    <s v="RFA"/>
    <s v="Closed"/>
    <d v="2020-11-13T00:00:00"/>
    <d v="2020-11-13T00:00:00"/>
    <n v="6000"/>
    <d v="2020-11-13T00:00:00"/>
    <d v="2020-11-14T00:00:00"/>
    <n v="1"/>
    <n v="0"/>
    <n v="4205"/>
    <d v="2024-04-05T00:00:00"/>
    <n v="4097.91"/>
    <n v="-1902.0900000000001"/>
    <n v="4097.91"/>
    <n v="0"/>
    <n v="848655"/>
    <d v="2025-04-15T00:00:00"/>
    <s v="PAID"/>
    <m/>
  </r>
  <r>
    <s v="19S-276"/>
    <x v="0"/>
    <s v="C000015128"/>
    <s v="M165"/>
    <s v="P.S. 165 - MANHATTAN"/>
    <n v="1002890"/>
    <s v="xxxx890"/>
    <n v="74984"/>
    <s v="CIP"/>
    <s v="Lazicki, Rafal"/>
    <s v="Hygienist 07"/>
    <s v="PO 18 Asbestos Service"/>
    <s v="RFA"/>
    <s v="Closed"/>
    <d v="1899-12-30T00:00:00"/>
    <d v="1899-12-30T00:00:00"/>
    <n v="500"/>
    <d v="2020-01-16T00:00:00"/>
    <d v="2022-05-18T00:00:00"/>
    <n v="853"/>
    <n v="43846"/>
    <n v="4180"/>
    <d v="2023-06-15T00:00:00"/>
    <n v="2003.42"/>
    <n v="1503.42"/>
    <n v="2003.42"/>
    <n v="0"/>
    <n v="799179"/>
    <d v="2023-07-11T00:00:00"/>
    <s v="PAID"/>
    <m/>
  </r>
  <r>
    <s v="19S-273"/>
    <x v="0"/>
    <s v="C000015128"/>
    <s v="M620"/>
    <s v="NORMAN THOMAS HS (ECF) - MANHATTAN"/>
    <n v="983314"/>
    <s v="xxxx314"/>
    <n v="73197"/>
    <s v="CIP"/>
    <s v="Lazicki, Rafal"/>
    <s v="Hygienist 07"/>
    <s v="LAP Construction Phase Services"/>
    <s v="RFA"/>
    <s v="Closed"/>
    <d v="2019-08-09T00:00:00"/>
    <d v="2019-08-09T00:00:00"/>
    <n v="5500"/>
    <d v="2019-12-18T00:00:00"/>
    <d v="2021-10-30T00:00:00"/>
    <n v="682"/>
    <n v="131"/>
    <n v="4179"/>
    <d v="2023-06-06T00:00:00"/>
    <n v="11228.81"/>
    <n v="5728.8099999999995"/>
    <n v="11228.81"/>
    <n v="0"/>
    <n v="798708"/>
    <d v="2023-07-03T00:00:00"/>
    <s v="PAID"/>
    <m/>
  </r>
  <r>
    <s v="21S-059"/>
    <x v="0"/>
    <s v="C000015128"/>
    <s v="Q021"/>
    <s v="P.S. 21 - QUEENS"/>
    <n v="1081024"/>
    <s v="xxxx024"/>
    <n v="82138"/>
    <s v="CIP"/>
    <s v="Kondilis, Milton"/>
    <s v="Hygienist 08"/>
    <s v="LAP Construction Phase Services"/>
    <s v="RFA"/>
    <s v="Closed"/>
    <d v="2021-06-29T00:00:00"/>
    <d v="2021-06-29T00:00:00"/>
    <n v="27000"/>
    <d v="2021-08-30T00:00:00"/>
    <d v="2023-08-10T00:00:00"/>
    <n v="710"/>
    <n v="62"/>
    <n v="4198"/>
    <d v="2023-11-08T00:00:00"/>
    <n v="40541.879999999997"/>
    <n v="13541.879999999997"/>
    <n v="40541.879999999997"/>
    <n v="0"/>
    <n v="811654"/>
    <d v="2024-01-11T00:00:00"/>
    <s v="PAID"/>
    <m/>
  </r>
  <r>
    <s v="23S-091"/>
    <x v="0"/>
    <s v="C000015128"/>
    <s v="Q041"/>
    <s v="P.S. 41 - QUEENS"/>
    <n v="1199787"/>
    <s v="xxxx787"/>
    <n v="89442"/>
    <s v="CIP"/>
    <s v="Kondilis, Milton"/>
    <s v="Hygienist 08"/>
    <s v="PO 18 Asbestos Service"/>
    <s v="Initial"/>
    <s v="Closed"/>
    <d v="2023-10-06T00:00:00"/>
    <d v="2023-10-06T00:00:00"/>
    <n v="7700"/>
    <d v="2023-10-07T00:00:00"/>
    <d v="2023-10-08T00:00:00"/>
    <n v="1"/>
    <n v="1"/>
    <n v="69"/>
    <d v="2024-03-29T00:00:00"/>
    <n v="3864.83"/>
    <n v="-3835.17"/>
    <n v="3864.83"/>
    <n v="0"/>
    <n v="820024"/>
    <d v="2024-05-13T00:00:00"/>
    <s v="PAID"/>
    <m/>
  </r>
  <r>
    <s v="21S-037"/>
    <x v="0"/>
    <s v="C000015128"/>
    <s v="Q060"/>
    <s v="P.S. 60 - QUEENS"/>
    <n v="1071623"/>
    <s v="xxxx623"/>
    <n v="81514"/>
    <s v="CIP"/>
    <s v="Poskrobko, Lukasz"/>
    <s v="Hygienist 09"/>
    <s v="PO 18 Asbestos Service"/>
    <s v="Amendment"/>
    <s v="Closed"/>
    <d v="2021-04-22T00:00:00"/>
    <d v="2021-04-22T00:00:00"/>
    <n v="500"/>
    <d v="2021-05-13T00:00:00"/>
    <d v="2021-05-16T00:00:00"/>
    <n v="3"/>
    <n v="21"/>
    <n v="4183"/>
    <d v="2023-07-14T00:00:00"/>
    <n v="5286.62"/>
    <n v="4786.62"/>
    <n v="5286.62"/>
    <n v="0"/>
    <n v="800186"/>
    <d v="2023-07-25T00:00:00"/>
    <s v="PAID"/>
    <m/>
  </r>
  <r>
    <s v="21S-106"/>
    <x v="0"/>
    <s v="C000015128"/>
    <s v="Q081"/>
    <s v="P.S. 81 - QUEENS"/>
    <n v="1098684"/>
    <s v="xxxx684"/>
    <n v="83571"/>
    <s v="CIP"/>
    <s v="Poskrobko, Lukasz"/>
    <s v="Hygienist 09"/>
    <s v="PO 18 Asbestos Service"/>
    <s v="Initial"/>
    <s v="Closed"/>
    <d v="2021-11-16T00:00:00"/>
    <d v="2021-11-16T00:00:00"/>
    <n v="500"/>
    <d v="2023-08-01T00:00:00"/>
    <d v="2023-08-01T00:00:00"/>
    <n v="0"/>
    <n v="623"/>
    <n v="4188"/>
    <d v="2023-08-01T00:00:00"/>
    <n v="500"/>
    <n v="0"/>
    <n v="500"/>
    <n v="0"/>
    <n v="800966"/>
    <d v="2020-08-04T00:00:00"/>
    <s v="PAID"/>
    <m/>
  </r>
  <r>
    <s v="24S-077"/>
    <x v="0"/>
    <s v="C000015128"/>
    <s v="Q089"/>
    <s v="P.S. 89 - QUEENS"/>
    <n v="1302817"/>
    <s v="xxxx817"/>
    <n v="91977"/>
    <s v="CIP"/>
    <s v="Poskrobko, Lukasz"/>
    <s v="Hygienist 09"/>
    <s v="PO 18 Asbestos Service"/>
    <s v="Initial"/>
    <s v="NEW"/>
    <d v="2024-08-09T00:00:00"/>
    <d v="2024-08-09T00:00:00"/>
    <n v="575"/>
    <m/>
    <m/>
    <n v="0"/>
    <s v="0"/>
    <m/>
    <m/>
    <m/>
    <s v=""/>
    <m/>
    <n v="0"/>
    <m/>
    <m/>
    <s v="UNPAID"/>
    <m/>
  </r>
  <r>
    <s v="19S-002"/>
    <x v="0"/>
    <s v="C000015128"/>
    <s v="Q094"/>
    <s v="P.S. 94 - QUEENS"/>
    <n v="962451"/>
    <s v="xxxx451"/>
    <n v="71734"/>
    <s v="CIP"/>
    <s v="Kondilis, Milton"/>
    <s v="Hygienist 08"/>
    <s v="PO 18 Asbestos Service"/>
    <s v="Initial"/>
    <s v="Closed"/>
    <d v="2019-03-15T00:00:00"/>
    <d v="2019-03-15T00:00:00"/>
    <n v="500"/>
    <d v="2019-03-20T00:00:00"/>
    <d v="2020-08-17T00:00:00"/>
    <n v="516"/>
    <n v="5"/>
    <n v="4185"/>
    <d v="2023-07-20T00:00:00"/>
    <n v="12150.12"/>
    <n v="11650.12"/>
    <n v="12150.12"/>
    <n v="0"/>
    <n v="804162"/>
    <d v="2023-09-22T00:00:00"/>
    <s v="PAID"/>
    <m/>
  </r>
  <r>
    <s v="21S-057"/>
    <x v="0"/>
    <s v="C000015128"/>
    <s v="Q192"/>
    <s v="I.S. 192 - QUEENS"/>
    <n v="1080851"/>
    <s v="xxxx851"/>
    <n v="82009"/>
    <s v="CIP"/>
    <s v="Zarrabi, Abdi"/>
    <s v="Hygienist 10"/>
    <s v="PO 18 Asbestos Service"/>
    <s v="RFA"/>
    <s v="Closed"/>
    <d v="2021-06-22T00:00:00"/>
    <d v="2021-06-22T00:00:00"/>
    <m/>
    <d v="2021-10-28T00:00:00"/>
    <d v="2022-04-19T00:00:00"/>
    <n v="173"/>
    <n v="128"/>
    <n v="4155"/>
    <d v="2022-09-01T00:00:00"/>
    <n v="30791.17"/>
    <n v="30791.17"/>
    <n v="30791.17"/>
    <n v="0"/>
    <n v="798794"/>
    <d v="2023-07-05T00:00:00"/>
    <s v="PAID"/>
    <m/>
  </r>
  <r>
    <s v="21S-019"/>
    <x v="0"/>
    <s v="C000015128"/>
    <s v="Q192"/>
    <s v="I.S. 192 - QUEENS"/>
    <n v="1065824"/>
    <s v="xxxx824"/>
    <n v="81133"/>
    <s v="CIP"/>
    <s v="Kondilis, Milton"/>
    <s v="Hygienist 08"/>
    <s v="PO 18 Asbestos Service"/>
    <s v="RFA"/>
    <s v="Closed"/>
    <d v="2021-03-02T00:00:00"/>
    <d v="2021-03-02T00:00:00"/>
    <n v="900"/>
    <d v="2021-04-15T00:00:00"/>
    <d v="2021-04-15T00:00:00"/>
    <n v="0"/>
    <n v="44"/>
    <n v="4203"/>
    <d v="2024-04-04T00:00:00"/>
    <n v="1226.1099999999999"/>
    <n v="326.1099999999999"/>
    <n v="1226.1099999999999"/>
    <n v="0"/>
    <n v="819962"/>
    <d v="2024-05-13T00:00:00"/>
    <s v="PAID"/>
    <m/>
  </r>
  <r>
    <s v="21S-070"/>
    <x v="0"/>
    <s v="C000015128"/>
    <s v="Q216"/>
    <s v="J.H.S. 216 - QUEENS"/>
    <n v="1084164"/>
    <s v="xxxx164"/>
    <n v="82491"/>
    <s v="CIP"/>
    <s v="Kondilis, Milton"/>
    <s v="Hygienist 08"/>
    <s v="PO 18 Asbestos Service"/>
    <s v="RFA"/>
    <s v="Closed"/>
    <d v="2021-08-03T00:00:00"/>
    <d v="2021-08-03T00:00:00"/>
    <n v="500"/>
    <d v="2021-12-02T00:00:00"/>
    <d v="2022-04-03T00:00:00"/>
    <n v="122"/>
    <n v="121"/>
    <n v="4187"/>
    <d v="2023-07-31T00:00:00"/>
    <n v="14987.36"/>
    <n v="14487.36"/>
    <n v="14987.36"/>
    <n v="0"/>
    <n v="803144"/>
    <d v="2023-09-08T00:00:00"/>
    <s v="PAID"/>
    <m/>
  </r>
  <r>
    <s v="20S-052"/>
    <x v="0"/>
    <s v="C000015128"/>
    <s v="Q450"/>
    <s v="NEWCOMERS HIGH SCHOOL (OLD LIC) - QUEENS"/>
    <n v="1048150"/>
    <s v="xxxx150"/>
    <n v="80036"/>
    <s v="CIP"/>
    <s v="Poskrobko, Lukasz"/>
    <s v="Hygienist 09"/>
    <s v="PO 18 Asbestos Service"/>
    <s v="Initial"/>
    <s v="Closed"/>
    <d v="2020-10-22T00:00:00"/>
    <d v="2020-10-22T00:00:00"/>
    <n v="500"/>
    <d v="2020-10-22T00:00:00"/>
    <d v="2020-10-25T00:00:00"/>
    <n v="3"/>
    <n v="0"/>
    <n v="4189"/>
    <d v="2023-08-01T00:00:00"/>
    <n v="8330.3700000000008"/>
    <n v="7830.3700000000008"/>
    <n v="8330.3700000000008"/>
    <n v="0"/>
    <n v="801177"/>
    <d v="2023-08-08T00:00:00"/>
    <s v="PAID"/>
    <m/>
  </r>
  <r>
    <s v="19S-280"/>
    <x v="0"/>
    <s v="C000015128"/>
    <s v="X040"/>
    <s v="P.S. 40 - QUEENS"/>
    <n v="1006948"/>
    <s v="xxxx948"/>
    <n v="75115"/>
    <s v="CIP"/>
    <s v="Alawamleh, Eman"/>
    <s v="Hygienist 11"/>
    <s v="PO 18 Asbestos Service"/>
    <s v="Initial"/>
    <s v="Closed"/>
    <d v="2019-12-27T00:00:00"/>
    <d v="2019-12-27T00:00:00"/>
    <n v="500"/>
    <d v="2019-12-27T00:00:00"/>
    <d v="2019-12-30T00:00:00"/>
    <n v="3"/>
    <n v="0"/>
    <n v="4191"/>
    <d v="2023-09-29T00:00:00"/>
    <n v="7569.4"/>
    <n v="7069.4"/>
    <n v="7569.4"/>
    <n v="0"/>
    <n v="808702"/>
    <d v="2023-11-27T00:00:00"/>
    <s v="PAID"/>
    <m/>
  </r>
  <r>
    <s v="21S-056"/>
    <x v="0"/>
    <s v="C000015128"/>
    <s v="X050"/>
    <s v="P.S. 50 - BRONX"/>
    <n v="1080758"/>
    <s v="xxxx758"/>
    <n v="82026"/>
    <s v="CIP"/>
    <s v="Kowalski, Zbigniew"/>
    <s v="Hygienist 12"/>
    <s v="LAP Construction Phase Services"/>
    <s v="RFA"/>
    <s v="Closed"/>
    <d v="2021-06-21T00:00:00"/>
    <d v="2021-06-21T00:00:00"/>
    <n v="2900"/>
    <d v="2022-02-04T00:00:00"/>
    <d v="2022-04-02T00:00:00"/>
    <n v="57"/>
    <n v="228"/>
    <n v="4181"/>
    <d v="2023-06-28T00:00:00"/>
    <n v="7742.94"/>
    <n v="4842.9399999999996"/>
    <n v="7742.94"/>
    <n v="0"/>
    <n v="799844"/>
    <d v="2023-07-19T00:00:00"/>
    <s v="PAID"/>
    <m/>
  </r>
  <r>
    <s v="19S-281"/>
    <x v="0"/>
    <s v="C000015128"/>
    <s v="X062"/>
    <s v="P.S. 62 - BRONX"/>
    <n v="1003970"/>
    <s v="xxxx970"/>
    <n v="75093"/>
    <s v="CIP"/>
    <s v="Zarrabi, Abdi"/>
    <s v="Hygienist 10"/>
    <s v="PO 18 Asbestos Service"/>
    <s v="RFA"/>
    <s v="Closed"/>
    <d v="2019-12-27T00:00:00"/>
    <d v="2019-12-27T00:00:00"/>
    <n v="500"/>
    <d v="2020-08-11T00:00:00"/>
    <d v="2020-08-19T00:00:00"/>
    <n v="8"/>
    <n v="228"/>
    <n v="4190"/>
    <d v="2023-09-06T00:00:00"/>
    <n v="22411.43"/>
    <n v="21911.43"/>
    <n v="22411.43"/>
    <n v="0"/>
    <n v="805306"/>
    <d v="2023-10-06T00:00:00"/>
    <s v="PAID"/>
    <m/>
  </r>
  <r>
    <s v="20S-063"/>
    <x v="0"/>
    <s v="C000015128"/>
    <s v="X066"/>
    <s v="P.S. 66 - BRONX"/>
    <n v="1052226"/>
    <s v="xxxx226"/>
    <n v="80086"/>
    <s v="CIP"/>
    <s v="Kowalski, Zbigniew"/>
    <s v="Hygienist 12"/>
    <s v="PO 18 Asbestos Service"/>
    <s v="Amendment"/>
    <s v="Closed"/>
    <d v="2020-11-23T00:00:00"/>
    <d v="2020-11-23T00:00:00"/>
    <n v="500"/>
    <d v="2021-01-01T00:00:00"/>
    <d v="2021-01-16T00:00:00"/>
    <n v="15"/>
    <n v="39"/>
    <n v="4204"/>
    <d v="2024-04-05T00:00:00"/>
    <n v="18887.099999999999"/>
    <n v="18387.099999999999"/>
    <n v="18887.099999999999"/>
    <n v="0"/>
    <n v="821670"/>
    <d v="2024-05-29T00:00:00"/>
    <s v="PAID"/>
    <m/>
  </r>
  <r>
    <s v="20S-019"/>
    <x v="0"/>
    <s v="C000015128"/>
    <s v="X074"/>
    <s v="I.S. 201 - BRONX"/>
    <n v="1034251"/>
    <s v="xxxx251"/>
    <n v="77151"/>
    <s v="CIP"/>
    <s v="Alawamleh, Eman"/>
    <s v="Hygienist 11"/>
    <s v="PO 18 Asbestos Service"/>
    <s v="Initial"/>
    <s v="Closed"/>
    <d v="2020-06-25T00:00:00"/>
    <d v="2020-06-25T00:00:00"/>
    <n v="250"/>
    <d v="2020-06-25T00:00:00"/>
    <d v="2020-06-29T00:00:00"/>
    <n v="4"/>
    <n v="0"/>
    <n v="4197"/>
    <d v="2023-10-31T00:00:00"/>
    <n v="11356.93"/>
    <n v="11106.93"/>
    <n v="11356.93"/>
    <n v="0"/>
    <n v="813195"/>
    <d v="2024-02-02T00:00:00"/>
    <s v="PAID"/>
    <m/>
  </r>
  <r>
    <s v="21S-107"/>
    <x v="0"/>
    <s v="C000015128"/>
    <s v="X132"/>
    <s v="P.S. 132 - BRONX"/>
    <n v="1099356"/>
    <s v="xxxx356"/>
    <n v="82902"/>
    <s v="CIP"/>
    <s v="Kowalski, Zbigniew"/>
    <s v="Hygienist 12"/>
    <s v="PO 18 Asbestos Service"/>
    <s v="Amendment"/>
    <s v="Closed"/>
    <d v="2021-11-19T00:00:00"/>
    <d v="2021-11-19T00:00:00"/>
    <m/>
    <d v="2023-07-19T00:00:00"/>
    <d v="2023-07-21T00:00:00"/>
    <n v="2"/>
    <n v="607"/>
    <n v="4199"/>
    <d v="2024-02-01T00:00:00"/>
    <n v="5354.41"/>
    <n v="5354.41"/>
    <n v="5354.41"/>
    <n v="0"/>
    <n v="826308"/>
    <d v="2024-07-30T00:00:00"/>
    <s v="PAID"/>
    <m/>
  </r>
  <r>
    <s v="21S-109"/>
    <x v="0"/>
    <s v="C000015128"/>
    <s v="X151"/>
    <s v="I.S. 151 - BRONX"/>
    <n v="1097816"/>
    <s v="xxxx816"/>
    <n v="83513"/>
    <s v="CIP"/>
    <s v="Alawamleh, Eman"/>
    <s v="Hygienist 11"/>
    <s v="LAP Construction Phase Services"/>
    <s v="RFA"/>
    <s v="Closed"/>
    <d v="2022-01-27T00:00:00"/>
    <d v="2022-01-27T00:00:00"/>
    <n v="500"/>
    <d v="2022-01-27T00:00:00"/>
    <d v="2022-10-10T00:00:00"/>
    <n v="256"/>
    <n v="0"/>
    <n v="4176"/>
    <d v="2022-12-27T00:00:00"/>
    <n v="15437.96"/>
    <n v="14937.96"/>
    <n v="15437.96"/>
    <n v="0"/>
    <n v="798123"/>
    <d v="2023-06-22T00:00:00"/>
    <s v="PAID"/>
    <m/>
  </r>
  <r>
    <s v="21S-105"/>
    <x v="0"/>
    <s v="C000015128"/>
    <s v="X405"/>
    <s v="HERBERT H. LEHMAN HS - BRONX"/>
    <n v="1098818"/>
    <s v="xxxx818"/>
    <n v="83582"/>
    <s v="CIP"/>
    <s v="Alawamleh, Eman"/>
    <s v="Hygienist 11"/>
    <s v="LAP Construction Phase Services"/>
    <s v="Initial"/>
    <s v="WIP"/>
    <d v="2021-11-16T00:00:00"/>
    <d v="2021-11-16T00:00:00"/>
    <n v="500"/>
    <m/>
    <m/>
    <n v="0"/>
    <s v="0"/>
    <m/>
    <m/>
    <m/>
    <s v=""/>
    <m/>
    <n v="0"/>
    <m/>
    <m/>
    <s v="UNPAID"/>
    <m/>
  </r>
  <r>
    <m/>
    <x v="1"/>
    <s v="C000015869"/>
    <s v="K014"/>
    <s v="I.S. 14 - BROOKLYN"/>
    <n v="1129904"/>
    <s v="xxxx904"/>
    <n v="85451"/>
    <s v="CIP"/>
    <s v="Clyne, Sean"/>
    <s v="Hygienist 13"/>
    <s v="LAP Construction Phase Services"/>
    <s v="Initial"/>
    <s v="WIP"/>
    <d v="2022-07-12T00:00:00"/>
    <d v="2022-07-12T00:00:00"/>
    <n v="9700"/>
    <m/>
    <m/>
    <n v="0"/>
    <s v="0"/>
    <m/>
    <m/>
    <m/>
    <s v=""/>
    <m/>
    <n v="0"/>
    <m/>
    <m/>
    <s v="UNPAID"/>
    <m/>
  </r>
  <r>
    <s v="22S-057"/>
    <x v="0"/>
    <s v="C000015869"/>
    <s v="K016"/>
    <s v="P.S. 16 - BROOKLYN"/>
    <n v="1141526"/>
    <s v="xxxx526"/>
    <n v="86136"/>
    <s v="CIP"/>
    <s v="Walsh, Joseph"/>
    <s v="Hygienist 02"/>
    <s v="PO 18 Asbestos Service"/>
    <s v="Initial"/>
    <s v="Closed"/>
    <d v="2022-09-12T00:00:00"/>
    <d v="2022-09-12T00:00:00"/>
    <n v="575"/>
    <d v="2022-11-03T00:00:00"/>
    <d v="2022-11-12T00:00:00"/>
    <n v="9"/>
    <n v="52"/>
    <n v="43"/>
    <d v="2023-10-11T00:00:00"/>
    <n v="17026.88"/>
    <n v="16451.88"/>
    <n v="17026.88"/>
    <n v="0"/>
    <n v="806701"/>
    <d v="2023-10-25T00:00:00"/>
    <s v="PAID"/>
    <m/>
  </r>
  <r>
    <s v="24S-012"/>
    <x v="0"/>
    <s v="C000015869"/>
    <s v="K017"/>
    <s v="P.S. 17 - BROOKLYN"/>
    <n v="1218759"/>
    <s v="xxxx759"/>
    <n v="90624"/>
    <s v="CIP"/>
    <s v="Walsh, Joseph"/>
    <s v="Hygienist 02"/>
    <s v="PO 18 Asbestos Service"/>
    <s v="Initial"/>
    <s v="NEW"/>
    <d v="2024-02-08T00:00:00"/>
    <d v="2024-02-08T00:00:00"/>
    <n v="575"/>
    <m/>
    <m/>
    <n v="0"/>
    <s v="0"/>
    <m/>
    <m/>
    <m/>
    <s v=""/>
    <m/>
    <n v="0"/>
    <m/>
    <m/>
    <s v="UNPAID"/>
    <m/>
  </r>
  <r>
    <s v="23S-093"/>
    <x v="0"/>
    <s v="C000015869"/>
    <s v="K019"/>
    <s v="P.S. 19 - BROOKLYN"/>
    <n v="1196510"/>
    <s v="xxxx510"/>
    <n v="89478"/>
    <s v="CIP"/>
    <s v="Walsh, Joseph"/>
    <s v="Hygienist 02"/>
    <s v="LAP Construction Phase Services"/>
    <s v="Initial"/>
    <s v="Closed"/>
    <d v="2023-09-22T00:00:00"/>
    <d v="2023-09-22T00:00:00"/>
    <n v="90000"/>
    <d v="2023-10-06T00:00:00"/>
    <d v="2024-07-26T00:00:00"/>
    <n v="294"/>
    <n v="14"/>
    <n v="163"/>
    <d v="2025-05-12T00:00:00"/>
    <n v="70574.100000000006"/>
    <n v="-19425.899999999994"/>
    <n v="0"/>
    <n v="-70574.100000000006"/>
    <m/>
    <m/>
    <s v="UNPAID"/>
    <m/>
  </r>
  <r>
    <s v="24S-108"/>
    <x v="0"/>
    <s v="C000015869"/>
    <s v="K027"/>
    <s v="P.S. 27 - BROOKLYN"/>
    <n v="1314173"/>
    <s v="xxxx173"/>
    <n v="93452"/>
    <s v="CIP"/>
    <s v="Bracamonte, Jesus"/>
    <s v="Hygienist 14"/>
    <s v="Special Program"/>
    <s v="Initial"/>
    <s v="Closed"/>
    <d v="2024-09-30T00:00:00"/>
    <d v="2024-09-30T00:00:00"/>
    <n v="4000"/>
    <d v="2024-11-22T00:00:00"/>
    <d v="2024-11-23T00:00:00"/>
    <n v="1"/>
    <n v="53"/>
    <n v="245"/>
    <d v="2025-07-28T00:00:00"/>
    <n v="3552.53"/>
    <n v="-447.4699999999998"/>
    <n v="0"/>
    <n v="-3552.53"/>
    <m/>
    <m/>
    <s v="UNPAID"/>
    <m/>
  </r>
  <r>
    <m/>
    <x v="1"/>
    <s v="C000015869"/>
    <s v="K043"/>
    <s v="I.S. 98 - BROOKLYN"/>
    <n v="1320962"/>
    <s v="xxxx962"/>
    <n v="93925"/>
    <s v="CIP"/>
    <s v="Bracamonte, Jesus"/>
    <s v="Hygienist 14"/>
    <s v="Special Program"/>
    <s v="Initial"/>
    <s v="NEW"/>
    <d v="2024-11-13T00:00:00"/>
    <d v="2024-11-13T00:00:00"/>
    <n v="4100"/>
    <m/>
    <m/>
    <n v="0"/>
    <s v="0"/>
    <m/>
    <m/>
    <m/>
    <s v=""/>
    <m/>
    <n v="0"/>
    <m/>
    <m/>
    <s v="UNPAID"/>
    <m/>
  </r>
  <r>
    <s v="24S-004"/>
    <x v="0"/>
    <s v="C000015869"/>
    <s v="K050"/>
    <s v="J.H.S. 50 - BROOKLYN"/>
    <n v="1219382"/>
    <s v="xxxx382"/>
    <n v="90587"/>
    <s v="CIP"/>
    <s v="Bracamonte, Jesus"/>
    <s v="Hygienist 14"/>
    <s v="LAP Construction Phase Services"/>
    <s v="Initial"/>
    <s v="NEW"/>
    <d v="2024-02-16T00:00:00"/>
    <d v="2024-02-16T00:00:00"/>
    <n v="18700"/>
    <m/>
    <m/>
    <n v="0"/>
    <s v="0"/>
    <m/>
    <m/>
    <m/>
    <s v=""/>
    <m/>
    <n v="0"/>
    <m/>
    <m/>
    <s v="UNPAID"/>
    <m/>
  </r>
  <r>
    <s v="22S-075"/>
    <x v="0"/>
    <s v="C000015869"/>
    <s v="K051"/>
    <s v="I.S. 51 - BROOKLYN"/>
    <n v="1154680"/>
    <s v="xxxx680"/>
    <n v="86753"/>
    <s v="CIP"/>
    <s v="Scott, Richard"/>
    <s v="Hygienist 05"/>
    <s v="PO 18 Asbestos Service"/>
    <s v="Initial"/>
    <s v="Closed"/>
    <d v="2022-12-05T00:00:00"/>
    <d v="2022-12-05T00:00:00"/>
    <n v="575"/>
    <d v="2023-07-14T00:00:00"/>
    <d v="2023-07-21T00:00:00"/>
    <n v="7"/>
    <n v="221"/>
    <n v="197"/>
    <d v="2025-06-16T00:00:00"/>
    <n v="12748.05"/>
    <n v="12173.05"/>
    <n v="0"/>
    <n v="-12748.05"/>
    <m/>
    <m/>
    <s v="UNPAID"/>
    <m/>
  </r>
  <r>
    <s v="24S-072"/>
    <x v="0"/>
    <s v="C000015869"/>
    <s v="K051"/>
    <s v="I.S. 51 - BROOKLYN"/>
    <n v="1302806"/>
    <s v="xxxx806"/>
    <n v="92774"/>
    <s v="CIP"/>
    <s v="Bracamonte, Jesus"/>
    <s v="Hygienist 14"/>
    <s v="Special Program"/>
    <s v="Initial"/>
    <s v="Closed"/>
    <d v="2024-08-04T00:00:00"/>
    <d v="2024-08-04T00:00:00"/>
    <n v="4000"/>
    <d v="2024-08-20T00:00:00"/>
    <d v="2024-08-21T00:00:00"/>
    <n v="1"/>
    <n v="16"/>
    <n v="156"/>
    <d v="2025-05-06T00:00:00"/>
    <n v="2236.9299999999998"/>
    <n v="-1763.0700000000002"/>
    <n v="2236.9299999999998"/>
    <n v="0"/>
    <n v="854005"/>
    <d v="2025-06-12T00:00:00"/>
    <s v="PAID"/>
    <s v="CHECK 24S-072 K051"/>
  </r>
  <r>
    <s v="23S-016"/>
    <x v="0"/>
    <s v="C000015869"/>
    <s v="K054"/>
    <s v="P.S. 54 - BROOKLYN"/>
    <n v="1166957"/>
    <s v="xxxx957"/>
    <n v="87386"/>
    <s v="CIP"/>
    <s v="Walsh, Joseph"/>
    <s v="Hygienist 02"/>
    <s v="PO 18 Asbestos Service"/>
    <s v="Initial"/>
    <s v="Closed"/>
    <d v="2023-02-10T00:00:00"/>
    <d v="2023-02-10T00:00:00"/>
    <n v="575"/>
    <d v="2023-03-23T00:00:00"/>
    <d v="2023-03-25T00:00:00"/>
    <n v="2"/>
    <n v="41"/>
    <n v="28"/>
    <d v="2023-07-11T00:00:00"/>
    <n v="6616.23"/>
    <n v="6041.23"/>
    <n v="6616.23"/>
    <n v="0"/>
    <n v="799845"/>
    <d v="2023-07-19T00:00:00"/>
    <s v="PAID"/>
    <m/>
  </r>
  <r>
    <s v="22S-055"/>
    <x v="0"/>
    <s v="C000015869"/>
    <s v="K055"/>
    <s v="I.S. 55 - BROOKLYN"/>
    <n v="1138365"/>
    <s v="xxxx365"/>
    <n v="86018"/>
    <s v="CIP"/>
    <s v="Palermo, Albert"/>
    <s v="Hygienist 03"/>
    <s v="PO 18 Asbestos Service"/>
    <s v="RFA"/>
    <s v="Closed"/>
    <d v="2022-09-06T00:00:00"/>
    <d v="2022-09-06T00:00:00"/>
    <n v="19775"/>
    <d v="2022-09-20T00:00:00"/>
    <d v="2022-11-13T00:00:00"/>
    <n v="54"/>
    <n v="14"/>
    <n v="15"/>
    <d v="2022-06-21T00:00:00"/>
    <n v="27095.759999999998"/>
    <n v="7320.7599999999984"/>
    <n v="27095.759999999998"/>
    <n v="0"/>
    <n v="807815"/>
    <d v="2023-11-09T00:00:00"/>
    <s v="PAID"/>
    <m/>
  </r>
  <r>
    <s v="22S-027"/>
    <x v="0"/>
    <s v="C000015869"/>
    <s v="K055"/>
    <s v="I.S. 55 - BROOKLYN"/>
    <n v="1130690"/>
    <s v="xxxx690"/>
    <n v="85488"/>
    <s v="CIP"/>
    <s v="Palermo, Albert"/>
    <s v="Hygienist 03"/>
    <s v="PO 18 Asbestos Service"/>
    <s v="Initial"/>
    <s v="Closed"/>
    <d v="2022-07-07T00:00:00"/>
    <d v="2022-07-07T00:00:00"/>
    <n v="6075"/>
    <d v="2022-08-11T00:00:00"/>
    <d v="2022-08-14T00:00:00"/>
    <n v="3"/>
    <n v="35"/>
    <n v="80"/>
    <d v="2024-07-17T00:00:00"/>
    <n v="7902.2"/>
    <n v="1827.1999999999998"/>
    <n v="7902.2"/>
    <n v="0"/>
    <n v="831865"/>
    <d v="2024-10-04T00:00:00"/>
    <s v="PAID"/>
    <m/>
  </r>
  <r>
    <s v="23S-134"/>
    <x v="0"/>
    <s v="C000015869"/>
    <s v="K055"/>
    <s v="I.S. 55 - BROOKLYN"/>
    <n v="1208358"/>
    <s v="xxxx358"/>
    <n v="89203"/>
    <s v="CIP"/>
    <s v="Palermo, Albert"/>
    <s v="Hygienist 03"/>
    <s v="PO 18 Asbestos Service"/>
    <s v="Initial"/>
    <s v="Closed"/>
    <d v="2023-12-05T00:00:00"/>
    <d v="2023-12-05T00:00:00"/>
    <n v="21075"/>
    <d v="2024-04-04T00:00:00"/>
    <d v="2024-04-20T00:00:00"/>
    <n v="16"/>
    <n v="121"/>
    <n v="239"/>
    <d v="2025-07-24T00:00:00"/>
    <n v="25778.76"/>
    <n v="4703.7599999999984"/>
    <n v="0"/>
    <n v="-25778.76"/>
    <m/>
    <m/>
    <s v="UNPAID"/>
    <m/>
  </r>
  <r>
    <s v="24S-090"/>
    <x v="0"/>
    <s v="C000015869"/>
    <s v="K061"/>
    <s v="I.S. 61 - BROOKLYN"/>
    <n v="1310278"/>
    <s v="xxxx278"/>
    <n v="93260"/>
    <s v="CIP"/>
    <s v="Palermo, Albert"/>
    <s v="Hygienist 03"/>
    <s v="PO 18 Asbestos Service"/>
    <s v="Initial"/>
    <s v="Closed"/>
    <d v="2024-09-06T00:00:00"/>
    <d v="2024-09-06T00:00:00"/>
    <n v="5575"/>
    <d v="2024-09-07T00:00:00"/>
    <d v="2024-09-07T00:00:00"/>
    <n v="0"/>
    <n v="1"/>
    <n v="213"/>
    <d v="2025-06-24T00:00:00"/>
    <n v="2905.59"/>
    <n v="-2669.41"/>
    <n v="0"/>
    <n v="-2905.59"/>
    <m/>
    <m/>
    <s v="UNPAID"/>
    <m/>
  </r>
  <r>
    <s v="23S-133"/>
    <x v="0"/>
    <s v="C000015869"/>
    <s v="K061"/>
    <s v="I.S. 61 - BROOKLYN"/>
    <n v="1211600"/>
    <s v="xxxx600"/>
    <n v="90221"/>
    <s v="CIP"/>
    <s v="Palermo, Albert"/>
    <s v="Hygienist 03"/>
    <s v="PO 18 Asbestos Service"/>
    <s v="Initial"/>
    <s v="Closed"/>
    <d v="2023-12-27T00:00:00"/>
    <d v="2023-12-27T00:00:00"/>
    <n v="575"/>
    <d v="2024-01-12T00:00:00"/>
    <d v="2024-01-13T00:00:00"/>
    <n v="1"/>
    <n v="16"/>
    <n v="78"/>
    <d v="2024-04-22T00:00:00"/>
    <n v="2731"/>
    <n v="2156"/>
    <n v="2731"/>
    <n v="0"/>
    <n v="824707"/>
    <d v="2024-07-09T00:00:00"/>
    <s v="PAID"/>
    <m/>
  </r>
  <r>
    <s v="24S-068"/>
    <x v="0"/>
    <s v="C000015869"/>
    <s v="K085"/>
    <s v="P.S. 73 (OLD P85/STERLING HS)"/>
    <n v="1301194"/>
    <s v="xxxx194"/>
    <n v="92638"/>
    <s v="CIP"/>
    <s v="Bracamonte, Jesus"/>
    <s v="Hygienist 14"/>
    <s v="Special Program"/>
    <s v="Initial"/>
    <s v="Closed"/>
    <d v="2024-07-24T00:00:00"/>
    <d v="2024-07-24T00:00:00"/>
    <n v="4000"/>
    <d v="2024-08-01T00:00:00"/>
    <d v="2024-08-02T00:00:00"/>
    <n v="1"/>
    <n v="8"/>
    <n v="185"/>
    <d v="2025-06-05T00:00:00"/>
    <n v="2123.08"/>
    <n v="-1876.92"/>
    <n v="0"/>
    <n v="-2123.08"/>
    <m/>
    <m/>
    <s v="UNPAID"/>
    <m/>
  </r>
  <r>
    <s v="23S-017"/>
    <x v="0"/>
    <s v="C000015869"/>
    <s v="K086"/>
    <s v="P.S. 86 - BROOKLYN"/>
    <n v="1168027"/>
    <s v="xxxx027"/>
    <n v="87459"/>
    <s v="CIP"/>
    <s v="Walsh, Joseph"/>
    <s v="Hygienist 02"/>
    <s v="PO 18 Asbestos Service"/>
    <s v="Initial"/>
    <s v="WIP"/>
    <d v="2023-02-22T00:00:00"/>
    <d v="2023-02-22T00:00:00"/>
    <n v="575"/>
    <m/>
    <m/>
    <n v="0"/>
    <s v="0"/>
    <m/>
    <m/>
    <m/>
    <s v=""/>
    <m/>
    <n v="0"/>
    <m/>
    <m/>
    <s v="UNPAID"/>
    <m/>
  </r>
  <r>
    <s v="24S-063"/>
    <x v="0"/>
    <s v="C000015869"/>
    <s v="K095"/>
    <s v="P.S. 95 - BROOKLYN"/>
    <n v="1300411"/>
    <s v="xxxx411"/>
    <n v="92557"/>
    <s v="CIP"/>
    <s v="Bracamonte, Jesus"/>
    <s v="Hygienist 14"/>
    <s v="Special Program"/>
    <s v="Initial"/>
    <s v="Closed"/>
    <d v="2024-07-21T00:00:00"/>
    <d v="2024-07-21T00:00:00"/>
    <n v="4000"/>
    <d v="2024-08-24T00:00:00"/>
    <d v="2024-10-13T00:00:00"/>
    <n v="50"/>
    <n v="34"/>
    <n v="154"/>
    <d v="2025-05-06T00:00:00"/>
    <n v="3574.99"/>
    <n v="-425.01000000000022"/>
    <n v="3574.99"/>
    <n v="0"/>
    <n v="854006"/>
    <d v="2025-06-12T00:00:00"/>
    <s v="PAID"/>
    <s v="CHECK 24S-063 K095"/>
  </r>
  <r>
    <m/>
    <x v="1"/>
    <s v="C000015869"/>
    <s v="K102"/>
    <s v="P.S. 102 - BROOKLYN"/>
    <n v="1306782"/>
    <s v="xxxx782"/>
    <n v="92043"/>
    <s v="CIP"/>
    <s v="Scott, Richard"/>
    <s v="Hygienist 05"/>
    <s v="PO 18 Asbestos Service"/>
    <s v="Initial"/>
    <s v="NEW"/>
    <d v="2024-08-29T00:00:00"/>
    <d v="2024-08-29T00:00:00"/>
    <n v="575"/>
    <m/>
    <m/>
    <n v="0"/>
    <s v="0"/>
    <m/>
    <m/>
    <m/>
    <s v=""/>
    <m/>
    <n v="0"/>
    <m/>
    <m/>
    <s v="UNPAID"/>
    <m/>
  </r>
  <r>
    <s v="24S-038"/>
    <x v="0"/>
    <s v="C000015869"/>
    <s v="K104"/>
    <s v="P.S. 104 - BROOKLYN"/>
    <n v="1237242"/>
    <s v="xxxx242"/>
    <n v="91880"/>
    <s v="CIP"/>
    <s v="Scott, Richard"/>
    <s v="Hygienist 05"/>
    <s v="PO 18 Asbestos Service"/>
    <s v="Initial"/>
    <s v="NEW"/>
    <d v="2024-05-23T00:00:00"/>
    <d v="2024-05-23T00:00:00"/>
    <n v="9075"/>
    <m/>
    <m/>
    <n v="0"/>
    <s v="0"/>
    <m/>
    <m/>
    <m/>
    <s v=""/>
    <m/>
    <n v="0"/>
    <m/>
    <m/>
    <s v="UNPAID"/>
    <m/>
  </r>
  <r>
    <s v="23S-087"/>
    <x v="0"/>
    <s v="C000015869"/>
    <s v="K110"/>
    <s v="P.S. 110 - BROOKLYN"/>
    <n v="1196133"/>
    <s v="xxxx133"/>
    <n v="89196"/>
    <s v="CIP"/>
    <s v="Walsh, Joseph"/>
    <s v="Hygienist 02"/>
    <s v="PO 18 Asbestos Service"/>
    <s v="Initial"/>
    <s v="Closed"/>
    <d v="2023-09-15T00:00:00"/>
    <d v="2023-09-15T00:00:00"/>
    <n v="575"/>
    <d v="2023-10-03T00:00:00"/>
    <d v="2023-12-02T00:00:00"/>
    <n v="60"/>
    <n v="18"/>
    <n v="222"/>
    <d v="2025-06-27T00:00:00"/>
    <n v="37770.33"/>
    <n v="37195.33"/>
    <n v="0"/>
    <n v="-37770.33"/>
    <m/>
    <m/>
    <s v="UNPAID"/>
    <m/>
  </r>
  <r>
    <s v="23S-067"/>
    <x v="0"/>
    <s v="C000015869"/>
    <s v="K111"/>
    <s v="I.S. 111 - BROOKLYN"/>
    <n v="1188750"/>
    <s v="xxxx750"/>
    <n v="88871"/>
    <s v="CIP"/>
    <s v="Walsh, Joseph"/>
    <s v="Hygienist 02"/>
    <s v="PO 18 Asbestos Service"/>
    <s v="Initial"/>
    <s v="WIP"/>
    <d v="2023-07-26T00:00:00"/>
    <d v="2023-07-26T00:00:00"/>
    <m/>
    <m/>
    <m/>
    <n v="0"/>
    <s v="0"/>
    <m/>
    <m/>
    <m/>
    <s v=""/>
    <m/>
    <n v="0"/>
    <m/>
    <m/>
    <s v="UNPAID"/>
    <m/>
  </r>
  <r>
    <s v="24S-079"/>
    <x v="0"/>
    <s v="C000015869"/>
    <s v="K114"/>
    <s v="P.S. 114 - BROOKLYN"/>
    <n v="1304841"/>
    <s v="xxxx841"/>
    <n v="92925"/>
    <s v="CIP"/>
    <s v="Bracamonte, Jesus"/>
    <s v="Hygienist 14"/>
    <s v="Special Program"/>
    <s v="Initial"/>
    <s v="Closed"/>
    <d v="2024-08-13T00:00:00"/>
    <d v="2024-08-13T00:00:00"/>
    <n v="4000"/>
    <d v="2024-08-24T00:00:00"/>
    <d v="2024-08-25T00:00:00"/>
    <n v="1"/>
    <n v="11"/>
    <n v="166"/>
    <d v="2025-05-16T00:00:00"/>
    <n v="2454.75"/>
    <n v="-1545.25"/>
    <n v="2454.75"/>
    <n v="0"/>
    <n v="855119"/>
    <d v="2025-06-23T00:00:00"/>
    <s v="PAID"/>
    <s v="CHECK 24S-079 K114"/>
  </r>
  <r>
    <s v="22S-085"/>
    <x v="0"/>
    <s v="C000015869"/>
    <s v="K127"/>
    <s v="P.S. 127 - BROOKLYN"/>
    <n v="1160020"/>
    <s v="xxxx020"/>
    <n v="86987"/>
    <s v="CIP"/>
    <s v="Scott, Richard"/>
    <s v="Hygienist 05"/>
    <s v="PO 18 Asbestos Service"/>
    <s v="Initial"/>
    <s v="Closed"/>
    <d v="2022-12-19T00:00:00"/>
    <d v="2022-12-19T00:00:00"/>
    <n v="5175"/>
    <d v="2022-12-17T00:00:00"/>
    <d v="2022-12-31T00:00:00"/>
    <n v="14"/>
    <n v="-2"/>
    <n v="97"/>
    <d v="2024-05-28T00:00:00"/>
    <n v="7813.38"/>
    <n v="2638.38"/>
    <n v="7813.38"/>
    <n v="0"/>
    <n v="824627"/>
    <d v="2024-07-08T00:00:00"/>
    <s v="PAID"/>
    <m/>
  </r>
  <r>
    <s v="22S-072"/>
    <x v="0"/>
    <s v="C000015869"/>
    <s v="K127"/>
    <s v="P.S. 127 - BROOKLYN"/>
    <n v="1156790"/>
    <s v="xxxx790"/>
    <n v="86876"/>
    <s v="CIP"/>
    <s v="Scott, Richard"/>
    <s v="Hygienist 05"/>
    <s v="PO 18 Asbestos Service"/>
    <s v="Initial"/>
    <s v="Closed"/>
    <d v="2022-12-07T00:00:00"/>
    <d v="2022-12-07T00:00:00"/>
    <n v="15575"/>
    <d v="2022-12-08T00:00:00"/>
    <d v="2022-12-19T00:00:00"/>
    <n v="11"/>
    <n v="1"/>
    <n v="233"/>
    <d v="2025-07-24T00:00:00"/>
    <n v="28177.26"/>
    <n v="12602.259999999998"/>
    <n v="0"/>
    <n v="-28177.26"/>
    <m/>
    <m/>
    <s v="UNPAID"/>
    <m/>
  </r>
  <r>
    <s v="23S-029"/>
    <x v="0"/>
    <s v="C000015869"/>
    <s v="K128"/>
    <s v="P.S. 128 - BROOKLYN"/>
    <n v="1177163"/>
    <s v="xxxx163"/>
    <n v="88004"/>
    <s v="CIP"/>
    <s v="Clyne, Sean"/>
    <s v="Hygienist 13"/>
    <s v="PO 18 Asbestos Service"/>
    <s v="Initial"/>
    <s v="Closed"/>
    <d v="2023-04-25T00:00:00"/>
    <d v="2023-04-25T00:00:00"/>
    <n v="7975"/>
    <d v="2023-07-06T00:00:00"/>
    <d v="2023-07-09T00:00:00"/>
    <n v="3"/>
    <n v="72"/>
    <n v="210"/>
    <d v="2025-06-20T00:00:00"/>
    <n v="9672.08"/>
    <n v="1697.08"/>
    <n v="0"/>
    <n v="-9672.08"/>
    <m/>
    <m/>
    <s v="UNPAID"/>
    <m/>
  </r>
  <r>
    <s v="23S-049"/>
    <x v="0"/>
    <s v="C000015869"/>
    <s v="K128"/>
    <s v="P.S. 128 - BROOKLYN"/>
    <n v="1184671"/>
    <s v="xxxx671"/>
    <n v="88464"/>
    <s v="CIP"/>
    <s v="Clyne, Sean"/>
    <s v="Hygienist 13"/>
    <s v="PO 18 Asbestos Service"/>
    <s v="Initial"/>
    <s v="Closed"/>
    <d v="2023-06-21T00:00:00"/>
    <d v="2023-06-21T00:00:00"/>
    <n v="8075"/>
    <d v="2023-06-23T00:00:00"/>
    <d v="2023-06-25T00:00:00"/>
    <n v="2"/>
    <n v="2"/>
    <n v="217"/>
    <d v="2025-06-26T00:00:00"/>
    <n v="6220.81"/>
    <n v="-1854.1899999999996"/>
    <n v="0"/>
    <n v="-6220.81"/>
    <m/>
    <m/>
    <s v="UNPAID"/>
    <m/>
  </r>
  <r>
    <s v="23S-104"/>
    <x v="0"/>
    <s v="C000015869"/>
    <s v="K136"/>
    <s v="I.S. 136 - BROOKLYN"/>
    <n v="1201696"/>
    <s v="xxxx696"/>
    <n v="89448"/>
    <s v="CIP"/>
    <s v="Scott, Richard"/>
    <s v="Hygienist 05"/>
    <s v="PO 18 Asbestos Service"/>
    <s v="Initial"/>
    <s v="Closed"/>
    <d v="2023-10-24T00:00:00"/>
    <d v="2023-10-24T00:00:00"/>
    <n v="1575"/>
    <d v="2024-01-11T00:00:00"/>
    <d v="2024-02-17T00:00:00"/>
    <n v="37"/>
    <n v="79"/>
    <n v="128"/>
    <d v="2024-08-16T00:00:00"/>
    <n v="24419.64"/>
    <n v="22844.639999999999"/>
    <n v="24419.64"/>
    <n v="0"/>
    <n v="830191"/>
    <d v="2024-09-19T00:00:00"/>
    <s v="PAID"/>
    <m/>
  </r>
  <r>
    <m/>
    <x v="1"/>
    <s v="C000015869"/>
    <s v="K138"/>
    <s v="P.S. 138 - BROOKLYN"/>
    <n v="1335922"/>
    <s v="xxxx922"/>
    <n v="94843"/>
    <s v="CIP"/>
    <s v="Palermo, Albert"/>
    <s v="Hygienist 03"/>
    <s v="PO 18 Asbestos Service"/>
    <s v="Initial"/>
    <s v="NEW"/>
    <d v="2025-02-13T00:00:00"/>
    <d v="2025-02-13T00:00:00"/>
    <n v="6275"/>
    <m/>
    <m/>
    <n v="0"/>
    <s v="0"/>
    <m/>
    <m/>
    <m/>
    <s v=""/>
    <n v="0"/>
    <n v="0"/>
    <m/>
    <m/>
    <s v="UNPAID"/>
    <m/>
  </r>
  <r>
    <s v="23S-066"/>
    <x v="0"/>
    <s v="C000015869"/>
    <s v="K142"/>
    <s v="J.H.S. 142 - BROOKLYN"/>
    <n v="1187574"/>
    <s v="xxxx574"/>
    <n v="88679"/>
    <s v="CIP"/>
    <s v="Bracamonte, Jesus"/>
    <s v="Hygienist 14"/>
    <s v="LAP Construction Phase Services"/>
    <s v="Initial"/>
    <s v="WIP"/>
    <d v="2023-07-24T00:00:00"/>
    <d v="2023-07-24T00:00:00"/>
    <m/>
    <m/>
    <m/>
    <n v="0"/>
    <s v="0"/>
    <m/>
    <m/>
    <m/>
    <s v=""/>
    <n v="0"/>
    <n v="0"/>
    <m/>
    <m/>
    <s v="UNPAID"/>
    <m/>
  </r>
  <r>
    <s v="24S-103"/>
    <x v="0"/>
    <s v="C000015869"/>
    <s v="K145"/>
    <s v="P.S. 145 - BROOKLYN"/>
    <n v="1311813"/>
    <s v="xxxx813"/>
    <n v="93324"/>
    <s v="CIP"/>
    <s v="Walsh, Joseph"/>
    <s v="Hygienist 02"/>
    <s v="PO 18 Asbestos Service"/>
    <s v="Initial"/>
    <s v="Closed"/>
    <d v="2024-09-20T00:00:00"/>
    <d v="2024-09-20T00:00:00"/>
    <n v="575"/>
    <d v="2024-11-27T00:00:00"/>
    <d v="2024-12-23T00:00:00"/>
    <n v="26"/>
    <n v="68"/>
    <n v="190"/>
    <d v="2025-06-05T00:00:00"/>
    <n v="20442.88"/>
    <n v="19867.88"/>
    <n v="0"/>
    <n v="-20442.88"/>
    <m/>
    <m/>
    <s v="UNPAID"/>
    <m/>
  </r>
  <r>
    <s v="22S-054"/>
    <x v="0"/>
    <s v="C000015869"/>
    <s v="K149"/>
    <s v="P.S. 149 - BROOKLYN"/>
    <n v="1139236"/>
    <s v="xxxx236"/>
    <n v="85940"/>
    <s v="CIP"/>
    <s v="Palermo, Albert"/>
    <s v="Hygienist 03"/>
    <s v="PO 18 Asbestos Service"/>
    <s v="Initial"/>
    <s v="Closed"/>
    <d v="2022-09-06T00:00:00"/>
    <d v="2022-09-06T00:00:00"/>
    <n v="8975"/>
    <d v="2022-10-28T00:00:00"/>
    <d v="2022-11-19T00:00:00"/>
    <n v="22"/>
    <n v="52"/>
    <n v="52"/>
    <d v="2024-02-01T00:00:00"/>
    <n v="11479.15"/>
    <n v="2504.1499999999996"/>
    <n v="11479.15"/>
    <n v="0"/>
    <n v="817450"/>
    <d v="2024-04-15T00:00:00"/>
    <s v="PAID"/>
    <m/>
  </r>
  <r>
    <s v="23S-084"/>
    <x v="0"/>
    <s v="C000015869"/>
    <s v="K150"/>
    <s v="P.S. 150 - BROOKLYN"/>
    <n v="1195461"/>
    <s v="xxxx461"/>
    <n v="89302"/>
    <s v="CIP"/>
    <s v="Palermo, Albert"/>
    <s v="Hygienist 03"/>
    <s v="PO 18 Asbestos Service"/>
    <s v="Initial"/>
    <s v="WIP"/>
    <d v="2023-09-12T00:00:00"/>
    <d v="2023-09-12T00:00:00"/>
    <n v="575"/>
    <m/>
    <m/>
    <n v="0"/>
    <s v="0"/>
    <m/>
    <m/>
    <m/>
    <s v=""/>
    <n v="0"/>
    <n v="0"/>
    <m/>
    <m/>
    <s v="UNPAID"/>
    <m/>
  </r>
  <r>
    <s v="24S-061"/>
    <x v="0"/>
    <s v="C000015869"/>
    <s v="K151"/>
    <s v="P.S. 151 - BROOKLYN"/>
    <n v="1302568"/>
    <s v="xxxx568"/>
    <n v="92321"/>
    <s v="CIP"/>
    <s v="Walsh, Joseph"/>
    <s v="Hygienist 02"/>
    <s v="PO 18 Asbestos Service"/>
    <s v="Initial"/>
    <s v="NEW"/>
    <d v="2024-08-05T00:00:00"/>
    <d v="2024-08-05T00:00:00"/>
    <n v="575"/>
    <m/>
    <m/>
    <n v="0"/>
    <s v="0"/>
    <m/>
    <m/>
    <m/>
    <s v=""/>
    <n v="0"/>
    <n v="0"/>
    <m/>
    <m/>
    <s v="UNPAID"/>
    <m/>
  </r>
  <r>
    <s v="22S-046"/>
    <x v="0"/>
    <s v="C000015869"/>
    <s v="K159"/>
    <s v="P.S. 159 - BROOKLYN"/>
    <n v="1136527"/>
    <s v="xxxx527"/>
    <n v="85893"/>
    <s v="CIP"/>
    <s v="Palermo, Albert"/>
    <s v="Hygienist 03"/>
    <s v="PO 18 Asbestos Service"/>
    <s v="Initial"/>
    <s v="Closed"/>
    <d v="2022-08-15T00:00:00"/>
    <d v="2022-08-15T00:00:00"/>
    <n v="5175"/>
    <d v="2022-10-06T00:00:00"/>
    <d v="2022-10-08T00:00:00"/>
    <n v="2"/>
    <n v="52"/>
    <n v="81"/>
    <d v="2024-04-29T00:00:00"/>
    <n v="6613.85"/>
    <n v="1438.8500000000004"/>
    <n v="6613.85"/>
    <n v="0"/>
    <n v="825164"/>
    <d v="2024-07-15T00:00:00"/>
    <s v="PAID"/>
    <m/>
  </r>
  <r>
    <s v="24S-014"/>
    <x v="0"/>
    <s v="C000015869"/>
    <s v="K160"/>
    <s v="P.S. 160 - BROOKLYN"/>
    <n v="1222094"/>
    <s v="xxxx094"/>
    <n v="90892"/>
    <s v="CIP"/>
    <s v="Scott, Richard"/>
    <s v="Hygienist 05"/>
    <s v="PO 18 Asbestos Service"/>
    <s v="Initial"/>
    <s v="NEW"/>
    <d v="2024-02-28T00:00:00"/>
    <d v="2024-02-28T00:00:00"/>
    <n v="575"/>
    <m/>
    <m/>
    <n v="0"/>
    <s v="0"/>
    <m/>
    <m/>
    <m/>
    <s v=""/>
    <n v="0"/>
    <n v="0"/>
    <m/>
    <m/>
    <s v="UNPAID"/>
    <m/>
  </r>
  <r>
    <s v="24S-054"/>
    <x v="0"/>
    <s v="C000015869"/>
    <s v="K162"/>
    <s v="I.S. 162 - BROOKLYN"/>
    <n v="1244202"/>
    <s v="xxxx202"/>
    <n v="92352"/>
    <s v="CIP"/>
    <s v="Walsh, Joseph"/>
    <s v="Hygienist 02"/>
    <s v="PO 18 Asbestos Service"/>
    <s v="Initial"/>
    <s v="NEW"/>
    <d v="2024-07-02T00:00:00"/>
    <d v="2024-07-02T00:00:00"/>
    <n v="575"/>
    <m/>
    <m/>
    <n v="0"/>
    <s v="0"/>
    <m/>
    <m/>
    <m/>
    <s v=""/>
    <n v="0"/>
    <n v="0"/>
    <m/>
    <m/>
    <s v="UNPAID"/>
    <m/>
  </r>
  <r>
    <s v="24S-064"/>
    <x v="0"/>
    <s v="C000015869"/>
    <s v="K162"/>
    <s v="I.S. 162 - BROOKLYN"/>
    <n v="1300412"/>
    <s v="xxxx412"/>
    <n v="92561"/>
    <s v="CIP"/>
    <s v="Bracamonte, Jesus"/>
    <s v="Hygienist 14"/>
    <s v="Special Program"/>
    <s v="Initial"/>
    <s v="Closed"/>
    <d v="2024-07-21T00:00:00"/>
    <d v="2024-07-21T00:00:00"/>
    <n v="4000"/>
    <d v="2024-08-04T00:00:00"/>
    <d v="2024-08-04T00:00:00"/>
    <n v="0"/>
    <n v="14"/>
    <n v="150"/>
    <d v="2025-03-18T00:00:00"/>
    <n v="2284.61"/>
    <n v="-1715.3899999999999"/>
    <n v="2284.61"/>
    <n v="0"/>
    <n v="851724"/>
    <d v="2025-05-19T00:00:00"/>
    <s v="PAID"/>
    <s v="CHECK 24S-064 K162"/>
  </r>
  <r>
    <s v="24S-136"/>
    <x v="0"/>
    <s v="C000015869"/>
    <s v="K164"/>
    <s v="P.S. 164 - BROOKLYN"/>
    <n v="1320983"/>
    <s v="xxxx983"/>
    <n v="93856"/>
    <s v="CIP"/>
    <s v="Scott, Richard"/>
    <s v="Hygienist 05"/>
    <s v="PO 18 Asbestos Service"/>
    <s v="Initial"/>
    <s v="Closed"/>
    <d v="2024-11-19T00:00:00"/>
    <d v="2024-11-19T00:00:00"/>
    <n v="10000"/>
    <d v="2024-12-06T00:00:00"/>
    <d v="2024-12-08T00:00:00"/>
    <n v="2"/>
    <n v="17"/>
    <n v="228"/>
    <d v="2025-07-15T00:00:00"/>
    <n v="6517.93"/>
    <n v="-3482.0699999999997"/>
    <n v="0"/>
    <n v="-6517.93"/>
    <m/>
    <m/>
    <s v="UNPAID"/>
    <m/>
  </r>
  <r>
    <s v="24S-092"/>
    <x v="0"/>
    <s v="C000015869"/>
    <s v="K166"/>
    <s v="I.S. 166 - BROOKLYN"/>
    <n v="1308220"/>
    <s v="xxxx220"/>
    <n v="93184"/>
    <s v="CIP"/>
    <s v="Bracamonte, Jesus"/>
    <s v="Hygienist 14"/>
    <s v="Special Program"/>
    <s v="Initial"/>
    <s v="Closed"/>
    <d v="2024-09-04T00:00:00"/>
    <d v="2024-09-04T00:00:00"/>
    <n v="4000"/>
    <d v="2024-09-22T00:00:00"/>
    <d v="2024-09-22T00:00:00"/>
    <n v="0"/>
    <n v="18"/>
    <n v="191"/>
    <d v="2025-06-13T00:00:00"/>
    <n v="2309"/>
    <n v="-1691"/>
    <n v="0"/>
    <n v="-2309"/>
    <m/>
    <m/>
    <s v="UNPAID"/>
    <m/>
  </r>
  <r>
    <m/>
    <x v="1"/>
    <s v="C000015869"/>
    <s v="K171"/>
    <s v="I.S. 171 - BROOKLYN"/>
    <n v="1320958"/>
    <s v="xxxx958"/>
    <n v="93926"/>
    <s v="CIP"/>
    <m/>
    <e v="#N/A"/>
    <s v="Special Program"/>
    <s v="Initial"/>
    <s v="NEW"/>
    <d v="2024-11-13T00:00:00"/>
    <d v="2024-11-13T00:00:00"/>
    <n v="4100"/>
    <m/>
    <m/>
    <n v="0"/>
    <s v="0"/>
    <m/>
    <m/>
    <m/>
    <s v=""/>
    <n v="0"/>
    <n v="0"/>
    <m/>
    <m/>
    <s v="UNPAID"/>
    <m/>
  </r>
  <r>
    <s v="24S-081"/>
    <x v="0"/>
    <s v="C000015869"/>
    <s v="K174"/>
    <s v="P.S. 174 - BROOKLYN"/>
    <n v="1304843"/>
    <s v="xxxx843"/>
    <n v="92927"/>
    <s v="CIP"/>
    <s v="Bracamonte, Jesus"/>
    <s v="Hygienist 14"/>
    <s v="Special Program"/>
    <s v="Initial"/>
    <s v="Closed"/>
    <d v="2024-08-13T00:00:00"/>
    <d v="2024-08-13T00:00:00"/>
    <n v="4000"/>
    <d v="2024-08-25T00:00:00"/>
    <d v="2024-08-25T00:00:00"/>
    <n v="0"/>
    <n v="12"/>
    <n v="165"/>
    <d v="2025-05-16T00:00:00"/>
    <n v="2732.08"/>
    <n v="-1267.92"/>
    <n v="2732.08"/>
    <n v="0"/>
    <n v="855116"/>
    <d v="2025-06-23T00:00:00"/>
    <s v="PAID"/>
    <s v="CHECK 24S-081 K174"/>
  </r>
  <r>
    <s v="23S-005"/>
    <x v="0"/>
    <s v="C000015869"/>
    <s v="K183"/>
    <s v="P.S. 183 - BROOKLYN"/>
    <n v="1160059"/>
    <s v="xxxx059"/>
    <n v="87043"/>
    <s v="CIP"/>
    <s v="Palermo, Albert"/>
    <s v="Hygienist 03"/>
    <s v="PO 18 Asbestos Service"/>
    <s v="Amendment"/>
    <s v="WIP"/>
    <d v="2023-01-10T00:00:00"/>
    <d v="2023-01-10T00:00:00"/>
    <n v="5575"/>
    <m/>
    <m/>
    <n v="0"/>
    <s v="0"/>
    <m/>
    <m/>
    <m/>
    <s v=""/>
    <n v="0"/>
    <n v="0"/>
    <m/>
    <m/>
    <s v="UNPAID"/>
    <m/>
  </r>
  <r>
    <s v="22S-077"/>
    <x v="0"/>
    <s v="C000015869"/>
    <s v="K183"/>
    <s v="P.S. 183 - BROOKLYN"/>
    <n v="1141523"/>
    <s v="xxxx523"/>
    <n v="86004"/>
    <s v="CIP"/>
    <s v="Palermo, Albert"/>
    <s v="Hygienist 03"/>
    <s v="PO 18 Asbestos Service"/>
    <s v="Initial"/>
    <s v="Closed"/>
    <d v="2022-12-12T00:00:00"/>
    <d v="2022-12-12T00:00:00"/>
    <n v="8575"/>
    <d v="2023-02-16T00:00:00"/>
    <d v="2023-02-20T00:00:00"/>
    <n v="4"/>
    <n v="66"/>
    <n v="121"/>
    <d v="2024-07-31T00:00:00"/>
    <n v="10543.6"/>
    <n v="1968.6000000000004"/>
    <n v="10543.6"/>
    <n v="0"/>
    <n v="832141"/>
    <d v="2024-10-08T00:00:00"/>
    <s v="PAID"/>
    <m/>
  </r>
  <r>
    <s v="24S-080"/>
    <x v="0"/>
    <s v="C000015869"/>
    <s v="K184"/>
    <s v="P.S. 184 - BROOKLYN"/>
    <n v="1304844"/>
    <s v="xxxx844"/>
    <n v="92928"/>
    <s v="CIP"/>
    <s v="Bracamonte, Jesus"/>
    <s v="Hygienist 14"/>
    <s v="Special Program"/>
    <s v="Initial"/>
    <s v="Closed"/>
    <d v="2024-08-13T00:00:00"/>
    <d v="2024-08-13T00:00:00"/>
    <n v="4000"/>
    <d v="2024-08-31T00:00:00"/>
    <d v="2024-08-31T00:00:00"/>
    <n v="0"/>
    <n v="18"/>
    <n v="167"/>
    <d v="2025-05-16T00:00:00"/>
    <n v="3285.06"/>
    <n v="-714.94"/>
    <n v="3285.06"/>
    <n v="0"/>
    <n v="855118"/>
    <d v="2025-06-23T00:00:00"/>
    <s v="PAID"/>
    <s v="CHECK 24S-080 K184"/>
  </r>
  <r>
    <m/>
    <x v="1"/>
    <s v="C000015869"/>
    <s v="K224"/>
    <s v="P.S. 224 - BROOKLYN"/>
    <n v="1212815"/>
    <s v="xxxx815"/>
    <n v="90349"/>
    <s v="CIP"/>
    <s v="Vafiadis, Jon"/>
    <s v="Hygienist 16"/>
    <s v="Special Program"/>
    <s v="Initial"/>
    <s v="NEW"/>
    <d v="2024-01-12T00:00:00"/>
    <d v="2024-01-12T00:00:00"/>
    <n v="1500"/>
    <m/>
    <m/>
    <n v="0"/>
    <s v="0"/>
    <m/>
    <m/>
    <m/>
    <s v=""/>
    <n v="0"/>
    <n v="0"/>
    <m/>
    <m/>
    <s v="UNPAID"/>
    <m/>
  </r>
  <r>
    <s v="23S-120"/>
    <x v="0"/>
    <s v="C000015869"/>
    <s v="K224"/>
    <s v="P.S. 224 - BROOKLYN"/>
    <m/>
    <s v="xxxx"/>
    <m/>
    <m/>
    <m/>
    <e v="#N/A"/>
    <s v="SAFE ACCESS"/>
    <s v="Initial"/>
    <m/>
    <d v="1899-12-30T00:00:00"/>
    <d v="1899-12-30T00:00:00"/>
    <m/>
    <m/>
    <m/>
    <n v="0"/>
    <s v="0"/>
    <m/>
    <m/>
    <m/>
    <s v=""/>
    <n v="0"/>
    <n v="0"/>
    <m/>
    <m/>
    <s v="UNPAID"/>
    <m/>
  </r>
  <r>
    <m/>
    <x v="1"/>
    <s v="C000015869"/>
    <s v="K226"/>
    <s v="P.S. 126 - BROOKLYN"/>
    <n v="1317417"/>
    <s v="xxxx417"/>
    <n v="93720"/>
    <s v="CIP"/>
    <s v="Bracamonte, Jesus"/>
    <s v="Hygienist 14"/>
    <s v="Special Program"/>
    <s v="Initial"/>
    <s v="NEW"/>
    <d v="2024-10-22T00:00:00"/>
    <d v="2024-10-22T00:00:00"/>
    <n v="4100"/>
    <m/>
    <m/>
    <n v="0"/>
    <s v="0"/>
    <m/>
    <m/>
    <m/>
    <s v=""/>
    <n v="0"/>
    <n v="0"/>
    <m/>
    <m/>
    <s v="UNPAID"/>
    <m/>
  </r>
  <r>
    <m/>
    <x v="1"/>
    <s v="C000015869"/>
    <s v="K226"/>
    <s v="P.S. 226 - BROOKLYN"/>
    <n v="1317422"/>
    <s v="xxxx422"/>
    <n v="93720"/>
    <s v="CIP"/>
    <s v="Bracamonte, Jesus"/>
    <s v="Hygienist 14"/>
    <s v="Special Program"/>
    <s v="Initial"/>
    <s v="NEW"/>
    <d v="2024-10-22T00:00:00"/>
    <d v="2024-10-22T00:00:00"/>
    <n v="7800.06"/>
    <m/>
    <m/>
    <n v="0"/>
    <s v="0"/>
    <m/>
    <m/>
    <m/>
    <s v=""/>
    <n v="0"/>
    <n v="0"/>
    <m/>
    <m/>
    <s v="UNPAID"/>
    <m/>
  </r>
  <r>
    <s v="24S-074"/>
    <x v="0"/>
    <s v="C000015869"/>
    <s v="K231"/>
    <s v="P.S. 231 - BROOKLYN"/>
    <n v="1302808"/>
    <s v="xxxx808"/>
    <n v="92767"/>
    <s v="CIP"/>
    <s v="Bracamonte, Jesus"/>
    <s v="Hygienist 14"/>
    <s v="SAFE ACCESS"/>
    <s v="Initial"/>
    <s v="Closed"/>
    <d v="2024-08-04T00:00:00"/>
    <d v="2024-08-04T00:00:00"/>
    <n v="4000"/>
    <d v="2024-08-14T00:00:00"/>
    <d v="2024-08-14T00:00:00"/>
    <n v="0"/>
    <n v="10"/>
    <n v="141"/>
    <d v="2025-01-09T00:00:00"/>
    <n v="2483.0300000000002"/>
    <n v="-1516.9699999999998"/>
    <n v="2483.0300000000002"/>
    <n v="0"/>
    <n v="842240"/>
    <d v="2025-01-28T00:00:00"/>
    <s v="PAID"/>
    <m/>
  </r>
  <r>
    <s v="24S-016"/>
    <x v="0"/>
    <s v="C000015869"/>
    <s v="K232"/>
    <s v="I.S. 232 - BROOKLYN"/>
    <n v="1223724"/>
    <s v="xxxx724"/>
    <n v="89776"/>
    <s v="CIP"/>
    <s v="Bracamonte, Jesus"/>
    <s v="Hygienist 14"/>
    <s v="LAP Construction Phase Services"/>
    <s v="Initial"/>
    <s v="NEW"/>
    <d v="2024-03-13T00:00:00"/>
    <d v="2024-03-13T00:00:00"/>
    <n v="13900"/>
    <m/>
    <m/>
    <n v="0"/>
    <s v="0"/>
    <m/>
    <m/>
    <m/>
    <s v=""/>
    <n v="0"/>
    <n v="0"/>
    <m/>
    <m/>
    <s v="UNPAID"/>
    <m/>
  </r>
  <r>
    <s v="24S-018"/>
    <x v="0"/>
    <s v="C000015869"/>
    <s v="K232"/>
    <s v="I.S. 232 - BROOKLYN"/>
    <n v="1223723"/>
    <s v="xxxx723"/>
    <n v="89768"/>
    <s v="CIP"/>
    <s v="Bracamonte, Jesus"/>
    <s v="Hygienist 14"/>
    <s v="LAP Construction Phase Services"/>
    <s v="Initial"/>
    <s v="NEW"/>
    <d v="2024-03-14T00:00:00"/>
    <d v="2024-03-14T00:00:00"/>
    <n v="13900"/>
    <m/>
    <m/>
    <n v="0"/>
    <s v="0"/>
    <m/>
    <m/>
    <m/>
    <s v=""/>
    <n v="0"/>
    <n v="0"/>
    <m/>
    <m/>
    <s v="UNPAID"/>
    <m/>
  </r>
  <r>
    <s v="24S-017"/>
    <x v="0"/>
    <s v="C000015869"/>
    <s v="K232"/>
    <s v="I.S. 232 - BROOKLYN"/>
    <n v="1223722"/>
    <s v="xxxx722"/>
    <n v="89766"/>
    <s v="CIP"/>
    <s v="Bracamonte, Jesus"/>
    <s v="Hygienist 14"/>
    <s v="LAP Construction Phase Services"/>
    <s v="Initial"/>
    <s v="NEW"/>
    <d v="2024-03-14T00:00:00"/>
    <d v="2024-03-14T00:00:00"/>
    <n v="13900"/>
    <m/>
    <m/>
    <n v="0"/>
    <s v="0"/>
    <m/>
    <m/>
    <m/>
    <s v=""/>
    <n v="0"/>
    <n v="0"/>
    <m/>
    <m/>
    <s v="UNPAID"/>
    <m/>
  </r>
  <r>
    <m/>
    <x v="1"/>
    <s v="C000015869"/>
    <s v="K233"/>
    <s v="P.S. 233 - BROOKLYN"/>
    <n v="1212811"/>
    <s v="xxxx811"/>
    <n v="90339"/>
    <s v="CIP"/>
    <s v="Vafiadis, Jon"/>
    <s v="Hygienist 16"/>
    <s v="Special Program"/>
    <s v="Initial"/>
    <s v="NEW"/>
    <d v="2024-01-11T00:00:00"/>
    <d v="2024-01-11T00:00:00"/>
    <n v="1500"/>
    <m/>
    <m/>
    <n v="0"/>
    <s v="0"/>
    <m/>
    <m/>
    <m/>
    <s v=""/>
    <n v="0"/>
    <n v="0"/>
    <m/>
    <m/>
    <s v="UNPAID"/>
    <m/>
  </r>
  <r>
    <s v="23S-121"/>
    <x v="0"/>
    <s v="C000015869"/>
    <s v="K233"/>
    <s v="P.S. 233 - BROOKLYN"/>
    <m/>
    <s v="xxxx"/>
    <m/>
    <m/>
    <m/>
    <e v="#N/A"/>
    <s v="SAFE ACCESS"/>
    <s v="Initial"/>
    <m/>
    <d v="1899-12-30T00:00:00"/>
    <d v="1899-12-30T00:00:00"/>
    <m/>
    <m/>
    <m/>
    <n v="0"/>
    <s v="0"/>
    <m/>
    <m/>
    <m/>
    <s v=""/>
    <n v="0"/>
    <n v="0"/>
    <m/>
    <m/>
    <s v="UNPAID"/>
    <m/>
  </r>
  <r>
    <m/>
    <x v="1"/>
    <s v="C000015869"/>
    <s v="K244"/>
    <s v="P.S. 244 - BROOKLYN"/>
    <n v="1212812"/>
    <s v="xxxx812"/>
    <n v="90338"/>
    <s v="CIP"/>
    <s v="Vafiadis, Jon"/>
    <s v="Hygienist 16"/>
    <s v="Special Program"/>
    <s v="Initial"/>
    <s v="NEW"/>
    <d v="2024-01-11T00:00:00"/>
    <d v="2024-01-11T00:00:00"/>
    <n v="1500"/>
    <m/>
    <m/>
    <n v="0"/>
    <s v="0"/>
    <m/>
    <m/>
    <m/>
    <s v=""/>
    <n v="0"/>
    <n v="0"/>
    <m/>
    <m/>
    <s v="UNPAID"/>
    <m/>
  </r>
  <r>
    <s v="23S-122"/>
    <x v="0"/>
    <s v="C000015869"/>
    <s v="K244"/>
    <s v="P.S. 244 - BROOKLYN"/>
    <m/>
    <s v="xxxx"/>
    <m/>
    <m/>
    <m/>
    <e v="#N/A"/>
    <s v="SAFE ACCESS"/>
    <s v="Initial"/>
    <m/>
    <d v="1899-12-30T00:00:00"/>
    <d v="1899-12-30T00:00:00"/>
    <m/>
    <m/>
    <m/>
    <n v="0"/>
    <s v="0"/>
    <m/>
    <m/>
    <m/>
    <s v=""/>
    <n v="0"/>
    <n v="0"/>
    <m/>
    <m/>
    <s v="UNPAID"/>
    <m/>
  </r>
  <r>
    <s v="24S-082"/>
    <x v="0"/>
    <s v="C000015869"/>
    <s v="K246"/>
    <s v="I.S. 246 - BROOKLYN"/>
    <n v="1304840"/>
    <s v="xxxx840"/>
    <n v="92924"/>
    <s v="CIP"/>
    <s v="Bracamonte, Jesus"/>
    <s v="Hygienist 14"/>
    <s v="Special Program"/>
    <s v="Initial"/>
    <s v="Closed"/>
    <d v="2024-08-13T00:00:00"/>
    <d v="2024-08-13T00:00:00"/>
    <n v="4000"/>
    <d v="2024-08-23T00:00:00"/>
    <d v="2024-08-24T00:00:00"/>
    <n v="1"/>
    <n v="10"/>
    <n v="159"/>
    <d v="2025-05-07T00:00:00"/>
    <n v="2629.78"/>
    <n v="-1370.2199999999998"/>
    <n v="2629.78"/>
    <n v="0"/>
    <n v="854350"/>
    <d v="2025-06-16T00:00:00"/>
    <s v="PAID"/>
    <s v="CHECK 24S-082 K246"/>
  </r>
  <r>
    <m/>
    <x v="1"/>
    <s v="C000015869"/>
    <s v="K250"/>
    <s v="P.S. 250 - BROOKLYN"/>
    <n v="1212797"/>
    <s v="xxxx797"/>
    <n v="90325"/>
    <s v="CIP"/>
    <s v="Vafiadis, Jon"/>
    <s v="Hygienist 16"/>
    <s v="Special Program"/>
    <s v="Initial"/>
    <s v="NEW"/>
    <d v="2024-01-11T00:00:00"/>
    <d v="2024-01-11T00:00:00"/>
    <n v="1500"/>
    <m/>
    <m/>
    <n v="0"/>
    <s v="0"/>
    <m/>
    <m/>
    <m/>
    <s v=""/>
    <n v="0"/>
    <n v="0"/>
    <m/>
    <m/>
    <s v="UNPAID"/>
    <m/>
  </r>
  <r>
    <s v="23S-131"/>
    <x v="0"/>
    <s v="C000015869"/>
    <s v="K250"/>
    <s v="P.S. 250 - BROOKLYN"/>
    <m/>
    <s v="xxxx"/>
    <m/>
    <m/>
    <m/>
    <e v="#N/A"/>
    <s v="SAFE ACCESS"/>
    <s v="Initial"/>
    <m/>
    <d v="1899-12-30T00:00:00"/>
    <d v="1899-12-30T00:00:00"/>
    <m/>
    <m/>
    <m/>
    <n v="0"/>
    <s v="0"/>
    <m/>
    <m/>
    <m/>
    <s v=""/>
    <n v="0"/>
    <n v="0"/>
    <m/>
    <m/>
    <s v="UNPAID"/>
    <m/>
  </r>
  <r>
    <m/>
    <x v="1"/>
    <s v="C000015869"/>
    <s v="K260"/>
    <s v="P.S. 260 - BROOKLYN"/>
    <n v="1212816"/>
    <s v="xxxx816"/>
    <n v="90348"/>
    <s v="CIP"/>
    <s v="Vafiadis, Jon"/>
    <s v="Hygienist 16"/>
    <s v="Special Program"/>
    <s v="Initial"/>
    <s v="NEW"/>
    <d v="2024-01-12T00:00:00"/>
    <d v="2024-01-12T00:00:00"/>
    <n v="1500"/>
    <m/>
    <m/>
    <n v="0"/>
    <s v="0"/>
    <m/>
    <m/>
    <m/>
    <s v=""/>
    <n v="0"/>
    <n v="0"/>
    <m/>
    <m/>
    <s v="UNPAID"/>
    <m/>
  </r>
  <r>
    <s v="23S-123"/>
    <x v="0"/>
    <s v="C000015869"/>
    <s v="K260"/>
    <s v="P.S. 260 - BROOKLYN"/>
    <m/>
    <s v="xxxx"/>
    <m/>
    <m/>
    <m/>
    <e v="#N/A"/>
    <s v="SAFE ACCESS"/>
    <s v="Initial"/>
    <m/>
    <d v="1899-12-30T00:00:00"/>
    <d v="1899-12-30T00:00:00"/>
    <m/>
    <m/>
    <m/>
    <n v="0"/>
    <s v="0"/>
    <m/>
    <m/>
    <m/>
    <s v=""/>
    <n v="0"/>
    <n v="0"/>
    <m/>
    <m/>
    <s v="UNPAID"/>
    <m/>
  </r>
  <r>
    <s v="24S-007"/>
    <x v="0"/>
    <s v="C000015869"/>
    <s v="K261"/>
    <s v="P.S. 261 - BROOKLYN"/>
    <n v="1220932"/>
    <s v="xxxx932"/>
    <n v="90763"/>
    <s v="CIP"/>
    <s v="Bracamonte, Jesus"/>
    <s v="Hygienist 14"/>
    <s v="LAP Construction Phase Services"/>
    <s v="Initial"/>
    <s v="NEW"/>
    <d v="2024-02-21T00:00:00"/>
    <d v="2024-02-21T00:00:00"/>
    <n v="14900"/>
    <m/>
    <m/>
    <n v="0"/>
    <s v="0"/>
    <m/>
    <m/>
    <m/>
    <s v=""/>
    <n v="0"/>
    <n v="0"/>
    <m/>
    <m/>
    <s v="UNPAID"/>
    <m/>
  </r>
  <r>
    <s v="23S-009"/>
    <x v="0"/>
    <s v="C000015869"/>
    <s v="K263"/>
    <s v="P.S./I.S. 323 - BROOKLYN"/>
    <n v="1162471"/>
    <s v="xxxx471"/>
    <n v="87190"/>
    <s v="CIP"/>
    <s v="Palermo, Albert"/>
    <s v="Hygienist 03"/>
    <s v="PO 18 Asbestos Service"/>
    <s v="Initial"/>
    <s v="Closed"/>
    <d v="2023-01-26T00:00:00"/>
    <d v="2023-01-26T00:00:00"/>
    <n v="10175"/>
    <d v="2023-04-27T00:00:00"/>
    <d v="2023-05-06T00:00:00"/>
    <n v="9"/>
    <n v="91"/>
    <n v="111"/>
    <d v="2024-06-24T00:00:00"/>
    <n v="10960.83"/>
    <n v="785.82999999999993"/>
    <n v="10960.83"/>
    <n v="0"/>
    <n v="829476"/>
    <d v="2024-09-12T00:00:00"/>
    <s v="PAID"/>
    <m/>
  </r>
  <r>
    <s v="24S-066"/>
    <x v="0"/>
    <s v="C000015869"/>
    <s v="K265"/>
    <s v="I.S. 265 - BROOKLYN"/>
    <n v="1301193"/>
    <s v="xxxx193"/>
    <n v="92598"/>
    <s v="CIP"/>
    <s v="Bracamonte, Jesus"/>
    <s v="Hygienist 14"/>
    <s v="Special Program"/>
    <s v="Initial"/>
    <s v="Closed"/>
    <d v="2024-07-24T00:00:00"/>
    <d v="2024-07-24T00:00:00"/>
    <n v="4000"/>
    <d v="2024-08-08T00:00:00"/>
    <d v="2024-08-09T00:00:00"/>
    <n v="1"/>
    <n v="15"/>
    <n v="225"/>
    <d v="2025-07-07T00:00:00"/>
    <n v="2562.91"/>
    <n v="-1437.0900000000001"/>
    <n v="0"/>
    <n v="-2562.91"/>
    <m/>
    <m/>
    <s v="UNPAID"/>
    <m/>
  </r>
  <r>
    <m/>
    <x v="1"/>
    <s v="C000015869"/>
    <s v="K273"/>
    <s v="P.S. 273 - BROOKLYN"/>
    <n v="1212817"/>
    <s v="xxxx817"/>
    <n v="90347"/>
    <s v="CIP"/>
    <s v="Vafiadis, Jon"/>
    <s v="Hygienist 16"/>
    <s v="Special Program"/>
    <s v="Initial"/>
    <s v="NEW"/>
    <d v="2024-01-12T00:00:00"/>
    <d v="2024-01-12T00:00:00"/>
    <n v="1500"/>
    <m/>
    <m/>
    <n v="0"/>
    <s v="0"/>
    <m/>
    <m/>
    <m/>
    <s v=""/>
    <n v="0"/>
    <n v="0"/>
    <m/>
    <m/>
    <s v="UNPAID"/>
    <m/>
  </r>
  <r>
    <s v="23S-124"/>
    <x v="0"/>
    <s v="C000015869"/>
    <s v="K273"/>
    <s v="P.S. 273 - BROOKLYN"/>
    <m/>
    <s v="xxxx"/>
    <m/>
    <m/>
    <m/>
    <e v="#N/A"/>
    <s v="SAFE ACCESS"/>
    <s v="Initial"/>
    <m/>
    <d v="1899-12-30T00:00:00"/>
    <d v="1899-12-30T00:00:00"/>
    <m/>
    <m/>
    <m/>
    <n v="0"/>
    <s v="0"/>
    <m/>
    <m/>
    <m/>
    <s v=""/>
    <n v="0"/>
    <n v="0"/>
    <m/>
    <m/>
    <s v="UNPAID"/>
    <m/>
  </r>
  <r>
    <m/>
    <x v="1"/>
    <s v="C000015869"/>
    <s v="K276"/>
    <s v="P.S. 276 - BROOKLYN"/>
    <n v="1212812"/>
    <s v="xxxx812"/>
    <n v="90337"/>
    <s v="CIP"/>
    <s v="Vafiadis, Jon"/>
    <s v="Hygienist 16"/>
    <s v="Special Program"/>
    <s v="Initial"/>
    <s v="NEW"/>
    <d v="2024-01-12T00:00:00"/>
    <d v="2024-01-12T00:00:00"/>
    <n v="1500"/>
    <m/>
    <m/>
    <n v="0"/>
    <s v="0"/>
    <m/>
    <m/>
    <m/>
    <s v=""/>
    <n v="0"/>
    <n v="0"/>
    <m/>
    <m/>
    <s v="UNPAID"/>
    <m/>
  </r>
  <r>
    <s v="23S-125"/>
    <x v="0"/>
    <s v="C000015869"/>
    <s v="K276"/>
    <s v="P.S. 276 - BROOKLYN"/>
    <m/>
    <s v="xxxx"/>
    <m/>
    <m/>
    <m/>
    <e v="#N/A"/>
    <s v="SAFE ACCESS"/>
    <s v="Initial"/>
    <m/>
    <d v="1899-12-30T00:00:00"/>
    <d v="1899-12-30T00:00:00"/>
    <m/>
    <m/>
    <m/>
    <n v="0"/>
    <s v="0"/>
    <m/>
    <m/>
    <m/>
    <s v=""/>
    <n v="0"/>
    <n v="0"/>
    <m/>
    <m/>
    <s v="UNPAID"/>
    <m/>
  </r>
  <r>
    <m/>
    <x v="1"/>
    <s v="C000015869"/>
    <s v="K279"/>
    <s v="P.S. 279 - BROOKLYN"/>
    <n v="1212814"/>
    <s v="xxxx814"/>
    <n v="90336"/>
    <s v="CIP"/>
    <s v="Vafiadis, Jon"/>
    <s v="Hygienist 16"/>
    <s v="Special Program"/>
    <s v="Initial"/>
    <s v="NEW"/>
    <d v="2024-01-12T00:00:00"/>
    <d v="2024-01-12T00:00:00"/>
    <n v="1500"/>
    <m/>
    <m/>
    <n v="0"/>
    <s v="0"/>
    <m/>
    <m/>
    <m/>
    <s v=""/>
    <n v="0"/>
    <n v="0"/>
    <m/>
    <m/>
    <s v="UNPAID"/>
    <m/>
  </r>
  <r>
    <s v="23S-126"/>
    <x v="0"/>
    <s v="C000015869"/>
    <s v="K279"/>
    <s v="P.S. 279 - BROOKLYN"/>
    <m/>
    <s v="xxxx"/>
    <m/>
    <m/>
    <m/>
    <e v="#N/A"/>
    <s v="SAFE ACCESS"/>
    <s v="Initial"/>
    <m/>
    <d v="1899-12-30T00:00:00"/>
    <d v="1899-12-30T00:00:00"/>
    <m/>
    <m/>
    <m/>
    <n v="0"/>
    <s v="0"/>
    <m/>
    <m/>
    <m/>
    <s v=""/>
    <n v="0"/>
    <n v="0"/>
    <m/>
    <m/>
    <s v="UNPAID"/>
    <m/>
  </r>
  <r>
    <s v="23S-079"/>
    <x v="0"/>
    <s v="C000015869"/>
    <s v="K287"/>
    <s v="P.S. 287 - BROOKLYN"/>
    <n v="1191864"/>
    <s v="xxxx864"/>
    <n v="89110"/>
    <s v="CIP"/>
    <s v="Walsh, Joseph"/>
    <s v="Hygienist 02"/>
    <s v="PO 18 Asbestos Service"/>
    <s v="Initial"/>
    <s v="Closed"/>
    <d v="2023-08-16T00:00:00"/>
    <d v="2023-08-16T00:00:00"/>
    <n v="575"/>
    <d v="2024-03-21T00:00:00"/>
    <d v="2024-08-23T00:00:00"/>
    <n v="155"/>
    <n v="218"/>
    <n v="157"/>
    <d v="2025-05-06T00:00:00"/>
    <n v="24201.38"/>
    <n v="23626.38"/>
    <n v="24201.38"/>
    <n v="0"/>
    <n v="852980"/>
    <n v="24201.38"/>
    <s v="PAID"/>
    <s v="CHECK 23S-079 K287"/>
  </r>
  <r>
    <m/>
    <x v="1"/>
    <s v="C000015869"/>
    <s v="K287"/>
    <s v="P.S. 287 - BROOKLYN"/>
    <n v="1212544"/>
    <s v="xxxx544"/>
    <n v="90316"/>
    <s v="CIP"/>
    <s v="Vafiadis, Jon"/>
    <s v="Hygienist 16"/>
    <s v="Special Program"/>
    <s v="Initial"/>
    <s v="NEW"/>
    <d v="2024-01-11T00:00:00"/>
    <d v="2024-01-11T00:00:00"/>
    <n v="1500"/>
    <m/>
    <m/>
    <n v="0"/>
    <s v="0"/>
    <m/>
    <m/>
    <m/>
    <s v=""/>
    <n v="0"/>
    <n v="0"/>
    <m/>
    <m/>
    <s v="UNPAID"/>
    <m/>
  </r>
  <r>
    <s v="23S-130"/>
    <x v="0"/>
    <s v="C000015869"/>
    <s v="K287"/>
    <s v="P.S. 287 - BROOKLYN"/>
    <m/>
    <s v="xxxx"/>
    <m/>
    <m/>
    <m/>
    <e v="#N/A"/>
    <s v="SAFE ACCESS"/>
    <s v="Initial"/>
    <m/>
    <d v="1899-12-30T00:00:00"/>
    <d v="1899-12-30T00:00:00"/>
    <m/>
    <m/>
    <m/>
    <n v="0"/>
    <s v="0"/>
    <m/>
    <m/>
    <m/>
    <s v=""/>
    <n v="0"/>
    <n v="0"/>
    <m/>
    <m/>
    <s v="UNPAID"/>
    <m/>
  </r>
  <r>
    <s v="23S-050"/>
    <x v="0"/>
    <s v="C000015869"/>
    <s v="K289"/>
    <s v="P.S. 289 - BROOKLYN"/>
    <n v="1183304"/>
    <s v="xxxx304"/>
    <n v="88347"/>
    <s v="CIP"/>
    <s v="Palermo, Albert"/>
    <s v="Hygienist 03"/>
    <s v="PO 18 Asbestos Service"/>
    <s v="Initial"/>
    <s v="Closed"/>
    <d v="2023-06-16T00:00:00"/>
    <d v="2023-06-16T00:00:00"/>
    <n v="7575"/>
    <d v="2023-07-27T00:00:00"/>
    <d v="2023-07-29T00:00:00"/>
    <n v="2"/>
    <n v="41"/>
    <n v="123"/>
    <d v="2024-08-01T00:00:00"/>
    <n v="7078.33"/>
    <n v="-496.67000000000007"/>
    <n v="7078.33"/>
    <n v="0"/>
    <n v="832411"/>
    <d v="2024-10-10T00:00:00"/>
    <s v="PAID"/>
    <m/>
  </r>
  <r>
    <s v="24S-045"/>
    <x v="0"/>
    <s v="C000015869"/>
    <s v="K316"/>
    <s v="P.S. 16 - BROOKLYN"/>
    <n v="1238681"/>
    <s v="xxxx681"/>
    <n v="91953"/>
    <s v="CIP"/>
    <s v="Bracamonte, Jesus"/>
    <s v="Hygienist 14"/>
    <s v="LAP Construction Phase Services"/>
    <s v="Initial"/>
    <s v="Closed"/>
    <d v="2024-05-30T00:00:00"/>
    <d v="2024-05-30T00:00:00"/>
    <n v="15400"/>
    <d v="2024-06-19T00:00:00"/>
    <d v="2024-07-20T00:00:00"/>
    <n v="31"/>
    <n v="20"/>
    <n v="199"/>
    <d v="2025-06-16T00:00:00"/>
    <n v="5530.33"/>
    <n v="-9869.67"/>
    <n v="5530.33"/>
    <n v="0"/>
    <n v="855121"/>
    <d v="2025-06-23T00:00:00"/>
    <s v="PAID"/>
    <s v="CHECK 24S-045 K316"/>
  </r>
  <r>
    <s v="24S-126"/>
    <x v="0"/>
    <s v="C000015869"/>
    <s v="K316"/>
    <s v="P.S. 16 - BROOKLYN"/>
    <n v="1323387"/>
    <s v="xxxx387"/>
    <n v="94073"/>
    <s v="CIP"/>
    <s v="Palermo, Albert"/>
    <s v="Hygienist 03"/>
    <s v="PO 18 Asbestos Service"/>
    <s v="Initial"/>
    <s v="Closed"/>
    <d v="2024-11-27T00:00:00"/>
    <d v="2024-11-27T00:00:00"/>
    <n v="5275"/>
    <d v="2024-11-23T00:00:00"/>
    <d v="2024-11-24T00:00:00"/>
    <n v="1"/>
    <n v="-4"/>
    <n v="206"/>
    <d v="2025-06-17T00:00:00"/>
    <n v="3276.11"/>
    <n v="-1998.8899999999999"/>
    <n v="0"/>
    <n v="-3276.11"/>
    <m/>
    <m/>
    <s v="UNPAID"/>
    <m/>
  </r>
  <r>
    <s v="22S-035"/>
    <x v="0"/>
    <s v="C000015869"/>
    <s v="K324"/>
    <s v="I.S. 324 - BROOKLYN"/>
    <n v="1132555"/>
    <s v="xxxx555"/>
    <n v="85598"/>
    <s v="CIP"/>
    <s v="Bracamonte, Jesus"/>
    <s v="Hygienist 14"/>
    <s v="LAP Construction Phase Services"/>
    <s v="Initial"/>
    <s v="Closed"/>
    <d v="2022-07-20T00:00:00"/>
    <d v="2022-07-20T00:00:00"/>
    <n v="26020"/>
    <d v="2022-07-15T00:00:00"/>
    <d v="2024-06-09T00:00:00"/>
    <n v="695"/>
    <n v="-5"/>
    <n v="232"/>
    <d v="2025-07-24T00:00:00"/>
    <n v="28774.67"/>
    <n v="2754.6699999999983"/>
    <n v="0"/>
    <n v="-28774.67"/>
    <m/>
    <m/>
    <s v="UNPAID"/>
    <m/>
  </r>
  <r>
    <s v="23S-075"/>
    <x v="0"/>
    <s v="C000015869"/>
    <s v="K335"/>
    <s v="P.S. 335 - BROOKLYN"/>
    <n v="1189823"/>
    <s v="xxxx823"/>
    <n v="88936"/>
    <s v="CIP"/>
    <s v="Palermo, Albert"/>
    <s v="Hygienist 03"/>
    <s v="PO 18 Asbestos Service"/>
    <s v="Initial"/>
    <s v="WIP"/>
    <d v="2023-08-14T00:00:00"/>
    <d v="2023-08-14T00:00:00"/>
    <m/>
    <m/>
    <m/>
    <n v="0"/>
    <s v="0"/>
    <m/>
    <m/>
    <m/>
    <s v=""/>
    <n v="0"/>
    <n v="0"/>
    <m/>
    <m/>
    <s v="UNPAID"/>
    <m/>
  </r>
  <r>
    <s v="23S-072"/>
    <x v="0"/>
    <s v="C000015869"/>
    <s v="K335"/>
    <s v="P.S. 335 - BROOKLYN"/>
    <n v="1189824"/>
    <s v="xxxx824"/>
    <n v="88935"/>
    <s v="CIP"/>
    <s v="Palermo, Albert"/>
    <s v="Hygienist 03"/>
    <s v="PO 18 Asbestos Service"/>
    <s v="Initial"/>
    <s v="Closed"/>
    <d v="2023-08-11T00:00:00"/>
    <d v="2023-08-11T00:00:00"/>
    <n v="575"/>
    <d v="2023-10-05T00:00:00"/>
    <d v="2023-10-14T00:00:00"/>
    <n v="9"/>
    <n v="55"/>
    <n v="73"/>
    <d v="2024-04-16T00:00:00"/>
    <n v="20514.03"/>
    <n v="19939.03"/>
    <n v="20514.03"/>
    <n v="0"/>
    <n v="824531"/>
    <d v="2024-07-05T00:00:00"/>
    <s v="PAID"/>
    <m/>
  </r>
  <r>
    <s v="23S-042"/>
    <x v="0"/>
    <s v="C000015869"/>
    <s v="K364"/>
    <s v="P.S. 364 - BROOKLYN"/>
    <n v="1184787"/>
    <s v="xxxx787"/>
    <n v="88107"/>
    <s v="CIP"/>
    <s v="Palermo, Albert"/>
    <s v="Hygienist 03"/>
    <s v="PO 18 Asbestos Service"/>
    <s v="Initial"/>
    <s v="Closed"/>
    <d v="2023-07-12T00:00:00"/>
    <d v="2023-07-12T00:00:00"/>
    <n v="11575"/>
    <d v="2023-07-24T00:00:00"/>
    <d v="2023-07-26T00:00:00"/>
    <n v="2"/>
    <n v="12"/>
    <n v="47"/>
    <d v="2023-10-17T00:00:00"/>
    <n v="7578.28"/>
    <n v="-3996.7200000000003"/>
    <n v="7578.28"/>
    <n v="0"/>
    <n v="813787"/>
    <d v="2024-02-13T00:00:00"/>
    <s v="PAID"/>
    <m/>
  </r>
  <r>
    <m/>
    <x v="1"/>
    <s v="C000015869"/>
    <s v="K370"/>
    <s v="P.S. 370 - BROOKLYN"/>
    <n v="1317423"/>
    <s v="xxxx423"/>
    <m/>
    <s v="CIP"/>
    <s v="Bracamonte, Jesus"/>
    <s v="Hygienist 14"/>
    <s v="Special Program"/>
    <s v="Initial"/>
    <s v="NEW"/>
    <d v="2024-10-22T00:00:00"/>
    <d v="2024-10-22T00:00:00"/>
    <n v="7800.06"/>
    <m/>
    <m/>
    <n v="0"/>
    <s v="0"/>
    <m/>
    <m/>
    <m/>
    <s v=""/>
    <n v="0"/>
    <n v="0"/>
    <m/>
    <m/>
    <s v="UNPAID"/>
    <m/>
  </r>
  <r>
    <s v="24S-121"/>
    <x v="0"/>
    <s v="C000015869"/>
    <s v="K370"/>
    <s v="P.S. 370 - BROOKLYN"/>
    <n v="1317418"/>
    <s v="xxxx418"/>
    <n v="93721"/>
    <s v="CIP"/>
    <s v="Bracamonte, Jesus"/>
    <s v="Hygienist 14"/>
    <s v="Special Program"/>
    <s v="Initial"/>
    <s v="Closed"/>
    <d v="2024-10-22T00:00:00"/>
    <d v="2024-10-22T00:00:00"/>
    <n v="4100"/>
    <d v="2024-10-29T00:00:00"/>
    <d v="2024-10-30T00:00:00"/>
    <n v="1"/>
    <n v="7"/>
    <n v="193"/>
    <d v="2025-07-07T00:00:00"/>
    <n v="2211.5100000000002"/>
    <n v="-1888.4899999999998"/>
    <n v="0"/>
    <n v="-2211.5100000000002"/>
    <m/>
    <m/>
    <s v="UNPAID"/>
    <m/>
  </r>
  <r>
    <m/>
    <x v="1"/>
    <s v="C000015869"/>
    <s v="K384"/>
    <s v="P.S. 384 - BROOKLYN"/>
    <n v="1334321"/>
    <s v="xxxx321"/>
    <n v="94618"/>
    <s v="CIP"/>
    <s v="Walsh, Joseph"/>
    <s v="Hygienist 02"/>
    <s v="PO 18 Asbestos Service"/>
    <s v="Initial"/>
    <s v="NEW"/>
    <d v="2025-02-04T00:00:00"/>
    <d v="2025-02-04T00:00:00"/>
    <n v="575"/>
    <m/>
    <m/>
    <n v="0"/>
    <s v="0"/>
    <m/>
    <m/>
    <m/>
    <s v=""/>
    <n v="0"/>
    <n v="0"/>
    <m/>
    <m/>
    <s v="UNPAID"/>
    <m/>
  </r>
  <r>
    <s v="24s-109"/>
    <x v="0"/>
    <s v="C000015869"/>
    <s v="K425"/>
    <s v="JAMES MADISON HS - BROOKLYN"/>
    <n v="1314171"/>
    <s v="xxxx171"/>
    <n v="93480"/>
    <s v="CIP"/>
    <s v="Bracamonte, Jesus"/>
    <s v="Hygienist 14"/>
    <s v="Special Program"/>
    <s v="Initial"/>
    <s v="Closed"/>
    <d v="2024-09-30T00:00:00"/>
    <d v="2024-09-30T00:00:00"/>
    <n v="4000"/>
    <d v="2024-11-01T00:00:00"/>
    <d v="2024-12-23T00:00:00"/>
    <n v="52"/>
    <n v="32"/>
    <n v="194"/>
    <d v="2025-06-16T00:00:00"/>
    <n v="4725.83"/>
    <n v="725.82999999999993"/>
    <n v="0"/>
    <n v="-4725.83"/>
    <m/>
    <m/>
    <s v="UNPAID"/>
    <m/>
  </r>
  <r>
    <s v="23S-069"/>
    <x v="0"/>
    <s v="C000015869"/>
    <s v="K445"/>
    <s v="NEW UTRECHT HS - BROOKLYN"/>
    <n v="1187087"/>
    <s v="xxxx087"/>
    <n v="88602"/>
    <s v="CIP"/>
    <s v="Scott, Richard"/>
    <s v="Hygienist 05"/>
    <s v="PO 18 Asbestos Service"/>
    <s v="Initial"/>
    <s v="Closed"/>
    <d v="2023-07-13T00:00:00"/>
    <d v="2023-07-13T00:00:00"/>
    <n v="575"/>
    <d v="2023-08-08T00:00:00"/>
    <d v="2024-02-22T00:00:00"/>
    <n v="198"/>
    <n v="26"/>
    <n v="107"/>
    <d v="2024-06-12T00:00:00"/>
    <n v="29861.89"/>
    <n v="29286.89"/>
    <n v="29861.89"/>
    <n v="0"/>
    <n v="827033"/>
    <d v="2024-08-12T00:00:00"/>
    <s v="PAID"/>
    <m/>
  </r>
  <r>
    <s v="24S-107"/>
    <x v="0"/>
    <s v="C000015869"/>
    <s v="K445"/>
    <s v="NEW UTRECHT HS - BROOKLYN"/>
    <n v="1314172"/>
    <s v="xxxx172"/>
    <n v="93454"/>
    <s v="CIP"/>
    <s v="Bracamonte, Jesus"/>
    <s v="Hygienist 14"/>
    <s v="Special Program"/>
    <s v="Initial"/>
    <s v="Closed"/>
    <d v="2024-09-30T00:00:00"/>
    <d v="2024-09-30T00:00:00"/>
    <n v="4000"/>
    <d v="2024-11-29T00:00:00"/>
    <d v="2024-11-29T00:00:00"/>
    <n v="0"/>
    <n v="60"/>
    <n v="177"/>
    <d v="2025-06-03T00:00:00"/>
    <n v="2849.88"/>
    <n v="-1150.1199999999999"/>
    <n v="0"/>
    <n v="-2849.88"/>
    <m/>
    <m/>
    <s v="UNPAID"/>
    <m/>
  </r>
  <r>
    <m/>
    <x v="1"/>
    <s v="C000015869"/>
    <s v="K455"/>
    <s v="BOYS &amp; GIRLS HS - BROOKLYN"/>
    <n v="1302807"/>
    <s v="xxxx807"/>
    <n v="92773"/>
    <s v="CIP"/>
    <s v="Bracamonte, Jesus"/>
    <s v="Hygienist 14"/>
    <s v="Special Program"/>
    <s v="Initial"/>
    <s v="NEW"/>
    <d v="2024-08-04T00:00:00"/>
    <d v="2024-08-04T00:00:00"/>
    <n v="4000"/>
    <m/>
    <m/>
    <n v="0"/>
    <s v="0"/>
    <m/>
    <m/>
    <m/>
    <s v=""/>
    <n v="0"/>
    <n v="0"/>
    <m/>
    <m/>
    <s v="UNPAID"/>
    <m/>
  </r>
  <r>
    <s v="24S-124"/>
    <x v="0"/>
    <s v="C000015869"/>
    <s v="K486"/>
    <s v="I.S. 187 - BROOKLYN"/>
    <n v="1319899"/>
    <s v="xxxx899"/>
    <n v="93871"/>
    <s v="CIP"/>
    <s v="Palermo, Albert"/>
    <s v="Hygienist 03"/>
    <s v="PO 18 Asbestos Service"/>
    <s v="Initial"/>
    <s v="Closed"/>
    <d v="2024-11-27T00:00:00"/>
    <d v="2024-11-27T00:00:00"/>
    <n v="5275"/>
    <d v="2024-11-30T00:00:00"/>
    <d v="2024-11-30T00:00:00"/>
    <n v="0"/>
    <n v="3"/>
    <n v="204"/>
    <d v="2025-06-17T00:00:00"/>
    <n v="2747.64"/>
    <n v="-2527.36"/>
    <n v="0"/>
    <n v="-2747.64"/>
    <m/>
    <m/>
    <s v="UNPAID"/>
    <m/>
  </r>
  <r>
    <m/>
    <x v="1"/>
    <s v="C000015869"/>
    <s v="K495"/>
    <s v="FRANK J MACCHIAROLA EDU COMPLEX"/>
    <n v="1310002"/>
    <s v="xxxx002"/>
    <n v="93224"/>
    <s v="CIP"/>
    <s v="Bracamonte, Jesus"/>
    <s v="Hygienist 14"/>
    <s v="LAP Construction Phase Services"/>
    <s v="Initial"/>
    <s v="NEW"/>
    <d v="2024-09-25T00:00:00"/>
    <d v="2024-09-25T00:00:00"/>
    <n v="16345"/>
    <m/>
    <m/>
    <n v="0"/>
    <s v="0"/>
    <m/>
    <m/>
    <m/>
    <s v=""/>
    <n v="0"/>
    <n v="0"/>
    <m/>
    <m/>
    <s v="UNPAID"/>
    <m/>
  </r>
  <r>
    <s v="24S-110"/>
    <x v="0"/>
    <s v="C000015869"/>
    <s v="K505"/>
    <s v="FRANKLIN D ROOSEVELT HS - BROOKLYN"/>
    <n v="1314174"/>
    <s v="xxxx174"/>
    <n v="93451"/>
    <s v="CIP"/>
    <s v="Bracamonte, Jesus"/>
    <s v="Hygienist 14"/>
    <s v="Special Program"/>
    <s v="Initial"/>
    <s v="Closed"/>
    <d v="2024-09-30T00:00:00"/>
    <d v="2024-09-30T00:00:00"/>
    <n v="4000"/>
    <d v="2024-10-14T00:00:00"/>
    <d v="2024-10-14T00:00:00"/>
    <n v="0"/>
    <n v="14"/>
    <n v="178"/>
    <d v="2025-06-03T00:00:00"/>
    <n v="2720.1"/>
    <n v="-1279.9000000000001"/>
    <n v="0"/>
    <n v="-2720.1"/>
    <m/>
    <m/>
    <s v="UNPAID"/>
    <m/>
  </r>
  <r>
    <s v="24S-119"/>
    <x v="0"/>
    <s v="C000015869"/>
    <s v="K515"/>
    <s v="SOUTH SHORE EDU COMPLEX - BROOKLYN"/>
    <n v="1317424"/>
    <s v="xxxx424"/>
    <n v="93750"/>
    <s v="CIP"/>
    <s v="Bracamonte, Jesus"/>
    <s v="Hygienist 14"/>
    <s v="Special Program"/>
    <s v="Initial"/>
    <s v="Closed"/>
    <d v="2024-10-22T00:00:00"/>
    <d v="2024-10-22T00:00:00"/>
    <n v="7800.06"/>
    <d v="2024-11-30T00:00:00"/>
    <d v="2024-12-28T00:00:00"/>
    <n v="28"/>
    <n v="39"/>
    <n v="244"/>
    <d v="2025-07-24T00:00:00"/>
    <n v="5128.76"/>
    <n v="-2671.3"/>
    <n v="0"/>
    <n v="-5128.76"/>
    <m/>
    <m/>
    <s v="UNPAID"/>
    <m/>
  </r>
  <r>
    <m/>
    <x v="1"/>
    <s v="C000015869"/>
    <s v="K515"/>
    <s v="SOUTH SHORE EDU COMPLEX - BROOKLYN"/>
    <n v="1317419"/>
    <s v="xxxx419"/>
    <n v="93750"/>
    <s v="CIP"/>
    <m/>
    <e v="#N/A"/>
    <s v="Special Program"/>
    <s v="Initial"/>
    <s v="NEW"/>
    <d v="2024-10-22T00:00:00"/>
    <d v="2024-10-22T00:00:00"/>
    <n v="4100"/>
    <m/>
    <m/>
    <n v="0"/>
    <s v="0"/>
    <m/>
    <m/>
    <m/>
    <s v=""/>
    <n v="0"/>
    <n v="0"/>
    <m/>
    <m/>
    <s v="UNPAID"/>
    <m/>
  </r>
  <r>
    <s v="22S-064"/>
    <x v="0"/>
    <s v="C000015869"/>
    <s v="K600"/>
    <s v="CLARA BARTON HS - BROOKLYN"/>
    <n v="1148840"/>
    <s v="xxxx840"/>
    <n v="85963"/>
    <s v="CIP"/>
    <s v="Palermo, Albert"/>
    <s v="Hygienist 03"/>
    <s v="PO 18 Asbestos Service"/>
    <s v="Initial"/>
    <s v="Closed"/>
    <d v="2022-10-20T00:00:00"/>
    <d v="2022-10-20T00:00:00"/>
    <n v="5475"/>
    <d v="2023-02-02T00:00:00"/>
    <d v="1900-01-22T00:00:00"/>
    <n v="-44936"/>
    <n v="105"/>
    <n v="54"/>
    <d v="2024-02-06T00:00:00"/>
    <n v="6733.25"/>
    <n v="1258.25"/>
    <n v="6733.25"/>
    <n v="0"/>
    <n v="819514"/>
    <d v="2024-05-08T00:00:00"/>
    <s v="PAID"/>
    <m/>
  </r>
  <r>
    <s v="24S-030"/>
    <x v="0"/>
    <s v="C000015869"/>
    <s v="K600"/>
    <s v="CLARA BARTON HS - BROOKLYN"/>
    <n v="1231082"/>
    <s v="xxxx082"/>
    <n v="91760"/>
    <s v="CIP"/>
    <s v="Palermo, Albert"/>
    <s v="Hygienist 03"/>
    <s v="PO 18 Asbestos Service"/>
    <s v="Initial"/>
    <s v="Closed"/>
    <d v="2024-05-03T00:00:00"/>
    <d v="2024-05-03T00:00:00"/>
    <n v="9675"/>
    <d v="2024-06-20T00:00:00"/>
    <d v="2024-06-23T00:00:00"/>
    <n v="3"/>
    <n v="48"/>
    <n v="209"/>
    <d v="2025-06-20T00:00:00"/>
    <n v="16741.46"/>
    <n v="7066.4599999999991"/>
    <n v="0"/>
    <n v="-16741.46"/>
    <m/>
    <m/>
    <s v="UNPAID"/>
    <m/>
  </r>
  <r>
    <s v="23S-008"/>
    <x v="0"/>
    <s v="C000015869"/>
    <s v="K600"/>
    <s v="CLARA BARTON HS - BROOKLYN"/>
    <n v="1160045"/>
    <s v="xxxx045"/>
    <n v="87001"/>
    <s v="CIP"/>
    <s v="Bracamonte, Jesus"/>
    <s v="Hygienist 14"/>
    <s v="PO 18 Asbestos Service"/>
    <s v="Initial"/>
    <s v="Closed"/>
    <d v="2023-01-24T00:00:00"/>
    <d v="2023-01-24T00:00:00"/>
    <n v="21345"/>
    <d v="2023-09-28T00:00:00"/>
    <d v="2023-10-01T00:00:00"/>
    <n v="3"/>
    <n v="247"/>
    <n v="120"/>
    <d v="2024-07-31T00:00:00"/>
    <n v="11247.98"/>
    <n v="-10097.02"/>
    <n v="11247.98"/>
    <n v="0"/>
    <n v="828331"/>
    <d v="2024-08-28T00:00:00"/>
    <s v="PAID"/>
    <m/>
  </r>
  <r>
    <s v="22S-051"/>
    <x v="0"/>
    <s v="C000015869"/>
    <s v="K600"/>
    <s v="CLARA BARTON HS - BROOKLYN"/>
    <n v="1138802"/>
    <s v="xxxx802"/>
    <n v="86052"/>
    <s v="CIP"/>
    <s v="Bracamonte, Jesus"/>
    <s v="Hygienist 14"/>
    <s v="LAP Construction Phase Services"/>
    <s v="Initial"/>
    <s v="Closed"/>
    <d v="2022-08-26T00:00:00"/>
    <d v="2022-08-26T00:00:00"/>
    <n v="29462.38"/>
    <d v="2022-12-20T00:00:00"/>
    <d v="2024-02-04T00:00:00"/>
    <n v="411"/>
    <n v="116"/>
    <n v="171"/>
    <d v="2025-05-28T00:00:00"/>
    <n v="23934.9"/>
    <n v="-5527.48"/>
    <n v="23934.9"/>
    <n v="0"/>
    <n v="854348"/>
    <d v="2025-06-16T00:00:00"/>
    <s v="PAID"/>
    <s v="CHECK 22S-051 K600"/>
  </r>
  <r>
    <m/>
    <x v="1"/>
    <s v="C000015869"/>
    <s v="K615"/>
    <s v="E NY VOC HS OF TRANSIT TECH - BROOKLYN"/>
    <n v="1210691"/>
    <s v="xxxx691"/>
    <n v="90158"/>
    <s v="CIP"/>
    <s v="Palermo, Albert"/>
    <s v="Hygienist 03"/>
    <s v="PO 18 Asbestos Service"/>
    <s v="Amend 1"/>
    <s v="NEW"/>
    <d v="2023-12-19T00:00:00"/>
    <d v="2023-12-19T00:00:00"/>
    <n v="5375"/>
    <m/>
    <m/>
    <n v="0"/>
    <s v="0"/>
    <m/>
    <m/>
    <m/>
    <s v=""/>
    <n v="0"/>
    <n v="0"/>
    <m/>
    <m/>
    <s v="UNPAID"/>
    <m/>
  </r>
  <r>
    <s v="24S-026"/>
    <x v="0"/>
    <s v="C000015869"/>
    <s v="K620"/>
    <s v="WILLIAM E GRADY VOC HS - BROOKLYN"/>
    <n v="1224928"/>
    <s v="xxxx928"/>
    <n v="91352"/>
    <s v="CIP"/>
    <s v="Bracamonte, Jesus"/>
    <s v="Hygienist 14"/>
    <s v="LAP Construction Phase Services"/>
    <s v="Initial"/>
    <s v="NEW"/>
    <d v="2024-03-27T00:00:00"/>
    <d v="2024-03-27T00:00:00"/>
    <n v="12400"/>
    <m/>
    <m/>
    <n v="0"/>
    <s v="0"/>
    <m/>
    <m/>
    <m/>
    <s v=""/>
    <n v="0"/>
    <n v="0"/>
    <m/>
    <m/>
    <s v="UNPAID"/>
    <m/>
  </r>
  <r>
    <s v="24S-062"/>
    <x v="0"/>
    <s v="C000015869"/>
    <s v="K650"/>
    <s v="HARRY VANARSDALE VOC HS(WHITNEY) - BROOKLYN"/>
    <n v="1245092"/>
    <s v="xxxx092"/>
    <n v="92439"/>
    <s v="CIP"/>
    <s v="Walsh, Joseph"/>
    <s v="Hygienist 02"/>
    <s v="PO 18 Asbestos Service"/>
    <s v="Initial"/>
    <s v="Closed"/>
    <d v="2024-07-10T00:00:00"/>
    <d v="2024-07-10T00:00:00"/>
    <n v="575"/>
    <d v="2024-09-28T00:00:00"/>
    <d v="2024-09-29T00:00:00"/>
    <n v="1"/>
    <n v="80"/>
    <n v="246"/>
    <d v="2025-07-28T00:00:00"/>
    <n v="4484.75"/>
    <n v="3909.75"/>
    <n v="0"/>
    <n v="-4484.75"/>
    <m/>
    <m/>
    <s v="UNPAID"/>
    <m/>
  </r>
  <r>
    <s v="24S-141"/>
    <x v="0"/>
    <s v="C000015869"/>
    <s v="K799"/>
    <s v="BKLYN EAST ALT LEARNING CENTER - BROOKLYN"/>
    <n v="1326820"/>
    <s v="xxxx820"/>
    <n v="94278"/>
    <s v="CIP"/>
    <s v="Bracamonte, Jesus"/>
    <s v="Hygienist 14"/>
    <s v="PO 18 Asbestos Service"/>
    <s v="Initial"/>
    <s v="Closed"/>
    <d v="2024-12-17T00:00:00"/>
    <d v="2024-12-17T00:00:00"/>
    <n v="4100"/>
    <d v="2024-12-27T00:00:00"/>
    <d v="2024-12-27T00:00:00"/>
    <n v="0"/>
    <n v="10"/>
    <n v="183"/>
    <d v="2025-06-04T00:00:00"/>
    <n v="2354.13"/>
    <n v="-1745.87"/>
    <n v="0"/>
    <n v="-2354.13"/>
    <m/>
    <m/>
    <s v="UNPAID"/>
    <m/>
  </r>
  <r>
    <s v="23S-081"/>
    <x v="0"/>
    <s v="C000015869"/>
    <s v="K804"/>
    <s v="COBBLE HILL SCL OF AMR STD (OL6) - BROOKLYN"/>
    <n v="1194796"/>
    <s v="xxxx796"/>
    <n v="88907"/>
    <s v="CIP"/>
    <s v="Scott, Richard"/>
    <s v="Hygienist 05"/>
    <s v="PO 18 Asbestos Service"/>
    <s v="Initial"/>
    <s v="WIP"/>
    <d v="2023-09-05T00:00:00"/>
    <d v="2023-09-05T00:00:00"/>
    <n v="575"/>
    <m/>
    <m/>
    <n v="0"/>
    <s v="0"/>
    <m/>
    <m/>
    <m/>
    <s v=""/>
    <n v="0"/>
    <n v="0"/>
    <m/>
    <m/>
    <s v="UNPAID"/>
    <m/>
  </r>
  <r>
    <s v="22S-037"/>
    <x v="0"/>
    <s v="C000015869"/>
    <s v="K845"/>
    <s v="P.S. 295 - BROOKLYN"/>
    <n v="1138182"/>
    <s v="xxxx182"/>
    <n v="85820"/>
    <s v="CIP"/>
    <s v="Scott, Richard"/>
    <s v="Hygienist 05"/>
    <s v="PO 18 Asbestos Service"/>
    <s v="RFA"/>
    <s v="Closed"/>
    <d v="2022-07-28T00:00:00"/>
    <d v="2022-07-28T00:00:00"/>
    <n v="6375"/>
    <d v="2022-08-04T00:00:00"/>
    <d v="2022-08-07T00:00:00"/>
    <n v="3"/>
    <n v="7"/>
    <n v="17"/>
    <d v="2023-06-22T00:00:00"/>
    <n v="9715.23"/>
    <n v="3340.2299999999996"/>
    <n v="9715.23"/>
    <n v="0"/>
    <n v="800027"/>
    <d v="2023-07-24T00:00:00"/>
    <s v="PAID"/>
    <m/>
  </r>
  <r>
    <m/>
    <x v="1"/>
    <s v="C000015869"/>
    <s v="K851"/>
    <s v="P.S. 159 MINI SCHOOL - BROOKLYN"/>
    <n v="1320959"/>
    <s v="xxxx959"/>
    <n v="93959"/>
    <s v="CIP"/>
    <s v="Bracamonte, Jesus"/>
    <s v="Hygienist 14"/>
    <s v="SAFE ACCESS"/>
    <s v="Initial"/>
    <s v="NEW"/>
    <d v="2024-11-13T00:00:00"/>
    <d v="2024-11-13T00:00:00"/>
    <n v="4100"/>
    <m/>
    <m/>
    <n v="0"/>
    <s v="0"/>
    <m/>
    <m/>
    <m/>
    <s v=""/>
    <n v="0"/>
    <n v="0"/>
    <m/>
    <m/>
    <s v="UNPAID"/>
    <m/>
  </r>
  <r>
    <m/>
    <x v="1"/>
    <s v="C000015869"/>
    <s v="K854"/>
    <s v="P.S. 178 AX (BED STUY ECC 1) - BROOKLYN"/>
    <n v="1327986"/>
    <s v="xxxx986"/>
    <n v="94350"/>
    <s v="CIP"/>
    <m/>
    <e v="#N/A"/>
    <s v="PO 18 Asbestos Service"/>
    <s v="Initial"/>
    <s v="NEW"/>
    <d v="2024-12-26T00:00:00"/>
    <d v="2024-12-26T00:00:00"/>
    <n v="4100"/>
    <m/>
    <m/>
    <n v="0"/>
    <s v="0"/>
    <m/>
    <m/>
    <m/>
    <s v=""/>
    <n v="0"/>
    <n v="0"/>
    <m/>
    <m/>
    <s v="UNPAID"/>
    <m/>
  </r>
  <r>
    <s v="22S-056"/>
    <x v="0"/>
    <s v="C000015869"/>
    <s v="K872"/>
    <s v="I.S. 364 ANNEX - BROOKLYN"/>
    <n v="1140683"/>
    <s v="xxxx683"/>
    <n v="86135"/>
    <s v="CIP"/>
    <s v="Palermo, Albert"/>
    <s v="Hygienist 03"/>
    <s v="PO 18 Asbestos Service"/>
    <s v="Initial"/>
    <s v="Closed"/>
    <d v="2022-09-12T00:00:00"/>
    <d v="2022-09-12T00:00:00"/>
    <n v="11575"/>
    <d v="2022-10-27T00:00:00"/>
    <d v="2022-11-26T00:00:00"/>
    <n v="30"/>
    <n v="45"/>
    <n v="53"/>
    <d v="2024-02-01T00:00:00"/>
    <n v="15829.9"/>
    <n v="4254.8999999999996"/>
    <n v="15829.9"/>
    <n v="0"/>
    <n v="819271"/>
    <d v="2024-05-08T00:00:00"/>
    <s v="PAID"/>
    <m/>
  </r>
  <r>
    <s v="24S-069"/>
    <x v="0"/>
    <s v="C000015869"/>
    <s v="K874"/>
    <s v="I.S. 340 (OLD 249 AX) - BROOKLYN"/>
    <n v="1301195"/>
    <s v="xxxx195"/>
    <n v="92644"/>
    <s v="CIP"/>
    <s v="Bracamonte, Jesus"/>
    <s v="Hygienist 14"/>
    <s v="Special Program"/>
    <s v="Initial"/>
    <s v="Closed"/>
    <d v="2024-07-24T00:00:00"/>
    <d v="2024-07-24T00:00:00"/>
    <n v="4000"/>
    <d v="2024-08-11T00:00:00"/>
    <d v="2024-08-11T00:00:00"/>
    <n v="0"/>
    <n v="18"/>
    <n v="208"/>
    <d v="2025-06-20T00:00:00"/>
    <n v="2830.21"/>
    <n v="-1169.79"/>
    <n v="0"/>
    <n v="-2830.21"/>
    <m/>
    <m/>
    <s v="UNPAID"/>
    <m/>
  </r>
  <r>
    <s v="24S-087"/>
    <x v="0"/>
    <s v="C000015869"/>
    <s v="K932"/>
    <s v="HIGH SCHOOL SUSPENSION CENTER - BROOKLYN"/>
    <n v="1305383"/>
    <s v="xxxx383"/>
    <n v="92976"/>
    <s v="CIP"/>
    <s v="Bracamonte, Jesus"/>
    <s v="Hygienist 14"/>
    <s v="PO 18 Asbestos Service"/>
    <s v="Initial"/>
    <s v="NEW"/>
    <d v="2024-08-16T00:00:00"/>
    <d v="2024-08-16T00:00:00"/>
    <n v="4000"/>
    <m/>
    <m/>
    <n v="0"/>
    <s v="0"/>
    <m/>
    <m/>
    <m/>
    <s v=""/>
    <n v="0"/>
    <n v="0"/>
    <m/>
    <m/>
    <s v="UNPAID"/>
    <m/>
  </r>
  <r>
    <s v="23S-037"/>
    <x v="0"/>
    <s v="C000015869"/>
    <s v="M001"/>
    <s v="P.S. 1 - MANHATTAN"/>
    <n v="1182354"/>
    <s v="xxxx354"/>
    <n v="74694"/>
    <s v="CIP"/>
    <m/>
    <e v="#N/A"/>
    <s v="LAP Construction Phase Services"/>
    <s v="Initial"/>
    <s v="WIP"/>
    <d v="2023-06-05T00:00:00"/>
    <d v="2023-06-05T00:00:00"/>
    <n v="19000"/>
    <m/>
    <m/>
    <n v="0"/>
    <s v="0"/>
    <m/>
    <m/>
    <m/>
    <s v=""/>
    <n v="0"/>
    <n v="0"/>
    <m/>
    <m/>
    <s v="UNPAID"/>
    <m/>
  </r>
  <r>
    <s v="23S-094"/>
    <x v="0"/>
    <s v="C000015869"/>
    <s v="M022"/>
    <s v="M022 N.E.S.T (OLD J22) - MANHATTAN"/>
    <n v="1200324"/>
    <s v="xxxx324"/>
    <n v="89727"/>
    <s v="CIP"/>
    <s v="Lazicki, Rafal"/>
    <s v="Hygienist 07"/>
    <s v="PO 18 Asbestos Service"/>
    <s v="Initial"/>
    <s v="Closed"/>
    <d v="2024-10-03T00:00:00"/>
    <d v="2024-10-03T00:00:00"/>
    <n v="5500"/>
    <d v="2023-10-03T00:00:00"/>
    <d v="2023-10-04T00:00:00"/>
    <n v="1"/>
    <n v="-366"/>
    <n v="66"/>
    <d v="2024-03-26T00:00:00"/>
    <n v="2511.13"/>
    <n v="-2988.87"/>
    <n v="2511.13"/>
    <n v="0"/>
    <n v="820328"/>
    <d v="2024-05-15T00:00:00"/>
    <s v="PAID"/>
    <m/>
  </r>
  <r>
    <s v="24S-022"/>
    <x v="0"/>
    <s v="C000015869"/>
    <s v="M028"/>
    <s v="P.S. 28 - MANHATTAN"/>
    <n v="1224747"/>
    <s v="xxxx747"/>
    <n v="91258"/>
    <s v="CIP"/>
    <s v="Alawamleh, Eman"/>
    <s v="Hygienist 11"/>
    <s v="PO 18 Asbestos Service"/>
    <s v="Initial"/>
    <s v="Closed"/>
    <d v="2024-03-20T00:00:00"/>
    <d v="2024-03-20T00:00:00"/>
    <n v="575"/>
    <d v="2024-08-01T00:00:00"/>
    <d v="2024-08-03T00:00:00"/>
    <n v="2"/>
    <n v="134"/>
    <n v="240"/>
    <d v="2025-07-24T00:00:00"/>
    <n v="6730.39"/>
    <n v="6155.39"/>
    <n v="0"/>
    <n v="-6730.39"/>
    <m/>
    <m/>
    <s v="UNPAID"/>
    <m/>
  </r>
  <r>
    <s v="24S-078"/>
    <x v="0"/>
    <s v="C000015869"/>
    <s v="M028"/>
    <s v="P.S. 28 - MANHATTAN"/>
    <n v="1305847"/>
    <s v="xxxx847"/>
    <n v="93050"/>
    <s v="CIP"/>
    <s v="Alawamleh, Eman"/>
    <s v="Hygienist 11"/>
    <s v="PO 18 Asbestos Service"/>
    <s v="Initial"/>
    <s v="Closed"/>
    <d v="2024-08-16T00:00:00"/>
    <d v="2024-08-16T00:00:00"/>
    <n v="575"/>
    <d v="2024-08-15T00:00:00"/>
    <d v="2024-08-18T00:00:00"/>
    <n v="3"/>
    <n v="-1"/>
    <n v="214"/>
    <d v="2025-06-24T00:00:00"/>
    <n v="9069.99"/>
    <n v="8494.99"/>
    <n v="0"/>
    <n v="-9069.99"/>
    <m/>
    <m/>
    <s v="UNPAID"/>
    <m/>
  </r>
  <r>
    <s v="22S-047"/>
    <x v="0"/>
    <s v="C000015869"/>
    <s v="M046"/>
    <s v="P.S. 46 - MANHATTAN"/>
    <n v="1142123"/>
    <s v="xxxx123"/>
    <n v="86125"/>
    <s v="CIP"/>
    <s v="Alawamleh, Eman"/>
    <s v="Hygienist 11"/>
    <s v="PO 18 Asbestos Service"/>
    <s v="RFA"/>
    <s v="Closed"/>
    <d v="2022-08-23T00:00:00"/>
    <d v="2022-08-23T00:00:00"/>
    <n v="300"/>
    <d v="2022-08-23T00:00:00"/>
    <d v="2022-08-26T00:00:00"/>
    <n v="3"/>
    <n v="0"/>
    <n v="41"/>
    <d v="2023-09-15T00:00:00"/>
    <n v="5954.03"/>
    <n v="5654.03"/>
    <n v="5954.03"/>
    <n v="0"/>
    <n v="807569"/>
    <d v="2023-11-08T00:00:00"/>
    <s v="PAID"/>
    <m/>
  </r>
  <r>
    <s v="24S-048"/>
    <x v="0"/>
    <s v="C000015869"/>
    <s v="M050"/>
    <s v="P.S. 50 (UDC) - MANHATTAN"/>
    <n v="1240803"/>
    <s v="xxxx803"/>
    <n v="91997"/>
    <s v="CIP"/>
    <s v="Lazicki, Rafal"/>
    <s v="Hygienist 07"/>
    <s v="PO 18 Asbestos Service"/>
    <s v="Initial"/>
    <s v="NEW"/>
    <d v="2024-06-10T00:00:00"/>
    <d v="2024-06-10T00:00:00"/>
    <n v="575"/>
    <m/>
    <m/>
    <n v="0"/>
    <s v="0"/>
    <m/>
    <m/>
    <m/>
    <s v=""/>
    <n v="0"/>
    <n v="0"/>
    <m/>
    <m/>
    <s v="UNPAID"/>
    <m/>
  </r>
  <r>
    <m/>
    <x v="1"/>
    <s v="C000015869"/>
    <s v="M061"/>
    <s v="P.S. 61 - MANHATTAN"/>
    <n v="1301457"/>
    <s v="xxxx457"/>
    <n v="92654"/>
    <s v="CIP"/>
    <s v="Lazicki, Rafal"/>
    <s v="Hygienist 07"/>
    <s v="PO 18 Asbestos Service"/>
    <s v="Initial"/>
    <s v="NEW"/>
    <d v="2024-07-25T00:00:00"/>
    <d v="2024-07-25T00:00:00"/>
    <n v="575"/>
    <m/>
    <m/>
    <n v="0"/>
    <s v="0"/>
    <m/>
    <m/>
    <m/>
    <s v=""/>
    <n v="0"/>
    <n v="0"/>
    <m/>
    <m/>
    <s v="UNPAID"/>
    <m/>
  </r>
  <r>
    <s v="24S-042"/>
    <x v="0"/>
    <s v="C000015869"/>
    <s v="M064"/>
    <s v="P.S. 64 (OLD 71) - MANHATTAN"/>
    <n v="1301470"/>
    <s v="xxxx470"/>
    <n v="91998"/>
    <s v="CIP"/>
    <s v="Lazicki, Rafal"/>
    <s v="Hygienist 07"/>
    <s v="PO 18 Asbestos Service"/>
    <s v="Initial"/>
    <s v="Closed"/>
    <d v="2024-06-07T00:00:00"/>
    <d v="2024-06-07T00:00:00"/>
    <n v="24375"/>
    <d v="2024-06-06T00:00:00"/>
    <d v="2024-07-07T00:00:00"/>
    <n v="31"/>
    <n v="-1"/>
    <n v="200"/>
    <d v="2025-06-16T00:00:00"/>
    <n v="30605.65"/>
    <n v="6230.6500000000015"/>
    <n v="0"/>
    <n v="-30605.65"/>
    <m/>
    <m/>
    <s v="UNPAID"/>
    <m/>
  </r>
  <r>
    <s v="23S-033"/>
    <x v="0"/>
    <s v="C000015869"/>
    <s v="M066"/>
    <s v="RICHARD R GREEN HS OF TEACHING - MANHATTAN"/>
    <n v="1169343"/>
    <s v="xxxx343"/>
    <n v="87470"/>
    <s v="CIP"/>
    <s v="Lazicki, Rafal"/>
    <s v="Hygienist 07"/>
    <s v="PO 18 Asbestos Service"/>
    <s v="Initial"/>
    <s v="Closed"/>
    <d v="2023-05-04T00:00:00"/>
    <d v="2023-05-04T00:00:00"/>
    <n v="16575"/>
    <d v="2024-04-11T00:00:00"/>
    <d v="2024-04-21T00:00:00"/>
    <n v="10"/>
    <n v="343"/>
    <n v="236"/>
    <d v="2025-07-24T00:00:00"/>
    <n v="19912.419999999998"/>
    <n v="3337.4199999999983"/>
    <n v="19912.419999999998"/>
    <n v="0"/>
    <m/>
    <m/>
    <s v="UNPAID"/>
    <m/>
  </r>
  <r>
    <s v="22S-017"/>
    <x v="0"/>
    <s v="C000015869"/>
    <s v="M070"/>
    <s v="I.S. 70 - MANHATTAN"/>
    <n v="1126983"/>
    <s v="xxxx983"/>
    <n v="85293"/>
    <s v="CIP"/>
    <s v="Lazicki, Rafal"/>
    <s v="Hygienist 07"/>
    <s v="PO 18 Asbestos Service"/>
    <s v="RFA"/>
    <s v="Closed"/>
    <d v="2022-06-08T00:00:00"/>
    <d v="2022-06-08T00:00:00"/>
    <n v="575"/>
    <d v="2022-07-24T00:00:00"/>
    <d v="2022-08-02T00:00:00"/>
    <n v="9"/>
    <n v="46"/>
    <n v="20"/>
    <d v="2023-06-23T00:00:00"/>
    <n v="21497.37"/>
    <n v="20922.37"/>
    <n v="21497.37"/>
    <n v="0"/>
    <m/>
    <d v="2023-08-08T00:00:00"/>
    <s v="PAID"/>
    <m/>
  </r>
  <r>
    <s v="23S-100"/>
    <x v="0"/>
    <s v="C000015869"/>
    <s v="M081"/>
    <s v="MID MAN ADULT LRNG CTR (81) - MANHATTAN"/>
    <n v="1193755"/>
    <s v="xxxx755"/>
    <n v="89109"/>
    <s v="CIP"/>
    <s v="Lazicki, Rafal"/>
    <s v="Hygienist 07"/>
    <s v="PO 18 Asbestos Service"/>
    <s v="Initial"/>
    <s v="Closed"/>
    <d v="2023-08-23T00:00:00"/>
    <d v="2023-08-23T00:00:00"/>
    <n v="575"/>
    <d v="2024-04-22T00:00:00"/>
    <d v="2024-04-24T00:00:00"/>
    <n v="2"/>
    <n v="243"/>
    <n v="143"/>
    <d v="2025-01-09T00:00:00"/>
    <n v="6575.51"/>
    <n v="6000.51"/>
    <n v="6575.51"/>
    <n v="0"/>
    <m/>
    <d v="2025-02-11T00:00:00"/>
    <s v="PAID"/>
    <m/>
  </r>
  <r>
    <s v="22S-043"/>
    <x v="0"/>
    <s v="C000015869"/>
    <s v="M098"/>
    <s v="P.S. 98 - MANHATTAN"/>
    <n v="1136220"/>
    <s v="xxxx220"/>
    <n v="85864"/>
    <s v="CIP"/>
    <s v="Alawamleh, Eman"/>
    <s v="Hygienist 11"/>
    <s v="PO 18 Asbestos Service"/>
    <s v="Initial"/>
    <s v="Closed"/>
    <d v="2022-08-10T00:00:00"/>
    <d v="2022-08-10T00:00:00"/>
    <n v="575"/>
    <d v="2023-01-12T00:00:00"/>
    <d v="2023-01-28T00:00:00"/>
    <n v="16"/>
    <n v="155"/>
    <n v="48"/>
    <d v="2023-10-17T00:00:00"/>
    <n v="17824.18"/>
    <n v="17249.18"/>
    <n v="17824.18"/>
    <n v="0"/>
    <n v="808704"/>
    <d v="2023-11-27T00:00:00"/>
    <s v="PAID"/>
    <m/>
  </r>
  <r>
    <m/>
    <x v="1"/>
    <s v="C000015869"/>
    <s v="M099"/>
    <s v="I.S. 99 - MANHATTAN"/>
    <n v="1327637"/>
    <s v="xxxx637"/>
    <n v="94204"/>
    <s v="CIP"/>
    <s v="Lazicki, Rafal"/>
    <s v="Hygienist 07"/>
    <s v="PO 18 Asbestos Service"/>
    <s v="Initial"/>
    <s v="NEW"/>
    <d v="2024-12-13T00:00:00"/>
    <d v="2024-12-13T00:00:00"/>
    <n v="7575"/>
    <m/>
    <m/>
    <n v="0"/>
    <s v="0"/>
    <m/>
    <m/>
    <m/>
    <s v=""/>
    <n v="0"/>
    <n v="0"/>
    <m/>
    <m/>
    <s v="UNPAID"/>
    <m/>
  </r>
  <r>
    <s v="22S-011"/>
    <x v="0"/>
    <s v="C000015869"/>
    <s v="M110"/>
    <s v="P.S. 110 - MANHATTAN"/>
    <n v="1129736"/>
    <s v="xxxx736"/>
    <n v="85354"/>
    <s v="CIP"/>
    <s v="Lazicki, Rafal"/>
    <s v="Hygienist 07"/>
    <s v="PO 18 Asbestos Service"/>
    <s v="Initial"/>
    <s v="Closed"/>
    <d v="2022-06-03T00:00:00"/>
    <d v="2022-06-03T00:00:00"/>
    <n v="9575"/>
    <d v="2022-06-03T00:00:00"/>
    <d v="2022-06-04T00:00:00"/>
    <n v="1"/>
    <n v="0"/>
    <n v="151"/>
    <d v="2025-05-05T00:00:00"/>
    <n v="5589.53"/>
    <n v="-3985.4700000000003"/>
    <n v="5589.53"/>
    <n v="0"/>
    <n v="852979"/>
    <d v="2025-06-03T00:00:00"/>
    <s v="PAID"/>
    <s v="CHECK 22S-011 M110"/>
  </r>
  <r>
    <s v="24S-049"/>
    <x v="0"/>
    <s v="C000015869"/>
    <s v="M115"/>
    <s v="P.S. 115 - MANHATTAN"/>
    <n v="1241224"/>
    <s v="xxxx224"/>
    <n v="92097"/>
    <s v="CIP"/>
    <s v="Bracamonte, Jesus"/>
    <s v="Hygienist 14"/>
    <s v="LAP Construction Phase Services"/>
    <s v="Initial"/>
    <s v="NEW"/>
    <d v="2024-06-12T00:00:00"/>
    <d v="2024-06-12T00:00:00"/>
    <n v="20200"/>
    <m/>
    <m/>
    <n v="0"/>
    <s v="0"/>
    <m/>
    <m/>
    <m/>
    <s v=""/>
    <n v="0"/>
    <n v="0"/>
    <m/>
    <m/>
    <s v="UNPAID"/>
    <m/>
  </r>
  <r>
    <s v="23S-095"/>
    <x v="0"/>
    <s v="C000015869"/>
    <s v="M115"/>
    <s v="P.S. 115 - MANHATTAN"/>
    <n v="1197647"/>
    <s v="xxxx647"/>
    <n v="89597"/>
    <s v="CIP"/>
    <s v="Alawamleh, Eman"/>
    <s v="Hygienist 11"/>
    <s v="PO 18 Asbestos Service"/>
    <s v="Initial"/>
    <s v="Closed"/>
    <d v="2023-10-04T00:00:00"/>
    <d v="2023-10-04T00:00:00"/>
    <n v="575"/>
    <d v="2023-10-05T00:00:00"/>
    <d v="2023-10-07T00:00:00"/>
    <n v="2"/>
    <n v="1"/>
    <n v="138"/>
    <d v="2024-08-21T00:00:00"/>
    <n v="6672.58"/>
    <n v="6097.58"/>
    <n v="6672.58"/>
    <n v="0"/>
    <n v="841880"/>
    <d v="2025-01-23T00:00:00"/>
    <s v="PAID"/>
    <m/>
  </r>
  <r>
    <s v="23S-045"/>
    <x v="0"/>
    <s v="C000015869"/>
    <s v="M115"/>
    <s v="P.S. 115 - MANHATTAN"/>
    <n v="1182352"/>
    <s v="xxxx352"/>
    <n v="88295"/>
    <s v="CIP"/>
    <s v="Alawamleh, Eman"/>
    <s v="Hygienist 11"/>
    <s v="PO 18 Asbestos Service"/>
    <s v="Initial"/>
    <s v="Closed"/>
    <d v="2023-06-08T00:00:00"/>
    <d v="2023-06-08T00:00:00"/>
    <n v="575"/>
    <d v="2023-07-20T00:00:00"/>
    <d v="2023-10-07T00:00:00"/>
    <n v="79"/>
    <n v="42"/>
    <n v="181"/>
    <d v="2025-06-03T00:00:00"/>
    <n v="60014.45"/>
    <n v="59439.45"/>
    <n v="60014.45"/>
    <n v="0"/>
    <n v="855122"/>
    <d v="2025-06-23T00:00:00"/>
    <s v="PAID"/>
    <s v="CHECK 23S-045 M115"/>
  </r>
  <r>
    <m/>
    <x v="1"/>
    <s v="C000015869"/>
    <s v="M124"/>
    <s v="P.S. 124 (ECF) - MANHATTAN"/>
    <n v="1316025"/>
    <s v="xxxx025"/>
    <n v="93166"/>
    <s v="CIP"/>
    <m/>
    <e v="#N/A"/>
    <s v="PO 18 Asbestos Service"/>
    <s v="Initial"/>
    <s v="NEW"/>
    <d v="2024-10-10T00:00:00"/>
    <d v="2024-10-10T00:00:00"/>
    <n v="575"/>
    <m/>
    <m/>
    <n v="0"/>
    <s v="0"/>
    <m/>
    <m/>
    <m/>
    <s v=""/>
    <n v="0"/>
    <n v="0"/>
    <m/>
    <m/>
    <s v="UNPAID"/>
    <m/>
  </r>
  <r>
    <m/>
    <x v="1"/>
    <s v="C000015869"/>
    <s v="M125"/>
    <s v="P.S. 125 - MANHATTAN"/>
    <n v="1303172"/>
    <s v="xxxx172"/>
    <n v="92796"/>
    <s v="CIP"/>
    <s v="Bracamonte, Jesus"/>
    <s v="Hygienist 14"/>
    <s v="LAP Construction Phase Services"/>
    <s v="Initial"/>
    <s v="NEW"/>
    <d v="2024-08-06T00:00:00"/>
    <d v="2024-08-06T00:00:00"/>
    <n v="15445"/>
    <m/>
    <m/>
    <n v="0"/>
    <s v="0"/>
    <m/>
    <m/>
    <m/>
    <s v=""/>
    <n v="0"/>
    <n v="0"/>
    <m/>
    <m/>
    <s v="UNPAID"/>
    <m/>
  </r>
  <r>
    <m/>
    <x v="1"/>
    <s v="C000015869"/>
    <s v="M125"/>
    <s v="P.S. 125 - MANHATTAN"/>
    <n v="1335879"/>
    <s v="xxxx879"/>
    <n v="94453"/>
    <s v="CIP"/>
    <s v="Bracamonte, Jesus"/>
    <s v="Hygienist 14"/>
    <s v="LAP Construction Phase Services"/>
    <s v="Initial"/>
    <s v="NEW"/>
    <d v="2025-02-20T00:00:00"/>
    <d v="2025-02-20T00:00:00"/>
    <n v="16200"/>
    <m/>
    <m/>
    <n v="0"/>
    <s v="0"/>
    <m/>
    <m/>
    <m/>
    <s v=""/>
    <n v="0"/>
    <n v="0"/>
    <m/>
    <m/>
    <s v="UNPAID"/>
    <m/>
  </r>
  <r>
    <s v="23S-054"/>
    <x v="0"/>
    <s v="C000015869"/>
    <s v="M128"/>
    <s v="P.S. 128 - MANHATTAN"/>
    <n v="1186684"/>
    <s v="xxxx684"/>
    <n v="88621"/>
    <s v="CIP"/>
    <s v="Alawamleh, Eman"/>
    <s v="Hygienist 11"/>
    <s v="PO 18 Asbestos Service"/>
    <s v="Initial"/>
    <s v="Closed"/>
    <d v="2023-07-06T00:00:00"/>
    <d v="2023-07-06T00:00:00"/>
    <n v="575"/>
    <d v="2023-09-20T00:00:00"/>
    <d v="2023-09-30T00:00:00"/>
    <n v="10"/>
    <n v="76"/>
    <n v="106"/>
    <d v="2024-06-12T00:00:00"/>
    <n v="17521.669999999998"/>
    <n v="16946.669999999998"/>
    <n v="17521.669999999998"/>
    <n v="0"/>
    <n v="826173"/>
    <d v="2024-07-29T00:00:00"/>
    <s v="PAID"/>
    <m/>
  </r>
  <r>
    <s v="23S-136"/>
    <x v="0"/>
    <s v="C000015869"/>
    <s v="M128"/>
    <s v="P.S. 128 - MANHATTAN"/>
    <n v="1211273"/>
    <s v="xxxx273"/>
    <n v="90120"/>
    <s v="CIP"/>
    <s v="Alawamleh, Eman"/>
    <s v="Hygienist 11"/>
    <s v="PO 18 Asbestos Service"/>
    <s v="Initial"/>
    <s v="Closed"/>
    <d v="2023-12-19T00:00:00"/>
    <d v="2023-12-19T00:00:00"/>
    <n v="575"/>
    <d v="2024-10-01T00:00:00"/>
    <d v="2024-10-04T00:00:00"/>
    <n v="3"/>
    <n v="287"/>
    <n v="231"/>
    <d v="2025-07-16T00:00:00"/>
    <n v="9659.2000000000007"/>
    <n v="9084.2000000000007"/>
    <n v="0"/>
    <n v="-9659.2000000000007"/>
    <m/>
    <m/>
    <s v="UNPAID"/>
    <m/>
  </r>
  <r>
    <s v="22S-019"/>
    <x v="0"/>
    <s v="C000015869"/>
    <s v="M129"/>
    <s v="P.S. 129 - MANHATTAN"/>
    <n v="1127850"/>
    <s v="xxxx850"/>
    <n v="85282"/>
    <s v="CIP"/>
    <s v="Alawamleh, Eman"/>
    <s v="Hygienist 11"/>
    <s v="PO 18 Asbestos Service"/>
    <s v="RFA"/>
    <s v="Closed"/>
    <d v="2022-06-10T00:00:00"/>
    <d v="2022-06-10T00:00:00"/>
    <n v="575"/>
    <d v="2022-07-28T00:00:00"/>
    <d v="2022-07-31T00:00:00"/>
    <n v="3"/>
    <n v="48"/>
    <n v="13"/>
    <d v="2023-06-20T00:00:00"/>
    <n v="8548.59"/>
    <n v="7973.59"/>
    <n v="8548.59"/>
    <n v="0"/>
    <n v="802867"/>
    <d v="2023-09-05T00:00:00"/>
    <s v="PAID"/>
    <m/>
  </r>
  <r>
    <s v="22S-065"/>
    <x v="0"/>
    <s v="C000015869"/>
    <s v="M129"/>
    <s v="P.S. 129 - MANHATTAN"/>
    <n v="1149690"/>
    <s v="xxxx690"/>
    <n v="86609"/>
    <s v="CIP"/>
    <s v="Alawamleh, Eman"/>
    <s v="Hygienist 11"/>
    <s v="PO 18 Asbestos Service"/>
    <s v="RFA"/>
    <s v="Closed"/>
    <d v="2022-10-29T00:00:00"/>
    <d v="2022-10-29T00:00:00"/>
    <n v="575"/>
    <d v="2022-10-29T00:00:00"/>
    <d v="2022-11-05T00:00:00"/>
    <n v="7"/>
    <n v="0"/>
    <n v="40"/>
    <d v="2023-09-15T00:00:00"/>
    <n v="15915.63"/>
    <n v="15340.63"/>
    <n v="15915.63"/>
    <n v="0"/>
    <n v="808703"/>
    <d v="2023-11-27T00:00:00"/>
    <s v="PAID"/>
    <m/>
  </r>
  <r>
    <s v="23S-036"/>
    <x v="0"/>
    <s v="C000015869"/>
    <s v="M133"/>
    <s v="P.S. 133 - MANHATTAN"/>
    <n v="1179854"/>
    <s v="xxxx854"/>
    <n v="88183"/>
    <s v="CIP"/>
    <s v="Alawamleh, Eman"/>
    <s v="Hygienist 11"/>
    <s v="PO 18 Asbestos Service"/>
    <s v="Initial"/>
    <s v="Closed"/>
    <d v="2023-05-17T00:00:00"/>
    <d v="2023-05-17T00:00:00"/>
    <n v="575"/>
    <d v="2023-05-19T00:00:00"/>
    <d v="2023-05-21T00:00:00"/>
    <n v="2"/>
    <n v="2"/>
    <n v="87"/>
    <d v="2024-05-06T00:00:00"/>
    <n v="6212.43"/>
    <n v="5637.43"/>
    <n v="6212.43"/>
    <n v="0"/>
    <n v="824039"/>
    <d v="2024-07-01T00:00:00"/>
    <s v="PAID"/>
    <m/>
  </r>
  <r>
    <s v="22S-066"/>
    <x v="0"/>
    <s v="C000015869"/>
    <s v="M136"/>
    <s v="I.S. 136 - MANHATTAN"/>
    <n v="1149650"/>
    <s v="xxxx650"/>
    <n v="86514"/>
    <s v="CIP"/>
    <s v="Alawamleh, Eman"/>
    <s v="Hygienist 11"/>
    <s v="PO 18 Asbestos Service"/>
    <s v="Initial"/>
    <s v="Closed"/>
    <d v="2022-11-07T00:00:00"/>
    <d v="2022-11-07T00:00:00"/>
    <n v="25000"/>
    <d v="2023-02-16T00:00:00"/>
    <d v="2023-02-25T00:00:00"/>
    <n v="9"/>
    <n v="101"/>
    <n v="95"/>
    <d v="2024-05-24T00:00:00"/>
    <n v="11844.74"/>
    <n v="-13155.26"/>
    <n v="11844.74"/>
    <n v="0"/>
    <n v="824629"/>
    <d v="2024-07-08T00:00:00"/>
    <s v="PAID"/>
    <m/>
  </r>
  <r>
    <s v="22S-068"/>
    <x v="0"/>
    <s v="C000015869"/>
    <s v="M137"/>
    <s v="P.S. 137 - MANHATTAN"/>
    <n v="1150094"/>
    <s v="xxxx094"/>
    <n v="86602"/>
    <s v="CIP"/>
    <s v="Lazicki, Rafal"/>
    <s v="Hygienist 07"/>
    <s v="PO 18 Asbestos Service"/>
    <s v="Amendment"/>
    <s v="Closed"/>
    <d v="2022-11-09T00:00:00"/>
    <d v="2022-11-09T00:00:00"/>
    <n v="575"/>
    <d v="2023-01-12T00:00:00"/>
    <d v="2023-01-21T00:00:00"/>
    <n v="9"/>
    <n v="64"/>
    <n v="38"/>
    <d v="2023-08-01T00:00:00"/>
    <n v="16393.86"/>
    <n v="15818.86"/>
    <n v="16393.86"/>
    <n v="0"/>
    <n v="803195"/>
    <d v="2023-09-11T00:00:00"/>
    <s v="PAID"/>
    <m/>
  </r>
  <r>
    <s v="22S-018"/>
    <x v="0"/>
    <s v="C000015869"/>
    <s v="M137"/>
    <s v="P.S. 137 - MANHATTAN"/>
    <n v="1126982"/>
    <s v="xxxx982"/>
    <n v="85286"/>
    <s v="CIP"/>
    <s v="Lazicki, Rafal"/>
    <s v="Hygienist 07"/>
    <s v="PO 18 Asbestos Service"/>
    <s v="Initial"/>
    <s v="Closed"/>
    <d v="2022-06-08T00:00:00"/>
    <d v="2022-06-08T00:00:00"/>
    <n v="575"/>
    <d v="2022-12-22T00:00:00"/>
    <d v="2022-12-28T00:00:00"/>
    <n v="6"/>
    <n v="197"/>
    <n v="140"/>
    <d v="2024-12-19T00:00:00"/>
    <n v="19983.259999999998"/>
    <n v="19408.259999999998"/>
    <n v="19983.259999999998"/>
    <n v="0"/>
    <n v="841881"/>
    <d v="2025-01-23T00:00:00"/>
    <s v="PAID"/>
    <m/>
  </r>
  <r>
    <s v="23S-015"/>
    <x v="0"/>
    <s v="C000015869"/>
    <s v="M144"/>
    <s v="P.S. 242 (OLD 144) - MANHATTAN"/>
    <n v="1166775"/>
    <s v="xxxx775"/>
    <n v="87340"/>
    <s v="CIP"/>
    <s v="Lazicki, Rafal"/>
    <s v="Hygienist 07"/>
    <s v="PO 18 Asbestos Service"/>
    <s v="Initial"/>
    <s v="Closed"/>
    <d v="2023-02-08T00:00:00"/>
    <d v="2023-02-08T00:00:00"/>
    <n v="575"/>
    <d v="2023-10-26T00:00:00"/>
    <d v="2023-10-28T00:00:00"/>
    <n v="2"/>
    <n v="260"/>
    <n v="109"/>
    <d v="2024-06-17T00:00:00"/>
    <n v="7130.58"/>
    <n v="6555.58"/>
    <n v="7130.58"/>
    <n v="0"/>
    <n v="826174"/>
    <d v="2024-07-29T00:00:00"/>
    <s v="PAID"/>
    <m/>
  </r>
  <r>
    <s v="24S-053"/>
    <x v="0"/>
    <s v="C000015869"/>
    <s v="M152"/>
    <s v="P.S. 152 - MANHATTAN"/>
    <n v="1243709"/>
    <s v="xxxx709"/>
    <n v="92223"/>
    <s v="CIP"/>
    <s v="Alawamleh, Eman"/>
    <s v="Hygienist 11"/>
    <s v="PO 18 Asbestos Service"/>
    <s v="Initial"/>
    <s v="NEW"/>
    <d v="2024-02-21T00:00:00"/>
    <d v="2024-02-21T00:00:00"/>
    <n v="575"/>
    <m/>
    <m/>
    <n v="0"/>
    <s v="0"/>
    <m/>
    <m/>
    <m/>
    <s v=""/>
    <n v="0"/>
    <n v="0"/>
    <m/>
    <m/>
    <s v="UNPAID"/>
    <m/>
  </r>
  <r>
    <s v="23S-039"/>
    <x v="0"/>
    <s v="C000015869"/>
    <s v="M155"/>
    <s v="I.S. 155 - MANHATTAN"/>
    <n v="1180534"/>
    <s v="xxxx534"/>
    <n v="88234"/>
    <s v="CIP"/>
    <s v="Lazicki, Rafal"/>
    <s v="Hygienist 07"/>
    <s v="PO 18 Asbestos Service"/>
    <s v="Initial"/>
    <s v="Closed"/>
    <d v="2023-05-23T00:00:00"/>
    <d v="2023-05-23T00:00:00"/>
    <n v="575"/>
    <d v="2023-06-09T00:00:00"/>
    <d v="2023-06-10T00:00:00"/>
    <n v="1"/>
    <n v="17"/>
    <n v="61"/>
    <d v="2024-03-08T00:00:00"/>
    <n v="5751.75"/>
    <n v="5176.75"/>
    <n v="5751.75"/>
    <n v="0"/>
    <n v="819023"/>
    <d v="2024-05-02T00:00:00"/>
    <s v="PAID"/>
    <m/>
  </r>
  <r>
    <s v="24S-023"/>
    <x v="0"/>
    <s v="C000015869"/>
    <s v="M163"/>
    <s v="P.S. 163 - MANHATTAN"/>
    <n v="1225180"/>
    <s v="xxxx180"/>
    <n v="91391"/>
    <s v="CIP"/>
    <s v="Lazicki, Rafal"/>
    <s v="Hygienist 07"/>
    <s v="PO 18 Asbestos Service"/>
    <s v="Initial"/>
    <s v="NEW"/>
    <d v="2024-03-26T00:00:00"/>
    <d v="2024-03-26T00:00:00"/>
    <n v="575"/>
    <m/>
    <m/>
    <n v="0"/>
    <s v="0"/>
    <m/>
    <m/>
    <m/>
    <s v=""/>
    <n v="0"/>
    <n v="0"/>
    <m/>
    <m/>
    <s v="UNPAID"/>
    <m/>
  </r>
  <r>
    <s v="22S-050"/>
    <x v="0"/>
    <s v="C000015869"/>
    <s v="M164"/>
    <s v="I.S. 164 - MANHATTAN"/>
    <n v="1138190"/>
    <s v="xxxx190"/>
    <n v="85906"/>
    <s v="CIP"/>
    <s v="Bracamonte, Jesus"/>
    <s v="Hygienist 14"/>
    <s v="LAP Construction Phase Services"/>
    <s v="RFA"/>
    <s v="Closed"/>
    <d v="2022-08-09T00:00:00"/>
    <d v="2022-08-09T00:00:00"/>
    <n v="20345"/>
    <d v="2022-11-13T00:00:00"/>
    <d v="2023-04-11T00:00:00"/>
    <n v="149"/>
    <n v="96"/>
    <n v="19"/>
    <d v="2023-06-22T00:00:00"/>
    <n v="25350.54"/>
    <n v="5005.5400000000009"/>
    <n v="25350.54"/>
    <n v="0"/>
    <n v="799865"/>
    <d v="2023-07-20T00:00:00"/>
    <s v="PAID"/>
    <m/>
  </r>
  <r>
    <s v="22S-014"/>
    <x v="0"/>
    <s v="C000015869"/>
    <s v="M165"/>
    <s v="P.S. 165 - MANHATTAN"/>
    <n v="1131052"/>
    <s v="xxxx052"/>
    <n v="85304"/>
    <s v="CIP"/>
    <s v="Lazicki, Rafal"/>
    <s v="Hygienist 07"/>
    <s v="PO 18 Asbestos Service"/>
    <s v="RFA"/>
    <s v="Closed"/>
    <d v="2022-06-11T00:00:00"/>
    <d v="2022-06-11T00:00:00"/>
    <n v="10575"/>
    <d v="2022-06-11T00:00:00"/>
    <d v="2022-08-30T00:00:00"/>
    <n v="80"/>
    <n v="0"/>
    <n v="22"/>
    <d v="2023-06-27T00:00:00"/>
    <n v="7140.93"/>
    <n v="-3434.0699999999997"/>
    <n v="7140.93"/>
    <n v="0"/>
    <n v="800530"/>
    <d v="2023-07-31T00:00:00"/>
    <s v="PAID"/>
    <m/>
  </r>
  <r>
    <s v="23S-078"/>
    <x v="0"/>
    <s v="C000015869"/>
    <s v="M169"/>
    <s v="P.S. 169 (ECF) - MANHATTAN"/>
    <n v="1191264"/>
    <s v="xxxx264"/>
    <n v="88870"/>
    <s v="CIP"/>
    <s v="Lazicki, Rafal"/>
    <s v="Hygienist 07"/>
    <s v="LAP Construction Phase Services"/>
    <s v="Initial"/>
    <s v="WIP"/>
    <d v="2023-08-15T00:00:00"/>
    <d v="2023-08-15T00:00:00"/>
    <n v="11190"/>
    <m/>
    <m/>
    <n v="0"/>
    <s v="0"/>
    <m/>
    <m/>
    <m/>
    <s v=""/>
    <n v="0"/>
    <n v="0"/>
    <m/>
    <m/>
    <s v="UNPAID"/>
    <m/>
  </r>
  <r>
    <s v="24S-114"/>
    <x v="0"/>
    <s v="C000015869"/>
    <s v="M180"/>
    <s v="P.S. 180 - MANHATTAN"/>
    <n v="1315970"/>
    <s v="xxxx970"/>
    <n v="93632"/>
    <s v="CIP"/>
    <s v="Lazicki, Rafal"/>
    <s v="Hygienist 07"/>
    <s v="PO 18 Asbestos Service"/>
    <s v="Initial"/>
    <s v="Closed"/>
    <d v="2024-10-10T00:00:00"/>
    <d v="2024-10-10T00:00:00"/>
    <n v="575"/>
    <d v="2024-10-18T00:00:00"/>
    <d v="2024-10-19T00:00:00"/>
    <n v="1"/>
    <n v="8"/>
    <n v="202"/>
    <d v="2025-06-17T00:00:00"/>
    <n v="4759.59"/>
    <n v="4184.59"/>
    <n v="0"/>
    <n v="-4759.59"/>
    <m/>
    <m/>
    <s v="UNPAID"/>
    <m/>
  </r>
  <r>
    <s v="22S-053"/>
    <x v="0"/>
    <s v="C000015869"/>
    <s v="M185"/>
    <s v="P.S. 185 (TANDEM M208) - MANHATTAN"/>
    <n v="1141636"/>
    <s v="xxxx636"/>
    <n v="86051"/>
    <s v="CIP"/>
    <s v="Lazicki, Rafal"/>
    <s v="Hygienist 07"/>
    <s v="PO 18 Asbestos Service"/>
    <s v="Initial"/>
    <s v="Closed"/>
    <d v="2022-09-01T00:00:00"/>
    <d v="2022-09-01T00:00:00"/>
    <n v="9300"/>
    <d v="2022-09-01T00:00:00"/>
    <d v="2022-09-03T00:00:00"/>
    <n v="2"/>
    <n v="0"/>
    <n v="23"/>
    <d v="2023-06-27T00:00:00"/>
    <n v="7033.25"/>
    <n v="-2266.75"/>
    <n v="7033.25"/>
    <n v="0"/>
    <n v="800529"/>
    <d v="2023-07-31T00:00:00"/>
    <s v="PAID"/>
    <m/>
  </r>
  <r>
    <s v="24S-003"/>
    <x v="0"/>
    <s v="C000015869"/>
    <s v="M187"/>
    <s v="P.S./I.S 187 - MANHATTAN"/>
    <n v="1216944"/>
    <s v="xxxx944"/>
    <n v="90610"/>
    <s v="CIP"/>
    <s v="Alawamleh, Eman"/>
    <s v="Hygienist 11"/>
    <s v="PO 18 Asbestos Service"/>
    <s v="Initial"/>
    <s v="Closed"/>
    <d v="2024-02-05T00:00:00"/>
    <d v="2024-02-05T00:00:00"/>
    <n v="575"/>
    <d v="2024-01-23T00:00:00"/>
    <d v="2024-02-18T00:00:00"/>
    <n v="26"/>
    <n v="-13"/>
    <n v="131"/>
    <d v="2024-08-23T00:00:00"/>
    <n v="17848.38"/>
    <n v="17273.38"/>
    <n v="17848.38"/>
    <n v="0"/>
    <n v="834096"/>
    <d v="2024-10-25T00:00:00"/>
    <s v="PAID"/>
    <m/>
  </r>
  <r>
    <s v="24S-006"/>
    <x v="0"/>
    <s v="C000015869"/>
    <s v="M192"/>
    <s v="P.S. 192 - MANHATTAN"/>
    <n v="1218023"/>
    <s v="xxxx023"/>
    <n v="90701"/>
    <s v="CIP"/>
    <s v="Alawamleh, Eman"/>
    <s v="Hygienist 11"/>
    <s v="PO 18 Asbestos Service"/>
    <s v="Initial"/>
    <s v="NEW"/>
    <d v="2024-02-05T00:00:00"/>
    <d v="2024-02-05T00:00:00"/>
    <n v="575"/>
    <m/>
    <m/>
    <n v="0"/>
    <s v="0"/>
    <m/>
    <m/>
    <m/>
    <s v=""/>
    <n v="0"/>
    <n v="0"/>
    <m/>
    <m/>
    <s v="UNPAID"/>
    <m/>
  </r>
  <r>
    <m/>
    <x v="1"/>
    <s v="C000015869"/>
    <s v="M192"/>
    <s v="P.S. 192 - MANHATTAN"/>
    <n v="1322940"/>
    <s v="xxxx940"/>
    <n v="94022"/>
    <s v="CIP"/>
    <s v="Alawamleh, Eman"/>
    <s v="Hygienist 11"/>
    <s v="PO 18 Asbestos Service"/>
    <s v="Initial"/>
    <s v="NEW"/>
    <d v="2024-11-18T00:00:00"/>
    <d v="2024-11-18T00:00:00"/>
    <n v="575"/>
    <m/>
    <m/>
    <n v="0"/>
    <s v="0"/>
    <m/>
    <m/>
    <m/>
    <s v=""/>
    <n v="0"/>
    <n v="0"/>
    <m/>
    <m/>
    <s v="UNPAID"/>
    <m/>
  </r>
  <r>
    <s v="23S-101"/>
    <x v="0"/>
    <s v="C000015869"/>
    <s v="M197"/>
    <s v="P.S. 197 - MANHATTAN"/>
    <n v="137330"/>
    <s v="xxxx330"/>
    <n v="89611"/>
    <s v="CIP"/>
    <s v="Alawamleh, Eman"/>
    <s v="Hygienist 11"/>
    <s v="PO 18 Asbestos Service"/>
    <s v="Initial"/>
    <s v="Closed"/>
    <d v="2023-10-12T00:00:00"/>
    <d v="2023-10-12T00:00:00"/>
    <n v="575"/>
    <d v="2024-04-12T00:00:00"/>
    <d v="2024-04-14T00:00:00"/>
    <n v="2"/>
    <n v="183"/>
    <n v="139"/>
    <d v="2024-12-03T00:00:00"/>
    <n v="8303.85"/>
    <n v="7728.85"/>
    <n v="8303.85"/>
    <n v="0"/>
    <n v="842154"/>
    <d v="2025-01-24T00:00:00"/>
    <s v="PAID"/>
    <m/>
  </r>
  <r>
    <s v="22S-045"/>
    <x v="0"/>
    <s v="C000015869"/>
    <s v="M435"/>
    <s v="MANHTN CT FOR MATH &amp; SCI. HS - MANHATTAN"/>
    <n v="1135506"/>
    <s v="xxxx506"/>
    <n v="85822"/>
    <s v="CIP"/>
    <s v="Lazicki, Rafal"/>
    <s v="Hygienist 07"/>
    <s v="LAP Construction Phase Services"/>
    <s v="Initial"/>
    <s v="Closed"/>
    <d v="2022-08-04T00:00:00"/>
    <d v="2022-08-04T00:00:00"/>
    <n v="7000"/>
    <d v="2022-12-28T00:00:00"/>
    <d v="2023-06-08T00:00:00"/>
    <n v="162"/>
    <n v="146"/>
    <n v="108"/>
    <d v="2024-06-12T00:00:00"/>
    <n v="13333.61"/>
    <n v="6333.6100000000006"/>
    <n v="13333.61"/>
    <n v="0"/>
    <n v="826175"/>
    <d v="2024-07-29T00:00:00"/>
    <s v="PAID"/>
    <m/>
  </r>
  <r>
    <s v="24S-002"/>
    <x v="0"/>
    <s v="C000015869"/>
    <s v="M440"/>
    <s v="BAYARD RUSTIN EDUCATIONAL COMPLEX - MANHATTAN"/>
    <n v="1213594"/>
    <s v="xxxx594"/>
    <n v="90375"/>
    <s v="CIP"/>
    <s v="Lazicki, Rafal"/>
    <s v="Hygienist 07"/>
    <s v="PO 18 Asbestos Service"/>
    <s v="Initial"/>
    <s v="NEW"/>
    <d v="2024-01-10T00:00:00"/>
    <d v="2024-01-10T00:00:00"/>
    <n v="575"/>
    <m/>
    <m/>
    <n v="0"/>
    <s v="0"/>
    <m/>
    <m/>
    <m/>
    <s v=""/>
    <n v="0"/>
    <n v="0"/>
    <m/>
    <m/>
    <s v="UNPAID"/>
    <m/>
  </r>
  <r>
    <s v="23S-028"/>
    <x v="0"/>
    <s v="C000015869"/>
    <s v="M440"/>
    <s v="BAYARD RUSTIN EDUCATIONAL COMPLEX - MANHATTAN"/>
    <n v="1177691"/>
    <s v="xxxx691"/>
    <n v="88001"/>
    <s v="CIP"/>
    <s v="Lazicki, Rafal"/>
    <s v="Hygienist 07"/>
    <s v="PO 18 Asbestos Service"/>
    <s v="Initial"/>
    <s v="Closed"/>
    <d v="2023-04-28T00:00:00"/>
    <d v="2023-04-28T00:00:00"/>
    <n v="6075"/>
    <d v="2023-04-21T00:00:00"/>
    <d v="2023-04-21T00:00:00"/>
    <n v="0"/>
    <n v="-7"/>
    <n v="124"/>
    <d v="2024-08-05T00:00:00"/>
    <n v="2603.21"/>
    <n v="-3471.79"/>
    <n v="2603.21"/>
    <n v="0"/>
    <n v="828521"/>
    <d v="2024-08-30T00:00:00"/>
    <s v="PAID"/>
    <m/>
  </r>
  <r>
    <s v="24S-024"/>
    <x v="0"/>
    <s v="C000015869"/>
    <s v="M465"/>
    <s v="G. WASHINGTON HS EDUC. CAMPUS - M465"/>
    <n v="1225222"/>
    <s v="xxxx222"/>
    <n v="91363"/>
    <s v="CIP"/>
    <m/>
    <e v="#N/A"/>
    <s v="PO 18 Asbestos Service"/>
    <s v="Initial"/>
    <s v="NEW"/>
    <d v="2024-02-11T00:00:00"/>
    <d v="2024-02-11T00:00:00"/>
    <n v="575"/>
    <m/>
    <m/>
    <n v="0"/>
    <s v="0"/>
    <m/>
    <m/>
    <m/>
    <s v=""/>
    <n v="0"/>
    <n v="0"/>
    <m/>
    <m/>
    <s v="UNPAID"/>
    <m/>
  </r>
  <r>
    <s v="23S-113"/>
    <x v="0"/>
    <s v="C000015869"/>
    <s v="M465"/>
    <s v="G. WASHINGTON HS EDUC. CAMPUS - M465"/>
    <n v="1204463"/>
    <s v="xxxx463"/>
    <n v="89908"/>
    <s v="CIP"/>
    <s v="Alawamleh, Eman"/>
    <s v="Hygienist 11"/>
    <s v="PO 18 Asbestos Service"/>
    <s v="Initial"/>
    <s v="Closed"/>
    <d v="2023-11-09T00:00:00"/>
    <d v="2023-11-09T00:00:00"/>
    <n v="575"/>
    <d v="2023-11-09T00:00:00"/>
    <d v="2023-11-12T00:00:00"/>
    <n v="3"/>
    <n v="0"/>
    <n v="101"/>
    <d v="2024-06-05T00:00:00"/>
    <n v="7865.63"/>
    <n v="7290.63"/>
    <n v="7865.63"/>
    <n v="0"/>
    <n v="824708"/>
    <d v="2024-07-09T00:00:00"/>
    <s v="PAID"/>
    <m/>
  </r>
  <r>
    <m/>
    <x v="1"/>
    <s v="C000015869"/>
    <s v="M470"/>
    <s v="LOUIS D. BRANDEIS HS - MANHATTAN"/>
    <n v="1198033"/>
    <s v="xxxx033"/>
    <n v="89608"/>
    <s v="CIP"/>
    <s v="Bracamonte, Jesus"/>
    <s v="Hygienist 14"/>
    <s v="LAP Construction Phase Services"/>
    <s v="Initial"/>
    <s v="Initial"/>
    <d v="2023-10-03T00:00:00"/>
    <d v="2023-10-03T00:00:00"/>
    <n v="19020"/>
    <m/>
    <m/>
    <n v="0"/>
    <s v="0"/>
    <m/>
    <m/>
    <m/>
    <s v=""/>
    <n v="0"/>
    <n v="0"/>
    <m/>
    <m/>
    <s v="UNPAID"/>
    <m/>
  </r>
  <r>
    <s v="22S-076"/>
    <x v="0"/>
    <s v="C000015869"/>
    <s v="M470"/>
    <s v="LOUIS D. BRANDEIS HS - MANHATTAN"/>
    <n v="1156228"/>
    <s v="xxxx228"/>
    <n v="86844"/>
    <s v="CIP"/>
    <s v="Bracamonte, Jesus"/>
    <s v="Hygienist 14"/>
    <s v="LAP Construction Phase Services"/>
    <s v="Initial"/>
    <s v="Closed"/>
    <d v="2022-12-08T00:00:00"/>
    <d v="2022-12-08T00:00:00"/>
    <n v="20220"/>
    <d v="2022-12-19T00:00:00"/>
    <d v="2023-12-27T00:00:00"/>
    <n v="373"/>
    <n v="11"/>
    <n v="110"/>
    <d v="2024-06-19T00:00:00"/>
    <n v="26234.98"/>
    <n v="6014.98"/>
    <n v="26234.98"/>
    <n v="0"/>
    <n v="825055"/>
    <d v="2024-07-12T00:00:00"/>
    <s v="PAID"/>
    <m/>
  </r>
  <r>
    <s v="24S-134"/>
    <x v="0"/>
    <s v="C000015869"/>
    <s v="M480"/>
    <s v="JULIA RICHMAN ED. COMPLEX - M480"/>
    <n v="1334563"/>
    <s v="xxxx563"/>
    <n v="94196"/>
    <s v="CIP"/>
    <s v="Lazicki, Rafal"/>
    <s v="Hygienist 07"/>
    <s v="PO 18 Asbestos Service"/>
    <s v="Initial"/>
    <s v="Closed"/>
    <d v="2025-01-25T00:00:00"/>
    <d v="2025-01-25T00:00:00"/>
    <n v="6575"/>
    <d v="2025-01-25T00:00:00"/>
    <d v="2025-01-26T00:00:00"/>
    <n v="1"/>
    <n v="0"/>
    <n v="155"/>
    <d v="2025-05-06T00:00:00"/>
    <n v="2437.0300000000002"/>
    <n v="-4137.9699999999993"/>
    <n v="2437.0300000000002"/>
    <n v="0"/>
    <n v="853126"/>
    <d v="2025-06-04T00:00:00"/>
    <s v="PAID"/>
    <s v="CHECK 24S-134 M480"/>
  </r>
  <r>
    <s v="23S-019"/>
    <x v="0"/>
    <s v="C000015869"/>
    <s v="M490"/>
    <s v="MARTIN LUTHER KING, JR. HS - MANHATTAN"/>
    <n v="1167441"/>
    <s v="xxxx441"/>
    <n v="87398"/>
    <s v="CIP"/>
    <s v="Lazicki, Rafal"/>
    <s v="Hygienist 07"/>
    <s v="LAP Construction Phase Services"/>
    <s v="Initial"/>
    <s v="Closed"/>
    <d v="2023-02-16T00:00:00"/>
    <d v="2023-02-16T00:00:00"/>
    <n v="8035"/>
    <d v="2023-03-02T00:00:00"/>
    <d v="2023-07-29T00:00:00"/>
    <n v="149"/>
    <n v="14"/>
    <n v="72"/>
    <d v="2024-04-09T00:00:00"/>
    <n v="18216.88"/>
    <n v="10181.880000000001"/>
    <n v="18216.88"/>
    <n v="0"/>
    <n v="829815"/>
    <d v="2024-09-17T00:00:00"/>
    <s v="PAID"/>
    <m/>
  </r>
  <r>
    <s v="22S-063"/>
    <x v="0"/>
    <s v="C000015869"/>
    <s v="M490"/>
    <s v="MARTIN LUTHER KING, JR. HS - MANHATTAN"/>
    <n v="1147501"/>
    <s v="xxxx501"/>
    <n v="86372"/>
    <s v="CIP"/>
    <s v="Bracamonte, Jesus"/>
    <s v="Hygienist 14"/>
    <s v="LAP Construction Phase Services"/>
    <s v="Initial"/>
    <s v="Closed"/>
    <d v="2022-10-19T00:00:00"/>
    <d v="2022-10-19T00:00:00"/>
    <n v="14345"/>
    <d v="2023-02-17T00:00:00"/>
    <d v="2023-02-19T00:00:00"/>
    <n v="2"/>
    <n v="121"/>
    <n v="76"/>
    <d v="2024-04-18T00:00:00"/>
    <n v="6509.07"/>
    <n v="-7835.93"/>
    <n v="6509.07"/>
    <n v="0"/>
    <n v="819831"/>
    <d v="2024-05-10T00:00:00"/>
    <s v="PAID"/>
    <m/>
  </r>
  <r>
    <s v="22S-002"/>
    <x v="0"/>
    <s v="C000015869"/>
    <s v="M512"/>
    <s v="3 K CENTER @ 163-165 EAST 84TH STREET - MANHATTAN"/>
    <n v="1118075"/>
    <s v="xxxx075"/>
    <n v="84666"/>
    <s v="CIP"/>
    <s v="Lazicki, Rafal"/>
    <s v="Hygienist 07"/>
    <s v="LAP Construction Phase Services"/>
    <s v="RFA"/>
    <s v="Closed"/>
    <d v="2022-04-01T00:00:00"/>
    <d v="2022-04-01T00:00:00"/>
    <n v="22000"/>
    <d v="2022-04-05T00:00:00"/>
    <d v="2022-09-03T00:00:00"/>
    <n v="151"/>
    <n v="4"/>
    <n v="3"/>
    <d v="2022-11-09T00:00:00"/>
    <n v="38819.14"/>
    <n v="16819.14"/>
    <n v="38819.14"/>
    <n v="0"/>
    <n v="787514"/>
    <d v="2022-11-09T00:00:00"/>
    <s v="PAID"/>
    <m/>
  </r>
  <r>
    <s v="23S-048"/>
    <x v="0"/>
    <s v="C000015869"/>
    <s v="M520"/>
    <s v="MURRAY BERGTRAUM HS (ECF) - MANHATTAN"/>
    <n v="1186758"/>
    <s v="xxxx758"/>
    <n v="87328"/>
    <s v="CIP"/>
    <s v="Lazicki, Rafal"/>
    <s v="Hygienist 07"/>
    <s v="LAP Construction Phase Services"/>
    <s v="Initial"/>
    <s v="Closed"/>
    <d v="2023-07-19T00:00:00"/>
    <d v="2023-07-19T00:00:00"/>
    <n v="19000"/>
    <d v="2023-05-17T00:00:00"/>
    <d v="2023-12-19T00:00:00"/>
    <n v="216"/>
    <n v="-63"/>
    <n v="113"/>
    <d v="2024-07-05T00:00:00"/>
    <n v="31267.67"/>
    <n v="12267.669999999998"/>
    <n v="31267.67"/>
    <n v="0"/>
    <n v="827383"/>
    <d v="2024-08-15T00:00:00"/>
    <s v="PAID"/>
    <m/>
  </r>
  <r>
    <s v="23S-060"/>
    <x v="0"/>
    <s v="C000015869"/>
    <s v="M520"/>
    <s v="MURRAY BERGTRAUM HS (ECF) - MANHATTAN"/>
    <n v="1186745"/>
    <s v="xxxx745"/>
    <n v="87777"/>
    <s v="CIP"/>
    <s v="Lazicki, Rafal"/>
    <s v="Hygienist 07"/>
    <s v="LAP Construction Phase Services"/>
    <s v="Initial"/>
    <s v="Closed"/>
    <d v="2023-07-19T00:00:00"/>
    <d v="2023-07-19T00:00:00"/>
    <n v="500"/>
    <d v="2023-08-04T00:00:00"/>
    <d v="2023-08-05T00:00:00"/>
    <n v="1"/>
    <n v="16"/>
    <n v="149"/>
    <d v="2025-03-13T00:00:00"/>
    <n v="2131.98"/>
    <n v="1631.98"/>
    <n v="2131.98"/>
    <n v="0"/>
    <n v="852978"/>
    <d v="2025-06-03T00:00:00"/>
    <s v="PAID"/>
    <s v="CHECK 23S-060 M520"/>
  </r>
  <r>
    <m/>
    <x v="1"/>
    <s v="C000015869"/>
    <s v="M528"/>
    <s v="I.S. 528 - MANHATTAN"/>
    <n v="1126308"/>
    <s v="xxxx308"/>
    <n v="85125"/>
    <s v="CIP"/>
    <s v="Alawamleh, Eman"/>
    <s v="Hygienist 11"/>
    <s v="LAP Construction Phase Services"/>
    <s v="Initial"/>
    <s v="WIP"/>
    <d v="2022-05-31T00:00:00"/>
    <d v="2022-05-31T00:00:00"/>
    <n v="500"/>
    <m/>
    <m/>
    <n v="0"/>
    <s v="0"/>
    <m/>
    <m/>
    <m/>
    <s v=""/>
    <n v="0"/>
    <n v="0"/>
    <m/>
    <m/>
    <s v="UNPAID"/>
    <m/>
  </r>
  <r>
    <s v="22S-049"/>
    <x v="0"/>
    <s v="C000015869"/>
    <s v="M600"/>
    <s v="FASHION INDUSTRIES VOC HS - MANHATTAN"/>
    <n v="1138188"/>
    <s v="xxxx188"/>
    <n v="85959"/>
    <s v="CIP"/>
    <s v="Bracamonte, Jesus"/>
    <s v="Hygienist 14"/>
    <s v="LAP Construction Phase Services"/>
    <s v="Initial"/>
    <s v="Closed"/>
    <d v="2022-08-26T00:00:00"/>
    <d v="2022-08-26T00:00:00"/>
    <n v="19845"/>
    <d v="2022-10-27T00:00:00"/>
    <d v="2023-12-11T00:00:00"/>
    <n v="410"/>
    <n v="62"/>
    <n v="82"/>
    <d v="2024-05-01T00:00:00"/>
    <n v="30284.62"/>
    <n v="10439.619999999999"/>
    <n v="30284.62"/>
    <n v="0"/>
    <n v="820909"/>
    <d v="2024-05-21T00:00:00"/>
    <s v="PAID"/>
    <m/>
  </r>
  <r>
    <s v="22S-070"/>
    <x v="0"/>
    <s v="C000015869"/>
    <s v="M615"/>
    <s v="CHELSEA VOC HS - MANHATTAN"/>
    <n v="1158465"/>
    <s v="xxxx465"/>
    <n v="86969"/>
    <s v="CIP"/>
    <s v="Lazicki, Rafal"/>
    <s v="Hygienist 07"/>
    <s v="PO 18 Asbestos Service"/>
    <s v="Initial"/>
    <s v="Closed"/>
    <d v="2022-12-02T00:00:00"/>
    <d v="2022-12-02T00:00:00"/>
    <n v="9075"/>
    <d v="2022-12-02T00:00:00"/>
    <d v="2022-12-05T00:00:00"/>
    <n v="3"/>
    <n v="0"/>
    <n v="25"/>
    <d v="2023-07-06T00:00:00"/>
    <n v="12766"/>
    <n v="3691"/>
    <n v="12766"/>
    <n v="0"/>
    <n v="800963"/>
    <d v="2023-08-04T00:00:00"/>
    <s v="PAID"/>
    <m/>
  </r>
  <r>
    <s v="24S-071"/>
    <x v="0"/>
    <s v="C000015869"/>
    <s v="M615"/>
    <s v="CHELSEA VOC HS - MANHATTAN"/>
    <n v="1301468"/>
    <s v="xxxx468"/>
    <n v="92332"/>
    <s v="CIP"/>
    <s v="Lazicki, Rafal"/>
    <s v="Hygienist 07"/>
    <s v="PO 18 Asbestos Service"/>
    <s v="Initial"/>
    <s v="Closed"/>
    <d v="2024-07-25T00:00:00"/>
    <d v="2024-07-25T00:00:00"/>
    <n v="575"/>
    <d v="2024-10-31T00:00:00"/>
    <d v="2024-11-02T00:00:00"/>
    <n v="2"/>
    <n v="98"/>
    <n v="164"/>
    <d v="2025-05-15T00:00:00"/>
    <n v="6586.68"/>
    <n v="6011.68"/>
    <n v="6586.68"/>
    <n v="0"/>
    <n v="853439"/>
    <d v="2025-06-06T00:00:00"/>
    <s v="PAID"/>
    <s v="CHECK 24S-071 M615"/>
  </r>
  <r>
    <s v="22S-005"/>
    <x v="0"/>
    <s v="C000015869"/>
    <s v="M620"/>
    <s v="NORMAN THOMAS HS (ECF) - MANHATTAN"/>
    <n v="1123363"/>
    <s v="xxxx363"/>
    <n v="84986"/>
    <s v="CIP"/>
    <s v="Lazicki, Rafal"/>
    <s v="Hygienist 07"/>
    <s v="LAP Construction Phase Services"/>
    <s v="RFA"/>
    <s v="Closed"/>
    <d v="2022-06-06T00:00:00"/>
    <d v="2022-06-06T00:00:00"/>
    <n v="500"/>
    <d v="2022-07-14T00:00:00"/>
    <d v="2022-07-18T00:00:00"/>
    <n v="4"/>
    <n v="38"/>
    <n v="21"/>
    <d v="2023-06-23T00:00:00"/>
    <n v="21825.8"/>
    <n v="21325.8"/>
    <n v="21825.8"/>
    <n v="0"/>
    <n v="800470"/>
    <d v="2023-07-28T00:00:00"/>
    <s v="PAID"/>
    <m/>
  </r>
  <r>
    <s v="24S-140"/>
    <x v="0"/>
    <s v="C000015869"/>
    <s v="M660"/>
    <s v="SCHL OF THE FUTURE (OLD BACON) - MANHATTAN"/>
    <n v="1333677"/>
    <s v="xxxx677"/>
    <n v="94298"/>
    <s v="CIP"/>
    <s v="Lazicki, Rafal"/>
    <s v="Hygienist 07"/>
    <s v="PO 18 Asbestos Service"/>
    <s v="Initial"/>
    <s v="Closed"/>
    <d v="2024-12-20T00:00:00"/>
    <d v="2024-12-20T00:00:00"/>
    <n v="5000"/>
    <d v="2024-12-20T00:00:00"/>
    <d v="2024-12-21T00:00:00"/>
    <n v="1"/>
    <n v="0"/>
    <n v="205"/>
    <d v="2025-06-17T00:00:00"/>
    <n v="2243.94"/>
    <n v="-2756.06"/>
    <n v="0"/>
    <n v="-2243.94"/>
    <m/>
    <m/>
    <s v="UNPAID"/>
    <m/>
  </r>
  <r>
    <s v="23S-119"/>
    <x v="0"/>
    <s v="C000015869"/>
    <s v="M844"/>
    <s v="P.S. 138 ANNEX (OLD M047 AX)"/>
    <n v="1214485"/>
    <s v="xxxx485"/>
    <n v="89905"/>
    <s v="CIP"/>
    <s v="Lazicki, Rafal"/>
    <s v="Hygienist 07"/>
    <s v="PO 18 Asbestos Service"/>
    <s v="Initial"/>
    <s v="Closed"/>
    <d v="2023-12-08T00:00:00"/>
    <d v="2023-12-08T00:00:00"/>
    <n v="7800"/>
    <d v="2023-12-08T00:00:00"/>
    <d v="2023-12-09T00:00:00"/>
    <n v="1"/>
    <n v="0"/>
    <n v="198"/>
    <d v="2025-06-16T00:00:00"/>
    <n v="2131.98"/>
    <n v="-5668.02"/>
    <n v="0"/>
    <n v="-2131.98"/>
    <m/>
    <m/>
    <s v="UNPAID"/>
    <m/>
  </r>
  <r>
    <s v="23S-031"/>
    <x v="0"/>
    <s v="C000015869"/>
    <s v="Q014"/>
    <s v="P.S. 14 - QUEENS"/>
    <n v="1179823"/>
    <s v="xxxx823"/>
    <n v="88171"/>
    <s v="CIP"/>
    <s v="Poskrobko, Lukasz"/>
    <s v="Hygienist 09"/>
    <s v="PO 18 Asbestos Service"/>
    <s v="Initial"/>
    <s v="Closed"/>
    <d v="2023-05-16T00:00:00"/>
    <d v="2023-05-16T00:00:00"/>
    <n v="4400"/>
    <d v="2023-05-13T00:00:00"/>
    <d v="2023-05-14T00:00:00"/>
    <n v="1"/>
    <n v="-3"/>
    <n v="104"/>
    <d v="2024-06-11T00:00:00"/>
    <n v="4293.03"/>
    <n v="-106.97000000000025"/>
    <n v="4293.03"/>
    <n v="0"/>
    <n v="824043"/>
    <d v="2024-07-01T00:00:00"/>
    <s v="PAID"/>
    <m/>
  </r>
  <r>
    <s v="22S-030"/>
    <x v="0"/>
    <s v="C000015869"/>
    <s v="Q015"/>
    <s v="P.S. 15 - QUEENS"/>
    <n v="1133898"/>
    <s v="xxxx898"/>
    <n v="85649"/>
    <s v="CIP"/>
    <s v="Kondilis, Milton"/>
    <s v="Hygienist 08"/>
    <s v="PO 18 Asbestos Service"/>
    <s v="Initial"/>
    <s v="Closed"/>
    <d v="2022-07-13T00:00:00"/>
    <d v="2022-07-13T00:00:00"/>
    <n v="9375"/>
    <d v="2022-07-13T00:00:00"/>
    <d v="2022-07-16T00:00:00"/>
    <n v="3"/>
    <n v="0"/>
    <n v="99"/>
    <d v="2024-05-30T00:00:00"/>
    <n v="8999.02"/>
    <n v="-375.97999999999956"/>
    <n v="8999.02"/>
    <n v="0"/>
    <n v="824628"/>
    <d v="2024-07-08T00:00:00"/>
    <s v="PAID"/>
    <m/>
  </r>
  <r>
    <s v="24S-025"/>
    <x v="0"/>
    <s v="C000015869"/>
    <s v="Q021"/>
    <s v="P.S. 21 - QUEENS"/>
    <n v="1224438"/>
    <s v="xxxx438"/>
    <n v="91310"/>
    <s v="CIP"/>
    <m/>
    <e v="#N/A"/>
    <s v="PO 18 Asbestos Service"/>
    <s v="Initial"/>
    <s v="NEW"/>
    <d v="2024-03-27T00:00:00"/>
    <d v="2024-03-27T00:00:00"/>
    <n v="4100"/>
    <m/>
    <m/>
    <n v="0"/>
    <s v="0"/>
    <m/>
    <m/>
    <m/>
    <s v=""/>
    <n v="0"/>
    <n v="0"/>
    <m/>
    <m/>
    <s v="UNPAID"/>
    <m/>
  </r>
  <r>
    <s v="23S-073"/>
    <x v="0"/>
    <s v="C000015869"/>
    <s v="Q022"/>
    <s v="P.S. 22 - QUEENS"/>
    <n v="1189469"/>
    <s v="xxxx469"/>
    <n v="88744"/>
    <s v="CIP"/>
    <s v="Kondilis, Milton"/>
    <s v="Hygienist 08"/>
    <s v="PO 18 Asbestos Service"/>
    <s v="Initial"/>
    <s v="Closed"/>
    <d v="2023-08-02T00:00:00"/>
    <d v="2023-08-02T00:00:00"/>
    <n v="575"/>
    <d v="2024-10-30T00:00:00"/>
    <d v="2024-11-09T00:00:00"/>
    <n v="10"/>
    <n v="455"/>
    <n v="219"/>
    <d v="2025-06-26T00:00:00"/>
    <n v="13872.14"/>
    <n v="13297.14"/>
    <n v="0"/>
    <n v="-13872.14"/>
    <m/>
    <m/>
    <s v="UNPAID"/>
    <m/>
  </r>
  <r>
    <s v="24S-031"/>
    <x v="0"/>
    <s v="C000015869"/>
    <s v="Q023"/>
    <s v="QUEENS ACADEMY HS - QUEENS"/>
    <n v="1243757"/>
    <s v="xxxx757"/>
    <n v="92210"/>
    <s v="CIP"/>
    <s v="Kondilis, Milton"/>
    <s v="Hygienist 08"/>
    <s v="PO 18 Asbestos Service"/>
    <s v="Initial"/>
    <s v="Closed"/>
    <d v="2024-06-21T00:00:00"/>
    <d v="2024-06-21T00:00:00"/>
    <n v="4100"/>
    <d v="2024-05-04T00:00:00"/>
    <d v="2024-05-05T00:00:00"/>
    <n v="1"/>
    <n v="-48"/>
    <n v="135"/>
    <d v="2024-10-10T00:00:00"/>
    <n v="4933.3"/>
    <n v="833.30000000000018"/>
    <n v="4933.3"/>
    <n v="0"/>
    <n v="835020"/>
    <d v="2024-11-06T00:00:00"/>
    <s v="PAID"/>
    <m/>
  </r>
  <r>
    <s v="24S-060"/>
    <x v="0"/>
    <s v="C000015869"/>
    <s v="Q023"/>
    <s v="QUEENS ACADEMY HS - QUEENS"/>
    <n v="1243867"/>
    <s v="xxxx867"/>
    <n v="92257"/>
    <s v="CIP"/>
    <s v="Kondilis, Milton"/>
    <s v="Hygienist 08"/>
    <s v="PO 18 Asbestos Service"/>
    <s v="Initial"/>
    <s v="Closed"/>
    <d v="2024-07-02T00:00:00"/>
    <d v="2024-07-02T00:00:00"/>
    <n v="575"/>
    <d v="2024-07-11T00:00:00"/>
    <d v="2024-07-12T00:00:00"/>
    <n v="1"/>
    <n v="9"/>
    <n v="153"/>
    <d v="2025-05-06T00:00:00"/>
    <n v="6963.25"/>
    <n v="6388.25"/>
    <n v="6963.25"/>
    <n v="0"/>
    <n v="853127"/>
    <d v="2025-06-04T00:00:00"/>
    <s v="PAID"/>
    <s v="CHECK 24S-060 Q023"/>
  </r>
  <r>
    <s v="24S-051"/>
    <x v="0"/>
    <s v="C000015869"/>
    <s v="Q023"/>
    <s v="QUEENS ACADEMY HS - QUEENS"/>
    <n v="1233398"/>
    <s v="xxxx398"/>
    <n v="91807"/>
    <s v="CIP"/>
    <s v="Kondilis, Milton"/>
    <s v="Hygienist 08"/>
    <s v="PO 18 Asbestos Service"/>
    <s v="Initial"/>
    <s v="Closed"/>
    <d v="2024-05-04T00:00:00"/>
    <d v="2024-05-04T00:00:00"/>
    <n v="4400"/>
    <d v="2024-06-22T00:00:00"/>
    <d v="2024-06-22T00:00:00"/>
    <n v="0"/>
    <n v="49"/>
    <n v="174"/>
    <d v="2025-06-03T00:00:00"/>
    <n v="1901"/>
    <n v="-2499"/>
    <n v="1901"/>
    <n v="0"/>
    <n v="854823"/>
    <d v="2025-06-20T00:00:00"/>
    <s v="PAID"/>
    <s v="CHECK 24S-051 Q023"/>
  </r>
  <r>
    <s v="24S-047"/>
    <x v="0"/>
    <s v="C000015869"/>
    <s v="Q024"/>
    <s v="P.S. 24 - QUEENS"/>
    <n v="1239285"/>
    <s v="xxxx285"/>
    <n v="91978"/>
    <s v="CIP"/>
    <m/>
    <e v="#N/A"/>
    <s v="PO 18 Asbestos Service"/>
    <s v="Initial"/>
    <s v="NEW"/>
    <d v="2024-06-05T00:00:00"/>
    <d v="2024-06-05T00:00:00"/>
    <n v="575"/>
    <m/>
    <m/>
    <n v="0"/>
    <s v="0"/>
    <m/>
    <m/>
    <m/>
    <s v=""/>
    <n v="0"/>
    <n v="0"/>
    <m/>
    <m/>
    <s v="UNPAID"/>
    <m/>
  </r>
  <r>
    <s v="23S-070"/>
    <x v="0"/>
    <s v="C000015869"/>
    <s v="Q029"/>
    <s v="P.S. 29 - QUEENS"/>
    <n v="1187894"/>
    <s v="xxxx894"/>
    <n v="88759"/>
    <s v="CIP"/>
    <s v="Kondilis, Milton"/>
    <s v="Hygienist 08"/>
    <s v="LAP Construction Phase Services"/>
    <s v="Initial"/>
    <s v="Closed"/>
    <d v="2023-07-25T00:00:00"/>
    <d v="2023-07-25T00:00:00"/>
    <n v="14735"/>
    <d v="2023-09-07T00:00:00"/>
    <d v="2024-07-25T00:00:00"/>
    <n v="322"/>
    <n v="44"/>
    <n v="237"/>
    <d v="2025-07-24T00:00:00"/>
    <n v="16573.38"/>
    <n v="1838.380000000001"/>
    <n v="0"/>
    <n v="-16573.38"/>
    <m/>
    <m/>
    <s v="UNPAID"/>
    <m/>
  </r>
  <r>
    <s v="23S-062"/>
    <x v="0"/>
    <s v="C000015869"/>
    <s v="Q030"/>
    <s v="P.S. 30 - QUEENS"/>
    <n v="1186771"/>
    <s v="xxxx771"/>
    <n v="88617"/>
    <s v="CIP"/>
    <s v="Poskrobko, Lukasz"/>
    <s v="Hygienist 09"/>
    <s v="PO 18 Asbestos Service"/>
    <s v="Initial"/>
    <s v="Closed"/>
    <d v="2023-07-19T00:00:00"/>
    <d v="2023-07-19T00:00:00"/>
    <n v="575"/>
    <d v="2024-02-01T00:00:00"/>
    <d v="2024-02-18T00:00:00"/>
    <n v="17"/>
    <n v="197"/>
    <n v="125"/>
    <d v="2024-08-09T00:00:00"/>
    <n v="20699.7"/>
    <n v="20124.7"/>
    <n v="20699.7"/>
    <n v="0"/>
    <n v="829475"/>
    <d v="2024-09-12T00:00:00"/>
    <s v="PAID"/>
    <m/>
  </r>
  <r>
    <s v="23S-011"/>
    <x v="0"/>
    <s v="C000015869"/>
    <s v="Q035"/>
    <s v="P.S. 35 - QUEENS"/>
    <n v="1163182"/>
    <s v="xxxx182"/>
    <n v="87037"/>
    <s v="CIP"/>
    <s v="Kondilis, Milton"/>
    <s v="Hygienist 08"/>
    <s v="PO 18 Asbestos Service"/>
    <s v="Initial"/>
    <s v="Closed"/>
    <d v="2023-01-31T00:00:00"/>
    <d v="2023-01-31T00:00:00"/>
    <n v="575"/>
    <d v="2023-08-03T00:00:00"/>
    <d v="2023-10-09T00:00:00"/>
    <n v="67"/>
    <n v="184"/>
    <n v="102"/>
    <d v="2024-06-10T00:00:00"/>
    <n v="71368.5"/>
    <n v="70793.5"/>
    <n v="71368.5"/>
    <n v="0"/>
    <n v="826307"/>
    <d v="2024-07-30T00:00:00"/>
    <s v="PAID"/>
    <m/>
  </r>
  <r>
    <s v="24S-036"/>
    <x v="0"/>
    <s v="C000015869"/>
    <s v="Q037"/>
    <s v="P.S. 37 - QUEENS"/>
    <n v="1232763"/>
    <s v="xxxx763"/>
    <n v="91803"/>
    <s v="CIP"/>
    <s v="Bracamonte, Jesus"/>
    <s v="Hygienist 14"/>
    <s v="LAP Construction Phase Services"/>
    <s v="Initial"/>
    <s v="NEW"/>
    <d v="2024-05-10T00:00:00"/>
    <d v="2024-05-10T00:00:00"/>
    <n v="15400"/>
    <m/>
    <m/>
    <n v="0"/>
    <s v="0"/>
    <m/>
    <m/>
    <m/>
    <s v=""/>
    <n v="0"/>
    <n v="0"/>
    <m/>
    <m/>
    <s v="UNPAID"/>
    <m/>
  </r>
  <r>
    <s v="24S-035"/>
    <x v="0"/>
    <s v="C000015869"/>
    <s v="Q037"/>
    <s v="P.S. 37 - QUEENS"/>
    <n v="1232764"/>
    <s v="xxxx764"/>
    <n v="91801"/>
    <s v="CIP"/>
    <m/>
    <e v="#N/A"/>
    <s v="LAP Construction Phase Services"/>
    <s v="Initial"/>
    <s v="NEW"/>
    <d v="2024-05-10T00:00:00"/>
    <d v="2024-05-10T00:00:00"/>
    <n v="11700"/>
    <m/>
    <m/>
    <n v="0"/>
    <s v="0"/>
    <m/>
    <m/>
    <m/>
    <s v=""/>
    <n v="0"/>
    <n v="0"/>
    <m/>
    <m/>
    <s v="UNPAID"/>
    <m/>
  </r>
  <r>
    <s v="23S-077"/>
    <x v="0"/>
    <s v="C000015869"/>
    <s v="Q038"/>
    <s v="P.S. 38 - QUEENS"/>
    <n v="1190869"/>
    <s v="xxxx869"/>
    <n v="88352"/>
    <s v="CIP"/>
    <s v="Kondilis, Milton"/>
    <s v="Hygienist 08"/>
    <s v="PO 18 Asbestos Service"/>
    <s v="Initial"/>
    <s v="Closed"/>
    <d v="2023-08-14T00:00:00"/>
    <d v="2023-08-14T00:00:00"/>
    <n v="27418.09"/>
    <d v="2024-09-12T00:00:00"/>
    <d v="2024-09-28T00:00:00"/>
    <n v="16"/>
    <n v="395"/>
    <n v="152"/>
    <d v="2025-05-06T00:00:00"/>
    <n v="27200.01"/>
    <n v="-218.08000000000175"/>
    <n v="27200.01"/>
    <n v="0"/>
    <n v="853280"/>
    <d v="2025-06-05T00:00:00"/>
    <s v="PAID"/>
    <s v="CHECK 23S-077 Q038"/>
  </r>
  <r>
    <s v="22S-038"/>
    <x v="0"/>
    <s v="C000015869"/>
    <s v="Q059"/>
    <s v="I.S. 59 - QUEENS"/>
    <n v="1133896"/>
    <s v="xxxx896"/>
    <n v="85646"/>
    <s v="CIP"/>
    <s v="Kondilis, Milton"/>
    <s v="Hygienist 08"/>
    <s v="PO 18 Asbestos Service"/>
    <s v="Initial"/>
    <s v="Closed"/>
    <d v="2022-07-28T00:00:00"/>
    <d v="2022-07-28T00:00:00"/>
    <n v="575"/>
    <d v="2022-10-07T00:00:00"/>
    <d v="2022-12-30T00:00:00"/>
    <n v="84"/>
    <n v="71"/>
    <n v="137"/>
    <d v="2024-10-28T00:00:00"/>
    <n v="32571.72"/>
    <n v="31996.720000000001"/>
    <n v="32571.72"/>
    <n v="0"/>
    <n v="839873"/>
    <d v="2024-12-30T00:00:00"/>
    <s v="PAID"/>
    <m/>
  </r>
  <r>
    <s v="23S-089"/>
    <x v="0"/>
    <s v="C000015869"/>
    <s v="Q060"/>
    <s v="P.S.60 - QUEENS"/>
    <n v="1197103"/>
    <s v="xxxx103"/>
    <n v="89472"/>
    <s v="CIP"/>
    <s v="Kondilis, Milton"/>
    <s v="Hygienist 08"/>
    <s v="PO 18 Asbestos Service"/>
    <s v="Initial"/>
    <s v="Closed"/>
    <d v="2023-09-22T00:00:00"/>
    <d v="2023-09-22T00:00:00"/>
    <n v="4375"/>
    <d v="2023-09-22T00:00:00"/>
    <d v="2023-09-23T00:00:00"/>
    <n v="1"/>
    <n v="0"/>
    <n v="60"/>
    <d v="2024-03-04T00:00:00"/>
    <n v="3397.18"/>
    <n v="-977.82000000000016"/>
    <n v="3397.18"/>
    <n v="0"/>
    <n v="816891"/>
    <d v="2024-04-02T00:00:00"/>
    <s v="PAID"/>
    <m/>
  </r>
  <r>
    <m/>
    <x v="1"/>
    <s v="C000015869"/>
    <s v="Q061"/>
    <s v="I.S. 61 - QUEENS"/>
    <n v="1124663"/>
    <s v="xxxx663"/>
    <n v="85105"/>
    <s v="CIP"/>
    <s v="Poskrobko, Lukasz"/>
    <s v="Hygienist 09"/>
    <s v="PO 18 Asbestos Service"/>
    <s v="Initial"/>
    <s v="WIP"/>
    <d v="2022-05-24T00:00:00"/>
    <d v="2022-05-24T00:00:00"/>
    <n v="575"/>
    <m/>
    <m/>
    <n v="0"/>
    <s v="0"/>
    <m/>
    <m/>
    <m/>
    <s v=""/>
    <n v="0"/>
    <n v="0"/>
    <m/>
    <m/>
    <s v="UNPAID"/>
    <m/>
  </r>
  <r>
    <s v="24S-027"/>
    <x v="0"/>
    <s v="C000015869"/>
    <s v="Q067"/>
    <s v="J.H.S. 67 - QUEENS"/>
    <n v="1225935"/>
    <s v="xxxx935"/>
    <n v="90816"/>
    <s v="CIP"/>
    <m/>
    <e v="#N/A"/>
    <s v="PO 18 Asbestos Service"/>
    <s v="Initial"/>
    <s v="NEW"/>
    <d v="2024-04-02T00:00:00"/>
    <d v="2024-04-02T00:00:00"/>
    <n v="575"/>
    <m/>
    <m/>
    <n v="0"/>
    <s v="0"/>
    <m/>
    <m/>
    <m/>
    <s v=""/>
    <n v="0"/>
    <n v="0"/>
    <m/>
    <m/>
    <s v="UNPAID"/>
    <m/>
  </r>
  <r>
    <s v="23S-047"/>
    <x v="0"/>
    <s v="C000015869"/>
    <s v="Q079"/>
    <s v="I.S. 79 - QUEENS"/>
    <n v="1182975"/>
    <s v="xxxx975"/>
    <n v="88112"/>
    <s v="CIP"/>
    <s v="Kondilis, Milton"/>
    <s v="Hygienist 08"/>
    <s v="PO 18 Asbestos Service"/>
    <s v="Initial"/>
    <s v="WIP"/>
    <d v="2023-06-07T00:00:00"/>
    <d v="2023-06-07T00:00:00"/>
    <m/>
    <m/>
    <m/>
    <n v="0"/>
    <s v="0"/>
    <m/>
    <m/>
    <m/>
    <s v=""/>
    <n v="0"/>
    <n v="0"/>
    <m/>
    <m/>
    <s v="UNPAID"/>
    <m/>
  </r>
  <r>
    <s v="22S-074"/>
    <x v="0"/>
    <s v="C000015869"/>
    <s v="Q085"/>
    <s v="P.S. 85 - QUEENS"/>
    <n v="1157266"/>
    <s v="xxxx266"/>
    <n v="86894"/>
    <s v="CIP"/>
    <s v="Poskrobko, Lukasz"/>
    <s v="Hygienist 09"/>
    <s v="PO 18 Asbestos Service"/>
    <s v="RFA"/>
    <s v="Closed"/>
    <d v="2022-12-10T00:00:00"/>
    <d v="2022-12-10T00:00:00"/>
    <n v="5000"/>
    <d v="2022-12-10T00:00:00"/>
    <d v="2022-12-11T00:00:00"/>
    <n v="1"/>
    <n v="0"/>
    <n v="27"/>
    <d v="2023-07-11T00:00:00"/>
    <n v="5249.18"/>
    <n v="249.18000000000029"/>
    <n v="5249.18"/>
    <n v="0"/>
    <n v="799711"/>
    <d v="2023-07-18T00:00:00"/>
    <s v="PAID"/>
    <m/>
  </r>
  <r>
    <s v="24S-076"/>
    <x v="0"/>
    <s v="C000015869"/>
    <s v="Q089"/>
    <s v="P.S. 89 - QUEENS"/>
    <n v="1302817"/>
    <s v="xxxx817"/>
    <n v="91977"/>
    <s v="CIP"/>
    <s v="Poskrobko, Lukasz"/>
    <s v="Hygienist 09"/>
    <s v="PO 18 Asbestos Service"/>
    <s v="Initial"/>
    <s v="Closed"/>
    <d v="2024-08-09T00:00:00"/>
    <d v="2024-08-09T00:00:00"/>
    <n v="575"/>
    <d v="2025-04-10T00:00:00"/>
    <d v="2025-04-15T00:00:00"/>
    <n v="5"/>
    <n v="244"/>
    <n v="184"/>
    <d v="2025-06-04T00:00:00"/>
    <n v="11142.81"/>
    <n v="10567.81"/>
    <n v="11142.81"/>
    <n v="0"/>
    <n v="854143"/>
    <d v="2025-06-13T00:00:00"/>
    <s v="PAID"/>
    <s v="CHECK 24S-076 Q089"/>
  </r>
  <r>
    <s v="22S-025"/>
    <x v="0"/>
    <s v="C000015869"/>
    <s v="Q112"/>
    <s v="P.S. 112 - QUEENS"/>
    <n v="1129728"/>
    <s v="xxxx728"/>
    <n v="84939"/>
    <s v="CIP"/>
    <s v="Poskrobko, Lukasz"/>
    <s v="Hygienist 09"/>
    <s v="PO 18 Asbestos Service"/>
    <s v="Initial"/>
    <s v="Closed"/>
    <d v="2022-06-30T00:00:00"/>
    <d v="2022-06-30T00:00:00"/>
    <n v="575"/>
    <d v="2022-12-15T00:00:00"/>
    <d v="2023-12-18T00:00:00"/>
    <n v="368"/>
    <n v="168"/>
    <n v="116"/>
    <d v="2024-07-31T00:00:00"/>
    <n v="23786.87"/>
    <n v="23211.87"/>
    <n v="23786.87"/>
    <n v="0"/>
    <n v="828151"/>
    <d v="2024-08-27T00:00:00"/>
    <s v="PAID"/>
    <m/>
  </r>
  <r>
    <s v="23S-088"/>
    <x v="0"/>
    <s v="C000015869"/>
    <s v="Q116"/>
    <s v="P.S. 116 - QUEENS"/>
    <n v="1196944"/>
    <s v="xxxx944"/>
    <n v="89473"/>
    <s v="CIP"/>
    <s v="Kondilis, Milton"/>
    <s v="Hygienist 08"/>
    <s v="PO 18 Asbestos Service"/>
    <s v="RFA"/>
    <s v="Closed"/>
    <d v="2023-09-25T00:00:00"/>
    <d v="2023-09-25T00:00:00"/>
    <n v="6400"/>
    <d v="2023-09-21T00:00:00"/>
    <d v="2023-09-26T00:00:00"/>
    <n v="5"/>
    <n v="-4"/>
    <n v="63"/>
    <d v="2024-03-18T00:00:00"/>
    <n v="5116.55"/>
    <n v="-1283.4499999999998"/>
    <n v="5116.55"/>
    <n v="0"/>
    <n v="819272"/>
    <d v="2024-05-08T00:00:00"/>
    <s v="PAID"/>
    <m/>
  </r>
  <r>
    <m/>
    <x v="1"/>
    <s v="C000015869"/>
    <s v="Q122"/>
    <s v="P.S. 122 - QUEENS"/>
    <n v="1125492"/>
    <s v="xxxx492"/>
    <n v="85171"/>
    <s v="CIP"/>
    <s v="Poskrobko, Lukasz"/>
    <s v="Hygienist 09"/>
    <s v="PO 18 Asbestos Service"/>
    <s v="Initial"/>
    <s v="WIP"/>
    <d v="2022-05-25T00:00:00"/>
    <d v="2022-05-25T00:00:00"/>
    <n v="575"/>
    <m/>
    <m/>
    <n v="0"/>
    <s v="0"/>
    <m/>
    <m/>
    <m/>
    <s v=""/>
    <n v="0"/>
    <n v="0"/>
    <m/>
    <m/>
    <s v="UNPAID"/>
    <m/>
  </r>
  <r>
    <s v="23S-108"/>
    <x v="0"/>
    <s v="C000015869"/>
    <s v="Q122"/>
    <s v="P.S. 122 - QUEENS"/>
    <n v="1203131"/>
    <s v="xxxx131"/>
    <n v="89849"/>
    <s v="CIP"/>
    <s v="Poskrobko, Lukasz"/>
    <s v="Hygienist 09"/>
    <s v="PO 18 Asbestos Service"/>
    <s v="Initial"/>
    <s v="Closed"/>
    <d v="2023-10-27T00:00:00"/>
    <d v="2023-10-27T00:00:00"/>
    <n v="3775"/>
    <d v="2023-10-27T00:00:00"/>
    <d v="2023-10-28T00:00:00"/>
    <n v="1"/>
    <n v="0"/>
    <n v="220"/>
    <d v="2025-06-26T00:00:00"/>
    <n v="2244.92"/>
    <n v="-1530.08"/>
    <n v="0"/>
    <n v="-2244.92"/>
    <m/>
    <m/>
    <s v="UNPAID"/>
    <m/>
  </r>
  <r>
    <s v="23S-004"/>
    <x v="0"/>
    <s v="C000015869"/>
    <s v="Q126"/>
    <s v="I.S. 126 - QUEENS"/>
    <n v="1158587"/>
    <s v="xxxx587"/>
    <n v="86983"/>
    <s v="CIP"/>
    <s v="Poskrobko, Lukasz"/>
    <s v="Hygienist 09"/>
    <s v="PO 18 Asbestos Service"/>
    <s v="Initial"/>
    <s v="Closed"/>
    <d v="2023-01-04T00:00:00"/>
    <d v="2023-01-04T00:00:00"/>
    <n v="575"/>
    <d v="2023-08-05T00:00:00"/>
    <d v="2023-08-22T00:00:00"/>
    <n v="17"/>
    <n v="213"/>
    <n v="68"/>
    <d v="2024-03-29T00:00:00"/>
    <n v="25616.36"/>
    <n v="25041.360000000001"/>
    <n v="25616.36"/>
    <n v="0"/>
    <n v="819270"/>
    <d v="2024-05-08T00:00:00"/>
    <s v="PAID"/>
    <m/>
  </r>
  <r>
    <s v="24S-112"/>
    <x v="0"/>
    <s v="C000015869"/>
    <s v="Q126"/>
    <s v="I.S. 126 - QUEENS"/>
    <n v="1315213"/>
    <s v="xxxx213"/>
    <n v="93426"/>
    <s v="CIP"/>
    <s v="Poskrobko, Lukasz"/>
    <s v="Hygienist 09"/>
    <s v="PO 18 Asbestos Service"/>
    <s v="Initial"/>
    <s v="Closed"/>
    <d v="2024-10-04T00:00:00"/>
    <d v="2024-10-04T00:00:00"/>
    <n v="4000"/>
    <d v="2024-10-04T00:00:00"/>
    <d v="2024-10-05T00:00:00"/>
    <n v="1"/>
    <n v="0"/>
    <n v="242"/>
    <d v="2025-07-24T00:00:00"/>
    <n v="3821.05"/>
    <n v="-178.94999999999982"/>
    <n v="0"/>
    <n v="-3821.05"/>
    <m/>
    <m/>
    <s v="UNPAID"/>
    <m/>
  </r>
  <r>
    <s v="24S-028"/>
    <x v="0"/>
    <s v="C000015869"/>
    <s v="Q141"/>
    <s v="I.S. 141 - QUEENS"/>
    <n v="1229285"/>
    <s v="xxxx285"/>
    <n v="91394"/>
    <s v="CIP"/>
    <m/>
    <e v="#N/A"/>
    <s v="PO 18 Asbestos Service"/>
    <s v="Initial"/>
    <s v="NEW"/>
    <d v="2024-04-12T00:00:00"/>
    <d v="2024-04-12T00:00:00"/>
    <n v="5575"/>
    <m/>
    <m/>
    <n v="0"/>
    <s v="0"/>
    <m/>
    <m/>
    <m/>
    <s v=""/>
    <n v="0"/>
    <n v="0"/>
    <m/>
    <m/>
    <s v="UNPAID"/>
    <m/>
  </r>
  <r>
    <s v="24S-015"/>
    <x v="0"/>
    <s v="C000015869"/>
    <s v="Q165"/>
    <s v="P.S. 165 - QUEENS"/>
    <n v="1223510"/>
    <s v="xxxx510"/>
    <n v="88306"/>
    <s v="CIP"/>
    <s v="Kondilis, Milton"/>
    <s v="Hygienist 08"/>
    <s v="PO 18 Asbestos Service"/>
    <s v="Initial"/>
    <s v="NEW"/>
    <d v="2024-03-08T00:00:00"/>
    <d v="2024-03-08T00:00:00"/>
    <m/>
    <m/>
    <m/>
    <n v="0"/>
    <s v="0"/>
    <m/>
    <m/>
    <m/>
    <s v=""/>
    <n v="0"/>
    <n v="0"/>
    <m/>
    <m/>
    <s v="UNPAID"/>
    <m/>
  </r>
  <r>
    <s v="25S-001"/>
    <x v="0"/>
    <s v="C000015869"/>
    <s v="Q165"/>
    <s v="P.S. 165 - QUEENS"/>
    <n v="1330550"/>
    <s v="xxxx550"/>
    <n v="94416"/>
    <s v="CIP"/>
    <s v="Kondilis, Milton"/>
    <s v="Hygienist 08"/>
    <s v="PO 18 Asbestos Service"/>
    <s v="Initial"/>
    <s v="Closed"/>
    <d v="2025-01-03T00:00:00"/>
    <d v="2025-01-03T00:00:00"/>
    <n v="4100"/>
    <d v="2025-01-04T00:00:00"/>
    <d v="2025-01-05T00:00:00"/>
    <n v="1"/>
    <n v="1"/>
    <n v="186"/>
    <d v="2025-06-05T00:00:00"/>
    <n v="3943.88"/>
    <n v="-156.11999999999989"/>
    <n v="3943.88"/>
    <n v="0"/>
    <n v="855123"/>
    <d v="2025-06-23T00:00:00"/>
    <s v="PAID"/>
    <s v="CHECK 25S-001 Q165"/>
  </r>
  <r>
    <m/>
    <x v="1"/>
    <s v="C000015869"/>
    <s v="Q166"/>
    <s v="P.S. 166 - QUEENS"/>
    <n v="1314909"/>
    <s v="xxxx909"/>
    <n v="93419"/>
    <s v="CIP"/>
    <m/>
    <e v="#N/A"/>
    <s v="PO 18 Asbestos Service"/>
    <s v="Initial"/>
    <s v="NEW"/>
    <d v="2024-10-03T00:00:00"/>
    <d v="2024-10-03T00:00:00"/>
    <n v="575"/>
    <m/>
    <m/>
    <n v="0"/>
    <s v="0"/>
    <m/>
    <m/>
    <m/>
    <s v=""/>
    <n v="0"/>
    <n v="0"/>
    <m/>
    <m/>
    <s v="UNPAID"/>
    <m/>
  </r>
  <r>
    <s v="22S-058"/>
    <x v="0"/>
    <s v="C000015869"/>
    <s v="Q168"/>
    <s v="J.H.S. 168 - QUEENS"/>
    <n v="1144603"/>
    <s v="xxxx603"/>
    <n v="86289"/>
    <s v="CIP"/>
    <s v="Kondilis, Milton"/>
    <s v="Hygienist 08"/>
    <s v="PO 18 Asbestos Service"/>
    <s v="Initial"/>
    <s v="Closed"/>
    <d v="2022-09-16T00:00:00"/>
    <d v="2022-09-16T00:00:00"/>
    <n v="4840.7299999999996"/>
    <d v="2022-10-16T00:00:00"/>
    <d v="2022-10-17T00:00:00"/>
    <n v="1"/>
    <n v="30"/>
    <n v="85"/>
    <d v="2024-05-01T00:00:00"/>
    <n v="4040.73"/>
    <n v="-799.99999999999955"/>
    <n v="4040.73"/>
    <n v="0"/>
    <n v="822747"/>
    <d v="2024-06-13T00:00:00"/>
    <s v="PAID"/>
    <m/>
  </r>
  <r>
    <s v="22S-073"/>
    <x v="0"/>
    <s v="C000015869"/>
    <s v="Q168"/>
    <s v="J.H.S. 168 - QUEENS"/>
    <n v="1160261"/>
    <s v="xxxx261"/>
    <n v="86877"/>
    <s v="CIP"/>
    <s v="Kondilis, Milton"/>
    <s v="Hygienist 08"/>
    <s v="PO 18 Asbestos Service"/>
    <s v="Initial"/>
    <s v="Closed"/>
    <d v="2022-12-11T00:00:00"/>
    <d v="2022-12-11T00:00:00"/>
    <n v="3900"/>
    <d v="2022-12-11T00:00:00"/>
    <d v="2022-12-11T00:00:00"/>
    <n v="0"/>
    <n v="0"/>
    <n v="227"/>
    <d v="2025-07-11T00:00:00"/>
    <n v="2384.13"/>
    <n v="-1515.87"/>
    <n v="0"/>
    <n v="-2384.13"/>
    <m/>
    <m/>
    <s v="UNPAID"/>
    <m/>
  </r>
  <r>
    <s v="23S-086"/>
    <x v="0"/>
    <s v="C000015869"/>
    <s v="Q173"/>
    <s v="P.S. 173 - QUEENS"/>
    <n v="1196148"/>
    <s v="xxxx148"/>
    <n v="89297"/>
    <s v="CIP"/>
    <s v="Kondilis, Milton"/>
    <s v="Hygienist 08"/>
    <s v="PO 18 Asbestos Service"/>
    <s v="Initial"/>
    <s v="Closed"/>
    <d v="2023-09-19T00:00:00"/>
    <d v="2023-09-19T00:00:00"/>
    <n v="5100"/>
    <d v="2023-09-16T00:00:00"/>
    <d v="2023-09-17T00:00:00"/>
    <n v="1"/>
    <n v="-3"/>
    <n v="229"/>
    <d v="2025-07-15T00:00:00"/>
    <n v="3363.57"/>
    <n v="-1736.4299999999998"/>
    <n v="0"/>
    <n v="-3363.57"/>
    <m/>
    <m/>
    <s v="UNPAID"/>
    <m/>
  </r>
  <r>
    <s v="23S-063"/>
    <x v="0"/>
    <s v="C000015869"/>
    <s v="Q176"/>
    <s v="P.S. 176 - QUEENS"/>
    <n v="1188566"/>
    <s v="xxxx566"/>
    <n v="88205"/>
    <s v="CIP"/>
    <s v="Kondilis, Milton"/>
    <s v="Hygienist 08"/>
    <s v="PO 18 Asbestos Service"/>
    <s v="Initial"/>
    <s v="WIP"/>
    <d v="2023-07-24T00:00:00"/>
    <d v="2023-07-24T00:00:00"/>
    <m/>
    <m/>
    <m/>
    <n v="0"/>
    <s v="0"/>
    <m/>
    <m/>
    <m/>
    <s v=""/>
    <n v="0"/>
    <n v="0"/>
    <m/>
    <m/>
    <s v="UNPAID"/>
    <m/>
  </r>
  <r>
    <s v="24S-139"/>
    <x v="0"/>
    <s v="C000015869"/>
    <s v="Q185"/>
    <s v="J.H.S. 185 - QUEENS"/>
    <n v="1329981"/>
    <s v="xxxx981"/>
    <n v="94438"/>
    <s v="CIP"/>
    <s v="Kondilis, Milton"/>
    <s v="Hygienist 08"/>
    <s v="PO 18 Asbestos Service"/>
    <s v="Initial"/>
    <s v="Closed"/>
    <d v="2024-12-18T00:00:00"/>
    <d v="2024-12-18T00:00:00"/>
    <n v="16800"/>
    <d v="2024-12-18T00:00:00"/>
    <d v="2024-12-23T00:00:00"/>
    <n v="5"/>
    <n v="0"/>
    <n v="173"/>
    <d v="2025-06-03T00:00:00"/>
    <n v="9674.83"/>
    <n v="-7125.17"/>
    <n v="9674.83"/>
    <n v="0"/>
    <n v="854824"/>
    <d v="2025-06-20T00:00:00"/>
    <s v="PAID"/>
    <s v="CHECK 24S-139 Q185"/>
  </r>
  <r>
    <m/>
    <x v="1"/>
    <s v="C000015869"/>
    <s v="Q188"/>
    <s v="P.S. 188 - QUEENS"/>
    <n v="1301654"/>
    <s v="xxxx654"/>
    <n v="92693"/>
    <s v="CIP"/>
    <s v="Kondilis, Milton"/>
    <s v="Hygienist 08"/>
    <s v="PO 18 Asbestos Service"/>
    <s v="Initial"/>
    <s v="NEW"/>
    <d v="2024-07-29T00:00:00"/>
    <d v="2024-07-29T00:00:00"/>
    <n v="575"/>
    <m/>
    <m/>
    <n v="0"/>
    <s v="0"/>
    <m/>
    <m/>
    <m/>
    <s v=""/>
    <n v="0"/>
    <n v="0"/>
    <m/>
    <m/>
    <s v="UNPAID"/>
    <m/>
  </r>
  <r>
    <s v="22S-016"/>
    <x v="0"/>
    <s v="C000015869"/>
    <s v="Q189"/>
    <s v="J.H.S. 189 - QUEENS"/>
    <n v="1126762"/>
    <s v="xxxx762"/>
    <n v="85253"/>
    <s v="CIP"/>
    <s v="Kondilis, Milton"/>
    <s v="Hygienist 08"/>
    <s v="PO 18 Asbestos Service"/>
    <s v="RFA"/>
    <s v="Closed"/>
    <d v="2022-06-09T00:00:00"/>
    <d v="2022-06-09T00:00:00"/>
    <n v="575"/>
    <d v="2022-08-11T00:00:00"/>
    <d v="2022-08-14T00:00:00"/>
    <n v="3"/>
    <n v="63"/>
    <n v="18"/>
    <d v="2023-06-22T00:00:00"/>
    <n v="9012.85"/>
    <n v="8437.85"/>
    <n v="9012.85"/>
    <n v="0"/>
    <n v="799332"/>
    <d v="2023-07-12T00:00:00"/>
    <s v="PAID"/>
    <m/>
  </r>
  <r>
    <s v="23S-102"/>
    <x v="0"/>
    <s v="C000015869"/>
    <s v="Q189"/>
    <s v="J.H.S. 189 - QUEENS"/>
    <n v="1197401"/>
    <s v="xxxx401"/>
    <n v="89542"/>
    <s v="CIP"/>
    <s v="Kondilis, Milton"/>
    <s v="Hygienist 08"/>
    <s v="PO 18 Asbestos Service"/>
    <s v="Initial"/>
    <s v="Closed"/>
    <d v="2023-10-03T00:00:00"/>
    <d v="2023-10-03T00:00:00"/>
    <n v="29538.65"/>
    <d v="2024-12-19T00:00:00"/>
    <d v="2025-02-23T00:00:00"/>
    <n v="66"/>
    <n v="443"/>
    <n v="218"/>
    <d v="2025-06-26T00:00:00"/>
    <n v="27816.65"/>
    <n v="-1722"/>
    <n v="0"/>
    <n v="-27816.65"/>
    <m/>
    <m/>
    <s v="UNPAID"/>
    <m/>
  </r>
  <r>
    <s v="22S-004"/>
    <x v="0"/>
    <s v="C000015869"/>
    <s v="Q191"/>
    <s v="P.S. 191 - QUEENS"/>
    <n v="1123683"/>
    <s v="xxxx683"/>
    <n v="84992"/>
    <s v="CIP"/>
    <s v="Kondilis, Milton"/>
    <s v="Hygienist 08"/>
    <s v="PO 18 Asbestos Service"/>
    <s v="Initial"/>
    <s v="Closed"/>
    <d v="2022-04-29T00:00:00"/>
    <d v="2022-04-29T00:00:00"/>
    <n v="3500"/>
    <d v="2022-04-29T00:00:00"/>
    <d v="2022-05-01T00:00:00"/>
    <n v="2"/>
    <n v="0"/>
    <n v="96"/>
    <d v="2024-05-24T00:00:00"/>
    <n v="5171.03"/>
    <n v="1671.0299999999997"/>
    <n v="5171.03"/>
    <n v="0"/>
    <n v="824530"/>
    <d v="2024-07-05T00:00:00"/>
    <s v="PAID"/>
    <m/>
  </r>
  <r>
    <s v="22S-013"/>
    <x v="0"/>
    <s v="C000015869"/>
    <s v="Q192"/>
    <s v="I.S. 192 - QUEENS"/>
    <n v="1117713"/>
    <s v="xxxx713"/>
    <n v="84478"/>
    <s v="CIP"/>
    <s v="Kondilis, Milton"/>
    <s v="Hygienist 08"/>
    <s v="PO 18 Asbestos Service"/>
    <s v="Initial"/>
    <s v="Closed"/>
    <d v="2022-06-08T00:00:00"/>
    <d v="2022-06-08T00:00:00"/>
    <n v="1075"/>
    <d v="2022-09-23T00:00:00"/>
    <d v="2022-09-25T00:00:00"/>
    <n v="2"/>
    <n v="107"/>
    <n v="42"/>
    <d v="2023-09-29T00:00:00"/>
    <n v="8661.09"/>
    <n v="7586.09"/>
    <n v="8661.09"/>
    <n v="0"/>
    <n v="806700"/>
    <d v="2023-10-25T00:00:00"/>
    <s v="PAID"/>
    <m/>
  </r>
  <r>
    <s v="22S-012"/>
    <x v="0"/>
    <s v="C000015869"/>
    <s v="Q192"/>
    <s v="I.S. 192 - QUEENS"/>
    <n v="1126399"/>
    <s v="xxxx399"/>
    <n v="84618"/>
    <s v="CIP"/>
    <s v="Kondilis, Milton"/>
    <s v="Hygienist 08"/>
    <s v="PO 18 Asbestos Service"/>
    <s v="Initial"/>
    <s v="Closed"/>
    <d v="2022-06-06T00:00:00"/>
    <d v="2022-06-06T00:00:00"/>
    <n v="575"/>
    <d v="2022-07-28T00:00:00"/>
    <d v="2022-08-14T00:00:00"/>
    <n v="17"/>
    <n v="52"/>
    <n v="50"/>
    <d v="2023-10-31T00:00:00"/>
    <n v="20556.68"/>
    <n v="19981.68"/>
    <n v="20556.68"/>
    <n v="0"/>
    <n v="809817"/>
    <d v="2023-12-11T00:00:00"/>
    <s v="PAID"/>
    <m/>
  </r>
  <r>
    <s v="22S-052"/>
    <x v="0"/>
    <s v="C000015869"/>
    <s v="Q192"/>
    <s v="I.S. 192 - QUEENS"/>
    <n v="1139744"/>
    <s v="xxxx744"/>
    <n v="86129"/>
    <s v="CIP"/>
    <s v="Kondilis, Milton"/>
    <s v="Hygienist 08"/>
    <s v="PO 18 Asbestos Service"/>
    <s v="Initial"/>
    <s v="Closed"/>
    <d v="2022-08-30T00:00:00"/>
    <d v="2022-08-30T00:00:00"/>
    <n v="5775"/>
    <d v="2022-08-30T00:00:00"/>
    <d v="2022-09-01T00:00:00"/>
    <n v="2"/>
    <n v="0"/>
    <n v="118"/>
    <d v="2024-07-31T00:00:00"/>
    <n v="4911.53"/>
    <n v="-863.47000000000025"/>
    <n v="4911.53"/>
    <n v="0"/>
    <n v="828522"/>
    <d v="2024-08-30T00:00:00"/>
    <s v="PAID"/>
    <m/>
  </r>
  <r>
    <s v="22S-042"/>
    <x v="0"/>
    <s v="C000015869"/>
    <s v="Q192"/>
    <s v="I.S. 192 - QUEENS"/>
    <n v="1134708"/>
    <s v="xxxx708"/>
    <n v="85703"/>
    <s v="CIP"/>
    <s v="Kondilis, Milton"/>
    <s v="Hygienist 08"/>
    <s v="PO 18 Asbestos Service"/>
    <s v="Initial"/>
    <s v="Closed"/>
    <d v="2022-08-02T00:00:00"/>
    <d v="2022-08-02T00:00:00"/>
    <n v="575"/>
    <d v="2023-08-11T00:00:00"/>
    <d v="2023-08-26T00:00:00"/>
    <n v="15"/>
    <n v="374"/>
    <n v="127"/>
    <d v="2024-08-13T00:00:00"/>
    <n v="16413.169999999998"/>
    <n v="15838.169999999998"/>
    <n v="16413.169999999998"/>
    <n v="0"/>
    <n v="832021"/>
    <d v="2024-10-07T00:00:00"/>
    <s v="PAID"/>
    <m/>
  </r>
  <r>
    <m/>
    <x v="1"/>
    <s v="C000015869"/>
    <s v="Q192"/>
    <s v="I.S. 192 - QUEENS"/>
    <n v="1140015"/>
    <s v="xxxx015"/>
    <n v="86082"/>
    <s v="CIP"/>
    <s v="Kondilis, Milton"/>
    <s v="Hygienist 08"/>
    <s v="PO 18 Asbestos Service"/>
    <s v="Initial"/>
    <s v="WIP"/>
    <d v="2022-09-07T00:00:00"/>
    <d v="2022-09-07T00:00:00"/>
    <n v="575"/>
    <m/>
    <m/>
    <n v="0"/>
    <s v="0"/>
    <m/>
    <m/>
    <m/>
    <s v=""/>
    <n v="0"/>
    <n v="0"/>
    <m/>
    <m/>
    <s v="UNPAID"/>
    <m/>
  </r>
  <r>
    <s v="22S-033"/>
    <x v="0"/>
    <s v="C000015869"/>
    <s v="Q192"/>
    <s v="I.S. 192 - QUEENS"/>
    <n v="1131965"/>
    <s v="xxxx965"/>
    <n v="85545"/>
    <s v="CIP"/>
    <s v="Kondilis, Milton"/>
    <s v="Hygienist 08"/>
    <s v="PO 18 Asbestos Service"/>
    <s v="Initial"/>
    <s v="Closed"/>
    <d v="2022-07-12T00:00:00"/>
    <d v="2022-07-12T00:00:00"/>
    <n v="575"/>
    <d v="2023-07-12T00:00:00"/>
    <d v="2023-07-29T00:00:00"/>
    <n v="17"/>
    <n v="365"/>
    <n v="148"/>
    <d v="2025-03-18T00:00:00"/>
    <n v="14183.93"/>
    <n v="13608.93"/>
    <n v="14183.93"/>
    <n v="0"/>
    <n v="852349"/>
    <d v="2025-05-22T00:00:00"/>
    <s v="PAID"/>
    <s v="CHECK 22S-033 Q192"/>
  </r>
  <r>
    <s v="23S-112"/>
    <x v="0"/>
    <s v="C000015869"/>
    <s v="Q193"/>
    <s v="P.S. 193 - QUEENS"/>
    <n v="1204825"/>
    <s v="xxxx825"/>
    <n v="89737"/>
    <s v="CIP"/>
    <s v="Kondilis, Milton"/>
    <s v="Hygienist 08"/>
    <s v="PO 18 Asbestos Service"/>
    <s v="Initial"/>
    <s v="Closed"/>
    <d v="2023-11-03T00:00:00"/>
    <d v="2023-11-03T00:00:00"/>
    <n v="4200"/>
    <d v="2023-11-02T00:00:00"/>
    <d v="2023-11-05T00:00:00"/>
    <n v="3"/>
    <n v="-1"/>
    <n v="98"/>
    <d v="2024-05-30T00:00:00"/>
    <n v="5440.93"/>
    <n v="1240.9300000000003"/>
    <n v="5440.93"/>
    <n v="0"/>
    <n v="824527"/>
    <d v="2024-07-05T00:00:00"/>
    <s v="PAID"/>
    <m/>
  </r>
  <r>
    <s v="23S-076"/>
    <x v="0"/>
    <s v="C000015869"/>
    <s v="Q193"/>
    <s v="I.S. 193 - QUEENS"/>
    <n v="1191451"/>
    <s v="xxxx451"/>
    <n v="88616"/>
    <s v="CIP"/>
    <s v="Kondilis, Milton"/>
    <s v="Hygienist 08"/>
    <s v="PO 18 Asbestos Service"/>
    <s v="Initial"/>
    <s v="WIP"/>
    <d v="2023-08-14T00:00:00"/>
    <d v="2023-08-14T00:00:00"/>
    <m/>
    <m/>
    <m/>
    <n v="0"/>
    <s v="0"/>
    <m/>
    <m/>
    <m/>
    <s v=""/>
    <n v="0"/>
    <n v="0"/>
    <m/>
    <m/>
    <s v="UNPAID"/>
    <m/>
  </r>
  <r>
    <m/>
    <x v="1"/>
    <s v="C000015869"/>
    <s v="Q196"/>
    <s v="P.S. 196 - QUEENS"/>
    <n v="1192028"/>
    <s v="xxxx028"/>
    <n v="88590"/>
    <s v="CIP"/>
    <s v="Poskrobko, Lukasz"/>
    <s v="Hygienist 09"/>
    <s v="PO 18 Asbestos Service"/>
    <s v="Initial"/>
    <s v="WIP"/>
    <d v="2023-08-23T00:00:00"/>
    <d v="2023-08-23T00:00:00"/>
    <n v="575"/>
    <m/>
    <m/>
    <n v="0"/>
    <s v="0"/>
    <m/>
    <m/>
    <m/>
    <s v=""/>
    <n v="0"/>
    <n v="0"/>
    <m/>
    <m/>
    <s v="UNPAID"/>
    <m/>
  </r>
  <r>
    <s v="24S-041"/>
    <x v="0"/>
    <s v="C000015869"/>
    <s v="Q203"/>
    <s v="P.S. 203 - QUEENS"/>
    <n v="1243762"/>
    <s v="xxxx762"/>
    <n v="92007"/>
    <s v="CIP"/>
    <s v="Kondilis, Milton"/>
    <s v="Hygienist 08"/>
    <s v="PO 18 Asbestos Service"/>
    <s v="Initial"/>
    <s v="Closed"/>
    <d v="2024-05-31T00:00:00"/>
    <d v="2024-05-31T00:00:00"/>
    <n v="4100"/>
    <d v="2024-06-01T00:00:00"/>
    <d v="2024-06-02T00:00:00"/>
    <n v="1"/>
    <n v="1"/>
    <n v="136"/>
    <d v="2024-10-10T00:00:00"/>
    <n v="3557.55"/>
    <n v="-542.44999999999982"/>
    <n v="3557.55"/>
    <n v="0"/>
    <n v="835021"/>
    <d v="2024-11-06T00:00:00"/>
    <s v="PAID"/>
    <m/>
  </r>
  <r>
    <s v="23S-006"/>
    <x v="0"/>
    <s v="C000015869"/>
    <s v="Q205"/>
    <s v="P.S. 205 - QUEENS"/>
    <n v="1161238"/>
    <s v="xxxx238"/>
    <n v="86946"/>
    <s v="CIP"/>
    <s v="Bracamonte, Jesus"/>
    <s v="Hygienist 14"/>
    <s v="CTF"/>
    <s v="Initial"/>
    <s v="Closed"/>
    <d v="2023-01-11T00:00:00"/>
    <d v="2023-01-11T00:00:00"/>
    <n v="25845"/>
    <d v="2023-02-15T00:00:00"/>
    <d v="2023-09-06T00:00:00"/>
    <n v="203"/>
    <n v="35"/>
    <n v="235"/>
    <d v="2025-07-24T00:00:00"/>
    <n v="23289.08"/>
    <n v="-2555.9199999999983"/>
    <n v="0"/>
    <n v="-23289.08"/>
    <m/>
    <m/>
    <s v="UNPAID"/>
    <m/>
  </r>
  <r>
    <s v="23S-007"/>
    <x v="0"/>
    <s v="C000015869"/>
    <s v="Q210"/>
    <s v="I.S. 210 - QUEENS"/>
    <n v="1160021"/>
    <s v="xxxx021"/>
    <n v="87036"/>
    <s v="CIP"/>
    <s v="Poskrobko, Lukasz"/>
    <s v="Hygienist 09"/>
    <s v="PO 18 Asbestos Service"/>
    <s v="Initial"/>
    <s v="Closed"/>
    <d v="2023-01-13T00:00:00"/>
    <d v="2023-01-13T00:00:00"/>
    <n v="575"/>
    <d v="2023-04-12T00:00:00"/>
    <d v="2023-08-05T00:00:00"/>
    <n v="115"/>
    <n v="89"/>
    <n v="115"/>
    <d v="2024-07-31T00:00:00"/>
    <n v="48501.86"/>
    <n v="47926.86"/>
    <n v="48501.86"/>
    <n v="0"/>
    <n v="828152"/>
    <d v="2024-08-27T00:00:00"/>
    <s v="PAID"/>
    <m/>
  </r>
  <r>
    <s v="22S-069"/>
    <x v="0"/>
    <s v="C000015869"/>
    <s v="Q216"/>
    <s v="J.H.S. 216 - QUEENS"/>
    <n v="1153592"/>
    <s v="xxxx592"/>
    <n v="86738"/>
    <s v="CIP"/>
    <s v="Bracamonte, Jesus"/>
    <s v="Hygienist 14"/>
    <s v="LAP Construction Phase Services"/>
    <s v="Initial"/>
    <s v="Closed"/>
    <d v="2022-11-22T00:00:00"/>
    <d v="2022-11-22T00:00:00"/>
    <n v="15045"/>
    <d v="2023-07-21T00:00:00"/>
    <d v="2023-07-23T00:00:00"/>
    <n v="2"/>
    <n v="241"/>
    <n v="86"/>
    <d v="2024-05-03T00:00:00"/>
    <n v="6607.2"/>
    <n v="-8437.7999999999993"/>
    <n v="6607.2"/>
    <n v="0"/>
    <n v="820793"/>
    <d v="2024-05-20T00:00:00"/>
    <s v="PAID"/>
    <m/>
  </r>
  <r>
    <s v="23S-071"/>
    <x v="0"/>
    <s v="C000015869"/>
    <s v="Q217"/>
    <s v="I.S. 217 - QUEENS"/>
    <n v="1188339"/>
    <s v="xxxx339"/>
    <n v="88787"/>
    <s v="CIP"/>
    <s v="Poskrobko, Lukasz"/>
    <s v="Hygienist 09"/>
    <s v="LAP Construction Phase Services"/>
    <s v="Initial"/>
    <s v="WIP"/>
    <d v="2023-07-26T00:00:00"/>
    <d v="2023-07-26T00:00:00"/>
    <m/>
    <m/>
    <m/>
    <n v="0"/>
    <s v="0"/>
    <m/>
    <m/>
    <m/>
    <s v=""/>
    <n v="0"/>
    <n v="0"/>
    <m/>
    <m/>
    <s v="UNPAID"/>
    <m/>
  </r>
  <r>
    <s v="23S-010"/>
    <x v="0"/>
    <s v="C000015869"/>
    <s v="Q221"/>
    <s v="P.S. 221 - QUEENS"/>
    <n v="1162079"/>
    <s v="xxxx079"/>
    <n v="87060"/>
    <s v="CIP"/>
    <s v="Kondilis, Milton"/>
    <s v="Hygienist 08"/>
    <s v="PO 18 Asbestos Service"/>
    <s v="Initial"/>
    <s v="Closed"/>
    <d v="2023-01-27T00:00:00"/>
    <d v="2023-01-27T00:00:00"/>
    <n v="575"/>
    <d v="2023-08-24T00:00:00"/>
    <d v="2023-11-04T00:00:00"/>
    <n v="72"/>
    <n v="209"/>
    <n v="90"/>
    <d v="2024-05-07T00:00:00"/>
    <n v="39716.839999999997"/>
    <n v="39141.839999999997"/>
    <n v="39716.839999999997"/>
    <n v="0"/>
    <n v="824529"/>
    <d v="2024-07-05T00:00:00"/>
    <s v="PAID"/>
    <m/>
  </r>
  <r>
    <s v="23S-026"/>
    <x v="0"/>
    <s v="C000015869"/>
    <s v="Q223"/>
    <s v="P.S. 223 - QUEENS"/>
    <n v="1170969"/>
    <s v="xxxx969"/>
    <n v="87623"/>
    <s v="CIP"/>
    <s v="Bracamonte, Jesus"/>
    <s v="Hygienist 14"/>
    <s v="CTF"/>
    <s v="Initial"/>
    <s v="Closed"/>
    <d v="2023-04-12T00:00:00"/>
    <d v="2023-04-12T00:00:00"/>
    <n v="21520"/>
    <d v="2023-04-19T00:00:00"/>
    <d v="2023-08-13T00:00:00"/>
    <n v="116"/>
    <n v="7"/>
    <n v="207"/>
    <d v="2025-06-18T00:00:00"/>
    <n v="25507.87"/>
    <n v="3987.869999999999"/>
    <n v="0"/>
    <n v="-25507.87"/>
    <m/>
    <m/>
    <s v="UNPAID"/>
    <m/>
  </r>
  <r>
    <s v="24S-020"/>
    <x v="0"/>
    <s v="C000015869"/>
    <s v="Q225"/>
    <s v="P.S. 225 - QUEENS"/>
    <n v="1223718"/>
    <s v="xxxx718"/>
    <n v="89963"/>
    <s v="CIP"/>
    <s v="Bracamonte, Jesus"/>
    <s v="Hygienist 14"/>
    <s v="LAP Construction Phase Services"/>
    <s v="Initial"/>
    <s v="NEW"/>
    <d v="2024-03-14T00:00:00"/>
    <d v="2024-03-14T00:00:00"/>
    <n v="13900"/>
    <m/>
    <m/>
    <n v="0"/>
    <s v="0"/>
    <m/>
    <m/>
    <m/>
    <s v=""/>
    <n v="0"/>
    <n v="0"/>
    <m/>
    <m/>
    <s v="UNPAID"/>
    <m/>
  </r>
  <r>
    <s v="24S-019"/>
    <x v="0"/>
    <s v="C000015869"/>
    <s v="Q225"/>
    <s v="P.S. 225 - QUEENS"/>
    <n v="1223719"/>
    <s v="xxxx719"/>
    <n v="89359"/>
    <s v="CIP"/>
    <s v="Bracamonte, Jesus"/>
    <s v="Hygienist 14"/>
    <s v="LAP Construction Phase Services"/>
    <s v="Initial"/>
    <s v="NEW"/>
    <d v="2024-03-14T00:00:00"/>
    <d v="2024-03-14T00:00:00"/>
    <n v="13900"/>
    <m/>
    <m/>
    <n v="0"/>
    <s v="0"/>
    <m/>
    <m/>
    <m/>
    <s v=""/>
    <n v="0"/>
    <n v="0"/>
    <m/>
    <m/>
    <s v="UNPAID"/>
    <m/>
  </r>
  <r>
    <s v="22S-071"/>
    <x v="0"/>
    <s v="C000015869"/>
    <s v="Q231"/>
    <s v="I.S. 231 (TANDEM Q251) - QUEENS"/>
    <n v="1152671"/>
    <s v="xxxx671"/>
    <n v="86707"/>
    <s v="CIP"/>
    <s v="Kondilis, Milton"/>
    <s v="Hygienist 08"/>
    <s v="LAP Construction Phase Services"/>
    <s v="Initial"/>
    <s v="Closed"/>
    <d v="2022-12-02T00:00:00"/>
    <d v="2022-12-02T00:00:00"/>
    <n v="13200"/>
    <d v="2023-10-08T00:00:00"/>
    <d v="2023-10-09T00:00:00"/>
    <n v="1"/>
    <n v="310"/>
    <n v="93"/>
    <d v="2024-05-21T00:00:00"/>
    <n v="5505.39"/>
    <n v="-7694.61"/>
    <n v="5505.39"/>
    <n v="0"/>
    <n v="824041"/>
    <d v="2024-07-01T00:00:00"/>
    <s v="PAID"/>
    <m/>
  </r>
  <r>
    <s v="22S-039"/>
    <x v="0"/>
    <s v="C000015869"/>
    <s v="Q231"/>
    <s v="I.S. 231 (TANDEM Q251) - QUEENS"/>
    <n v="1135183"/>
    <s v="xxxx183"/>
    <n v="85777"/>
    <s v="CIP"/>
    <s v="Kondilis, Milton"/>
    <s v="Hygienist 08"/>
    <s v="PO 18 Asbestos Service"/>
    <s v="Initial"/>
    <s v="Closed"/>
    <d v="2022-07-29T00:00:00"/>
    <d v="2022-07-29T00:00:00"/>
    <n v="3900"/>
    <d v="2022-07-29T00:00:00"/>
    <d v="2022-07-30T00:00:00"/>
    <n v="1"/>
    <n v="0"/>
    <n v="192"/>
    <d v="2025-06-16T00:00:00"/>
    <n v="2079.1999999999998"/>
    <n v="-1820.8000000000002"/>
    <n v="0"/>
    <n v="-2079.1999999999998"/>
    <m/>
    <m/>
    <s v="UNPAID"/>
    <m/>
  </r>
  <r>
    <s v="22S-022"/>
    <x v="0"/>
    <s v="C000015869"/>
    <s v="Q397"/>
    <s v="PRE-K CENTER @ 32-52 37TH STREET - QUEENS"/>
    <n v="1129932"/>
    <s v="xxxx932"/>
    <n v="85470"/>
    <s v="CIP"/>
    <s v="Poskrobko, Lukasz"/>
    <s v="Hygienist 09"/>
    <s v="PO 18 Asbestos Service"/>
    <s v="RFA"/>
    <s v="Closed"/>
    <d v="2022-06-24T00:00:00"/>
    <d v="2022-06-24T00:00:00"/>
    <n v="4100"/>
    <d v="2022-06-25T00:00:00"/>
    <d v="2022-06-26T00:00:00"/>
    <n v="1"/>
    <n v="1"/>
    <n v="5"/>
    <d v="2022-12-15T00:00:00"/>
    <n v="3300.38"/>
    <n v="-799.61999999999989"/>
    <n v="3300.38"/>
    <n v="0"/>
    <n v="788350"/>
    <d v="2023-02-09T00:00:00"/>
    <s v="PAID"/>
    <m/>
  </r>
  <r>
    <s v="23S-044"/>
    <x v="0"/>
    <s v="C000015869"/>
    <s v="Q397"/>
    <s v="PRE-K CENTER @ 32-52 37TH STREET - QUEENS"/>
    <n v="1183628"/>
    <s v="xxxx628"/>
    <n v="88349"/>
    <s v="CIP"/>
    <s v="Poskrobko, Lukasz"/>
    <s v="Hygienist 09"/>
    <s v="PO 18 Asbestos Service"/>
    <s v="Initial"/>
    <s v="Closed"/>
    <d v="2023-06-09T00:00:00"/>
    <d v="2023-06-09T00:00:00"/>
    <n v="6175"/>
    <d v="2023-06-09T00:00:00"/>
    <d v="2023-06-10T00:00:00"/>
    <n v="1"/>
    <n v="0"/>
    <n v="49"/>
    <d v="2023-10-17T00:00:00"/>
    <n v="7665.88"/>
    <n v="1490.88"/>
    <n v="7665.88"/>
    <n v="0"/>
    <n v="807569"/>
    <d v="2023-11-08T00:00:00"/>
    <s v="PAID"/>
    <m/>
  </r>
  <r>
    <s v="22S-021"/>
    <x v="0"/>
    <s v="C000015869"/>
    <s v="Q400"/>
    <s v="AUGUST MARTIN HS - QUEENS"/>
    <n v="1134593"/>
    <s v="xxxx593"/>
    <n v="85622"/>
    <s v="CIP"/>
    <s v="Poskrobko, Lukasz"/>
    <s v="Hygienist 09"/>
    <s v="PO 18 Asbestos Service"/>
    <s v="RFA"/>
    <s v="Closed"/>
    <d v="2022-07-22T00:00:00"/>
    <d v="2022-07-22T00:00:00"/>
    <n v="6575"/>
    <d v="2022-07-22T00:00:00"/>
    <d v="2022-08-14T00:00:00"/>
    <n v="23"/>
    <n v="0"/>
    <n v="16"/>
    <d v="2023-06-22T00:00:00"/>
    <n v="15635.03"/>
    <n v="9060.0300000000007"/>
    <n v="15635.03"/>
    <n v="0"/>
    <n v="799300"/>
    <d v="2023-07-12T00:00:00"/>
    <s v="PAID"/>
    <m/>
  </r>
  <r>
    <m/>
    <x v="1"/>
    <s v="C000015869"/>
    <s v="Q400"/>
    <s v="AUGUST MARTIN HS - QUEENS"/>
    <n v="1323411"/>
    <s v="xxxx411"/>
    <n v="94004"/>
    <s v="CIP"/>
    <s v="Bracamonte, Jesus"/>
    <s v="Hygienist 14"/>
    <s v="LAP Construction Phase Services"/>
    <s v="Initial"/>
    <s v="NEW"/>
    <d v="2024-11-26T00:00:00"/>
    <d v="2024-11-26T00:00:00"/>
    <n v="14100"/>
    <m/>
    <m/>
    <n v="0"/>
    <s v="0"/>
    <m/>
    <m/>
    <m/>
    <s v=""/>
    <n v="0"/>
    <m/>
    <m/>
    <m/>
    <s v="UNPAID"/>
    <m/>
  </r>
  <r>
    <s v="22S-008"/>
    <x v="0"/>
    <s v="C000015869"/>
    <s v="Q405"/>
    <s v="BAYSIDE HS - QUEENS"/>
    <n v="1120169"/>
    <s v="xxxx169"/>
    <n v="67089"/>
    <s v="CIP"/>
    <s v="Kondilis, Milton"/>
    <s v="Hygienist 08"/>
    <s v="LAP Construction Phase Services"/>
    <s v="RFA"/>
    <s v="Closed"/>
    <d v="2022-04-08T00:00:00"/>
    <d v="2022-04-08T00:00:00"/>
    <n v="4100"/>
    <d v="2022-04-08T00:00:00"/>
    <d v="2023-07-02T00:00:00"/>
    <n v="450"/>
    <n v="0"/>
    <n v="162"/>
    <d v="2025-05-07T00:00:00"/>
    <n v="9949.73"/>
    <n v="5849.73"/>
    <n v="9949.73"/>
    <n v="0"/>
    <n v="853438"/>
    <d v="2025-06-06T00:00:00"/>
    <s v="PAID"/>
    <s v="CHECK 22S-008 Q405"/>
  </r>
  <r>
    <s v="23S-099"/>
    <x v="0"/>
    <s v="C000015869"/>
    <s v="Q425"/>
    <s v="JOHN BOWNE HS, INC - QUEENS"/>
    <n v="1200347"/>
    <s v="xxxx347"/>
    <n v="89726"/>
    <s v="CIP"/>
    <s v="Kondilis, Milton"/>
    <s v="Hygienist 08"/>
    <s v="PO 18 Asbestos Service"/>
    <s v="Initial"/>
    <s v="Closed"/>
    <d v="2023-10-18T00:00:00"/>
    <d v="2023-10-18T00:00:00"/>
    <n v="5700"/>
    <d v="2023-10-13T00:00:00"/>
    <d v="2023-10-15T00:00:00"/>
    <n v="2"/>
    <n v="-5"/>
    <n v="74"/>
    <d v="2024-04-18T00:00:00"/>
    <n v="5378.1"/>
    <n v="-321.89999999999964"/>
    <n v="5378.1"/>
    <n v="0"/>
    <n v="822278"/>
    <d v="2024-06-07T00:00:00"/>
    <s v="PAID"/>
    <m/>
  </r>
  <r>
    <s v="24S-052"/>
    <x v="0"/>
    <s v="C000015869"/>
    <s v="Q438"/>
    <s v="P.S. 256 ANNEX - QUEENS"/>
    <n v="1300385"/>
    <s v="xxxx385"/>
    <n v="92209"/>
    <s v="CIP"/>
    <s v="Kondilis, Milton"/>
    <s v="Hygienist 08"/>
    <s v="PO 18 Asbestos Service"/>
    <s v="Initial"/>
    <s v="NEW"/>
    <d v="2024-07-18T00:00:00"/>
    <d v="2024-07-18T00:00:00"/>
    <n v="6198.04"/>
    <m/>
    <m/>
    <n v="0"/>
    <s v="0"/>
    <m/>
    <m/>
    <m/>
    <s v=""/>
    <n v="0"/>
    <n v="0"/>
    <m/>
    <m/>
    <s v="UNPAID"/>
    <m/>
  </r>
  <r>
    <s v="24S-032"/>
    <x v="0"/>
    <s v="C000015869"/>
    <s v="Q442"/>
    <s v="DISTRICT 29 PRE-K CENTER - QUEENS"/>
    <n v="1233875"/>
    <s v="xxxx875"/>
    <n v="91854"/>
    <s v="CIP"/>
    <s v="Kondilis, Milton"/>
    <s v="Hygienist 08"/>
    <s v="PO 18 Asbestos Service"/>
    <s v="Initial"/>
    <s v="NEW"/>
    <d v="2024-05-17T00:00:00"/>
    <d v="2024-05-17T00:00:00"/>
    <n v="575"/>
    <m/>
    <m/>
    <n v="0"/>
    <s v="0"/>
    <m/>
    <m/>
    <m/>
    <s v=""/>
    <n v="0"/>
    <n v="0"/>
    <m/>
    <m/>
    <s v="UNPAID"/>
    <m/>
  </r>
  <r>
    <s v="24S-037"/>
    <x v="0"/>
    <s v="C000015869"/>
    <s v="Q442"/>
    <s v="DISTRICT 29 PRE-K CENTER - QUEENS"/>
    <n v="1233397"/>
    <s v="xxxx397"/>
    <n v="91832"/>
    <s v="CIP"/>
    <s v="Kondilis, Milton"/>
    <s v="Hygienist 08"/>
    <s v="PO 18 Asbestos Service"/>
    <s v="Initial"/>
    <s v="NEW"/>
    <d v="2024-05-14T00:00:00"/>
    <d v="2024-05-14T00:00:00"/>
    <n v="575"/>
    <m/>
    <m/>
    <n v="0"/>
    <s v="0"/>
    <m/>
    <m/>
    <m/>
    <s v=""/>
    <n v="0"/>
    <n v="0"/>
    <m/>
    <m/>
    <s v="UNPAID"/>
    <m/>
  </r>
  <r>
    <s v="23S-023"/>
    <x v="0"/>
    <s v="C000015869"/>
    <s v="Q450"/>
    <s v="NEWCOMERS HIGH SCHOOL (OLD LIC) - QUEENS"/>
    <n v="1174986"/>
    <s v="xxxx986"/>
    <n v="87897"/>
    <s v="CIP"/>
    <s v="Poskrobko, Lukasz"/>
    <s v="Hygienist 09"/>
    <s v="PO 18 Asbestos Service"/>
    <s v="Initial"/>
    <s v="Closed"/>
    <d v="2023-04-12T00:00:00"/>
    <d v="2023-04-12T00:00:00"/>
    <n v="5575"/>
    <d v="2023-04-07T00:00:00"/>
    <d v="2023-04-13T00:00:00"/>
    <n v="6"/>
    <n v="-5"/>
    <n v="59"/>
    <d v="2024-02-07T00:00:00"/>
    <n v="7810.55"/>
    <n v="2235.5500000000002"/>
    <n v="7810.55"/>
    <n v="0"/>
    <n v="816890"/>
    <d v="2024-04-02T00:00:00"/>
    <s v="PAID"/>
    <m/>
  </r>
  <r>
    <s v="23S-002"/>
    <x v="0"/>
    <s v="C000015869"/>
    <s v="Q450"/>
    <s v="NEWCOMERS HIGH SCHOOL (OLD LIC) - QUEENS"/>
    <n v="1159967"/>
    <s v="xxxx967"/>
    <n v="87016"/>
    <s v="CIP"/>
    <s v="Bracamonte, Jesus"/>
    <s v="Hygienist 14"/>
    <s v="LAP Construction Phase Services"/>
    <s v="Initial"/>
    <s v="Closed"/>
    <d v="2023-01-04T00:00:00"/>
    <d v="2023-01-04T00:00:00"/>
    <n v="4500"/>
    <d v="2023-01-30T00:00:00"/>
    <d v="2024-09-22T00:00:00"/>
    <n v="601"/>
    <n v="26"/>
    <n v="234"/>
    <d v="2025-07-24T00:00:00"/>
    <n v="64978.59"/>
    <n v="60478.59"/>
    <n v="0"/>
    <n v="-64978.59"/>
    <m/>
    <m/>
    <s v="UNPAID"/>
    <m/>
  </r>
  <r>
    <s v="23S-068"/>
    <x v="0"/>
    <s v="C000015869"/>
    <s v="Q456"/>
    <s v="HS FOR ARTS AND BUS. (OLNUTN X) - QUEENS"/>
    <n v="1189784"/>
    <s v="xxxx784"/>
    <n v="88945"/>
    <s v="CIP"/>
    <s v="Poskrobko, Lukasz"/>
    <s v="Hygienist 09"/>
    <s v="PO 18 Asbestos Service"/>
    <s v="Initial"/>
    <s v="Closed"/>
    <d v="2023-07-31T00:00:00"/>
    <d v="2023-07-31T00:00:00"/>
    <n v="6575"/>
    <d v="2023-07-31T00:00:00"/>
    <d v="2023-08-01T00:00:00"/>
    <n v="1"/>
    <n v="0"/>
    <n v="56"/>
    <d v="2024-02-07T00:00:00"/>
    <n v="5992.9"/>
    <n v="-582.10000000000036"/>
    <n v="5992.9"/>
    <n v="0"/>
    <n v="818439"/>
    <d v="2024-04-24T00:00:00"/>
    <s v="PAID"/>
    <m/>
  </r>
  <r>
    <s v="24S-009"/>
    <x v="0"/>
    <s v="C000015869"/>
    <s v="Q460"/>
    <s v="FLUSHING HS - QUEENS"/>
    <n v="1216051"/>
    <s v="xxxx051"/>
    <n v="90480"/>
    <s v="CIP"/>
    <s v="Kondilis, Milton"/>
    <s v="Hygienist 08"/>
    <s v="PO 18 Asbestos Service"/>
    <s v="Initial"/>
    <s v="NEW"/>
    <d v="2024-01-30T00:00:00"/>
    <d v="2024-01-30T00:00:00"/>
    <n v="1575"/>
    <m/>
    <m/>
    <n v="0"/>
    <s v="0"/>
    <m/>
    <m/>
    <m/>
    <s v=""/>
    <n v="0"/>
    <n v="0"/>
    <m/>
    <m/>
    <s v="UNPAID"/>
    <m/>
  </r>
  <r>
    <s v="24S-013"/>
    <x v="0"/>
    <s v="C000015869"/>
    <s v="Q460"/>
    <s v="FLUSHING HS - QUEENS"/>
    <n v="1218989"/>
    <s v="xxxx989"/>
    <n v="90784"/>
    <s v="CIP"/>
    <s v="Kondilis, Milton"/>
    <s v="Hygienist 08"/>
    <s v="PO 18 Asbestos Service"/>
    <s v="Initial"/>
    <s v="NEW"/>
    <d v="2024-02-28T00:00:00"/>
    <d v="2024-02-28T00:00:00"/>
    <n v="1775"/>
    <m/>
    <m/>
    <n v="0"/>
    <s v="0"/>
    <m/>
    <m/>
    <m/>
    <s v=""/>
    <n v="0"/>
    <n v="0"/>
    <m/>
    <m/>
    <s v="UNPAID"/>
    <m/>
  </r>
  <r>
    <s v="23S-040"/>
    <x v="0"/>
    <s v="C000015869"/>
    <s v="Q475"/>
    <s v="RICHMOND HILLS HS - QUEENS"/>
    <n v="1181631"/>
    <s v="xxxx631"/>
    <n v="88287"/>
    <s v="CIP"/>
    <s v="Poskrobko, Lukasz"/>
    <s v="Hygienist 09"/>
    <s v="PO 18 Asbestos Service"/>
    <s v="Initial"/>
    <s v="Closed"/>
    <d v="2023-05-26T00:00:00"/>
    <d v="2023-05-26T00:00:00"/>
    <n v="5600"/>
    <d v="2023-05-25T00:00:00"/>
    <d v="2023-05-28T00:00:00"/>
    <n v="3"/>
    <n v="-1"/>
    <n v="62"/>
    <d v="2024-02-20T00:00:00"/>
    <n v="5783.81"/>
    <n v="183.8100000000004"/>
    <n v="5783.81"/>
    <n v="0"/>
    <n v="817321"/>
    <d v="2024-04-08T00:00:00"/>
    <s v="PAID"/>
    <m/>
  </r>
  <r>
    <s v="24S-056"/>
    <x v="0"/>
    <s v="C000015869"/>
    <s v="Q480"/>
    <s v="JOHN ADAMS HS - QUEENS"/>
    <n v="1243886"/>
    <s v="xxxx886"/>
    <n v="92299"/>
    <s v="CIP"/>
    <m/>
    <e v="#N/A"/>
    <s v="Special Program"/>
    <s v="Initial"/>
    <s v="Closed"/>
    <d v="2024-06-27T00:00:00"/>
    <d v="2024-06-27T00:00:00"/>
    <n v="4400"/>
    <d v="2024-07-13T00:00:00"/>
    <d v="2024-07-14T00:00:00"/>
    <n v="1"/>
    <n v="16"/>
    <n v="142"/>
    <d v="2024-12-31T00:00:00"/>
    <n v="2273.91"/>
    <n v="-2126.09"/>
    <n v="2273.91"/>
    <n v="0"/>
    <m/>
    <d v="2025-02-08T00:00:00"/>
    <s v="PAID"/>
    <m/>
  </r>
  <r>
    <s v="22S-062"/>
    <x v="0"/>
    <s v="C000015869"/>
    <s v="Q593"/>
    <s v="P.S. @ 140 BEACH 112 STREET - QUEENS"/>
    <n v="1149305"/>
    <s v="xxxx305"/>
    <n v="86549"/>
    <s v="CIP"/>
    <s v="Poskrobko, Lukasz"/>
    <s v="Hygienist 09"/>
    <s v="PO 18 Asbestos Service"/>
    <s v="RFA"/>
    <s v="Closed"/>
    <d v="2022-10-19T00:00:00"/>
    <d v="2022-10-19T00:00:00"/>
    <n v="4800"/>
    <d v="2022-10-19T00:00:00"/>
    <d v="2022-10-21T00:00:00"/>
    <n v="2"/>
    <n v="0"/>
    <n v="39"/>
    <d v="2023-08-01T00:00:00"/>
    <n v="4742.45"/>
    <n v="-57.550000000000182"/>
    <n v="4742.45"/>
    <n v="0"/>
    <n v="800965"/>
    <d v="2023-08-04T00:00:00"/>
    <s v="PAID"/>
    <m/>
  </r>
  <r>
    <s v="22S-084"/>
    <x v="0"/>
    <s v="C000015869"/>
    <s v="Q593"/>
    <s v="P.S. @ 140 BEACH 112 STREET - QUEENS"/>
    <n v="1159686"/>
    <s v="xxxx686"/>
    <n v="86999"/>
    <s v="CIP"/>
    <s v="Poskrobko, Lukasz"/>
    <s v="Hygienist 09"/>
    <s v="PO 18 Asbestos Service"/>
    <s v="Initial"/>
    <s v="Closed"/>
    <d v="2023-01-03T00:00:00"/>
    <d v="2023-01-03T00:00:00"/>
    <n v="3575"/>
    <d v="2022-12-29T00:00:00"/>
    <d v="2022-12-30T00:00:00"/>
    <n v="1"/>
    <n v="-5"/>
    <n v="147"/>
    <d v="2025-05-05T00:00:00"/>
    <n v="2762.41"/>
    <n v="-812.59000000000015"/>
    <n v="2762.41"/>
    <n v="0"/>
    <n v="851186"/>
    <d v="2025-05-13T00:00:00"/>
    <s v="PAID"/>
    <s v="CHECK 22S-084 Q593"/>
  </r>
  <r>
    <s v="23S-020"/>
    <x v="0"/>
    <s v="C000015869"/>
    <s v="Q725"/>
    <s v="HS FOR INFORMATION TECH - QUEENS"/>
    <n v="1170402"/>
    <s v="xxxx402"/>
    <n v="87585"/>
    <s v="CIP"/>
    <s v="Bracamonte, Jesus"/>
    <s v="Hygienist 14"/>
    <s v="LAP Construction Phase Services"/>
    <s v="Initial"/>
    <s v="Closed"/>
    <d v="2023-03-09T00:00:00"/>
    <d v="2023-03-09T00:00:00"/>
    <n v="21520"/>
    <d v="2023-03-30T00:00:00"/>
    <d v="2023-10-14T00:00:00"/>
    <n v="198"/>
    <n v="21"/>
    <n v="119"/>
    <d v="2024-07-31T00:00:00"/>
    <n v="10752.68"/>
    <n v="-10767.32"/>
    <n v="10752.68"/>
    <n v="0"/>
    <n v="827289"/>
    <d v="2024-08-14T00:00:00"/>
    <s v="PAID"/>
    <m/>
  </r>
  <r>
    <s v="23S-001"/>
    <x v="0"/>
    <s v="C000015869"/>
    <s v="Q800"/>
    <s v="DOE ADMINISTRATIVE / STUDENT SERVICES - QUEENS"/>
    <n v="1147905"/>
    <s v="xxxx905"/>
    <n v="86152"/>
    <s v="CIP"/>
    <s v="Poskrobko, Lukasz"/>
    <s v="Hygienist 09"/>
    <s v="PO 18 Asbestos Service"/>
    <s v="Initial"/>
    <s v="WIP"/>
    <d v="2023-01-03T00:00:00"/>
    <d v="2023-01-03T00:00:00"/>
    <n v="575"/>
    <m/>
    <m/>
    <n v="0"/>
    <s v="0"/>
    <m/>
    <m/>
    <m/>
    <s v=""/>
    <n v="0"/>
    <n v="0"/>
    <m/>
    <m/>
    <s v="UNPAID"/>
    <m/>
  </r>
  <r>
    <s v="22S-044"/>
    <x v="0"/>
    <s v="C000015869"/>
    <s v="Q801"/>
    <s v="OSSS / DSF - QUEENS"/>
    <n v="1137231"/>
    <s v="xxxx231"/>
    <n v="85867"/>
    <s v="CIP"/>
    <s v="Poskrobko, Lukasz"/>
    <s v="Hygienist 09"/>
    <s v="PO 18 Asbestos Service"/>
    <s v="Initial"/>
    <s v="Closed"/>
    <d v="2022-09-01T00:00:00"/>
    <d v="2022-09-01T00:00:00"/>
    <n v="575"/>
    <d v="2023-01-05T00:00:00"/>
    <d v="2023-02-04T00:00:00"/>
    <n v="30"/>
    <n v="126"/>
    <n v="29"/>
    <d v="2023-07-11T00:00:00"/>
    <n v="12701.34"/>
    <n v="12126.34"/>
    <n v="12701.34"/>
    <n v="0"/>
    <n v="799843"/>
    <d v="2023-07-25T00:00:00"/>
    <s v="PAID"/>
    <m/>
  </r>
  <r>
    <s v="23S-012"/>
    <x v="0"/>
    <s v="C000015869"/>
    <s v="Q801"/>
    <s v="OSSS / DSF - QUEENS"/>
    <n v="1163723"/>
    <s v="xxxx723"/>
    <n v="87297"/>
    <s v="CIP"/>
    <s v="Poskrobko, Lukasz"/>
    <s v="Hygienist 09"/>
    <s v="PO 18 Asbestos Service"/>
    <s v="Initial"/>
    <s v="Closed"/>
    <d v="2023-02-06T00:00:00"/>
    <d v="2023-02-06T00:00:00"/>
    <n v="575"/>
    <d v="2023-03-23T00:00:00"/>
    <d v="2023-04-01T00:00:00"/>
    <n v="9"/>
    <n v="45"/>
    <n v="31"/>
    <d v="2023-07-20T00:00:00"/>
    <n v="11664.66"/>
    <n v="11089.66"/>
    <n v="11664.66"/>
    <n v="0"/>
    <n v="800964"/>
    <d v="2023-08-04T00:00:00"/>
    <s v="PAID"/>
    <m/>
  </r>
  <r>
    <s v="23S-043"/>
    <x v="0"/>
    <s v="C000015869"/>
    <s v="R002"/>
    <s v="I.S. 2 - STATEN ISLAND"/>
    <n v="1183983"/>
    <s v="xxxx983"/>
    <n v="88353"/>
    <s v="CIP"/>
    <s v="Bracamonte, Jesus"/>
    <s v="Hygienist 14"/>
    <s v="PO 18 Asbestos Service"/>
    <s v="Initial"/>
    <s v="Closed"/>
    <d v="2023-06-09T00:00:00"/>
    <d v="2023-06-09T00:00:00"/>
    <n v="875"/>
    <d v="2023-06-09T00:00:00"/>
    <d v="2023-06-10T00:00:00"/>
    <n v="1"/>
    <n v="0"/>
    <n v="44"/>
    <d v="2023-10-11T00:00:00"/>
    <n v="8535.7000000000007"/>
    <n v="7660.7000000000007"/>
    <n v="8535.7000000000007"/>
    <n v="0"/>
    <n v="806509"/>
    <d v="2023-10-24T00:00:00"/>
    <s v="PAID"/>
    <m/>
  </r>
  <r>
    <s v="24S-008"/>
    <x v="0"/>
    <s v="C000015869"/>
    <s v="R002"/>
    <s v="I.S. 2 - STATEN ISLAND"/>
    <n v="1224066"/>
    <s v="xxxx066"/>
    <n v="91184"/>
    <s v="CIP"/>
    <s v="Bracamonte, Jesus"/>
    <s v="Hygienist 14"/>
    <s v="PO 18 Asbestos Service"/>
    <s v="Initial"/>
    <s v="NEW"/>
    <d v="2024-03-01T00:00:00"/>
    <d v="2024-03-01T00:00:00"/>
    <n v="4200"/>
    <m/>
    <m/>
    <n v="0"/>
    <s v="0"/>
    <m/>
    <m/>
    <m/>
    <s v=""/>
    <n v="0"/>
    <n v="0"/>
    <m/>
    <m/>
    <s v="UNPAID"/>
    <m/>
  </r>
  <r>
    <m/>
    <x v="1"/>
    <s v="C000015869"/>
    <s v="R002"/>
    <s v="I.S. 2 - STATEN ISLAND"/>
    <n v="1305317"/>
    <s v="xxxx317"/>
    <n v="92968"/>
    <s v="CIP"/>
    <s v="Bracamonte, Jesus"/>
    <s v="Hygienist 14"/>
    <s v="Special Program"/>
    <s v="Initial"/>
    <s v="NEW"/>
    <d v="2024-08-15T00:00:00"/>
    <d v="2024-08-15T00:00:00"/>
    <n v="4000"/>
    <m/>
    <m/>
    <n v="0"/>
    <s v="0"/>
    <m/>
    <m/>
    <m/>
    <s v=""/>
    <n v="0"/>
    <n v="0"/>
    <m/>
    <m/>
    <s v="UNPAID"/>
    <m/>
  </r>
  <r>
    <s v="22S-059"/>
    <x v="0"/>
    <s v="C000015869"/>
    <s v="R007"/>
    <s v="I.S. 7 - STATEN ISLAND"/>
    <n v="1142107"/>
    <s v="xxxx107"/>
    <n v="86217"/>
    <s v="CIP"/>
    <s v="Bracamonte, Jesus"/>
    <s v="Hygienist 14"/>
    <s v="PO 18 Asbestos Service"/>
    <s v="Amendment"/>
    <s v="Closed"/>
    <d v="2022-09-14T00:00:00"/>
    <d v="2022-09-14T00:00:00"/>
    <n v="13000"/>
    <d v="2022-11-09T00:00:00"/>
    <d v="2022-11-19T00:00:00"/>
    <n v="10"/>
    <n v="56"/>
    <n v="172"/>
    <d v="2025-05-29T00:00:00"/>
    <n v="11726.56"/>
    <n v="-1273.4400000000005"/>
    <n v="11726.56"/>
    <n v="0"/>
    <n v="854347"/>
    <d v="2025-06-16T00:00:00"/>
    <s v="PAID"/>
    <s v="CHECK 22S-059 R007"/>
  </r>
  <r>
    <s v="24S-043"/>
    <x v="0"/>
    <s v="C000015869"/>
    <s v="R008"/>
    <s v="P.S. 8 - STATEN ISLAND"/>
    <n v="1243679"/>
    <s v="xxxx679"/>
    <n v="92211"/>
    <s v="CIP"/>
    <s v="Bracamonte, Jesus"/>
    <s v="Hygienist 14"/>
    <s v="PO 18 Asbestos Service"/>
    <s v="Initial"/>
    <s v="Closed"/>
    <d v="2024-06-07T00:00:00"/>
    <d v="2024-06-07T00:00:00"/>
    <n v="4000"/>
    <d v="2024-06-07T00:00:00"/>
    <d v="2024-06-08T00:00:00"/>
    <n v="1"/>
    <n v="0"/>
    <n v="160"/>
    <d v="2025-05-07T00:00:00"/>
    <n v="2152.98"/>
    <n v="-1847.02"/>
    <n v="2152.98"/>
    <n v="0"/>
    <n v="851064"/>
    <d v="2025-05-12T00:00:00"/>
    <s v="PAID"/>
    <s v="CHECK 24S-043 R008"/>
  </r>
  <r>
    <s v="24S-033"/>
    <x v="0"/>
    <s v="C000015869"/>
    <s v="R013"/>
    <s v="P.S. 13 - STATEN ISLAND"/>
    <n v="1232533"/>
    <s v="xxxx533"/>
    <n v="91809"/>
    <s v="CIP"/>
    <m/>
    <e v="#N/A"/>
    <s v="LAP Construction Phase Services"/>
    <s v="Initial"/>
    <s v="NEW"/>
    <d v="2024-05-09T00:00:00"/>
    <d v="2024-05-09T00:00:00"/>
    <n v="15400"/>
    <m/>
    <m/>
    <n v="0"/>
    <s v="0"/>
    <m/>
    <m/>
    <m/>
    <s v=""/>
    <n v="0"/>
    <n v="0"/>
    <m/>
    <m/>
    <s v="UNPAID"/>
    <m/>
  </r>
  <r>
    <s v="24S-034"/>
    <x v="0"/>
    <s v="C000015869"/>
    <s v="R013"/>
    <s v="P.S. 13 - STATEN ISLAND"/>
    <n v="1232548"/>
    <s v="xxxx548"/>
    <n v="91836"/>
    <s v="CIP"/>
    <m/>
    <e v="#N/A"/>
    <s v="LAP Construction Phase Services"/>
    <s v="Initial"/>
    <s v="NEW"/>
    <d v="2024-05-10T00:00:00"/>
    <d v="2024-05-10T00:00:00"/>
    <n v="11200"/>
    <m/>
    <m/>
    <n v="0"/>
    <s v="0"/>
    <m/>
    <m/>
    <m/>
    <s v=""/>
    <n v="0"/>
    <n v="0"/>
    <m/>
    <m/>
    <s v="UNPAID"/>
    <m/>
  </r>
  <r>
    <s v="23S-092"/>
    <x v="0"/>
    <s v="C000015869"/>
    <s v="R014"/>
    <s v="P.S. 14 - STATEN ISLAND"/>
    <n v="1198180"/>
    <s v="xxxx180"/>
    <n v="89628"/>
    <s v="CIP"/>
    <s v="Bracamonte, Jesus"/>
    <s v="Hygienist 14"/>
    <s v="PO 18 Asbestos Service"/>
    <s v="Initial"/>
    <s v="Closed"/>
    <d v="2023-09-30T00:00:00"/>
    <d v="2023-09-30T00:00:00"/>
    <n v="7875"/>
    <d v="2023-09-30T00:00:00"/>
    <d v="2023-10-01T00:00:00"/>
    <n v="1"/>
    <n v="0"/>
    <n v="65"/>
    <d v="2024-03-20T00:00:00"/>
    <n v="5413.73"/>
    <n v="-2461.2700000000004"/>
    <n v="5413.73"/>
    <n v="0"/>
    <n v="819024"/>
    <d v="2024-05-02T00:00:00"/>
    <s v="PAID"/>
    <m/>
  </r>
  <r>
    <s v="22s-082"/>
    <x v="0"/>
    <s v="C000015869"/>
    <s v="R018"/>
    <s v="P.S. 18 - STATEN ISLAND"/>
    <n v="1158460"/>
    <s v="xxxx460"/>
    <n v="86961"/>
    <s v="CIP"/>
    <s v="Bracamonte, Jesus"/>
    <s v="Hygienist 14"/>
    <s v="PO 18 Asbestos Service"/>
    <s v="Initial"/>
    <s v="Closed"/>
    <d v="2023-01-23T00:00:00"/>
    <d v="2023-01-23T00:00:00"/>
    <n v="190287.5"/>
    <d v="2023-02-16T00:00:00"/>
    <d v="2023-07-18T00:00:00"/>
    <n v="152"/>
    <n v="24"/>
    <n v="211"/>
    <d v="2025-06-24T00:00:00"/>
    <n v="37545.440000000002"/>
    <n v="-152742.06"/>
    <n v="0"/>
    <n v="-37545.440000000002"/>
    <m/>
    <m/>
    <s v="UNPAID"/>
    <m/>
  </r>
  <r>
    <s v="24S-011"/>
    <x v="0"/>
    <s v="C000015869"/>
    <s v="R022"/>
    <s v="P.S. 22 - STATEN ISLAND"/>
    <n v="1213407"/>
    <s v="xxxx407"/>
    <n v="82742"/>
    <s v="CIP"/>
    <s v="Bracamonte, Jesus"/>
    <s v="Hygienist 14"/>
    <s v="LAP Construction Phase Services"/>
    <s v="Initial"/>
    <s v="NEW"/>
    <d v="2024-01-09T00:00:00"/>
    <d v="2024-01-09T00:00:00"/>
    <n v="5500"/>
    <m/>
    <m/>
    <n v="0"/>
    <s v="0"/>
    <m/>
    <m/>
    <m/>
    <s v=""/>
    <n v="0"/>
    <n v="0"/>
    <m/>
    <m/>
    <s v="UNPAID"/>
    <m/>
  </r>
  <r>
    <s v="24S-083"/>
    <x v="0"/>
    <s v="C000015869"/>
    <s v="R024"/>
    <s v="I.S. 24 - STATEN ISLAND"/>
    <n v="1304867"/>
    <s v="xxxx867"/>
    <n v="92944"/>
    <s v="CIP"/>
    <s v="Bracamonte, Jesus"/>
    <s v="Hygienist 14"/>
    <s v="Special Program"/>
    <s v="Initial"/>
    <s v="Closed"/>
    <d v="2024-08-15T00:00:00"/>
    <d v="2024-08-15T00:00:00"/>
    <n v="4000"/>
    <d v="2024-08-20T00:00:00"/>
    <d v="2025-08-21T00:00:00"/>
    <n v="366"/>
    <n v="5"/>
    <n v="161"/>
    <d v="2025-05-07T00:00:00"/>
    <n v="2032.9"/>
    <n v="-1967.1"/>
    <n v="2032.9"/>
    <n v="0"/>
    <n v="854349"/>
    <d v="2025-06-16T00:00:00"/>
    <s v="PAID"/>
    <s v="CHECK 24S-083 R024"/>
  </r>
  <r>
    <s v="22S-034"/>
    <x v="0"/>
    <s v="C000015869"/>
    <s v="R026"/>
    <s v="P.S. 26 - STATEN ISLAND"/>
    <n v="1132987"/>
    <s v="xxxx987"/>
    <n v="85620"/>
    <s v="CIP"/>
    <s v="Bracamonte, Jesus"/>
    <s v="Hygienist 14"/>
    <s v="PO 18 Asbestos Service"/>
    <s v="RFA"/>
    <s v="Closed"/>
    <d v="2022-04-28T00:00:00"/>
    <d v="2022-04-28T00:00:00"/>
    <n v="21075"/>
    <d v="2022-07-21T00:00:00"/>
    <d v="2022-07-27T00:00:00"/>
    <n v="6"/>
    <n v="84"/>
    <n v="2"/>
    <d v="2022-10-06T00:00:00"/>
    <n v="29313.56"/>
    <n v="8238.5600000000013"/>
    <n v="29313.56"/>
    <n v="0"/>
    <n v="780525"/>
    <d v="2022-10-06T00:00:00"/>
    <s v="PAID"/>
    <m/>
  </r>
  <r>
    <s v="23S-027"/>
    <x v="0"/>
    <s v="C000015869"/>
    <s v="R026"/>
    <s v="P.S. 26 - STATEN ISLAND"/>
    <n v="1177420"/>
    <s v="xxxx420"/>
    <n v="87998"/>
    <s v="CIP"/>
    <s v="Bracamonte, Jesus"/>
    <s v="Hygienist 14"/>
    <s v="PO 18 Asbestos Service"/>
    <s v="Initial"/>
    <s v="Closed"/>
    <d v="2023-04-20T00:00:00"/>
    <d v="2023-04-20T00:00:00"/>
    <m/>
    <d v="2023-04-20T00:00:00"/>
    <d v="2023-04-21T00:00:00"/>
    <n v="1"/>
    <n v="0"/>
    <n v="36"/>
    <d v="2023-08-01T00:00:00"/>
    <n v="6062.8"/>
    <n v="6062.8"/>
    <n v="6062.8"/>
    <n v="0"/>
    <n v="800921"/>
    <d v="2023-08-04T00:00:00"/>
    <s v="PAID"/>
    <m/>
  </r>
  <r>
    <s v="23S-107"/>
    <x v="0"/>
    <s v="C000015869"/>
    <s v="R026"/>
    <s v="P.S. 26 - STATEN ISLAND"/>
    <n v="1202649"/>
    <s v="xxxx649"/>
    <n v="89785"/>
    <s v="CIP"/>
    <s v="Bracamonte, Jesus"/>
    <s v="Hygienist 14"/>
    <s v="PO 18 Asbestos Service"/>
    <s v="Initial"/>
    <s v="Closed"/>
    <d v="2023-11-13T00:00:00"/>
    <d v="2023-11-13T00:00:00"/>
    <n v="3875"/>
    <d v="2023-10-28T00:00:00"/>
    <d v="2023-10-28T00:00:00"/>
    <n v="0"/>
    <n v="-16"/>
    <n v="122"/>
    <d v="2024-07-31T00:00:00"/>
    <n v="2523.58"/>
    <n v="-1351.42"/>
    <n v="2523.58"/>
    <n v="0"/>
    <n v="827896"/>
    <d v="2024-08-23T00:00:00"/>
    <s v="PAID"/>
    <m/>
  </r>
  <r>
    <s v="24S-089"/>
    <x v="0"/>
    <s v="C000015869"/>
    <s v="R026"/>
    <s v="P.S. 26 - STATEN ISLAND"/>
    <n v="1310116"/>
    <s v="xxxx116"/>
    <n v="93264"/>
    <s v="CIP"/>
    <s v="Bracamonte, Jesus"/>
    <s v="Hygienist 14"/>
    <s v="PO 18 Asbestos Service"/>
    <s v="Initial"/>
    <s v="NEW"/>
    <d v="2024-09-06T00:00:00"/>
    <d v="2024-09-06T00:00:00"/>
    <m/>
    <m/>
    <m/>
    <n v="0"/>
    <s v="0"/>
    <m/>
    <m/>
    <m/>
    <s v=""/>
    <n v="0"/>
    <n v="0"/>
    <m/>
    <m/>
    <s v="UNPAID"/>
    <m/>
  </r>
  <r>
    <s v="23S-115"/>
    <x v="0"/>
    <s v="C000015869"/>
    <s v="R030"/>
    <s v="P.S 30 - STATEN ISLAND"/>
    <n v="1205691"/>
    <s v="xxxx691"/>
    <n v="90030"/>
    <s v="CIP"/>
    <s v="Bracamonte, Jesus"/>
    <s v="Hygienist 14"/>
    <s v="PO 18 Asbestos Service"/>
    <s v="Initial"/>
    <s v="Closed"/>
    <d v="2023-11-17T00:00:00"/>
    <d v="2023-11-17T00:00:00"/>
    <n v="11375"/>
    <d v="2023-11-17T00:00:00"/>
    <d v="2023-11-18T00:00:00"/>
    <n v="1"/>
    <n v="0"/>
    <n v="70"/>
    <d v="2024-04-02T00:00:00"/>
    <n v="6029.25"/>
    <n v="-5345.75"/>
    <n v="6029.25"/>
    <n v="0"/>
    <n v="818641"/>
    <d v="2024-04-26T00:00:00"/>
    <s v="PAID"/>
    <m/>
  </r>
  <r>
    <m/>
    <x v="1"/>
    <s v="C000015869"/>
    <s v="R032"/>
    <s v="P.S. 32 - STATEN ISLAND"/>
    <n v="1132984"/>
    <s v="xxxx984"/>
    <n v="85600"/>
    <s v="CIP"/>
    <s v="Bracamonte, Jesus"/>
    <s v="Hygienist 14"/>
    <s v="PO 18 Asbestos Service"/>
    <s v="Initial"/>
    <s v="WIP"/>
    <d v="2022-07-20T00:00:00"/>
    <d v="2022-07-20T00:00:00"/>
    <n v="6000"/>
    <m/>
    <m/>
    <n v="0"/>
    <s v="0"/>
    <m/>
    <m/>
    <m/>
    <s v=""/>
    <n v="0"/>
    <n v="0"/>
    <m/>
    <m/>
    <s v="UNPAID"/>
    <m/>
  </r>
  <r>
    <s v="22S-003"/>
    <x v="0"/>
    <s v="C000015869"/>
    <s v="R034"/>
    <s v="P.S 34 - STATEN ISLAND"/>
    <n v="1123686"/>
    <s v="xxxx686"/>
    <n v="84927"/>
    <s v="CIP"/>
    <s v="Bracamonte, Jesus"/>
    <s v="Hygienist 14"/>
    <s v="PO 18 Asbestos Service"/>
    <s v="RFA"/>
    <s v="Closed"/>
    <d v="2022-04-28T00:00:00"/>
    <d v="2022-04-28T00:00:00"/>
    <n v="8300"/>
    <d v="2022-04-28T00:00:00"/>
    <d v="2022-04-30T00:00:00"/>
    <n v="2"/>
    <n v="0"/>
    <n v="1"/>
    <d v="2022-10-06T00:00:00"/>
    <n v="6453.9"/>
    <n v="-1846.1000000000004"/>
    <n v="6453.9"/>
    <n v="0"/>
    <n v="780524"/>
    <d v="2022-10-06T00:00:00"/>
    <s v="PAID"/>
    <m/>
  </r>
  <r>
    <s v="23S-030"/>
    <x v="0"/>
    <s v="C000015869"/>
    <s v="R034"/>
    <s v="P.S 34 - STATEN ISLAND"/>
    <n v="1179156"/>
    <s v="xxxx156"/>
    <n v="88108"/>
    <s v="CIP"/>
    <s v="Bracamonte, Jesus"/>
    <s v="Hygienist 14"/>
    <s v="PO 18 Asbestos Service"/>
    <s v="Initial"/>
    <s v="Closed"/>
    <d v="2023-05-12T00:00:00"/>
    <d v="2023-05-12T00:00:00"/>
    <m/>
    <d v="2023-05-05T00:00:00"/>
    <d v="2023-05-06T00:00:00"/>
    <n v="1"/>
    <n v="-7"/>
    <n v="37"/>
    <d v="2023-08-01T00:00:00"/>
    <n v="5264.23"/>
    <n v="5264.23"/>
    <n v="5264.23"/>
    <n v="0"/>
    <n v="800922"/>
    <d v="2023-08-04T00:00:00"/>
    <s v="PAID"/>
    <m/>
  </r>
  <r>
    <s v="24S-086"/>
    <x v="0"/>
    <s v="C000015869"/>
    <s v="R034"/>
    <s v="P.S 34 - STATEN ISLAND"/>
    <n v="1305386"/>
    <s v="xxxx386"/>
    <n v="92969"/>
    <s v="CIP"/>
    <s v="Bracamonte, Jesus"/>
    <s v="Hygienist 14"/>
    <s v="Special Program"/>
    <s v="Initial"/>
    <s v="Closed"/>
    <d v="2024-08-16T00:00:00"/>
    <d v="2024-08-16T00:00:00"/>
    <n v="4000"/>
    <d v="2024-09-01T00:00:00"/>
    <d v="2024-09-01T00:00:00"/>
    <n v="0"/>
    <n v="16"/>
    <n v="180"/>
    <d v="2025-06-03T00:00:00"/>
    <n v="3166.68"/>
    <n v="-833.32000000000016"/>
    <n v="0"/>
    <n v="-3166.68"/>
    <m/>
    <m/>
    <s v="UNPAID"/>
    <m/>
  </r>
  <r>
    <s v="23S-080"/>
    <x v="0"/>
    <s v="C000015869"/>
    <s v="R040"/>
    <s v="P.S. 373 (OLD P40) - STATEN ISLAND"/>
    <n v="1194257"/>
    <s v="xxxx257"/>
    <n v="89229"/>
    <s v="CIP"/>
    <s v="Bracamonte, Jesus"/>
    <s v="Hygienist 14"/>
    <s v="PO 18 Asbestos Service"/>
    <s v="Initial"/>
    <s v="Closed"/>
    <d v="2024-06-03T00:00:00"/>
    <d v="2024-06-03T00:00:00"/>
    <m/>
    <d v="2023-09-01T00:00:00"/>
    <d v="2023-09-02T00:00:00"/>
    <n v="1"/>
    <n v="-276"/>
    <n v="126"/>
    <d v="2024-08-12T00:00:00"/>
    <n v="2964.88"/>
    <n v="2964.88"/>
    <n v="2964.88"/>
    <n v="0"/>
    <n v="828332"/>
    <d v="2024-08-28T00:00:00"/>
    <s v="PAID"/>
    <m/>
  </r>
  <r>
    <s v="24S-046"/>
    <x v="0"/>
    <s v="C000015869"/>
    <s v="R040"/>
    <s v="P.S. 373 (OLD P40) - STATEN ISLAND"/>
    <n v="1194257"/>
    <s v="xxxx257"/>
    <n v="89229"/>
    <s v="CIP"/>
    <s v="Bracamonte, Jesus"/>
    <s v="Hygienist 14"/>
    <s v="PO 18 Asbestos Service"/>
    <s v="Initial"/>
    <s v="NEW"/>
    <d v="2024-08-30T00:00:00"/>
    <d v="2024-08-30T00:00:00"/>
    <n v="5575"/>
    <m/>
    <m/>
    <n v="0"/>
    <s v="0"/>
    <m/>
    <m/>
    <m/>
    <s v=""/>
    <n v="0"/>
    <n v="0"/>
    <m/>
    <m/>
    <s v="UNPAID"/>
    <m/>
  </r>
  <r>
    <s v="22S-015"/>
    <x v="0"/>
    <s v="C000015869"/>
    <s v="R045"/>
    <s v="P.S. 45 - STATEN ISLAND"/>
    <n v="1129757"/>
    <s v="xxxx757"/>
    <n v="85321"/>
    <s v="CIP"/>
    <s v="Bracamonte, Jesus"/>
    <s v="Hygienist 14"/>
    <s v="PO 18 Asbestos Service"/>
    <s v="RFA"/>
    <s v="Closed"/>
    <d v="2022-06-08T00:00:00"/>
    <d v="2022-06-08T00:00:00"/>
    <n v="8275"/>
    <d v="2022-06-08T00:00:00"/>
    <d v="2022-06-12T00:00:00"/>
    <n v="4"/>
    <n v="0"/>
    <n v="12"/>
    <d v="2023-06-14T00:00:00"/>
    <n v="7579.36"/>
    <n v="-695.64000000000033"/>
    <n v="7579.36"/>
    <n v="0"/>
    <n v="798454"/>
    <d v="2023-06-25T00:00:00"/>
    <s v="PAID"/>
    <m/>
  </r>
  <r>
    <m/>
    <x v="1"/>
    <s v="C000015869"/>
    <s v="R049"/>
    <s v="I.S. 49 - STATEN ISLAND"/>
    <n v="1212835"/>
    <s v="xxxx835"/>
    <n v="90300"/>
    <s v="CIP"/>
    <s v="Bracamonte, Jesus"/>
    <s v="Hygienist 14"/>
    <s v="PO 18 Asbestos Service"/>
    <s v="Initial"/>
    <s v="NEW"/>
    <d v="2024-01-09T00:00:00"/>
    <d v="2024-01-09T00:00:00"/>
    <n v="3100"/>
    <m/>
    <m/>
    <n v="0"/>
    <s v="0"/>
    <m/>
    <m/>
    <m/>
    <s v=""/>
    <n v="0"/>
    <n v="0"/>
    <m/>
    <m/>
    <s v="UNPAID"/>
    <m/>
  </r>
  <r>
    <s v="23S-074"/>
    <x v="0"/>
    <s v="C000015869"/>
    <s v="R053"/>
    <s v="P.S. 53 - STATEN ISLAND"/>
    <n v="1189854"/>
    <s v="xxxx854"/>
    <n v="88746"/>
    <s v="CIP"/>
    <s v="Bracamonte, Jesus"/>
    <s v="Hygienist 14"/>
    <s v="PO 18 Asbestos Service"/>
    <s v="Initial"/>
    <s v="Closed"/>
    <d v="2023-08-07T00:00:00"/>
    <d v="2023-08-07T00:00:00"/>
    <m/>
    <m/>
    <m/>
    <n v="0"/>
    <s v="0"/>
    <m/>
    <m/>
    <m/>
    <s v=""/>
    <n v="0"/>
    <n v="0"/>
    <m/>
    <m/>
    <s v="UNPAID"/>
    <m/>
  </r>
  <r>
    <m/>
    <x v="1"/>
    <s v="C000015869"/>
    <s v="R055"/>
    <s v="P.S. 55 - STATEN ISLAND"/>
    <n v="1311249"/>
    <s v="xxxx249"/>
    <n v="93283"/>
    <s v="CIP"/>
    <s v="Bracamonte, Jesus"/>
    <s v="Hygienist 14"/>
    <s v="PO 18 Asbestos Service"/>
    <s v="Initial"/>
    <s v="NEW"/>
    <d v="2024-09-14T00:00:00"/>
    <d v="2024-09-14T00:00:00"/>
    <n v="4000"/>
    <m/>
    <m/>
    <n v="0"/>
    <s v="0"/>
    <m/>
    <m/>
    <m/>
    <s v=""/>
    <n v="0"/>
    <n v="0"/>
    <m/>
    <m/>
    <s v="UNPAID"/>
    <m/>
  </r>
  <r>
    <s v="23S-109"/>
    <x v="0"/>
    <s v="C000015869"/>
    <s v="R055"/>
    <s v="P.S. 55 - STATEN ISLAND"/>
    <n v="1205516"/>
    <s v="xxxx516"/>
    <n v="89819"/>
    <s v="CIP"/>
    <s v="Bracamonte, Jesus"/>
    <s v="Hygienist 14"/>
    <s v="PO 18 Asbestos Service"/>
    <s v="Initial"/>
    <s v="Closed"/>
    <d v="2023-10-27T00:00:00"/>
    <d v="2023-10-27T00:00:00"/>
    <n v="7875"/>
    <d v="2023-10-27T00:00:00"/>
    <d v="2023-10-28T00:00:00"/>
    <n v="1"/>
    <n v="0"/>
    <n v="216"/>
    <d v="2025-06-25T00:00:00"/>
    <n v="6603.4"/>
    <n v="-1271.6000000000004"/>
    <n v="0"/>
    <n v="-6603.4"/>
    <m/>
    <m/>
    <s v="UNPAID"/>
    <m/>
  </r>
  <r>
    <s v="23S-096"/>
    <x v="0"/>
    <s v="C000015869"/>
    <s v="R057"/>
    <s v="P.S. 57 - STATEN ISLAND"/>
    <n v="1199112"/>
    <s v="xxxx112"/>
    <n v="89511"/>
    <s v="CIP"/>
    <s v="Bracamonte, Jesus"/>
    <s v="Hygienist 14"/>
    <s v="PO 18 Asbestos Service"/>
    <s v="Initial"/>
    <s v="Closed"/>
    <d v="2023-10-07T00:00:00"/>
    <d v="2023-10-07T00:00:00"/>
    <n v="10375"/>
    <d v="2023-10-06T00:00:00"/>
    <d v="2023-10-10T00:00:00"/>
    <n v="4"/>
    <n v="-1"/>
    <n v="238"/>
    <d v="2025-07-24T00:00:00"/>
    <n v="9467.3700000000008"/>
    <n v="-907.6299999999992"/>
    <n v="0"/>
    <n v="-9467.3700000000008"/>
    <m/>
    <m/>
    <s v="UNPAID"/>
    <m/>
  </r>
  <r>
    <s v="24S-065"/>
    <x v="0"/>
    <s v="C000015869"/>
    <s v="R059"/>
    <s v="THE HARBOR VIEW SCHOOL - STATEN ISLAND"/>
    <n v="1300413"/>
    <s v="xxxx413"/>
    <n v="92564"/>
    <s v="CIP"/>
    <s v="Bracamonte, Jesus"/>
    <s v="Hygienist 14"/>
    <s v="Special Program"/>
    <s v="Initial"/>
    <s v="Closed"/>
    <d v="2024-07-24T00:00:00"/>
    <d v="2024-07-24T00:00:00"/>
    <n v="4000"/>
    <d v="2024-07-26T00:00:00"/>
    <d v="2024-07-27T00:00:00"/>
    <n v="1"/>
    <n v="2"/>
    <n v="175"/>
    <d v="2025-06-03T00:00:00"/>
    <n v="4437.13"/>
    <n v="437.13000000000011"/>
    <n v="0"/>
    <n v="-4437.13"/>
    <m/>
    <m/>
    <s v="UNPAID"/>
    <m/>
  </r>
  <r>
    <s v="23S-021"/>
    <x v="0"/>
    <s v="C000015869"/>
    <s v="R061"/>
    <s v="I.S. 61 - STATEN ISLAND"/>
    <n v="1172020"/>
    <s v="xxxx020"/>
    <n v="87748"/>
    <s v="CIP"/>
    <s v="Bracamonte, Jesus"/>
    <s v="Hygienist 14"/>
    <s v="PO 18 Asbestos Service"/>
    <s v="Initial"/>
    <s v="Closed"/>
    <d v="2023-03-27T00:00:00"/>
    <d v="2023-03-27T00:00:00"/>
    <n v="9075"/>
    <d v="2023-04-28T00:00:00"/>
    <d v="2023-04-29T00:00:00"/>
    <n v="1"/>
    <n v="32"/>
    <n v="196"/>
    <d v="2025-06-16T00:00:00"/>
    <n v="4501.55"/>
    <n v="-4573.45"/>
    <n v="4501.55"/>
    <n v="0"/>
    <n v="855117"/>
    <d v="2025-06-23T00:00:00"/>
    <s v="PAID"/>
    <s v="CHECK 23S-021 R061"/>
  </r>
  <r>
    <s v="24S-021"/>
    <x v="0"/>
    <s v="C000015869"/>
    <s v="R075"/>
    <s v="I.S. 75 - STATEN ISLAND"/>
    <n v="1224929"/>
    <s v="xxxx929"/>
    <n v="91329"/>
    <s v="CIP"/>
    <s v="Bracamonte, Jesus"/>
    <s v="Hygienist 14"/>
    <s v="PO 18 Asbestos Service"/>
    <s v="Initial"/>
    <s v="NEW"/>
    <d v="2024-03-27T00:00:00"/>
    <d v="2024-03-27T00:00:00"/>
    <n v="17575"/>
    <m/>
    <m/>
    <n v="0"/>
    <s v="0"/>
    <m/>
    <m/>
    <m/>
    <s v=""/>
    <n v="0"/>
    <n v="0"/>
    <m/>
    <m/>
    <s v="UNPAID"/>
    <m/>
  </r>
  <r>
    <s v="22S-001"/>
    <x v="0"/>
    <s v="C000015869"/>
    <s v="R435"/>
    <s v="NEW DORP HS (NEW) - STATEN ISLAND"/>
    <n v="1116702"/>
    <s v="xxxx702"/>
    <n v="84575"/>
    <s v="CIP"/>
    <s v="Bracamonte, Jesus"/>
    <s v="Hygienist 14"/>
    <s v="PO 18 Asbestos Service"/>
    <s v="RFA"/>
    <s v="Closed"/>
    <d v="2022-03-16T00:00:00"/>
    <d v="2022-03-16T00:00:00"/>
    <m/>
    <d v="2022-03-16T00:00:00"/>
    <d v="2022-04-03T00:00:00"/>
    <n v="18"/>
    <n v="0"/>
    <n v="4"/>
    <d v="2022-11-14T00:00:00"/>
    <n v="12189.08"/>
    <n v="12189.08"/>
    <n v="12189.08"/>
    <n v="0"/>
    <n v="784612"/>
    <d v="2022-12-13T00:00:00"/>
    <s v="PAID"/>
    <m/>
  </r>
  <r>
    <s v="23S-116"/>
    <x v="0"/>
    <s v="C000015869"/>
    <s v="R435"/>
    <s v="NEW DORP HS (NEW) - STATEN ISLAND"/>
    <n v="1206985"/>
    <s v="xxxx985"/>
    <n v="90061"/>
    <s v="CIP"/>
    <s v="Bracamonte, Jesus"/>
    <s v="Hygienist 14"/>
    <s v="PO 18 Asbestos Service"/>
    <s v="Initial"/>
    <s v="Closed"/>
    <d v="2023-11-26T00:00:00"/>
    <d v="2023-11-26T00:00:00"/>
    <n v="3850"/>
    <d v="2023-11-26T00:00:00"/>
    <d v="2023-11-27T00:00:00"/>
    <n v="1"/>
    <n v="0"/>
    <n v="182"/>
    <d v="2025-06-03T00:00:00"/>
    <n v="2346.04"/>
    <n v="-1503.96"/>
    <n v="2346.04"/>
    <n v="0"/>
    <n v="854345"/>
    <d v="2025-06-16T00:00:00"/>
    <s v="PAID"/>
    <s v="CHECK 23S-116 R435"/>
  </r>
  <r>
    <s v="24S-005"/>
    <x v="0"/>
    <s v="C000015869"/>
    <s v="R435"/>
    <s v="NEW DORP HS (NEW) - STATEN ISLAND"/>
    <n v="1213180"/>
    <s v="xxxx180"/>
    <n v="90083"/>
    <s v="CIP"/>
    <s v="Bracamonte, Jesus"/>
    <s v="Hygienist 14"/>
    <s v="LAP Construction Phase Services"/>
    <s v="Initial"/>
    <s v="Closed"/>
    <d v="2024-01-04T00:00:00"/>
    <d v="2024-01-04T00:00:00"/>
    <n v="14000"/>
    <d v="2024-02-05T00:00:00"/>
    <d v="2024-11-17T00:00:00"/>
    <n v="286"/>
    <n v="32"/>
    <n v="215"/>
    <d v="2025-06-25T00:00:00"/>
    <n v="8436.98"/>
    <n v="-5563.02"/>
    <n v="0"/>
    <n v="-8436.98"/>
    <m/>
    <m/>
    <s v="UNPAID"/>
    <m/>
  </r>
  <r>
    <m/>
    <x v="1"/>
    <s v="C000015869"/>
    <s v="R435"/>
    <s v="NEW DORP HS (NEW) - STATEN ISLAND"/>
    <n v="1304869"/>
    <s v="xxxx869"/>
    <n v="92950"/>
    <s v="CIP"/>
    <s v="Bracamonte, Jesus"/>
    <s v="Hygienist 14"/>
    <s v="Special Program"/>
    <s v="Initial"/>
    <s v="NEW"/>
    <d v="2024-08-16T00:00:00"/>
    <d v="2024-08-16T00:00:00"/>
    <n v="4000"/>
    <m/>
    <m/>
    <n v="0"/>
    <s v="0"/>
    <m/>
    <m/>
    <m/>
    <s v=""/>
    <n v="0"/>
    <n v="0"/>
    <m/>
    <m/>
    <s v="UNPAID"/>
    <m/>
  </r>
  <r>
    <s v="24S-099"/>
    <x v="0"/>
    <s v="C000015869"/>
    <s v="R440"/>
    <s v="STATEN ISLAND TECHNIAL HS - STATEN ISLAND"/>
    <n v="1312305"/>
    <s v="xxxx305"/>
    <n v="93263"/>
    <s v="CIP"/>
    <s v="Bracamonte, Jesus"/>
    <s v="Hygienist 14"/>
    <s v="PO 18 Asbestos Service"/>
    <s v="Initial"/>
    <s v="Closed"/>
    <d v="2024-09-14T00:00:00"/>
    <d v="2024-09-14T00:00:00"/>
    <n v="10200"/>
    <d v="2024-09-14T00:00:00"/>
    <d v="2024-09-22T00:00:00"/>
    <n v="8"/>
    <n v="0"/>
    <n v="146"/>
    <d v="2025-01-27T00:00:00"/>
    <n v="10352.629999999999"/>
    <n v="152.6299999999992"/>
    <n v="10352.629999999999"/>
    <n v="0"/>
    <m/>
    <d v="2025-02-11T00:00:00"/>
    <s v="PAID"/>
    <m/>
  </r>
  <r>
    <s v="23S-056"/>
    <x v="0"/>
    <s v="C000015869"/>
    <s v="R455"/>
    <s v="TOTTENVILLE HS - STATEN ISLAND"/>
    <n v="1187909"/>
    <s v="xxxx909"/>
    <n v="88731"/>
    <s v="CIP"/>
    <s v="Bracamonte, Jesus"/>
    <s v="Hygienist 14"/>
    <s v="PO 18 Asbestos Service"/>
    <s v="Initial"/>
    <s v="Closed"/>
    <d v="2023-07-13T00:00:00"/>
    <d v="2023-07-13T00:00:00"/>
    <n v="7875"/>
    <d v="2023-07-13T00:00:00"/>
    <d v="2023-07-14T00:00:00"/>
    <n v="1"/>
    <n v="0"/>
    <n v="224"/>
    <d v="2025-07-07T00:00:00"/>
    <n v="2628.23"/>
    <n v="-5246.77"/>
    <n v="0"/>
    <n v="-2628.23"/>
    <m/>
    <m/>
    <s v="UNPAID"/>
    <m/>
  </r>
  <r>
    <m/>
    <x v="1"/>
    <s v="C000015869"/>
    <s v="R455"/>
    <s v="TOTTENVILLE HS - STATEN ISLAND"/>
    <n v="1304791"/>
    <s v="xxxx791"/>
    <n v="92921"/>
    <s v="CIP"/>
    <s v="Bracamonte, Jesus"/>
    <s v="Hygienist 14"/>
    <s v="Special Program"/>
    <s v="Initial"/>
    <s v="NEW"/>
    <d v="2024-08-10T00:00:00"/>
    <d v="2024-08-10T00:00:00"/>
    <n v="4000"/>
    <m/>
    <m/>
    <n v="0"/>
    <s v="0"/>
    <m/>
    <m/>
    <m/>
    <s v=""/>
    <n v="0"/>
    <n v="0"/>
    <m/>
    <m/>
    <s v="UNPAID"/>
    <m/>
  </r>
  <r>
    <s v="23S-024"/>
    <x v="0"/>
    <s v="C000015869"/>
    <s v="R460"/>
    <s v="SUSAN R. WAGNER HS - STATEN ISLAND"/>
    <n v="1173054"/>
    <s v="xxxx054"/>
    <n v="87850"/>
    <s v="CIP"/>
    <s v="Bracamonte, Jesus"/>
    <s v="Hygienist 14"/>
    <s v="PO 18 Asbestos Service"/>
    <s v="Initial"/>
    <s v="Closed"/>
    <d v="2023-04-10T00:00:00"/>
    <d v="2023-04-10T00:00:00"/>
    <n v="21520"/>
    <d v="2023-04-06T00:00:00"/>
    <d v="2023-06-18T00:00:00"/>
    <n v="73"/>
    <n v="-4"/>
    <n v="46"/>
    <d v="2023-10-16T00:00:00"/>
    <n v="8225.58"/>
    <n v="-13294.42"/>
    <n v="8225.58"/>
    <n v="0"/>
    <n v="807653"/>
    <d v="2023-11-08T00:00:00"/>
    <s v="PAID"/>
    <m/>
  </r>
  <r>
    <s v="24S-091"/>
    <x v="0"/>
    <s v="C000015869"/>
    <s v="R825"/>
    <s v="P.S. 25 (MOUNT LORETTO) - STATEN ISLAND"/>
    <n v="1311251"/>
    <s v="xxxx251"/>
    <n v="93259"/>
    <s v="CIP"/>
    <s v="Bracamonte, Jesus"/>
    <s v="Hygienist 14"/>
    <s v="PO 18 Asbestos Service"/>
    <s v="Initial"/>
    <s v="Closed"/>
    <d v="2024-09-08T00:00:00"/>
    <d v="2024-09-08T00:00:00"/>
    <n v="4121.58"/>
    <d v="2024-09-08T00:00:00"/>
    <d v="2024-09-09T00:00:00"/>
    <n v="1"/>
    <n v="0"/>
    <n v="169"/>
    <d v="2025-05-22T00:00:00"/>
    <n v="3502.58"/>
    <n v="-619"/>
    <n v="3502.58"/>
    <n v="0"/>
    <n v="854346"/>
    <d v="2025-06-16T00:00:00"/>
    <s v="PAID"/>
    <s v="CHECK 24S-091 R825"/>
  </r>
  <r>
    <s v="24S-067"/>
    <x v="0"/>
    <s v="C000015869"/>
    <s v="R831"/>
    <s v="P.S. 74 - STATEN ISLAND"/>
    <n v="1301196"/>
    <s v="xxxx196"/>
    <n v="92576"/>
    <s v="CIP"/>
    <s v="Bracamonte, Jesus"/>
    <s v="Hygienist 14"/>
    <s v="Special Program"/>
    <s v="Initial"/>
    <s v="Closed"/>
    <d v="2024-07-24T00:00:00"/>
    <d v="2024-07-24T00:00:00"/>
    <n v="4000"/>
    <d v="2024-08-01T00:00:00"/>
    <d v="2024-08-01T00:00:00"/>
    <n v="0"/>
    <n v="8"/>
    <n v="145"/>
    <d v="2024-12-31T00:00:00"/>
    <n v="2338.38"/>
    <n v="-1661.62"/>
    <n v="2338.38"/>
    <n v="0"/>
    <n v="841785"/>
    <d v="2025-01-22T00:00:00"/>
    <s v="PAID"/>
    <m/>
  </r>
  <r>
    <s v="22S-048"/>
    <x v="0"/>
    <s v="C000015869"/>
    <s v="R880"/>
    <s v="P.S. 80 (PETR COMPL-BLDG B) - STATEN ISLAND"/>
    <n v="1137953"/>
    <s v="xxxx953"/>
    <n v="85984"/>
    <s v="CIP"/>
    <s v="Bracamonte, Jesus"/>
    <s v="Hygienist 14"/>
    <s v="PO 18 Asbestos Service"/>
    <s v="Initial"/>
    <s v="Closed"/>
    <d v="2022-08-25T00:00:00"/>
    <d v="2022-08-25T00:00:00"/>
    <n v="10500"/>
    <d v="2022-09-14T00:00:00"/>
    <d v="2022-10-16T00:00:00"/>
    <n v="32"/>
    <n v="20"/>
    <n v="75"/>
    <d v="2024-04-18T00:00:00"/>
    <n v="5623.4"/>
    <n v="-4876.6000000000004"/>
    <n v="5623.4"/>
    <n v="0"/>
    <n v="819831"/>
    <d v="2024-05-10T00:00:00"/>
    <s v="PAID"/>
    <m/>
  </r>
  <r>
    <s v="19S-277"/>
    <x v="0"/>
    <s v="C000015869"/>
    <s v="R880"/>
    <s v="P.S. 80 (PETR COMPL-BLDG B) - STATEN ISLAND"/>
    <n v="1002367"/>
    <s v="xxxx367"/>
    <n v="73232"/>
    <s v="CIP"/>
    <s v="Scott, Richard"/>
    <s v="Hygienist 05"/>
    <s v="PO 18 Asbestos Service"/>
    <s v="Initial"/>
    <s v="Closed"/>
    <d v="2019-12-12T00:00:00"/>
    <d v="2019-12-12T00:00:00"/>
    <n v="500"/>
    <d v="2022-08-11T00:00:00"/>
    <d v="2022-08-17T00:00:00"/>
    <n v="6"/>
    <n v="973"/>
    <n v="4186"/>
    <d v="2023-07-20T00:00:00"/>
    <n v="12270.54"/>
    <n v="11770.54"/>
    <n v="12270.54"/>
    <n v="0"/>
    <n v="800187"/>
    <d v="2023-07-25T00:00:00"/>
    <s v="PAID"/>
    <m/>
  </r>
  <r>
    <s v="24S-142"/>
    <x v="0"/>
    <s v="C000015869"/>
    <s v="R883"/>
    <s v="P.S. 80 AX (PETR COMPL-BLDG K) - STATEN ISLAND"/>
    <n v="1327776"/>
    <s v="xxxx776"/>
    <n v="94296"/>
    <s v="CIP"/>
    <s v="Bracamonte, Jesus"/>
    <s v="Hygienist 14"/>
    <s v="PO 18 Asbestos Service"/>
    <s v="Initial"/>
    <s v="Closed"/>
    <d v="2024-12-19T00:00:00"/>
    <d v="2024-12-19T00:00:00"/>
    <n v="4100"/>
    <d v="2024-12-26T00:00:00"/>
    <d v="2024-12-26T00:00:00"/>
    <n v="0"/>
    <n v="7"/>
    <n v="212"/>
    <d v="2025-06-24T00:00:00"/>
    <n v="2344.06"/>
    <n v="-1755.94"/>
    <n v="0"/>
    <m/>
    <m/>
    <m/>
    <s v="UNPAID"/>
    <m/>
  </r>
  <r>
    <s v="23S-085"/>
    <x v="0"/>
    <s v="C000015869"/>
    <s v="X005"/>
    <s v="P.S. 5 - BRONX"/>
    <n v="1196035"/>
    <s v="xxxx035"/>
    <n v="89249"/>
    <s v="CIP"/>
    <s v="Alawamleh, Eman"/>
    <s v="Hygienist 11"/>
    <s v="PO 18 Asbestos Service"/>
    <s v="Initial"/>
    <s v="Closed"/>
    <d v="2023-09-15T00:00:00"/>
    <d v="2023-09-15T00:00:00"/>
    <n v="575"/>
    <d v="2023-09-14T00:00:00"/>
    <d v="2023-09-16T00:00:00"/>
    <n v="2"/>
    <n v="-1"/>
    <n v="84"/>
    <d v="2024-05-01T00:00:00"/>
    <n v="11013.5"/>
    <n v="10438.5"/>
    <n v="11013.5"/>
    <n v="0"/>
    <n v="824038"/>
    <d v="2024-07-01T00:00:00"/>
    <s v="PAID"/>
    <m/>
  </r>
  <r>
    <s v="24S-057"/>
    <x v="0"/>
    <s v="C000015869"/>
    <s v="X005"/>
    <s v="P.S. 5 - BRONX"/>
    <n v="1243687"/>
    <s v="xxxx687"/>
    <n v="92195"/>
    <s v="CIP"/>
    <s v="Bracamonte, Jesus"/>
    <s v="Hygienist 14"/>
    <s v="LAP Construction Phase Services"/>
    <s v="Initial"/>
    <s v="NEW"/>
    <d v="2024-06-28T00:00:00"/>
    <d v="2024-06-28T00:00:00"/>
    <n v="16700"/>
    <m/>
    <m/>
    <n v="0"/>
    <s v="0"/>
    <m/>
    <m/>
    <m/>
    <s v=""/>
    <n v="0"/>
    <n v="0"/>
    <m/>
    <m/>
    <s v="UNPAID"/>
    <m/>
  </r>
  <r>
    <s v="23S-064"/>
    <x v="0"/>
    <s v="C000015869"/>
    <s v="X011"/>
    <s v="P.S. 19 - BRONX"/>
    <n v="1188192"/>
    <s v="xxxx192"/>
    <n v="88729"/>
    <s v="CIP"/>
    <s v="Kowalski, Zbigniew"/>
    <s v="Hygienist 12"/>
    <s v="PO 18 Asbestos Service"/>
    <s v="Amendment"/>
    <s v="Closed"/>
    <d v="2023-07-24T00:00:00"/>
    <d v="2023-07-24T00:00:00"/>
    <n v="575"/>
    <d v="2023-08-07T00:00:00"/>
    <d v="2023-08-08T00:00:00"/>
    <n v="1"/>
    <n v="14"/>
    <n v="94"/>
    <d v="2024-05-24T00:00:00"/>
    <n v="5219.18"/>
    <n v="4644.18"/>
    <n v="5219.18"/>
    <n v="0"/>
    <n v="824528"/>
    <d v="2024-07-05T00:00:00"/>
    <s v="PAID"/>
    <m/>
  </r>
  <r>
    <s v="23S-038"/>
    <x v="0"/>
    <s v="C000015869"/>
    <s v="X019"/>
    <s v="P.S. 19 - BRONX"/>
    <n v="1183897"/>
    <s v="xxxx897"/>
    <n v="88212"/>
    <s v="CIP"/>
    <s v="Kowalski, Zbigniew"/>
    <s v="Hygienist 12"/>
    <s v="PO 18 Asbestos Service"/>
    <s v="Initial"/>
    <s v="Closed"/>
    <d v="2023-07-14T00:00:00"/>
    <d v="2023-07-14T00:00:00"/>
    <n v="54580.5"/>
    <d v="2023-08-17T00:00:00"/>
    <d v="2023-08-20T00:00:00"/>
    <n v="3"/>
    <n v="34"/>
    <n v="133"/>
    <d v="2024-09-19T00:00:00"/>
    <n v="13225.51"/>
    <n v="-41354.99"/>
    <n v="13225.51"/>
    <n v="0"/>
    <n v="835019"/>
    <d v="2024-11-06T00:00:00"/>
    <s v="PAID"/>
    <m/>
  </r>
  <r>
    <s v="23S-018"/>
    <x v="0"/>
    <s v="C000015869"/>
    <s v="X027"/>
    <s v="P.S. 277 - BRONX"/>
    <n v="1169734"/>
    <s v="xxxx734"/>
    <n v="87524"/>
    <s v="CIP"/>
    <s v="Alawamleh, Eman"/>
    <s v="Hygienist 11"/>
    <s v="PO 18 Asbestos Service"/>
    <s v="Initial"/>
    <s v="Closed"/>
    <d v="2023-03-02T00:00:00"/>
    <d v="2023-03-02T00:00:00"/>
    <n v="575"/>
    <d v="2023-07-07T00:00:00"/>
    <d v="2023-07-09T00:00:00"/>
    <n v="2"/>
    <n v="127"/>
    <n v="88"/>
    <d v="2024-05-06T00:00:00"/>
    <n v="8304.0499999999993"/>
    <n v="7729.0499999999993"/>
    <n v="8304.0499999999993"/>
    <n v="0"/>
    <n v="824040"/>
    <d v="2024-07-01T00:00:00"/>
    <s v="PAID"/>
    <m/>
  </r>
  <r>
    <s v="24S-097"/>
    <x v="0"/>
    <s v="C000015869"/>
    <s v="X028"/>
    <s v="P.S. 28 - BRONX"/>
    <n v="1308103"/>
    <s v="xxxx103"/>
    <n v="93164"/>
    <s v="CIP"/>
    <s v="Kowalski, Zbigniew"/>
    <s v="Hygienist 12"/>
    <s v="PO 18 Asbestos Service"/>
    <s v="Initial"/>
    <s v="Closed"/>
    <d v="2024-08-30T00:00:00"/>
    <d v="2024-08-30T00:00:00"/>
    <n v="575"/>
    <d v="2024-10-17T00:00:00"/>
    <d v="2024-10-19T00:00:00"/>
    <n v="2"/>
    <n v="48"/>
    <n v="230"/>
    <d v="2025-07-16T00:00:00"/>
    <n v="6034.19"/>
    <n v="5459.19"/>
    <n v="0"/>
    <n v="-6034.19"/>
    <m/>
    <m/>
    <s v="UNPAID"/>
    <m/>
  </r>
  <r>
    <s v="23S-138"/>
    <x v="0"/>
    <s v="C000015869"/>
    <s v="X039"/>
    <s v="NEW SCH FOR ARTS AND SCIENCE - BRONX"/>
    <n v="1196307"/>
    <s v="xxxx307"/>
    <n v="89315"/>
    <s v="CIP"/>
    <s v="Alawamleh, Eman"/>
    <s v="Hygienist 11"/>
    <s v="PO 18 Asbestos Service"/>
    <s v="Initial"/>
    <s v="Closed"/>
    <d v="2023-09-19T00:00:00"/>
    <d v="2023-09-19T00:00:00"/>
    <n v="14932.72"/>
    <d v="2024-08-23T00:00:00"/>
    <d v="2024-08-25T00:00:00"/>
    <n v="2"/>
    <n v="339"/>
    <n v="168"/>
    <d v="2025-05-22T00:00:00"/>
    <n v="13332.72"/>
    <n v="-1600"/>
    <n v="0"/>
    <n v="-13332.72"/>
    <m/>
    <m/>
    <s v="UNPAID"/>
    <m/>
  </r>
  <r>
    <s v="23S-025"/>
    <x v="0"/>
    <s v="C000015869"/>
    <s v="X041"/>
    <s v="P.S. 41 - BRONX"/>
    <n v="1174668"/>
    <s v="xxxx668"/>
    <n v="87890"/>
    <s v="CIP"/>
    <s v="Kowalski, Zbigniew"/>
    <s v="Hygienist 12"/>
    <s v="PO 18 Asbestos Service"/>
    <s v="Initial"/>
    <s v="WIP"/>
    <d v="2023-04-11T00:00:00"/>
    <d v="2023-04-11T00:00:00"/>
    <n v="575"/>
    <m/>
    <m/>
    <n v="0"/>
    <s v="0"/>
    <m/>
    <m/>
    <m/>
    <s v=""/>
    <m/>
    <n v="0"/>
    <m/>
    <m/>
    <s v="UNPAID"/>
    <m/>
  </r>
  <r>
    <s v="23S-014"/>
    <x v="0"/>
    <s v="C000015869"/>
    <s v="X049"/>
    <s v="P.S. 49 - BRONX"/>
    <n v="1167051"/>
    <s v="xxxx051"/>
    <n v="87395"/>
    <s v="CIP"/>
    <s v="Alawamleh, Eman"/>
    <s v="Hygienist 11"/>
    <s v="PO 18 Asbestos Service"/>
    <s v="Initial"/>
    <s v="Closed"/>
    <d v="2023-02-14T00:00:00"/>
    <d v="2023-02-14T00:00:00"/>
    <n v="575"/>
    <d v="2023-02-09T00:00:00"/>
    <d v="2023-02-12T00:00:00"/>
    <n v="3"/>
    <n v="-5"/>
    <n v="91"/>
    <d v="2024-05-07T00:00:00"/>
    <n v="6073.75"/>
    <n v="5498.75"/>
    <n v="6073.75"/>
    <n v="0"/>
    <n v="824042"/>
    <d v="2024-07-01T00:00:00"/>
    <s v="PAID"/>
    <m/>
  </r>
  <r>
    <s v="24S-055"/>
    <x v="0"/>
    <s v="C000015869"/>
    <s v="X065"/>
    <s v="P.S. 65 - BRONX"/>
    <n v="1244229"/>
    <s v="xxxx229"/>
    <n v="92350"/>
    <s v="CIP"/>
    <s v="Bracamonte, Jesus"/>
    <s v="Hygienist 14"/>
    <s v="PO 18 Asbestos Service"/>
    <s v="Initial"/>
    <s v="Closed"/>
    <d v="2024-07-12T00:00:00"/>
    <d v="2024-07-12T00:00:00"/>
    <n v="575"/>
    <d v="2024-10-24T00:00:00"/>
    <d v="2024-11-16T00:00:00"/>
    <n v="23"/>
    <n v="104"/>
    <n v="170"/>
    <d v="2025-05-22T00:00:00"/>
    <n v="17971.61"/>
    <n v="17396.61"/>
    <n v="17971.61"/>
    <n v="0"/>
    <n v="855124"/>
    <d v="2025-06-23T00:00:00"/>
    <s v="PAID"/>
    <s v="CHECK 24S-055 X065"/>
  </r>
  <r>
    <s v="24S-044"/>
    <x v="0"/>
    <s v="C000015869"/>
    <s v="X074"/>
    <s v="I.S. 201 - BRONX"/>
    <n v="1234316"/>
    <s v="xxxx316"/>
    <n v="91863"/>
    <s v="CIP"/>
    <m/>
    <e v="#N/A"/>
    <s v="LAP Construction Phase Services"/>
    <s v="Initial"/>
    <s v="NEW"/>
    <d v="2024-05-28T00:00:00"/>
    <d v="2024-05-28T00:00:00"/>
    <n v="300"/>
    <m/>
    <m/>
    <n v="0"/>
    <s v="0"/>
    <m/>
    <m/>
    <m/>
    <s v=""/>
    <m/>
    <n v="0"/>
    <m/>
    <m/>
    <s v="UNPAID"/>
    <m/>
  </r>
  <r>
    <s v="23S-114"/>
    <x v="0"/>
    <s v="C000015869"/>
    <s v="X075"/>
    <s v="P.S. 75 - BRONX"/>
    <n v="1205150"/>
    <s v="xxxx150"/>
    <n v="89840"/>
    <s v="CIP"/>
    <s v="Alawamleh, Eman"/>
    <s v="Hygienist 11"/>
    <s v="PO 18 Asbestos Service"/>
    <s v="Initial"/>
    <s v="Closed"/>
    <d v="2023-11-14T00:00:00"/>
    <d v="2023-11-14T00:00:00"/>
    <n v="575"/>
    <d v="2024-08-02T00:00:00"/>
    <d v="2024-08-26T00:00:00"/>
    <n v="24"/>
    <n v="262"/>
    <n v="201"/>
    <d v="2025-06-16T00:00:00"/>
    <n v="47383.26"/>
    <n v="46808.26"/>
    <n v="47383.26"/>
    <n v="0"/>
    <n v="855120"/>
    <d v="2025-06-23T00:00:00"/>
    <s v="PAID"/>
    <s v="CHECK 23S-114 X075"/>
  </r>
  <r>
    <s v="23S-034"/>
    <x v="0"/>
    <s v="C000015869"/>
    <s v="X080"/>
    <s v="P.S. 80 - BRONX"/>
    <n v="1171504"/>
    <s v="xxxx504"/>
    <n v="87691"/>
    <s v="CIP"/>
    <s v="Kowalski, Zbigniew"/>
    <s v="Hygienist 12"/>
    <s v="PO 18 Asbestos Service"/>
    <s v="Initial"/>
    <s v="Closed"/>
    <d v="2023-05-12T00:00:00"/>
    <d v="2023-05-12T00:00:00"/>
    <n v="575"/>
    <d v="2023-07-31T00:00:00"/>
    <d v="2023-08-10T00:00:00"/>
    <n v="10"/>
    <n v="80"/>
    <n v="79"/>
    <d v="2024-04-22T00:00:00"/>
    <n v="20602.27"/>
    <n v="20027.27"/>
    <n v="20602.27"/>
    <n v="0"/>
    <n v="823201"/>
    <d v="2024-06-20T00:00:00"/>
    <s v="PAID"/>
    <m/>
  </r>
  <r>
    <s v="23S-065"/>
    <x v="0"/>
    <s v="C000015869"/>
    <s v="X085"/>
    <s v="P.S. 85 - BRONX"/>
    <n v="1188698"/>
    <s v="xxxx698"/>
    <n v="88845"/>
    <s v="CIP"/>
    <s v="Kowalski, Zbigniew"/>
    <s v="Hygienist 12"/>
    <s v="PO 18 Asbestos Service"/>
    <s v="Amendment"/>
    <s v="Closed"/>
    <d v="2023-07-25T00:00:00"/>
    <d v="2023-07-25T00:00:00"/>
    <n v="3075"/>
    <d v="2023-07-24T00:00:00"/>
    <d v="2023-08-17T00:00:00"/>
    <n v="24"/>
    <n v="-1"/>
    <n v="92"/>
    <d v="2024-05-13T00:00:00"/>
    <n v="4410.05"/>
    <n v="1335.0500000000002"/>
    <n v="4410.05"/>
    <n v="0"/>
    <n v="823610"/>
    <d v="2024-06-25T00:00:00"/>
    <s v="PAID"/>
    <m/>
  </r>
  <r>
    <s v="23S-111"/>
    <x v="0"/>
    <s v="C000015869"/>
    <s v="X085"/>
    <s v="P.S. 85 - BRONX"/>
    <n v="1202987"/>
    <s v="xxxx987"/>
    <n v="89844"/>
    <s v="CIP"/>
    <s v="Kowalski, Zbigniew"/>
    <s v="Hygienist 12"/>
    <s v="PO 18 Asbestos Service"/>
    <s v="Initial"/>
    <s v="Closed"/>
    <d v="2023-10-30T00:00:00"/>
    <d v="2023-10-30T00:00:00"/>
    <n v="6575"/>
    <d v="2024-01-25T00:00:00"/>
    <d v="2024-01-28T00:00:00"/>
    <n v="3"/>
    <n v="87"/>
    <n v="117"/>
    <d v="2024-07-31T00:00:00"/>
    <n v="7352.25"/>
    <n v="777.25"/>
    <n v="7352.25"/>
    <n v="0"/>
    <n v="829477"/>
    <d v="2024-09-12T00:00:00"/>
    <s v="PAID"/>
    <m/>
  </r>
  <r>
    <s v="23S-059"/>
    <x v="0"/>
    <s v="C000015869"/>
    <s v="X085"/>
    <s v="P.S. 85 - BRONX"/>
    <n v="1188194"/>
    <s v="xxxx194"/>
    <n v="88763"/>
    <s v="CIP"/>
    <s v="Zarrabi, Abdi"/>
    <s v="Hygienist 10"/>
    <s v="PO 18 Asbestos Service"/>
    <s v="Amendment"/>
    <s v="Closed"/>
    <d v="2023-07-19T00:00:00"/>
    <d v="2023-07-19T00:00:00"/>
    <n v="41521"/>
    <d v="2023-07-24T00:00:00"/>
    <d v="2023-08-24T00:00:00"/>
    <n v="31"/>
    <n v="5"/>
    <n v="158"/>
    <d v="2025-05-06T00:00:00"/>
    <n v="20155.11"/>
    <n v="-21365.89"/>
    <n v="20155.11"/>
    <n v="0"/>
    <n v="855125"/>
    <d v="2025-06-23T00:00:00"/>
    <s v="PAID"/>
    <s v="CHECK 23S-059 X085"/>
  </r>
  <r>
    <s v="24S-088"/>
    <x v="0"/>
    <s v="C000015869"/>
    <s v="X086"/>
    <s v="P.S. 86 - BRONX"/>
    <n v="1304685"/>
    <s v="xxxx685"/>
    <n v="92919"/>
    <s v="CIP"/>
    <s v="Bracamonte, Jesus"/>
    <s v="Hygienist 14"/>
    <s v="PO 18 Asbestos Service"/>
    <s v="Initial"/>
    <s v="Closed"/>
    <d v="2024-08-19T00:00:00"/>
    <d v="2024-08-19T00:00:00"/>
    <n v="575"/>
    <d v="2024-09-05T00:00:00"/>
    <d v="2024-09-07T00:00:00"/>
    <n v="2"/>
    <n v="17"/>
    <n v="243"/>
    <d v="2025-07-24T00:00:00"/>
    <n v="6706.86"/>
    <n v="6131.86"/>
    <n v="0"/>
    <n v="-6706.86"/>
    <m/>
    <m/>
    <s v="UNPAID"/>
    <m/>
  </r>
  <r>
    <s v="22S-024"/>
    <x v="0"/>
    <s v="C000015869"/>
    <s v="X093"/>
    <s v="P.S. 93 - BRONX"/>
    <n v="1131990"/>
    <s v="xxxx990"/>
    <n v="85532"/>
    <s v="CIP"/>
    <s v="Alawamleh, Eman"/>
    <s v="Hygienist 11"/>
    <s v="PO 18 Asbestos Service"/>
    <s v="RFA"/>
    <s v="Closed"/>
    <d v="2022-06-30T00:00:00"/>
    <d v="2022-06-30T00:00:00"/>
    <n v="575"/>
    <d v="2022-06-30T00:00:00"/>
    <d v="2022-07-02T00:00:00"/>
    <n v="2"/>
    <n v="0"/>
    <n v="6"/>
    <d v="2022-12-28T00:00:00"/>
    <n v="6339.9"/>
    <n v="5764.9"/>
    <n v="6339.9"/>
    <n v="0"/>
    <n v="790648"/>
    <d v="2023-03-08T00:00:00"/>
    <s v="PAID"/>
    <m/>
  </r>
  <r>
    <s v="23S-053"/>
    <x v="0"/>
    <s v="C000015869"/>
    <s v="X101"/>
    <s v="I.S. 101 - BRONX"/>
    <n v="1183976"/>
    <s v="xxxx976"/>
    <n v="88398"/>
    <s v="CIP"/>
    <s v="Alawamleh, Eman"/>
    <s v="Hygienist 11"/>
    <s v="PO 18 Asbestos Service"/>
    <s v="Initial"/>
    <s v="Closed"/>
    <d v="2023-06-15T00:00:00"/>
    <d v="2023-06-15T00:00:00"/>
    <n v="575"/>
    <d v="2023-09-21T00:00:00"/>
    <d v="2023-09-24T00:00:00"/>
    <n v="3"/>
    <n v="98"/>
    <n v="58"/>
    <d v="2024-02-21T00:00:00"/>
    <n v="6284.13"/>
    <n v="5709.13"/>
    <n v="6284.13"/>
    <n v="0"/>
    <n v="819689"/>
    <d v="2024-05-09T00:00:00"/>
    <s v="PAID"/>
    <m/>
  </r>
  <r>
    <s v="23S-058"/>
    <x v="0"/>
    <s v="C000015869"/>
    <s v="X101"/>
    <s v="I.S. 101 - BRONX"/>
    <n v="1186918"/>
    <s v="xxxx918"/>
    <n v="88631"/>
    <s v="CIP"/>
    <s v="Bracamonte, Jesus"/>
    <s v="Hygienist 14"/>
    <s v="LAP Construction Phase Services"/>
    <s v="Initial"/>
    <s v="Closed"/>
    <d v="2023-07-19T00:00:00"/>
    <d v="2023-07-19T00:00:00"/>
    <n v="9020"/>
    <d v="2023-12-15T00:00:00"/>
    <d v="2023-12-17T00:00:00"/>
    <n v="2"/>
    <n v="149"/>
    <n v="100"/>
    <d v="2024-06-05T00:00:00"/>
    <n v="6341.5"/>
    <n v="-2678.5"/>
    <n v="6341.5"/>
    <n v="0"/>
    <n v="822987"/>
    <d v="2024-06-17T00:00:00"/>
    <s v="PAID"/>
    <m/>
  </r>
  <r>
    <s v="23S-003"/>
    <x v="0"/>
    <s v="C000015869"/>
    <s v="X101"/>
    <s v="I.S. 101 - BRONX"/>
    <n v="1163449"/>
    <s v="xxxx449"/>
    <n v="87019"/>
    <s v="CIP"/>
    <s v="Bracamonte, Jesus"/>
    <s v="Hygienist 14"/>
    <s v="LAP Construction Phase Services"/>
    <s v="Initial"/>
    <s v="Closed"/>
    <d v="2023-02-03T00:00:00"/>
    <d v="2023-02-03T00:00:00"/>
    <n v="38500"/>
    <d v="2023-02-24T00:00:00"/>
    <d v="2023-12-15T00:00:00"/>
    <n v="294"/>
    <n v="21"/>
    <n v="132"/>
    <d v="2024-08-23T00:00:00"/>
    <n v="37718.949999999997"/>
    <n v="-781.05000000000291"/>
    <n v="37718.949999999997"/>
    <n v="0"/>
    <n v="831360"/>
    <d v="2024-10-01T00:00:00"/>
    <s v="PAID"/>
    <m/>
  </r>
  <r>
    <m/>
    <x v="1"/>
    <s v="C000015869"/>
    <s v="X102"/>
    <s v="P.S. 102 - BRONX"/>
    <n v="1328013"/>
    <s v="xxxx013"/>
    <n v="93969"/>
    <s v="CIP"/>
    <s v="Bracamonte, Jesus"/>
    <s v="Hygienist 14"/>
    <s v="LAP Construction Phase Services"/>
    <s v="Initial"/>
    <s v="NEW"/>
    <d v="2024-12-26T00:00:00"/>
    <d v="2024-12-26T00:00:00"/>
    <n v="15045"/>
    <m/>
    <m/>
    <n v="0"/>
    <s v="0"/>
    <m/>
    <m/>
    <m/>
    <s v=""/>
    <n v="0"/>
    <n v="0"/>
    <m/>
    <m/>
    <s v="UNPAID"/>
    <m/>
  </r>
  <r>
    <s v="23S-052"/>
    <x v="0"/>
    <s v="C000015869"/>
    <s v="X107"/>
    <s v="I.S. 107 - BRONX"/>
    <n v="1185462"/>
    <s v="xxxx462"/>
    <n v="88307"/>
    <s v="CIP"/>
    <s v="Alawamleh, Eman"/>
    <s v="Hygienist 11"/>
    <s v="PO 18 Asbestos Service"/>
    <s v="Initial"/>
    <s v="WIP"/>
    <d v="2023-06-21T00:00:00"/>
    <d v="2023-06-21T00:00:00"/>
    <m/>
    <m/>
    <m/>
    <n v="0"/>
    <s v="0"/>
    <m/>
    <m/>
    <m/>
    <s v=""/>
    <n v="0"/>
    <n v="0"/>
    <m/>
    <m/>
    <s v="UNPAID"/>
    <m/>
  </r>
  <r>
    <s v="22S-036"/>
    <x v="0"/>
    <s v="C000015869"/>
    <s v="X127"/>
    <s v="I.S. 127 - BRONX"/>
    <n v="1135064"/>
    <s v="xxxx064"/>
    <n v="85704"/>
    <s v="CIP"/>
    <s v="Kowalski, Zbigniew"/>
    <s v="Hygienist 12"/>
    <s v="PO 18 Asbestos Service"/>
    <s v="RFA"/>
    <s v="Closed"/>
    <d v="2022-07-22T00:00:00"/>
    <d v="2022-07-22T00:00:00"/>
    <n v="8875"/>
    <d v="2022-07-22T00:00:00"/>
    <d v="2022-07-25T00:00:00"/>
    <n v="3"/>
    <n v="0"/>
    <n v="24"/>
    <d v="2023-07-05T00:00:00"/>
    <n v="11811.36"/>
    <n v="2936.3600000000006"/>
    <n v="11811.36"/>
    <n v="0"/>
    <n v="804163"/>
    <d v="2023-09-22T00:00:00"/>
    <s v="PAID"/>
    <m/>
  </r>
  <r>
    <m/>
    <x v="1"/>
    <s v="C000015869"/>
    <s v="X131"/>
    <s v="I.S. 131 - BRONX"/>
    <n v="1335358"/>
    <s v="xxxx358"/>
    <n v="94778"/>
    <s v="CIP"/>
    <s v="Alawamleh, Eman"/>
    <s v="Hygienist 11"/>
    <s v="PO 18 Asbestos Service"/>
    <s v="Initial"/>
    <s v="NEW"/>
    <d v="2025-02-14T00:00:00"/>
    <d v="2025-02-14T00:00:00"/>
    <n v="575"/>
    <m/>
    <m/>
    <n v="0"/>
    <s v="0"/>
    <m/>
    <m/>
    <m/>
    <s v=""/>
    <m/>
    <m/>
    <m/>
    <m/>
    <s v="UNPAID"/>
    <m/>
  </r>
  <r>
    <s v="23S-082"/>
    <x v="0"/>
    <s v="C000015869"/>
    <s v="X146"/>
    <s v="P.S. 146 - BRONX"/>
    <n v="1195355"/>
    <s v="xxxx355"/>
    <n v="89316"/>
    <s v="CIP"/>
    <s v="Alawamleh, Eman"/>
    <s v="Hygienist 11"/>
    <s v="PO 18 Asbestos Service"/>
    <s v="Initial"/>
    <s v="WIP"/>
    <d v="2023-09-11T00:00:00"/>
    <d v="2023-09-11T00:00:00"/>
    <n v="575"/>
    <m/>
    <m/>
    <n v="0"/>
    <s v="0"/>
    <m/>
    <m/>
    <m/>
    <s v=""/>
    <m/>
    <n v="0"/>
    <m/>
    <m/>
    <s v="UNPAID"/>
    <m/>
  </r>
  <r>
    <s v="24S-058"/>
    <x v="0"/>
    <s v="C000015869"/>
    <s v="X149"/>
    <s v="J.H.S. 149 - BRONX"/>
    <n v="1243686"/>
    <s v="xxxx686"/>
    <n v="92199"/>
    <s v="CIP"/>
    <m/>
    <e v="#N/A"/>
    <s v="LAP Construction Phase Services"/>
    <s v="Initial"/>
    <s v="NEW"/>
    <d v="2024-06-28T00:00:00"/>
    <d v="2024-06-28T00:00:00"/>
    <n v="16700"/>
    <m/>
    <m/>
    <n v="0"/>
    <s v="0"/>
    <m/>
    <m/>
    <m/>
    <s v=""/>
    <m/>
    <n v="0"/>
    <m/>
    <m/>
    <s v="UNPAID"/>
    <m/>
  </r>
  <r>
    <m/>
    <x v="1"/>
    <s v="C000015869"/>
    <s v="X161"/>
    <s v="P.S. 161 - BRONX"/>
    <n v="1335270"/>
    <s v="xxxx270"/>
    <n v="94786"/>
    <s v="CIP"/>
    <s v="Alawamleh, Eman"/>
    <s v="Hygienist 11"/>
    <s v="PO 18 Asbestos Service"/>
    <s v="Initial"/>
    <s v="NEW"/>
    <d v="2025-02-19T00:00:00"/>
    <d v="2025-02-19T00:00:00"/>
    <n v="575"/>
    <m/>
    <m/>
    <n v="0"/>
    <s v="0"/>
    <m/>
    <m/>
    <m/>
    <s v=""/>
    <m/>
    <m/>
    <m/>
    <m/>
    <s v="UNPAID"/>
    <m/>
  </r>
  <r>
    <s v="23S-013"/>
    <x v="0"/>
    <s v="C000015869"/>
    <s v="X401"/>
    <s v="BRONX REGIONAL HS (OLD 133) - BRONX"/>
    <n v="1165246"/>
    <s v="xxxx246"/>
    <n v="87286"/>
    <s v="CIP"/>
    <s v="Kowalski, Zbigniew"/>
    <s v="Hygienist 12"/>
    <s v="PO 18 Asbestos Service"/>
    <s v="Initial"/>
    <s v="Closed"/>
    <d v="2023-02-06T00:00:00"/>
    <d v="2023-02-06T00:00:00"/>
    <n v="575"/>
    <d v="2023-03-23T00:00:00"/>
    <d v="2023-03-25T00:00:00"/>
    <n v="2"/>
    <n v="45"/>
    <n v="51"/>
    <d v="2024-02-07T00:00:00"/>
    <n v="7268.63"/>
    <n v="6693.63"/>
    <n v="7268.63"/>
    <n v="0"/>
    <n v="815948"/>
    <d v="2024-03-18T00:00:00"/>
    <s v="PAID"/>
    <m/>
  </r>
  <r>
    <s v="22S-028"/>
    <x v="0"/>
    <s v="C000015869"/>
    <s v="X425"/>
    <s v="EVANDER CHILDS HS - BRONX"/>
    <n v="1130024"/>
    <s v="xxxx024"/>
    <n v="85491"/>
    <s v="CIP"/>
    <s v="Kowalski, Zbigniew"/>
    <s v="Hygienist 12"/>
    <s v="PO 18 Asbestos Service"/>
    <s v="RFA"/>
    <s v="Closed"/>
    <d v="2022-07-06T00:00:00"/>
    <d v="2022-07-06T00:00:00"/>
    <n v="575"/>
    <d v="2022-08-11T00:00:00"/>
    <d v="2022-08-13T00:00:00"/>
    <n v="2"/>
    <n v="36"/>
    <n v="14"/>
    <d v="2023-06-20T00:00:00"/>
    <n v="6187.21"/>
    <n v="5612.21"/>
    <n v="6187.21"/>
    <n v="0"/>
    <n v="799215"/>
    <d v="2023-07-11T00:00:00"/>
    <s v="PAID"/>
    <m/>
  </r>
  <r>
    <s v="22S-061"/>
    <x v="0"/>
    <s v="C000015869"/>
    <s v="X455"/>
    <s v="HARRY S TRUMAN HS - BRONX"/>
    <n v="1146848"/>
    <s v="xxxx848"/>
    <n v="85699"/>
    <s v="CIP"/>
    <s v="Kowalski, Zbigniew"/>
    <s v="Hygienist 12"/>
    <s v="PO 18 Asbestos Service"/>
    <s v="RFA"/>
    <s v="Closed"/>
    <d v="2022-09-29T00:00:00"/>
    <d v="2022-09-29T00:00:00"/>
    <n v="575"/>
    <d v="2023-02-21T00:00:00"/>
    <d v="2023-02-24T00:00:00"/>
    <n v="3"/>
    <n v="145"/>
    <n v="34"/>
    <d v="2023-09-06T00:00:00"/>
    <n v="8454.4500000000007"/>
    <n v="7879.4500000000007"/>
    <n v="8454.4500000000007"/>
    <n v="0"/>
    <n v="805729"/>
    <d v="2023-10-13T00:00:00"/>
    <s v="PAID"/>
    <m/>
  </r>
  <r>
    <s v="22S-023"/>
    <x v="0"/>
    <s v="C000015869"/>
    <s v="X470"/>
    <s v="SOUTH BRONX EDUCATIONAL CAMPUS (OLD 38) - BRONX"/>
    <n v="1128873"/>
    <s v="xxxx873"/>
    <n v="85247"/>
    <s v="CIP"/>
    <s v="Alawamleh, Eman"/>
    <s v="Hygienist 11"/>
    <s v="PO 18 Asbestos Service"/>
    <s v="Initial"/>
    <s v="Closed"/>
    <d v="2022-06-23T00:00:00"/>
    <d v="2022-06-23T00:00:00"/>
    <n v="575"/>
    <d v="2023-02-16T00:00:00"/>
    <d v="2023-04-08T00:00:00"/>
    <n v="51"/>
    <n v="238"/>
    <n v="45"/>
    <d v="2023-10-11T00:00:00"/>
    <n v="26283.31"/>
    <n v="25708.31"/>
    <n v="26283.31"/>
    <n v="0"/>
    <n v="820910"/>
    <d v="2024-05-21T00:00:00"/>
    <s v="PAID"/>
    <m/>
  </r>
  <r>
    <s v="23S-035"/>
    <x v="0"/>
    <s v="C000015869"/>
    <s v="X470"/>
    <s v="SOUTH BRONX EDUCATIONAL CAMPUS (OLD 38) - BRONX"/>
    <n v="1175547"/>
    <s v="xxxx547"/>
    <n v="87938"/>
    <s v="CIP"/>
    <s v="Alawamleh, Eman"/>
    <s v="Hygienist 11"/>
    <s v="PO 18 Asbestos Service"/>
    <s v="Initial"/>
    <s v="Closed"/>
    <d v="2023-05-10T00:00:00"/>
    <d v="2023-05-10T00:00:00"/>
    <n v="575"/>
    <d v="2023-08-17T00:00:00"/>
    <d v="2023-08-19T00:00:00"/>
    <n v="2"/>
    <n v="99"/>
    <n v="64"/>
    <d v="2024-03-20T00:00:00"/>
    <n v="7061.55"/>
    <n v="6486.55"/>
    <n v="7061.55"/>
    <n v="0"/>
    <n v="849822"/>
    <d v="2025-04-28T00:00:00"/>
    <s v="PAID"/>
    <m/>
  </r>
  <r>
    <s v="22S-026"/>
    <x v="0"/>
    <s v="C000015869"/>
    <s v="X470"/>
    <s v="SOUTH BRONX EDUCATIONAL CAMPUS (OLD 38) - BRONX"/>
    <n v="1131033"/>
    <s v="xxxx033"/>
    <n v="85485"/>
    <s v="CIP"/>
    <s v="Alawamleh, Eman"/>
    <s v="Hygienist 11"/>
    <s v="PO 18 Asbestos Service"/>
    <s v="Initial"/>
    <s v="Closed"/>
    <d v="2022-07-08T00:00:00"/>
    <d v="2022-07-08T00:00:00"/>
    <n v="575"/>
    <d v="2022-07-07T00:00:00"/>
    <d v="2022-07-09T00:00:00"/>
    <n v="2"/>
    <n v="-1"/>
    <n v="67"/>
    <d v="2024-03-26T00:00:00"/>
    <n v="7124.33"/>
    <n v="6549.33"/>
    <n v="7124.33"/>
    <n v="0"/>
    <n v="821671"/>
    <d v="2024-05-29T00:00:00"/>
    <s v="PAID"/>
    <m/>
  </r>
  <r>
    <s v="23S-041"/>
    <x v="0"/>
    <s v="C000015869"/>
    <s v="X807"/>
    <s v="DISTRICT OFFICE #7 (OLD 18) - BRONX"/>
    <n v="1180607"/>
    <s v="xxxx607"/>
    <n v="88248"/>
    <s v="CIP"/>
    <s v="Alawamleh, Eman"/>
    <s v="Hygienist 11"/>
    <s v="PO 18 Asbestos Service"/>
    <s v="Initial"/>
    <s v="WIP"/>
    <d v="2023-05-24T00:00:00"/>
    <d v="2023-05-24T00:00:00"/>
    <n v="575"/>
    <m/>
    <m/>
    <n v="0"/>
    <s v="0"/>
    <m/>
    <m/>
    <m/>
    <s v=""/>
    <m/>
    <n v="0"/>
    <m/>
    <m/>
    <s v="UNPAID"/>
    <m/>
  </r>
  <r>
    <s v="22S-081"/>
    <x v="0"/>
    <s v="C000015869"/>
    <s v="X843"/>
    <s v="P.S. 246 (POE CENTER) - BRONX"/>
    <n v="1158558"/>
    <s v="xxxx558"/>
    <n v="86979"/>
    <s v="CIP"/>
    <s v="Kowalski, Zbigniew"/>
    <s v="Hygienist 12"/>
    <s v="PO 18 Asbestos Service"/>
    <s v="Initial"/>
    <s v="WIP"/>
    <d v="2022-12-21T00:00:00"/>
    <d v="2022-12-21T00:00:00"/>
    <n v="8575"/>
    <m/>
    <m/>
    <n v="0"/>
    <s v="0"/>
    <m/>
    <m/>
    <m/>
    <s v=""/>
    <m/>
    <n v="0"/>
    <m/>
    <m/>
    <s v="UNPAID"/>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09A017-B08E-F24B-8CAF-1863D0696C43}" name="PivotTable8"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A4" firstHeaderRow="1" firstDataRow="1" firstDataCol="0"/>
  <pivotFields count="31">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showAll="0"/>
    <pivotField showAll="0"/>
    <pivotField showAll="0"/>
    <pivotField numFmtId="2"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Job OPEN" fld="1"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73B6713-DCFF-B645-9D8E-A565F1FE10E6}" name="Table_19" displayName="Table_19" ref="A1:AE362" headerRowDxfId="4">
  <autoFilter ref="A1:AE362" xr:uid="{00000000-000C-0000-FFFF-FFFF00000000}"/>
  <tableColumns count="31">
    <tableColumn id="1" xr3:uid="{651E5CDD-1D38-2C42-BB75-7A570CDAB16D}" name="SAI FILE NO"/>
    <tableColumn id="33" xr3:uid="{90220250-2121-EA4B-AA0B-9AD61A88EED4}" name="Job OPEN" dataDxfId="0">
      <calculatedColumnFormula>IF(A2&lt;&gt;"", "OPEN", "Not Started")</calculatedColumnFormula>
    </tableColumn>
    <tableColumn id="2" xr3:uid="{E2511001-22A5-5F4C-B6EE-9F004BD45FD7}" name="Contract #"/>
    <tableColumn id="3" xr3:uid="{DC0ABB19-3DED-AA45-8B72-82DFBF34C22E}" name="Building"/>
    <tableColumn id="4" xr3:uid="{8C46F12D-117D-C54A-9015-0EDF4764BF6A}" name="School Name"/>
    <tableColumn id="5" xr3:uid="{A6E4BB17-EA72-6644-BE62-7F84545C024D}" name="WA #"/>
    <tableColumn id="26" xr3:uid="{C53398F0-BC1A-4C46-ADD9-5DBA9CD1DC34}" name="Alias_WA" dataDxfId="6">
      <calculatedColumnFormula>("xxxx" &amp; RIGHT(F2, 3))</calculatedColumnFormula>
    </tableColumn>
    <tableColumn id="6" xr3:uid="{A1FEB973-1A45-5343-A437-466EA3AD48C6}" name="Service ID"/>
    <tableColumn id="7" xr3:uid="{6868B66D-7318-F340-BA5A-526284104C89}" name="Project Type"/>
    <tableColumn id="8" xr3:uid="{57C5D5CF-CDAE-374B-935B-56B985E84EFF}" name="Primary Hygienist"/>
    <tableColumn id="25" xr3:uid="{DE72DF7D-C893-344D-A491-430DFECF5003}" name="Alias_Hygienist" dataDxfId="7">
      <calculatedColumnFormula>"Hygienist " &amp; TEXT(MATCH( J2, _xlfn.UNIQUE($J$2:$J$362), 0), "00")</calculatedColumnFormula>
    </tableColumn>
    <tableColumn id="9" xr3:uid="{49BDF421-0182-A141-AFB4-985D787CFDBE}" name="Service Name"/>
    <tableColumn id="10" xr3:uid="{2279FCA9-C323-1841-A09D-1864A802A503}" name="WA Type"/>
    <tableColumn id="11" xr3:uid="{D5582DEB-ADA6-FB44-9EB7-298DE4FEDEA1}" name="WA Status"/>
    <tableColumn id="12" xr3:uid="{D6B7B0FC-4FB2-F440-BC69-14BAFF8EDF73}" name="Initiation Date (WA)"/>
    <tableColumn id="32" xr3:uid="{AE431678-A070-2247-9537-CDBEB8831689}" name="Column2" dataDxfId="2">
      <calculatedColumnFormula>IF(O2="", R2, O2)</calculatedColumnFormula>
    </tableColumn>
    <tableColumn id="13" xr3:uid="{779403A3-8C8A-074D-8974-F3EF84891302}" name="Estimated Cost (WA)"/>
    <tableColumn id="14" xr3:uid="{D1B43687-842F-B14F-8551-722D1C3CFD16}" name="Actual Start Date (RFP)"/>
    <tableColumn id="15" xr3:uid="{E94DC341-F7EF-0B44-9E25-D5E5C315C0A0}" name="Actual Date of Completion (RFP)"/>
    <tableColumn id="28" xr3:uid="{4176670B-5C92-D044-9AC5-500A406E2DF9}" name="Days to Complete" dataDxfId="3">
      <calculatedColumnFormula>IF(R2="", 0,S2-R2)</calculatedColumnFormula>
    </tableColumn>
    <tableColumn id="30" xr3:uid="{75ED10FD-3082-2C4F-8873-92E9D303FC71}" name="Days from Initial to Start DT" dataDxfId="1">
      <calculatedColumnFormula>IF(OR(O2="",R2=""), "0", (-1*(O2-R2)))</calculatedColumnFormula>
    </tableColumn>
    <tableColumn id="16" xr3:uid="{B7930F7D-F579-7743-AB86-340F53D8ED92}" name="RFP No"/>
    <tableColumn id="17" xr3:uid="{FF1E1C89-CC3B-6046-99CD-7178A5B6C250}" name="Date of RFP"/>
    <tableColumn id="18" xr3:uid="{C55BC11A-82EA-394A-BC17-552C550CD1D3}" name="Amount Invoiced (RFP)"/>
    <tableColumn id="31" xr3:uid="{3595FBD2-3C8E-3949-837A-B50B3AEAA958}" name="Cost Variance" dataDxfId="5">
      <calculatedColumnFormula>IF(X2="", "", X2-Q2)</calculatedColumnFormula>
    </tableColumn>
    <tableColumn id="19" xr3:uid="{9889B2AE-070B-7743-A648-1A09A30EFEC2}" name="Amount Received"/>
    <tableColumn id="20" xr3:uid="{6B7565CC-8EF6-4342-86A1-DD96B34BFBFD}" name="Amount Outstanding"/>
    <tableColumn id="21" xr3:uid="{5DA03369-0260-4E40-A6D3-8E241768DDDE}" name="CHECK NO."/>
    <tableColumn id="22" xr3:uid="{FAA2886D-7B6E-8E41-88A6-95FF46AAC819}" name="DATE ON CHECK"/>
    <tableColumn id="23" xr3:uid="{A4F282EB-B21D-2640-9272-098F6CD0D7AB}" name="PAID / UNPAID"/>
    <tableColumn id="24" xr3:uid="{A42D8BCE-8EC2-6B4B-A29C-D80BB59267A5}" name="NOTES"/>
  </tableColumns>
  <tableStyleInfo name="TableStyleLight1"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X362">
  <autoFilter ref="A1:X362" xr:uid="{00000000-000C-0000-FFFF-FFFF00000000}"/>
  <tableColumns count="24">
    <tableColumn id="1" xr3:uid="{00000000-0010-0000-0000-000001000000}" name="SAI FILE NO"/>
    <tableColumn id="2" xr3:uid="{00000000-0010-0000-0000-000002000000}" name="Contract #"/>
    <tableColumn id="3" xr3:uid="{00000000-0010-0000-0000-000003000000}" name="Building"/>
    <tableColumn id="4" xr3:uid="{00000000-0010-0000-0000-000004000000}" name="School Name"/>
    <tableColumn id="5" xr3:uid="{00000000-0010-0000-0000-000005000000}" name="WA #"/>
    <tableColumn id="6" xr3:uid="{00000000-0010-0000-0000-000006000000}" name="Service ID"/>
    <tableColumn id="7" xr3:uid="{00000000-0010-0000-0000-000007000000}" name="Project Type"/>
    <tableColumn id="8" xr3:uid="{00000000-0010-0000-0000-000008000000}" name="Primary Hygienist"/>
    <tableColumn id="9" xr3:uid="{00000000-0010-0000-0000-000009000000}" name="Service Name"/>
    <tableColumn id="10" xr3:uid="{00000000-0010-0000-0000-00000A000000}" name="WA Type"/>
    <tableColumn id="11" xr3:uid="{00000000-0010-0000-0000-00000B000000}" name="WA Status"/>
    <tableColumn id="12" xr3:uid="{00000000-0010-0000-0000-00000C000000}" name="Initiation Date (WA)"/>
    <tableColumn id="13" xr3:uid="{00000000-0010-0000-0000-00000D000000}" name="Estimated Cost (WA)"/>
    <tableColumn id="14" xr3:uid="{00000000-0010-0000-0000-00000E000000}" name="Actual Start Date (RFP)"/>
    <tableColumn id="15" xr3:uid="{00000000-0010-0000-0000-00000F000000}" name="Actual Date of Completion (RFP)"/>
    <tableColumn id="16" xr3:uid="{00000000-0010-0000-0000-000010000000}" name="RFP No"/>
    <tableColumn id="17" xr3:uid="{00000000-0010-0000-0000-000011000000}" name="Date of RFP"/>
    <tableColumn id="18" xr3:uid="{00000000-0010-0000-0000-000012000000}" name="Amount Invoiced (RFP)"/>
    <tableColumn id="19" xr3:uid="{00000000-0010-0000-0000-000013000000}" name="Amount Received"/>
    <tableColumn id="20" xr3:uid="{00000000-0010-0000-0000-000014000000}" name="Amount Outstanding"/>
    <tableColumn id="21" xr3:uid="{00000000-0010-0000-0000-000015000000}" name="CHECK NO."/>
    <tableColumn id="22" xr3:uid="{00000000-0010-0000-0000-000016000000}" name="DATE ON CHECK"/>
    <tableColumn id="23" xr3:uid="{00000000-0010-0000-0000-000017000000}" name="PAID / UNPAID"/>
    <tableColumn id="24" xr3:uid="{00000000-0010-0000-0000-000018000000}" name="NOTES"/>
  </tableColumns>
  <tableStyleInfo name="TableStyleLight1"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AA18">
  <tableColumns count="27">
    <tableColumn id="1" xr3:uid="{00000000-0010-0000-0100-000001000000}" name="SAI FILE NO"/>
    <tableColumn id="2" xr3:uid="{00000000-0010-0000-0100-000002000000}" name="Contract #"/>
    <tableColumn id="3" xr3:uid="{00000000-0010-0000-0100-000003000000}" name="Building"/>
    <tableColumn id="4" xr3:uid="{00000000-0010-0000-0100-000004000000}" name="School Name"/>
    <tableColumn id="5" xr3:uid="{00000000-0010-0000-0100-000005000000}" name="WA #"/>
    <tableColumn id="6" xr3:uid="{00000000-0010-0000-0100-000006000000}" name="Service ID"/>
    <tableColumn id="7" xr3:uid="{00000000-0010-0000-0100-000007000000}" name="Project Type"/>
    <tableColumn id="8" xr3:uid="{00000000-0010-0000-0100-000008000000}" name="Primary Hygienist"/>
    <tableColumn id="27" xr3:uid="{EB17BDBB-52AF-A648-98FD-1E0917C6B584}" name="Column1" dataDxfId="8"/>
    <tableColumn id="9" xr3:uid="{00000000-0010-0000-0100-000009000000}" name="Service Name"/>
    <tableColumn id="10" xr3:uid="{00000000-0010-0000-0100-00000A000000}" name="WA Type"/>
    <tableColumn id="11" xr3:uid="{00000000-0010-0000-0100-00000B000000}" name="WA Status"/>
    <tableColumn id="12" xr3:uid="{00000000-0010-0000-0100-00000C000000}" name="Initiation Date (WA)"/>
    <tableColumn id="13" xr3:uid="{00000000-0010-0000-0100-00000D000000}" name="Estimated Cost (WA)"/>
    <tableColumn id="14" xr3:uid="{00000000-0010-0000-0100-00000E000000}" name="Actual Start Date (RFP)"/>
    <tableColumn id="15" xr3:uid="{00000000-0010-0000-0100-00000F000000}" name="Actual Date of Completion (RFP)"/>
    <tableColumn id="16" xr3:uid="{00000000-0010-0000-0100-000010000000}" name="RFP No"/>
    <tableColumn id="17" xr3:uid="{00000000-0010-0000-0100-000011000000}" name="Date of RFP"/>
    <tableColumn id="18" xr3:uid="{00000000-0010-0000-0100-000012000000}" name="Amount Invoiced (RFP)"/>
    <tableColumn id="19" xr3:uid="{00000000-0010-0000-0100-000013000000}" name="Amount Received"/>
    <tableColumn id="20" xr3:uid="{00000000-0010-0000-0100-000014000000}" name="Amount Outstanding"/>
    <tableColumn id="21" xr3:uid="{00000000-0010-0000-0100-000015000000}" name="CHECK NO."/>
    <tableColumn id="22" xr3:uid="{00000000-0010-0000-0100-000016000000}" name="DATE ON CHECK"/>
    <tableColumn id="23" xr3:uid="{00000000-0010-0000-0100-000017000000}" name="PAID / UNPAID"/>
    <tableColumn id="24" xr3:uid="{00000000-0010-0000-0100-000018000000}" name="NOTES"/>
    <tableColumn id="25" xr3:uid="{00000000-0010-0000-0100-000019000000}" name="HAS DATA"/>
    <tableColumn id="26" xr3:uid="{00000000-0010-0000-0100-00001A000000}" name="HAS DATA 2"/>
  </tableColumns>
  <tableStyleInfo name="SAMPLE DATASET-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Z18">
  <tableColumns count="26">
    <tableColumn id="1" xr3:uid="{00000000-0010-0000-0200-000001000000}" name="SAI FILE NO"/>
    <tableColumn id="2" xr3:uid="{00000000-0010-0000-0200-000002000000}" name="Contract #"/>
    <tableColumn id="3" xr3:uid="{00000000-0010-0000-0200-000003000000}" name="Building"/>
    <tableColumn id="4" xr3:uid="{00000000-0010-0000-0200-000004000000}" name="School Name"/>
    <tableColumn id="5" xr3:uid="{00000000-0010-0000-0200-000005000000}" name="WA #"/>
    <tableColumn id="6" xr3:uid="{00000000-0010-0000-0200-000006000000}" name="Service ID"/>
    <tableColumn id="7" xr3:uid="{00000000-0010-0000-0200-000007000000}" name="Project Type"/>
    <tableColumn id="8" xr3:uid="{00000000-0010-0000-0200-000008000000}" name="Primary Hygienist"/>
    <tableColumn id="9" xr3:uid="{00000000-0010-0000-0200-000009000000}" name="Service Name"/>
    <tableColumn id="10" xr3:uid="{00000000-0010-0000-0200-00000A000000}" name="WA Type"/>
    <tableColumn id="11" xr3:uid="{00000000-0010-0000-0200-00000B000000}" name="WA Status"/>
    <tableColumn id="12" xr3:uid="{00000000-0010-0000-0200-00000C000000}" name="Initiation Date (WA)"/>
    <tableColumn id="13" xr3:uid="{00000000-0010-0000-0200-00000D000000}" name="Estimated Cost (WA)"/>
    <tableColumn id="14" xr3:uid="{00000000-0010-0000-0200-00000E000000}" name="Actual Start Date (RFP)"/>
    <tableColumn id="15" xr3:uid="{00000000-0010-0000-0200-00000F000000}" name="Actual Date of Completion (RFP)"/>
    <tableColumn id="16" xr3:uid="{00000000-0010-0000-0200-000010000000}" name="RFP No"/>
    <tableColumn id="17" xr3:uid="{00000000-0010-0000-0200-000011000000}" name="Date of RFP"/>
    <tableColumn id="18" xr3:uid="{00000000-0010-0000-0200-000012000000}" name="Amount Invoiced (RFP)"/>
    <tableColumn id="19" xr3:uid="{00000000-0010-0000-0200-000013000000}" name="Amount Received"/>
    <tableColumn id="20" xr3:uid="{00000000-0010-0000-0200-000014000000}" name="Amount Outstanding"/>
    <tableColumn id="21" xr3:uid="{00000000-0010-0000-0200-000015000000}" name="CHECK NO."/>
    <tableColumn id="22" xr3:uid="{00000000-0010-0000-0200-000016000000}" name="DATE ON CHECK"/>
    <tableColumn id="23" xr3:uid="{00000000-0010-0000-0200-000017000000}" name="PAID / UNPAID"/>
    <tableColumn id="24" xr3:uid="{00000000-0010-0000-0200-000018000000}" name="NOTES"/>
    <tableColumn id="25" xr3:uid="{00000000-0010-0000-0200-000019000000}" name="HAS DATA"/>
    <tableColumn id="26" xr3:uid="{00000000-0010-0000-0200-00001A000000}" name="HAS DATA 2"/>
  </tableColumns>
  <tableStyleInfo name="LOOKUP-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L143">
  <tableColumns count="12">
    <tableColumn id="1" xr3:uid="{00000000-0010-0000-0300-000001000000}" name="SAI FILE NO"/>
    <tableColumn id="2" xr3:uid="{00000000-0010-0000-0300-000002000000}" name="PROJECT LOCATION"/>
    <tableColumn id="3" xr3:uid="{00000000-0010-0000-0300-000003000000}" name="PROJECT DESCRIPTION"/>
    <tableColumn id="4" xr3:uid="{00000000-0010-0000-0300-000004000000}" name="SCA SERVICE ID NO."/>
    <tableColumn id="5" xr3:uid="{00000000-0010-0000-0300-000005000000}" name="SCA PROJECT ID NO."/>
    <tableColumn id="6" xr3:uid="{00000000-0010-0000-0300-000006000000}" name="CONTACT PERSON"/>
    <tableColumn id="7" xr3:uid="{00000000-0010-0000-0300-000007000000}" name="RFP No"/>
    <tableColumn id="8" xr3:uid="{00000000-0010-0000-0300-000008000000}" name="DATE ON CHECK"/>
    <tableColumn id="9" xr3:uid="{00000000-0010-0000-0300-000009000000}" name="Amount Received"/>
    <tableColumn id="10" xr3:uid="{00000000-0010-0000-0300-00000A000000}" name="Status"/>
    <tableColumn id="11" xr3:uid="{00000000-0010-0000-0300-00000B000000}" name="DATE COMPLETED"/>
    <tableColumn id="12" xr3:uid="{00000000-0010-0000-0300-00000C000000}" name="NOTE"/>
  </tableColumns>
  <tableStyleInfo name="2025 JOB LIST-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N150">
  <tableColumns count="14">
    <tableColumn id="1" xr3:uid="{00000000-0010-0000-0400-000001000000}" name="SAI FILE NO."/>
    <tableColumn id="2" xr3:uid="{00000000-0010-0000-0400-000002000000}" name="PROJECT LOCATION"/>
    <tableColumn id="3" xr3:uid="{00000000-0010-0000-0400-000003000000}" name="PROJECT DESCRIPTION"/>
    <tableColumn id="4" xr3:uid="{00000000-0010-0000-0400-000004000000}" name="SCA SERVICE ID NO."/>
    <tableColumn id="5" xr3:uid="{00000000-0010-0000-0400-000005000000}" name="SCA PROJECT ID NO."/>
    <tableColumn id="6" xr3:uid="{00000000-0010-0000-0400-000006000000}" name="CONTACT PERSON"/>
    <tableColumn id="7" xr3:uid="{00000000-0010-0000-0400-000007000000}" name="RFP No"/>
    <tableColumn id="8" xr3:uid="{00000000-0010-0000-0400-000008000000}" name="Date On Check"/>
    <tableColumn id="9" xr3:uid="{00000000-0010-0000-0400-000009000000}" name="Amount Received"/>
    <tableColumn id="10" xr3:uid="{00000000-0010-0000-0400-00000A000000}" name="Status"/>
    <tableColumn id="11" xr3:uid="{00000000-0010-0000-0400-00000B000000}" name="SAI PROJECT MGR"/>
    <tableColumn id="12" xr3:uid="{00000000-0010-0000-0400-00000C000000}" name="DATE ASSIGNED"/>
    <tableColumn id="13" xr3:uid="{00000000-0010-0000-0400-00000D000000}" name="DATE COMPLETED"/>
    <tableColumn id="14" xr3:uid="{00000000-0010-0000-0400-00000E000000}" name="NOTE"/>
  </tableColumns>
  <tableStyleInfo name="2024 JOB LIST-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1:N143">
  <tableColumns count="14">
    <tableColumn id="1" xr3:uid="{00000000-0010-0000-0500-000001000000}" name="SAI FILE NO."/>
    <tableColumn id="2" xr3:uid="{00000000-0010-0000-0500-000002000000}" name="PROJECT LOCATION"/>
    <tableColumn id="3" xr3:uid="{00000000-0010-0000-0500-000003000000}" name="PROJECT DESCRIPTION"/>
    <tableColumn id="4" xr3:uid="{00000000-0010-0000-0500-000004000000}" name="SCA SERVICE ID NO."/>
    <tableColumn id="5" xr3:uid="{00000000-0010-0000-0500-000005000000}" name="SCA PROJECT ID NO."/>
    <tableColumn id="6" xr3:uid="{00000000-0010-0000-0500-000006000000}" name="CONTACT PERSON"/>
    <tableColumn id="7" xr3:uid="{00000000-0010-0000-0500-000007000000}" name="RFP No"/>
    <tableColumn id="8" xr3:uid="{00000000-0010-0000-0500-000008000000}" name="Date On Check"/>
    <tableColumn id="9" xr3:uid="{00000000-0010-0000-0500-000009000000}" name="Amount Received"/>
    <tableColumn id="10" xr3:uid="{00000000-0010-0000-0500-00000A000000}" name="Status"/>
    <tableColumn id="11" xr3:uid="{00000000-0010-0000-0500-00000B000000}" name="SAI PROJECT MGR"/>
    <tableColumn id="12" xr3:uid="{00000000-0010-0000-0500-00000C000000}" name="DATE ASSIGNED"/>
    <tableColumn id="13" xr3:uid="{00000000-0010-0000-0500-00000D000000}" name="DATE COMPLETED"/>
    <tableColumn id="14" xr3:uid="{00000000-0010-0000-0500-00000E000000}" name="NOTE"/>
  </tableColumns>
  <tableStyleInfo name="2023 JOB LIST-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1:N149">
  <tableColumns count="14">
    <tableColumn id="1" xr3:uid="{00000000-0010-0000-0600-000001000000}" name="SAI FILE NO."/>
    <tableColumn id="2" xr3:uid="{00000000-0010-0000-0600-000002000000}" name="PROJECT LOCATION"/>
    <tableColumn id="3" xr3:uid="{00000000-0010-0000-0600-000003000000}" name="PROJECT DESCRIPTION"/>
    <tableColumn id="4" xr3:uid="{00000000-0010-0000-0600-000004000000}" name="SCA SERVICE ID NO."/>
    <tableColumn id="5" xr3:uid="{00000000-0010-0000-0600-000005000000}" name="SCA PROJECT ID NO."/>
    <tableColumn id="6" xr3:uid="{00000000-0010-0000-0600-000006000000}" name="CONTACT PERSON"/>
    <tableColumn id="7" xr3:uid="{00000000-0010-0000-0600-000007000000}" name="RFP No"/>
    <tableColumn id="8" xr3:uid="{00000000-0010-0000-0600-000008000000}" name="DATE ON CHECK"/>
    <tableColumn id="9" xr3:uid="{00000000-0010-0000-0600-000009000000}" name="AMOUNT RECEIVED"/>
    <tableColumn id="10" xr3:uid="{00000000-0010-0000-0600-00000A000000}" name="STATUS"/>
    <tableColumn id="11" xr3:uid="{00000000-0010-0000-0600-00000B000000}" name="SAI PROJECT MGR"/>
    <tableColumn id="12" xr3:uid="{00000000-0010-0000-0600-00000C000000}" name="DATE ASSIGNED"/>
    <tableColumn id="13" xr3:uid="{00000000-0010-0000-0600-00000D000000}" name="DATE COMPLETED"/>
    <tableColumn id="14" xr3:uid="{00000000-0010-0000-0600-00000E000000}" name="NOTE"/>
  </tableColumns>
  <tableStyleInfo name="2022 JOB LIS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C8458-96B3-6D41-9FFE-CFE4AF8B6887}">
  <dimension ref="A3:C4"/>
  <sheetViews>
    <sheetView workbookViewId="0">
      <selection activeCell="A3" sqref="A3"/>
      <pivotSelection pane="bottomRight" showHeader="1" extendable="1" activeRow="2" previousRow="2" click="1" r:id="rId1">
        <pivotArea dataOnly="0" outline="0" axis="axisValues" fieldPosition="0"/>
      </pivotSelection>
    </sheetView>
  </sheetViews>
  <sheetFormatPr baseColWidth="10" defaultRowHeight="13"/>
  <cols>
    <col min="1" max="2" width="16.6640625" bestFit="1" customWidth="1"/>
  </cols>
  <sheetData>
    <row r="3" spans="1:3">
      <c r="A3" s="148" t="s">
        <v>1399</v>
      </c>
      <c r="C3" s="74" t="s">
        <v>1400</v>
      </c>
    </row>
    <row r="4" spans="1:3">
      <c r="A4" s="149">
        <v>361</v>
      </c>
      <c r="C4">
        <f>GETPIVOTDATA("Job OPEN",$A$3)</f>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6D342-4F72-8F46-9CA4-BA12BB0E1969}">
  <dimension ref="A1:AG1000"/>
  <sheetViews>
    <sheetView workbookViewId="0">
      <pane ySplit="1" topLeftCell="A2" activePane="bottomLeft" state="frozen"/>
      <selection pane="bottomLeft" activeCell="B28" sqref="B28"/>
    </sheetView>
  </sheetViews>
  <sheetFormatPr baseColWidth="10" defaultColWidth="12.6640625" defaultRowHeight="15" customHeight="1"/>
  <cols>
    <col min="1" max="2" width="13.6640625" customWidth="1"/>
    <col min="3" max="3" width="15.1640625" customWidth="1"/>
    <col min="4" max="4" width="13.6640625" customWidth="1"/>
    <col min="5" max="5" width="29.1640625" customWidth="1"/>
    <col min="6" max="7" width="13" customWidth="1"/>
    <col min="8" max="8" width="12.6640625" customWidth="1"/>
    <col min="9" max="9" width="10" customWidth="1"/>
    <col min="10" max="11" width="20.33203125" customWidth="1"/>
    <col min="12" max="12" width="28.1640625" customWidth="1"/>
    <col min="13" max="13" width="12.1640625" customWidth="1"/>
    <col min="14" max="14" width="11.1640625" customWidth="1"/>
    <col min="15" max="16" width="17.33203125" customWidth="1"/>
    <col min="17" max="17" width="19" customWidth="1"/>
    <col min="18" max="18" width="14.6640625" customWidth="1"/>
    <col min="19" max="21" width="16.33203125" customWidth="1"/>
    <col min="22" max="22" width="12.6640625" customWidth="1"/>
    <col min="23" max="23" width="13.6640625" customWidth="1"/>
    <col min="24" max="25" width="14.33203125" customWidth="1"/>
    <col min="26" max="26" width="16.33203125" customWidth="1"/>
    <col min="27" max="27" width="18.6640625" customWidth="1"/>
    <col min="28" max="28" width="14" customWidth="1"/>
    <col min="29" max="29" width="12.83203125" customWidth="1"/>
    <col min="30" max="30" width="11.83203125" customWidth="1"/>
    <col min="31" max="31" width="31.33203125" customWidth="1"/>
    <col min="32" max="33" width="9.1640625" customWidth="1"/>
  </cols>
  <sheetData>
    <row r="1" spans="1:33" s="147" customFormat="1" ht="15.75" customHeight="1">
      <c r="A1" s="142" t="s">
        <v>0</v>
      </c>
      <c r="B1" s="142" t="s">
        <v>1393</v>
      </c>
      <c r="C1" s="7" t="s">
        <v>1</v>
      </c>
      <c r="D1" s="7" t="s">
        <v>2</v>
      </c>
      <c r="E1" s="7" t="s">
        <v>3</v>
      </c>
      <c r="F1" s="7" t="s">
        <v>4</v>
      </c>
      <c r="G1" s="7" t="s">
        <v>1398</v>
      </c>
      <c r="H1" s="7" t="s">
        <v>5</v>
      </c>
      <c r="I1" s="7" t="s">
        <v>6</v>
      </c>
      <c r="J1" s="7" t="s">
        <v>7</v>
      </c>
      <c r="K1" s="143" t="s">
        <v>1397</v>
      </c>
      <c r="L1" s="7" t="s">
        <v>8</v>
      </c>
      <c r="M1" s="144" t="s">
        <v>9</v>
      </c>
      <c r="N1" s="7" t="s">
        <v>10</v>
      </c>
      <c r="O1" s="145" t="s">
        <v>11</v>
      </c>
      <c r="P1" s="145" t="s">
        <v>1319</v>
      </c>
      <c r="Q1" s="145" t="s">
        <v>12</v>
      </c>
      <c r="R1" s="145" t="s">
        <v>13</v>
      </c>
      <c r="S1" s="145" t="s">
        <v>14</v>
      </c>
      <c r="T1" s="145" t="s">
        <v>1391</v>
      </c>
      <c r="U1" s="145" t="s">
        <v>1392</v>
      </c>
      <c r="V1" s="7" t="s">
        <v>15</v>
      </c>
      <c r="W1" s="7" t="s">
        <v>16</v>
      </c>
      <c r="X1" s="141" t="s">
        <v>17</v>
      </c>
      <c r="Y1" s="141" t="s">
        <v>1389</v>
      </c>
      <c r="Z1" s="141" t="s">
        <v>18</v>
      </c>
      <c r="AA1" s="140" t="s">
        <v>19</v>
      </c>
      <c r="AB1" s="7" t="s">
        <v>20</v>
      </c>
      <c r="AC1" s="7" t="s">
        <v>21</v>
      </c>
      <c r="AD1" s="7" t="s">
        <v>22</v>
      </c>
      <c r="AE1" s="7" t="s">
        <v>23</v>
      </c>
      <c r="AF1" s="146"/>
      <c r="AG1" s="146"/>
    </row>
    <row r="2" spans="1:33" ht="15.75" customHeight="1">
      <c r="A2" s="9" t="s">
        <v>24</v>
      </c>
      <c r="B2" s="9" t="str">
        <f t="shared" ref="B2:B65" si="0">IF(A2&lt;&gt;"", "OPEN", "Not Started")</f>
        <v>OPEN</v>
      </c>
      <c r="C2" s="9" t="s">
        <v>25</v>
      </c>
      <c r="D2" s="9" t="s">
        <v>26</v>
      </c>
      <c r="E2" s="9" t="s">
        <v>27</v>
      </c>
      <c r="F2" s="9">
        <v>888431</v>
      </c>
      <c r="G2" s="9" t="str">
        <f>("xxxx" &amp; RIGHT(F2, 3))</f>
        <v>xxxx431</v>
      </c>
      <c r="H2" s="9">
        <v>68127</v>
      </c>
      <c r="I2" s="10" t="s">
        <v>28</v>
      </c>
      <c r="J2" s="9" t="s">
        <v>29</v>
      </c>
      <c r="K2" s="9" t="str">
        <f>"Hygienist " &amp; TEXT(MATCH( J2, _xlfn.UNIQUE($J$2:$J$362), 0), "00")</f>
        <v>Hygienist 01</v>
      </c>
      <c r="L2" s="9" t="s">
        <v>30</v>
      </c>
      <c r="M2" s="11" t="s">
        <v>31</v>
      </c>
      <c r="N2" s="9" t="s">
        <v>32</v>
      </c>
      <c r="O2" s="12">
        <v>43046</v>
      </c>
      <c r="P2" s="12">
        <f t="shared" ref="P2:P65" si="1">IF(O2="", R2, O2)</f>
        <v>43046</v>
      </c>
      <c r="Q2" s="13">
        <v>3575</v>
      </c>
      <c r="R2" s="14">
        <v>43058</v>
      </c>
      <c r="S2" s="14">
        <v>43126</v>
      </c>
      <c r="T2" s="135">
        <f t="shared" ref="T2:T65" si="2">IF(R2="", 0,S2-R2)</f>
        <v>68</v>
      </c>
      <c r="U2" s="135">
        <f t="shared" ref="U2:U65" si="3">IF(OR(O2="",R2=""), "0", (-1*(O2-R2)))</f>
        <v>12</v>
      </c>
      <c r="V2" s="10">
        <v>230</v>
      </c>
      <c r="W2" s="15">
        <v>43626</v>
      </c>
      <c r="X2" s="13">
        <v>7470.5</v>
      </c>
      <c r="Y2" s="13">
        <f t="shared" ref="Y2:Y65" si="4">IF(X2="", "", X2-Q2)</f>
        <v>3895.5</v>
      </c>
      <c r="Z2" s="13">
        <v>0</v>
      </c>
      <c r="AA2" s="16">
        <f>SUM(DASHBOARD!$Z2-DASHBOARD!$X2)</f>
        <v>-7470.5</v>
      </c>
      <c r="AB2" s="9"/>
      <c r="AC2" s="15"/>
      <c r="AD2" s="9" t="s">
        <v>33</v>
      </c>
      <c r="AE2" s="9"/>
      <c r="AF2" s="17"/>
      <c r="AG2" s="17"/>
    </row>
    <row r="3" spans="1:33" ht="15.75" customHeight="1">
      <c r="A3" s="9" t="s">
        <v>34</v>
      </c>
      <c r="B3" s="9" t="str">
        <f t="shared" si="0"/>
        <v>OPEN</v>
      </c>
      <c r="C3" s="9" t="s">
        <v>35</v>
      </c>
      <c r="D3" s="9" t="s">
        <v>36</v>
      </c>
      <c r="E3" s="9" t="s">
        <v>37</v>
      </c>
      <c r="F3" s="9">
        <v>999593</v>
      </c>
      <c r="G3" s="9" t="str">
        <f>("xxxx" &amp; RIGHT(F3, 3))</f>
        <v>xxxx593</v>
      </c>
      <c r="H3" s="9">
        <v>74734</v>
      </c>
      <c r="I3" s="10" t="s">
        <v>28</v>
      </c>
      <c r="J3" s="9" t="s">
        <v>38</v>
      </c>
      <c r="K3" s="9" t="str">
        <f>"Hygienist " &amp; TEXT(MATCH( J3, _xlfn.UNIQUE($J$2:$J$362), 0), "00")</f>
        <v>Hygienist 02</v>
      </c>
      <c r="L3" s="9" t="s">
        <v>39</v>
      </c>
      <c r="M3" s="11" t="s">
        <v>40</v>
      </c>
      <c r="N3" s="9" t="s">
        <v>32</v>
      </c>
      <c r="O3" s="12">
        <v>43783</v>
      </c>
      <c r="P3" s="12">
        <f t="shared" si="1"/>
        <v>43783</v>
      </c>
      <c r="Q3" s="13">
        <v>22300</v>
      </c>
      <c r="R3" s="14">
        <v>43869</v>
      </c>
      <c r="S3" s="14">
        <v>44764</v>
      </c>
      <c r="T3" s="135">
        <f t="shared" si="2"/>
        <v>895</v>
      </c>
      <c r="U3" s="135">
        <f t="shared" si="3"/>
        <v>86</v>
      </c>
      <c r="V3" s="10">
        <v>4200</v>
      </c>
      <c r="W3" s="15">
        <v>45378</v>
      </c>
      <c r="X3" s="13">
        <v>43264.55</v>
      </c>
      <c r="Y3" s="13">
        <f t="shared" si="4"/>
        <v>20964.550000000003</v>
      </c>
      <c r="Z3" s="13">
        <v>43264.55</v>
      </c>
      <c r="AA3" s="16">
        <f>SUM(DASHBOARD!$Z3-DASHBOARD!$X3)</f>
        <v>0</v>
      </c>
      <c r="AB3" s="9">
        <v>819088</v>
      </c>
      <c r="AC3" s="15">
        <v>45414</v>
      </c>
      <c r="AD3" s="9" t="s">
        <v>41</v>
      </c>
      <c r="AE3" s="9"/>
      <c r="AF3" s="17"/>
      <c r="AG3" s="17"/>
    </row>
    <row r="4" spans="1:33" ht="15.75" customHeight="1">
      <c r="A4" s="9" t="s">
        <v>42</v>
      </c>
      <c r="B4" s="9" t="str">
        <f t="shared" si="0"/>
        <v>OPEN</v>
      </c>
      <c r="C4" s="9" t="s">
        <v>35</v>
      </c>
      <c r="D4" s="9" t="s">
        <v>43</v>
      </c>
      <c r="E4" s="9" t="s">
        <v>44</v>
      </c>
      <c r="F4" s="9">
        <v>1096267</v>
      </c>
      <c r="G4" s="9" t="str">
        <f>("xxxx" &amp; RIGHT(F4, 3))</f>
        <v>xxxx267</v>
      </c>
      <c r="H4" s="9">
        <v>83439</v>
      </c>
      <c r="I4" s="10" t="s">
        <v>28</v>
      </c>
      <c r="J4" s="9" t="s">
        <v>45</v>
      </c>
      <c r="K4" s="9" t="str">
        <f>"Hygienist " &amp; TEXT(MATCH( J4, _xlfn.UNIQUE($J$2:$J$362), 0), "00")</f>
        <v>Hygienist 03</v>
      </c>
      <c r="L4" s="9" t="s">
        <v>39</v>
      </c>
      <c r="M4" s="11" t="s">
        <v>40</v>
      </c>
      <c r="N4" s="9" t="s">
        <v>32</v>
      </c>
      <c r="O4" s="12">
        <v>44501</v>
      </c>
      <c r="P4" s="12">
        <f t="shared" si="1"/>
        <v>44501</v>
      </c>
      <c r="Q4" s="13">
        <v>500</v>
      </c>
      <c r="R4" s="14">
        <v>44584</v>
      </c>
      <c r="S4" s="14">
        <v>44910</v>
      </c>
      <c r="T4" s="135">
        <f t="shared" si="2"/>
        <v>326</v>
      </c>
      <c r="U4" s="135">
        <f t="shared" si="3"/>
        <v>83</v>
      </c>
      <c r="V4" s="10">
        <v>4196</v>
      </c>
      <c r="W4" s="15">
        <v>45224</v>
      </c>
      <c r="X4" s="13">
        <v>20190.009999999998</v>
      </c>
      <c r="Y4" s="13">
        <f t="shared" si="4"/>
        <v>19690.009999999998</v>
      </c>
      <c r="Z4" s="13">
        <v>20190.009999999998</v>
      </c>
      <c r="AA4" s="16">
        <f>SUM(DASHBOARD!$Z4-DASHBOARD!$X4)</f>
        <v>0</v>
      </c>
      <c r="AB4" s="9">
        <v>813482</v>
      </c>
      <c r="AC4" s="15">
        <v>45528</v>
      </c>
      <c r="AD4" s="9" t="s">
        <v>41</v>
      </c>
      <c r="AE4" s="9"/>
      <c r="AF4" s="17"/>
      <c r="AG4" s="17"/>
    </row>
    <row r="5" spans="1:33" ht="15.75" customHeight="1">
      <c r="A5" s="9" t="s">
        <v>46</v>
      </c>
      <c r="B5" s="9" t="str">
        <f t="shared" si="0"/>
        <v>OPEN</v>
      </c>
      <c r="C5" s="9" t="s">
        <v>35</v>
      </c>
      <c r="D5" s="9" t="s">
        <v>47</v>
      </c>
      <c r="E5" s="9" t="s">
        <v>48</v>
      </c>
      <c r="F5" s="9">
        <v>967469</v>
      </c>
      <c r="G5" s="9" t="str">
        <f>("xxxx" &amp; RIGHT(F5, 3))</f>
        <v>xxxx469</v>
      </c>
      <c r="H5" s="9">
        <v>72073</v>
      </c>
      <c r="I5" s="10" t="s">
        <v>28</v>
      </c>
      <c r="J5" s="9" t="s">
        <v>49</v>
      </c>
      <c r="K5" s="9" t="str">
        <f>"Hygienist " &amp; TEXT(MATCH( J5, _xlfn.UNIQUE($J$2:$J$362), 0), "00")</f>
        <v>Hygienist 04</v>
      </c>
      <c r="L5" s="9" t="s">
        <v>50</v>
      </c>
      <c r="M5" s="11" t="s">
        <v>40</v>
      </c>
      <c r="N5" s="9" t="s">
        <v>32</v>
      </c>
      <c r="O5" s="12">
        <v>43566</v>
      </c>
      <c r="P5" s="12">
        <f t="shared" si="1"/>
        <v>43566</v>
      </c>
      <c r="Q5" s="13">
        <v>500</v>
      </c>
      <c r="R5" s="14">
        <v>44035</v>
      </c>
      <c r="S5" s="14">
        <v>44045</v>
      </c>
      <c r="T5" s="135">
        <f t="shared" si="2"/>
        <v>10</v>
      </c>
      <c r="U5" s="135">
        <f t="shared" si="3"/>
        <v>469</v>
      </c>
      <c r="V5" s="10">
        <v>4184</v>
      </c>
      <c r="W5" s="15">
        <v>45127</v>
      </c>
      <c r="X5" s="13">
        <v>18196.52</v>
      </c>
      <c r="Y5" s="13">
        <f t="shared" si="4"/>
        <v>17696.52</v>
      </c>
      <c r="Z5" s="13">
        <v>18196.52</v>
      </c>
      <c r="AA5" s="16">
        <f>SUM(DASHBOARD!$Z5-DASHBOARD!$X5)</f>
        <v>0</v>
      </c>
      <c r="AB5" s="9">
        <v>800185</v>
      </c>
      <c r="AC5" s="15">
        <v>45132</v>
      </c>
      <c r="AD5" s="15" t="s">
        <v>41</v>
      </c>
      <c r="AE5" s="9"/>
      <c r="AF5" s="17"/>
      <c r="AG5" s="17"/>
    </row>
    <row r="6" spans="1:33" ht="15.75" customHeight="1">
      <c r="A6" s="9" t="s">
        <v>51</v>
      </c>
      <c r="B6" s="9" t="str">
        <f t="shared" si="0"/>
        <v>OPEN</v>
      </c>
      <c r="C6" s="9" t="s">
        <v>35</v>
      </c>
      <c r="D6" s="9" t="s">
        <v>52</v>
      </c>
      <c r="E6" s="9" t="s">
        <v>53</v>
      </c>
      <c r="F6" s="9">
        <v>1062263</v>
      </c>
      <c r="G6" s="9" t="str">
        <f>("xxxx" &amp; RIGHT(F6, 3))</f>
        <v>xxxx263</v>
      </c>
      <c r="H6" s="9">
        <v>81072</v>
      </c>
      <c r="I6" s="10" t="s">
        <v>28</v>
      </c>
      <c r="J6" s="9" t="s">
        <v>54</v>
      </c>
      <c r="K6" s="9" t="str">
        <f>"Hygienist " &amp; TEXT(MATCH( J6, _xlfn.UNIQUE($J$2:$J$362), 0), "00")</f>
        <v>Hygienist 05</v>
      </c>
      <c r="L6" s="9" t="s">
        <v>39</v>
      </c>
      <c r="M6" s="11" t="s">
        <v>55</v>
      </c>
      <c r="N6" s="9" t="s">
        <v>56</v>
      </c>
      <c r="O6" s="12">
        <v>44239</v>
      </c>
      <c r="P6" s="12">
        <f t="shared" si="1"/>
        <v>44239</v>
      </c>
      <c r="Q6" s="13">
        <v>3500</v>
      </c>
      <c r="R6" s="14"/>
      <c r="S6" s="14"/>
      <c r="T6" s="135">
        <f t="shared" si="2"/>
        <v>0</v>
      </c>
      <c r="U6" s="135" t="str">
        <f t="shared" si="3"/>
        <v>0</v>
      </c>
      <c r="V6" s="10"/>
      <c r="W6" s="9"/>
      <c r="X6" s="13"/>
      <c r="Y6" s="13" t="str">
        <f t="shared" si="4"/>
        <v/>
      </c>
      <c r="Z6" s="13"/>
      <c r="AA6" s="16">
        <f>SUM(DASHBOARD!$Z6-DASHBOARD!$X6)</f>
        <v>0</v>
      </c>
      <c r="AB6" s="9"/>
      <c r="AC6" s="9"/>
      <c r="AD6" s="9" t="s">
        <v>33</v>
      </c>
      <c r="AE6" s="9"/>
      <c r="AF6" s="17"/>
      <c r="AG6" s="17"/>
    </row>
    <row r="7" spans="1:33" ht="15.75" customHeight="1">
      <c r="A7" s="9" t="s">
        <v>57</v>
      </c>
      <c r="B7" s="9" t="str">
        <f t="shared" si="0"/>
        <v>OPEN</v>
      </c>
      <c r="C7" s="9" t="s">
        <v>35</v>
      </c>
      <c r="D7" s="9" t="s">
        <v>58</v>
      </c>
      <c r="E7" s="9" t="s">
        <v>59</v>
      </c>
      <c r="F7" s="9">
        <v>1097498</v>
      </c>
      <c r="G7" s="9" t="str">
        <f>("xxxx" &amp; RIGHT(F7, 3))</f>
        <v>xxxx498</v>
      </c>
      <c r="H7" s="9">
        <v>82916</v>
      </c>
      <c r="I7" s="10" t="s">
        <v>28</v>
      </c>
      <c r="J7" s="9" t="s">
        <v>54</v>
      </c>
      <c r="K7" s="9" t="str">
        <f>"Hygienist " &amp; TEXT(MATCH( J7, _xlfn.UNIQUE($J$2:$J$362), 0), "00")</f>
        <v>Hygienist 05</v>
      </c>
      <c r="L7" s="9" t="s">
        <v>50</v>
      </c>
      <c r="M7" s="11" t="s">
        <v>31</v>
      </c>
      <c r="N7" s="9" t="s">
        <v>56</v>
      </c>
      <c r="O7" s="12">
        <v>44505</v>
      </c>
      <c r="P7" s="12">
        <f t="shared" si="1"/>
        <v>44505</v>
      </c>
      <c r="Q7" s="13">
        <v>10700</v>
      </c>
      <c r="R7" s="14"/>
      <c r="S7" s="14"/>
      <c r="T7" s="135">
        <f t="shared" si="2"/>
        <v>0</v>
      </c>
      <c r="U7" s="135" t="str">
        <f t="shared" si="3"/>
        <v>0</v>
      </c>
      <c r="V7" s="10"/>
      <c r="W7" s="9"/>
      <c r="X7" s="13"/>
      <c r="Y7" s="13" t="str">
        <f t="shared" si="4"/>
        <v/>
      </c>
      <c r="Z7" s="13"/>
      <c r="AA7" s="16">
        <f>SUM(DASHBOARD!$Z7-DASHBOARD!$X7)</f>
        <v>0</v>
      </c>
      <c r="AB7" s="9"/>
      <c r="AC7" s="9"/>
      <c r="AD7" s="9" t="s">
        <v>33</v>
      </c>
      <c r="AE7" s="9"/>
      <c r="AF7" s="17"/>
      <c r="AG7" s="17"/>
    </row>
    <row r="8" spans="1:33" ht="15.75" customHeight="1">
      <c r="A8" s="9" t="s">
        <v>60</v>
      </c>
      <c r="B8" s="9" t="str">
        <f t="shared" si="0"/>
        <v>OPEN</v>
      </c>
      <c r="C8" s="9" t="s">
        <v>35</v>
      </c>
      <c r="D8" s="9" t="s">
        <v>61</v>
      </c>
      <c r="E8" s="9" t="s">
        <v>62</v>
      </c>
      <c r="F8" s="9">
        <v>958748</v>
      </c>
      <c r="G8" s="9" t="str">
        <f>("xxxx" &amp; RIGHT(F8, 3))</f>
        <v>xxxx748</v>
      </c>
      <c r="H8" s="9">
        <v>68455</v>
      </c>
      <c r="I8" s="10" t="s">
        <v>28</v>
      </c>
      <c r="J8" s="9" t="s">
        <v>38</v>
      </c>
      <c r="K8" s="9" t="str">
        <f>"Hygienist " &amp; TEXT(MATCH( J8, _xlfn.UNIQUE($J$2:$J$362), 0), "00")</f>
        <v>Hygienist 02</v>
      </c>
      <c r="L8" s="9" t="s">
        <v>39</v>
      </c>
      <c r="M8" s="11" t="s">
        <v>40</v>
      </c>
      <c r="N8" s="9" t="s">
        <v>56</v>
      </c>
      <c r="O8" s="12">
        <v>43116</v>
      </c>
      <c r="P8" s="12">
        <f t="shared" si="1"/>
        <v>43116</v>
      </c>
      <c r="Q8" s="13">
        <v>93000</v>
      </c>
      <c r="R8" s="14"/>
      <c r="S8" s="14"/>
      <c r="T8" s="135">
        <f t="shared" si="2"/>
        <v>0</v>
      </c>
      <c r="U8" s="135" t="str">
        <f t="shared" si="3"/>
        <v>0</v>
      </c>
      <c r="V8" s="10"/>
      <c r="W8" s="9"/>
      <c r="X8" s="13"/>
      <c r="Y8" s="13" t="str">
        <f t="shared" si="4"/>
        <v/>
      </c>
      <c r="Z8" s="13"/>
      <c r="AA8" s="16">
        <f>SUM(DASHBOARD!$Z8-DASHBOARD!$X8)</f>
        <v>0</v>
      </c>
      <c r="AB8" s="9"/>
      <c r="AC8" s="9"/>
      <c r="AD8" s="9" t="s">
        <v>33</v>
      </c>
      <c r="AE8" s="9"/>
      <c r="AF8" s="17"/>
      <c r="AG8" s="17"/>
    </row>
    <row r="9" spans="1:33" ht="15.75" customHeight="1">
      <c r="A9" s="9" t="s">
        <v>63</v>
      </c>
      <c r="B9" s="9" t="str">
        <f t="shared" si="0"/>
        <v>OPEN</v>
      </c>
      <c r="C9" s="9" t="s">
        <v>35</v>
      </c>
      <c r="D9" s="9" t="s">
        <v>64</v>
      </c>
      <c r="E9" s="9" t="s">
        <v>65</v>
      </c>
      <c r="F9" s="9">
        <v>992170</v>
      </c>
      <c r="G9" s="9" t="str">
        <f>("xxxx" &amp; RIGHT(F9, 3))</f>
        <v>xxxx170</v>
      </c>
      <c r="H9" s="9">
        <v>74401</v>
      </c>
      <c r="I9" s="10" t="s">
        <v>28</v>
      </c>
      <c r="J9" s="9" t="s">
        <v>66</v>
      </c>
      <c r="K9" s="9" t="str">
        <f>"Hygienist " &amp; TEXT(MATCH( J9, _xlfn.UNIQUE($J$2:$J$362), 0), "00")</f>
        <v>Hygienist 06</v>
      </c>
      <c r="L9" s="9" t="s">
        <v>30</v>
      </c>
      <c r="M9" s="11" t="s">
        <v>31</v>
      </c>
      <c r="N9" s="9" t="s">
        <v>56</v>
      </c>
      <c r="O9" s="12">
        <v>43746</v>
      </c>
      <c r="P9" s="12">
        <f t="shared" si="1"/>
        <v>43746</v>
      </c>
      <c r="Q9" s="13">
        <v>1750</v>
      </c>
      <c r="R9" s="14"/>
      <c r="S9" s="14"/>
      <c r="T9" s="135">
        <f t="shared" si="2"/>
        <v>0</v>
      </c>
      <c r="U9" s="135" t="str">
        <f t="shared" si="3"/>
        <v>0</v>
      </c>
      <c r="V9" s="10"/>
      <c r="W9" s="9"/>
      <c r="X9" s="13"/>
      <c r="Y9" s="13" t="str">
        <f t="shared" si="4"/>
        <v/>
      </c>
      <c r="Z9" s="13"/>
      <c r="AA9" s="16">
        <f>SUM(DASHBOARD!$Z9-DASHBOARD!$X9)</f>
        <v>0</v>
      </c>
      <c r="AB9" s="9"/>
      <c r="AC9" s="9"/>
      <c r="AD9" s="9" t="s">
        <v>33</v>
      </c>
      <c r="AE9" s="9"/>
      <c r="AF9" s="17"/>
      <c r="AG9" s="17"/>
    </row>
    <row r="10" spans="1:33" ht="15.75" customHeight="1">
      <c r="A10" s="9" t="s">
        <v>67</v>
      </c>
      <c r="B10" s="9" t="str">
        <f t="shared" si="0"/>
        <v>OPEN</v>
      </c>
      <c r="C10" s="9" t="s">
        <v>35</v>
      </c>
      <c r="D10" s="9" t="s">
        <v>68</v>
      </c>
      <c r="E10" s="9" t="s">
        <v>69</v>
      </c>
      <c r="F10" s="9">
        <v>1067993</v>
      </c>
      <c r="G10" s="9" t="str">
        <f>("xxxx" &amp; RIGHT(F10, 3))</f>
        <v>xxxx993</v>
      </c>
      <c r="H10" s="9">
        <v>81283</v>
      </c>
      <c r="I10" s="10" t="s">
        <v>28</v>
      </c>
      <c r="J10" s="9" t="s">
        <v>70</v>
      </c>
      <c r="K10" s="9" t="str">
        <f>"Hygienist " &amp; TEXT(MATCH( J10, _xlfn.UNIQUE($J$2:$J$362), 0), "00")</f>
        <v>Hygienist 07</v>
      </c>
      <c r="L10" s="9" t="s">
        <v>39</v>
      </c>
      <c r="M10" s="11" t="s">
        <v>40</v>
      </c>
      <c r="N10" s="9" t="s">
        <v>32</v>
      </c>
      <c r="O10" s="12">
        <v>44272</v>
      </c>
      <c r="P10" s="12">
        <f t="shared" si="1"/>
        <v>44272</v>
      </c>
      <c r="Q10" s="13">
        <v>28500</v>
      </c>
      <c r="R10" s="14">
        <v>44350</v>
      </c>
      <c r="S10" s="14">
        <v>44811</v>
      </c>
      <c r="T10" s="135">
        <f t="shared" si="2"/>
        <v>461</v>
      </c>
      <c r="U10" s="135">
        <f t="shared" si="3"/>
        <v>78</v>
      </c>
      <c r="V10" s="10">
        <v>4201</v>
      </c>
      <c r="W10" s="15">
        <v>45383</v>
      </c>
      <c r="X10" s="13">
        <v>167322.32</v>
      </c>
      <c r="Y10" s="13">
        <f t="shared" si="4"/>
        <v>138822.32</v>
      </c>
      <c r="Z10" s="13">
        <v>167322.32</v>
      </c>
      <c r="AA10" s="16">
        <f>SUM(DASHBOARD!$Z10-DASHBOARD!$X10)</f>
        <v>0</v>
      </c>
      <c r="AB10" s="9">
        <v>817916</v>
      </c>
      <c r="AC10" s="15">
        <v>45399</v>
      </c>
      <c r="AD10" s="9" t="s">
        <v>41</v>
      </c>
      <c r="AE10" s="9"/>
      <c r="AF10" s="17"/>
      <c r="AG10" s="17"/>
    </row>
    <row r="11" spans="1:33" ht="15.75" customHeight="1">
      <c r="A11" s="9" t="s">
        <v>71</v>
      </c>
      <c r="B11" s="9" t="str">
        <f t="shared" si="0"/>
        <v>OPEN</v>
      </c>
      <c r="C11" s="9" t="s">
        <v>35</v>
      </c>
      <c r="D11" s="9" t="s">
        <v>72</v>
      </c>
      <c r="E11" s="9" t="s">
        <v>73</v>
      </c>
      <c r="F11" s="9">
        <v>1053130</v>
      </c>
      <c r="G11" s="9" t="str">
        <f>("xxxx" &amp; RIGHT(F11, 3))</f>
        <v>xxxx130</v>
      </c>
      <c r="H11" s="9">
        <v>80200</v>
      </c>
      <c r="I11" s="10" t="s">
        <v>28</v>
      </c>
      <c r="J11" s="9" t="s">
        <v>70</v>
      </c>
      <c r="K11" s="9" t="str">
        <f>"Hygienist " &amp; TEXT(MATCH( J11, _xlfn.UNIQUE($J$2:$J$362), 0), "00")</f>
        <v>Hygienist 07</v>
      </c>
      <c r="L11" s="9" t="s">
        <v>50</v>
      </c>
      <c r="M11" s="11" t="s">
        <v>40</v>
      </c>
      <c r="N11" s="9" t="s">
        <v>32</v>
      </c>
      <c r="O11" s="12">
        <v>44148</v>
      </c>
      <c r="P11" s="12">
        <f t="shared" si="1"/>
        <v>44148</v>
      </c>
      <c r="Q11" s="13">
        <v>6000</v>
      </c>
      <c r="R11" s="14">
        <v>44148</v>
      </c>
      <c r="S11" s="14">
        <v>44149</v>
      </c>
      <c r="T11" s="135">
        <f t="shared" si="2"/>
        <v>1</v>
      </c>
      <c r="U11" s="135">
        <f t="shared" si="3"/>
        <v>0</v>
      </c>
      <c r="V11" s="10">
        <v>4205</v>
      </c>
      <c r="W11" s="15">
        <v>45387</v>
      </c>
      <c r="X11" s="13">
        <v>4097.91</v>
      </c>
      <c r="Y11" s="13">
        <f t="shared" si="4"/>
        <v>-1902.0900000000001</v>
      </c>
      <c r="Z11" s="13">
        <v>4097.91</v>
      </c>
      <c r="AA11" s="16">
        <f>SUM(DASHBOARD!$Z11-DASHBOARD!$X11)</f>
        <v>0</v>
      </c>
      <c r="AB11" s="9">
        <v>848655</v>
      </c>
      <c r="AC11" s="15">
        <v>45762</v>
      </c>
      <c r="AD11" s="9" t="s">
        <v>41</v>
      </c>
      <c r="AE11" s="9"/>
      <c r="AF11" s="17"/>
      <c r="AG11" s="17"/>
    </row>
    <row r="12" spans="1:33" ht="15.75" customHeight="1">
      <c r="A12" s="9" t="s">
        <v>74</v>
      </c>
      <c r="B12" s="9" t="str">
        <f t="shared" si="0"/>
        <v>OPEN</v>
      </c>
      <c r="C12" s="9" t="s">
        <v>35</v>
      </c>
      <c r="D12" s="9" t="s">
        <v>75</v>
      </c>
      <c r="E12" s="9" t="s">
        <v>76</v>
      </c>
      <c r="F12" s="9">
        <v>1002890</v>
      </c>
      <c r="G12" s="9" t="str">
        <f>("xxxx" &amp; RIGHT(F12, 3))</f>
        <v>xxxx890</v>
      </c>
      <c r="H12" s="9">
        <v>74984</v>
      </c>
      <c r="I12" s="10" t="s">
        <v>28</v>
      </c>
      <c r="J12" s="9" t="s">
        <v>70</v>
      </c>
      <c r="K12" s="9" t="str">
        <f>"Hygienist " &amp; TEXT(MATCH( J12, _xlfn.UNIQUE($J$2:$J$362), 0), "00")</f>
        <v>Hygienist 07</v>
      </c>
      <c r="L12" s="9" t="s">
        <v>50</v>
      </c>
      <c r="M12" s="11" t="s">
        <v>40</v>
      </c>
      <c r="N12" s="9" t="s">
        <v>32</v>
      </c>
      <c r="O12" s="12">
        <v>0</v>
      </c>
      <c r="P12" s="12">
        <f t="shared" si="1"/>
        <v>0</v>
      </c>
      <c r="Q12" s="13">
        <v>500</v>
      </c>
      <c r="R12" s="14">
        <v>43846</v>
      </c>
      <c r="S12" s="14">
        <v>44699</v>
      </c>
      <c r="T12" s="135">
        <f t="shared" si="2"/>
        <v>853</v>
      </c>
      <c r="U12" s="135">
        <f t="shared" si="3"/>
        <v>43846</v>
      </c>
      <c r="V12" s="10">
        <v>4180</v>
      </c>
      <c r="W12" s="15">
        <v>45092</v>
      </c>
      <c r="X12" s="13">
        <v>2003.42</v>
      </c>
      <c r="Y12" s="13">
        <f t="shared" si="4"/>
        <v>1503.42</v>
      </c>
      <c r="Z12" s="13">
        <v>2003.42</v>
      </c>
      <c r="AA12" s="16">
        <f>SUM(DASHBOARD!$Z12-DASHBOARD!$X12)</f>
        <v>0</v>
      </c>
      <c r="AB12" s="9">
        <v>799179</v>
      </c>
      <c r="AC12" s="15">
        <v>45118</v>
      </c>
      <c r="AD12" s="15" t="s">
        <v>41</v>
      </c>
      <c r="AE12" s="9"/>
      <c r="AF12" s="17"/>
      <c r="AG12" s="17"/>
    </row>
    <row r="13" spans="1:33" ht="15.75" customHeight="1">
      <c r="A13" s="9" t="s">
        <v>77</v>
      </c>
      <c r="B13" s="9" t="str">
        <f t="shared" si="0"/>
        <v>OPEN</v>
      </c>
      <c r="C13" s="9" t="s">
        <v>35</v>
      </c>
      <c r="D13" s="9" t="s">
        <v>78</v>
      </c>
      <c r="E13" s="9" t="s">
        <v>79</v>
      </c>
      <c r="F13" s="9">
        <v>983314</v>
      </c>
      <c r="G13" s="9" t="str">
        <f>("xxxx" &amp; RIGHT(F13, 3))</f>
        <v>xxxx314</v>
      </c>
      <c r="H13" s="9">
        <v>73197</v>
      </c>
      <c r="I13" s="10" t="s">
        <v>28</v>
      </c>
      <c r="J13" s="9" t="s">
        <v>70</v>
      </c>
      <c r="K13" s="9" t="str">
        <f>"Hygienist " &amp; TEXT(MATCH( J13, _xlfn.UNIQUE($J$2:$J$362), 0), "00")</f>
        <v>Hygienist 07</v>
      </c>
      <c r="L13" s="9" t="s">
        <v>39</v>
      </c>
      <c r="M13" s="11" t="s">
        <v>40</v>
      </c>
      <c r="N13" s="9" t="s">
        <v>32</v>
      </c>
      <c r="O13" s="12">
        <v>43686</v>
      </c>
      <c r="P13" s="12">
        <f t="shared" si="1"/>
        <v>43686</v>
      </c>
      <c r="Q13" s="13">
        <v>5500</v>
      </c>
      <c r="R13" s="14">
        <v>43817</v>
      </c>
      <c r="S13" s="14">
        <v>44499</v>
      </c>
      <c r="T13" s="135">
        <f t="shared" si="2"/>
        <v>682</v>
      </c>
      <c r="U13" s="135">
        <f t="shared" si="3"/>
        <v>131</v>
      </c>
      <c r="V13" s="10">
        <v>4179</v>
      </c>
      <c r="W13" s="15">
        <v>45083</v>
      </c>
      <c r="X13" s="13">
        <v>11228.81</v>
      </c>
      <c r="Y13" s="13">
        <f t="shared" si="4"/>
        <v>5728.8099999999995</v>
      </c>
      <c r="Z13" s="13">
        <v>11228.81</v>
      </c>
      <c r="AA13" s="16">
        <f>SUM(DASHBOARD!$Z13-DASHBOARD!$X13)</f>
        <v>0</v>
      </c>
      <c r="AB13" s="9">
        <v>798708</v>
      </c>
      <c r="AC13" s="15">
        <v>45110</v>
      </c>
      <c r="AD13" s="15" t="s">
        <v>41</v>
      </c>
      <c r="AE13" s="9"/>
      <c r="AF13" s="17"/>
      <c r="AG13" s="17"/>
    </row>
    <row r="14" spans="1:33" ht="15.75" customHeight="1">
      <c r="A14" s="9" t="s">
        <v>80</v>
      </c>
      <c r="B14" s="9" t="str">
        <f t="shared" si="0"/>
        <v>OPEN</v>
      </c>
      <c r="C14" s="9" t="s">
        <v>35</v>
      </c>
      <c r="D14" s="9" t="s">
        <v>81</v>
      </c>
      <c r="E14" s="9" t="s">
        <v>82</v>
      </c>
      <c r="F14" s="9">
        <v>1081024</v>
      </c>
      <c r="G14" s="9" t="str">
        <f>("xxxx" &amp; RIGHT(F14, 3))</f>
        <v>xxxx024</v>
      </c>
      <c r="H14" s="9">
        <v>82138</v>
      </c>
      <c r="I14" s="10" t="s">
        <v>28</v>
      </c>
      <c r="J14" s="9" t="s">
        <v>83</v>
      </c>
      <c r="K14" s="9" t="str">
        <f>"Hygienist " &amp; TEXT(MATCH( J14, _xlfn.UNIQUE($J$2:$J$362), 0), "00")</f>
        <v>Hygienist 08</v>
      </c>
      <c r="L14" s="9" t="s">
        <v>39</v>
      </c>
      <c r="M14" s="11" t="s">
        <v>40</v>
      </c>
      <c r="N14" s="9" t="s">
        <v>32</v>
      </c>
      <c r="O14" s="12">
        <v>44376</v>
      </c>
      <c r="P14" s="12">
        <f t="shared" si="1"/>
        <v>44376</v>
      </c>
      <c r="Q14" s="13">
        <v>27000</v>
      </c>
      <c r="R14" s="14">
        <v>44438</v>
      </c>
      <c r="S14" s="14">
        <v>45148</v>
      </c>
      <c r="T14" s="135">
        <f t="shared" si="2"/>
        <v>710</v>
      </c>
      <c r="U14" s="135">
        <f t="shared" si="3"/>
        <v>62</v>
      </c>
      <c r="V14" s="10">
        <v>4198</v>
      </c>
      <c r="W14" s="15">
        <v>45238</v>
      </c>
      <c r="X14" s="13">
        <v>40541.879999999997</v>
      </c>
      <c r="Y14" s="13">
        <f t="shared" si="4"/>
        <v>13541.879999999997</v>
      </c>
      <c r="Z14" s="13">
        <v>40541.879999999997</v>
      </c>
      <c r="AA14" s="16">
        <f>SUM(DASHBOARD!$Z14-DASHBOARD!$X14)</f>
        <v>0</v>
      </c>
      <c r="AB14" s="9">
        <v>811654</v>
      </c>
      <c r="AC14" s="15">
        <v>45302</v>
      </c>
      <c r="AD14" s="9" t="s">
        <v>41</v>
      </c>
      <c r="AE14" s="9"/>
      <c r="AF14" s="17"/>
      <c r="AG14" s="17"/>
    </row>
    <row r="15" spans="1:33" ht="15.75" customHeight="1">
      <c r="A15" s="9" t="s">
        <v>84</v>
      </c>
      <c r="B15" s="9" t="str">
        <f t="shared" si="0"/>
        <v>OPEN</v>
      </c>
      <c r="C15" s="9" t="s">
        <v>35</v>
      </c>
      <c r="D15" s="9" t="s">
        <v>85</v>
      </c>
      <c r="E15" s="9" t="s">
        <v>86</v>
      </c>
      <c r="F15" s="9">
        <v>1199787</v>
      </c>
      <c r="G15" s="9" t="str">
        <f>("xxxx" &amp; RIGHT(F15, 3))</f>
        <v>xxxx787</v>
      </c>
      <c r="H15" s="9">
        <v>89442</v>
      </c>
      <c r="I15" s="10" t="s">
        <v>28</v>
      </c>
      <c r="J15" s="9" t="s">
        <v>83</v>
      </c>
      <c r="K15" s="9" t="str">
        <f>"Hygienist " &amp; TEXT(MATCH( J15, _xlfn.UNIQUE($J$2:$J$362), 0), "00")</f>
        <v>Hygienist 08</v>
      </c>
      <c r="L15" s="9" t="s">
        <v>50</v>
      </c>
      <c r="M15" s="11" t="s">
        <v>55</v>
      </c>
      <c r="N15" s="9" t="s">
        <v>32</v>
      </c>
      <c r="O15" s="12">
        <v>45205</v>
      </c>
      <c r="P15" s="12">
        <f t="shared" si="1"/>
        <v>45205</v>
      </c>
      <c r="Q15" s="13">
        <v>7700</v>
      </c>
      <c r="R15" s="14">
        <v>45206</v>
      </c>
      <c r="S15" s="14">
        <v>45207</v>
      </c>
      <c r="T15" s="135">
        <f t="shared" si="2"/>
        <v>1</v>
      </c>
      <c r="U15" s="135">
        <f t="shared" si="3"/>
        <v>1</v>
      </c>
      <c r="V15" s="10">
        <v>69</v>
      </c>
      <c r="W15" s="15">
        <v>45380</v>
      </c>
      <c r="X15" s="13">
        <v>3864.83</v>
      </c>
      <c r="Y15" s="13">
        <f t="shared" si="4"/>
        <v>-3835.17</v>
      </c>
      <c r="Z15" s="13">
        <f>DASHBOARD!$X15</f>
        <v>3864.83</v>
      </c>
      <c r="AA15" s="16">
        <f>SUM(DASHBOARD!$Z15-DASHBOARD!$X15)</f>
        <v>0</v>
      </c>
      <c r="AB15" s="9">
        <v>820024</v>
      </c>
      <c r="AC15" s="15">
        <v>45425</v>
      </c>
      <c r="AD15" s="9" t="s">
        <v>41</v>
      </c>
      <c r="AE15" s="9"/>
      <c r="AF15" s="17"/>
      <c r="AG15" s="17"/>
    </row>
    <row r="16" spans="1:33" ht="15.75" customHeight="1">
      <c r="A16" s="9" t="s">
        <v>87</v>
      </c>
      <c r="B16" s="9" t="str">
        <f t="shared" si="0"/>
        <v>OPEN</v>
      </c>
      <c r="C16" s="9" t="s">
        <v>35</v>
      </c>
      <c r="D16" s="9" t="s">
        <v>88</v>
      </c>
      <c r="E16" s="9" t="s">
        <v>89</v>
      </c>
      <c r="F16" s="9">
        <v>1071623</v>
      </c>
      <c r="G16" s="9" t="str">
        <f>("xxxx" &amp; RIGHT(F16, 3))</f>
        <v>xxxx623</v>
      </c>
      <c r="H16" s="9">
        <v>81514</v>
      </c>
      <c r="I16" s="10" t="s">
        <v>28</v>
      </c>
      <c r="J16" s="9" t="s">
        <v>90</v>
      </c>
      <c r="K16" s="9" t="str">
        <f>"Hygienist " &amp; TEXT(MATCH( J16, _xlfn.UNIQUE($J$2:$J$362), 0), "00")</f>
        <v>Hygienist 09</v>
      </c>
      <c r="L16" s="9" t="s">
        <v>50</v>
      </c>
      <c r="M16" s="11" t="s">
        <v>31</v>
      </c>
      <c r="N16" s="9" t="s">
        <v>32</v>
      </c>
      <c r="O16" s="12">
        <v>44308</v>
      </c>
      <c r="P16" s="12">
        <f t="shared" si="1"/>
        <v>44308</v>
      </c>
      <c r="Q16" s="13">
        <v>500</v>
      </c>
      <c r="R16" s="14">
        <v>44329</v>
      </c>
      <c r="S16" s="14">
        <v>44332</v>
      </c>
      <c r="T16" s="135">
        <f t="shared" si="2"/>
        <v>3</v>
      </c>
      <c r="U16" s="135">
        <f t="shared" si="3"/>
        <v>21</v>
      </c>
      <c r="V16" s="10">
        <v>4183</v>
      </c>
      <c r="W16" s="15">
        <v>45121</v>
      </c>
      <c r="X16" s="13">
        <v>5286.62</v>
      </c>
      <c r="Y16" s="13">
        <f t="shared" si="4"/>
        <v>4786.62</v>
      </c>
      <c r="Z16" s="13">
        <v>5286.62</v>
      </c>
      <c r="AA16" s="16">
        <f>SUM(DASHBOARD!$Z16-DASHBOARD!$X16)</f>
        <v>0</v>
      </c>
      <c r="AB16" s="9">
        <v>800186</v>
      </c>
      <c r="AC16" s="15">
        <v>45132</v>
      </c>
      <c r="AD16" s="15" t="s">
        <v>41</v>
      </c>
      <c r="AE16" s="9"/>
      <c r="AF16" s="17"/>
      <c r="AG16" s="17"/>
    </row>
    <row r="17" spans="1:33" ht="15.75" customHeight="1">
      <c r="A17" s="9" t="s">
        <v>91</v>
      </c>
      <c r="B17" s="9" t="str">
        <f t="shared" si="0"/>
        <v>OPEN</v>
      </c>
      <c r="C17" s="9" t="s">
        <v>35</v>
      </c>
      <c r="D17" s="9" t="s">
        <v>92</v>
      </c>
      <c r="E17" s="9" t="s">
        <v>93</v>
      </c>
      <c r="F17" s="9">
        <v>1098684</v>
      </c>
      <c r="G17" s="9" t="str">
        <f>("xxxx" &amp; RIGHT(F17, 3))</f>
        <v>xxxx684</v>
      </c>
      <c r="H17" s="9">
        <v>83571</v>
      </c>
      <c r="I17" s="10" t="s">
        <v>28</v>
      </c>
      <c r="J17" s="9" t="s">
        <v>90</v>
      </c>
      <c r="K17" s="9" t="str">
        <f>"Hygienist " &amp; TEXT(MATCH( J17, _xlfn.UNIQUE($J$2:$J$362), 0), "00")</f>
        <v>Hygienist 09</v>
      </c>
      <c r="L17" s="9" t="s">
        <v>50</v>
      </c>
      <c r="M17" s="11" t="s">
        <v>55</v>
      </c>
      <c r="N17" s="9" t="s">
        <v>32</v>
      </c>
      <c r="O17" s="12">
        <v>44516</v>
      </c>
      <c r="P17" s="12">
        <f t="shared" si="1"/>
        <v>44516</v>
      </c>
      <c r="Q17" s="13">
        <v>500</v>
      </c>
      <c r="R17" s="14">
        <v>45139</v>
      </c>
      <c r="S17" s="14">
        <v>45139</v>
      </c>
      <c r="T17" s="135">
        <f t="shared" si="2"/>
        <v>0</v>
      </c>
      <c r="U17" s="135">
        <f t="shared" si="3"/>
        <v>623</v>
      </c>
      <c r="V17" s="10">
        <v>4188</v>
      </c>
      <c r="W17" s="15">
        <v>45139</v>
      </c>
      <c r="X17" s="13">
        <v>500</v>
      </c>
      <c r="Y17" s="13">
        <f t="shared" si="4"/>
        <v>0</v>
      </c>
      <c r="Z17" s="13">
        <v>500</v>
      </c>
      <c r="AA17" s="16">
        <f>SUM(DASHBOARD!$Z17-DASHBOARD!$X17)</f>
        <v>0</v>
      </c>
      <c r="AB17" s="9">
        <v>800966</v>
      </c>
      <c r="AC17" s="15">
        <v>44047</v>
      </c>
      <c r="AD17" s="15" t="s">
        <v>41</v>
      </c>
      <c r="AE17" s="9"/>
      <c r="AF17" s="17"/>
      <c r="AG17" s="17"/>
    </row>
    <row r="18" spans="1:33" ht="15.75" customHeight="1">
      <c r="A18" s="9" t="s">
        <v>94</v>
      </c>
      <c r="B18" s="9" t="str">
        <f t="shared" si="0"/>
        <v>OPEN</v>
      </c>
      <c r="C18" s="9" t="s">
        <v>35</v>
      </c>
      <c r="D18" s="9" t="s">
        <v>95</v>
      </c>
      <c r="E18" s="9" t="s">
        <v>96</v>
      </c>
      <c r="F18" s="9">
        <v>1302817</v>
      </c>
      <c r="G18" s="9" t="str">
        <f>("xxxx" &amp; RIGHT(F18, 3))</f>
        <v>xxxx817</v>
      </c>
      <c r="H18" s="9">
        <v>91977</v>
      </c>
      <c r="I18" s="10" t="s">
        <v>28</v>
      </c>
      <c r="J18" s="9" t="s">
        <v>90</v>
      </c>
      <c r="K18" s="9" t="str">
        <f>"Hygienist " &amp; TEXT(MATCH( J18, _xlfn.UNIQUE($J$2:$J$362), 0), "00")</f>
        <v>Hygienist 09</v>
      </c>
      <c r="L18" s="9" t="s">
        <v>50</v>
      </c>
      <c r="M18" s="11" t="s">
        <v>55</v>
      </c>
      <c r="N18" s="9" t="s">
        <v>97</v>
      </c>
      <c r="O18" s="12">
        <v>45513</v>
      </c>
      <c r="P18" s="12">
        <f t="shared" si="1"/>
        <v>45513</v>
      </c>
      <c r="Q18" s="13">
        <v>575</v>
      </c>
      <c r="R18" s="14"/>
      <c r="S18" s="14"/>
      <c r="T18" s="135">
        <f t="shared" si="2"/>
        <v>0</v>
      </c>
      <c r="U18" s="135" t="str">
        <f t="shared" si="3"/>
        <v>0</v>
      </c>
      <c r="V18" s="10"/>
      <c r="W18" s="15"/>
      <c r="X18" s="13"/>
      <c r="Y18" s="13" t="str">
        <f t="shared" si="4"/>
        <v/>
      </c>
      <c r="Z18" s="13"/>
      <c r="AA18" s="16">
        <f>SUM(DASHBOARD!$Z18-DASHBOARD!$X18)</f>
        <v>0</v>
      </c>
      <c r="AB18" s="9"/>
      <c r="AC18" s="15"/>
      <c r="AD18" s="15" t="s">
        <v>33</v>
      </c>
      <c r="AE18" s="9"/>
      <c r="AF18" s="17"/>
      <c r="AG18" s="17"/>
    </row>
    <row r="19" spans="1:33" ht="15.75" customHeight="1">
      <c r="A19" s="9" t="s">
        <v>98</v>
      </c>
      <c r="B19" s="9" t="str">
        <f t="shared" si="0"/>
        <v>OPEN</v>
      </c>
      <c r="C19" s="9" t="s">
        <v>35</v>
      </c>
      <c r="D19" s="9" t="s">
        <v>99</v>
      </c>
      <c r="E19" s="9" t="s">
        <v>100</v>
      </c>
      <c r="F19" s="9">
        <v>962451</v>
      </c>
      <c r="G19" s="9" t="str">
        <f>("xxxx" &amp; RIGHT(F19, 3))</f>
        <v>xxxx451</v>
      </c>
      <c r="H19" s="9">
        <v>71734</v>
      </c>
      <c r="I19" s="10" t="s">
        <v>28</v>
      </c>
      <c r="J19" s="9" t="s">
        <v>83</v>
      </c>
      <c r="K19" s="9" t="str">
        <f>"Hygienist " &amp; TEXT(MATCH( J19, _xlfn.UNIQUE($J$2:$J$362), 0), "00")</f>
        <v>Hygienist 08</v>
      </c>
      <c r="L19" s="9" t="s">
        <v>50</v>
      </c>
      <c r="M19" s="11" t="s">
        <v>55</v>
      </c>
      <c r="N19" s="9" t="s">
        <v>32</v>
      </c>
      <c r="O19" s="12">
        <v>43539</v>
      </c>
      <c r="P19" s="12">
        <f t="shared" si="1"/>
        <v>43539</v>
      </c>
      <c r="Q19" s="13">
        <v>500</v>
      </c>
      <c r="R19" s="14">
        <v>43544</v>
      </c>
      <c r="S19" s="14">
        <v>44060</v>
      </c>
      <c r="T19" s="135">
        <f t="shared" si="2"/>
        <v>516</v>
      </c>
      <c r="U19" s="135">
        <f t="shared" si="3"/>
        <v>5</v>
      </c>
      <c r="V19" s="10">
        <v>4185</v>
      </c>
      <c r="W19" s="15">
        <v>45127</v>
      </c>
      <c r="X19" s="13">
        <v>12150.12</v>
      </c>
      <c r="Y19" s="13">
        <f t="shared" si="4"/>
        <v>11650.12</v>
      </c>
      <c r="Z19" s="13">
        <v>12150.12</v>
      </c>
      <c r="AA19" s="16">
        <f>SUM(DASHBOARD!$Z19-DASHBOARD!$X19)</f>
        <v>0</v>
      </c>
      <c r="AB19" s="9">
        <v>804162</v>
      </c>
      <c r="AC19" s="15">
        <v>45191</v>
      </c>
      <c r="AD19" s="9" t="s">
        <v>41</v>
      </c>
      <c r="AE19" s="9"/>
      <c r="AF19" s="17"/>
      <c r="AG19" s="17"/>
    </row>
    <row r="20" spans="1:33" ht="15.75" customHeight="1">
      <c r="A20" s="9" t="s">
        <v>101</v>
      </c>
      <c r="B20" s="9" t="str">
        <f t="shared" si="0"/>
        <v>OPEN</v>
      </c>
      <c r="C20" s="9" t="s">
        <v>35</v>
      </c>
      <c r="D20" s="9" t="s">
        <v>102</v>
      </c>
      <c r="E20" s="9" t="s">
        <v>103</v>
      </c>
      <c r="F20" s="9">
        <v>1080851</v>
      </c>
      <c r="G20" s="9" t="str">
        <f>("xxxx" &amp; RIGHT(F20, 3))</f>
        <v>xxxx851</v>
      </c>
      <c r="H20" s="9">
        <v>82009</v>
      </c>
      <c r="I20" s="10" t="s">
        <v>28</v>
      </c>
      <c r="J20" s="9" t="s">
        <v>104</v>
      </c>
      <c r="K20" s="9" t="str">
        <f>"Hygienist " &amp; TEXT(MATCH( J20, _xlfn.UNIQUE($J$2:$J$362), 0), "00")</f>
        <v>Hygienist 10</v>
      </c>
      <c r="L20" s="9" t="s">
        <v>50</v>
      </c>
      <c r="M20" s="11" t="s">
        <v>40</v>
      </c>
      <c r="N20" s="9" t="s">
        <v>32</v>
      </c>
      <c r="O20" s="12">
        <v>44369</v>
      </c>
      <c r="P20" s="12">
        <f t="shared" si="1"/>
        <v>44369</v>
      </c>
      <c r="Q20" s="13"/>
      <c r="R20" s="14">
        <v>44497</v>
      </c>
      <c r="S20" s="14">
        <v>44670</v>
      </c>
      <c r="T20" s="135">
        <f t="shared" si="2"/>
        <v>173</v>
      </c>
      <c r="U20" s="135">
        <f t="shared" si="3"/>
        <v>128</v>
      </c>
      <c r="V20" s="10">
        <v>4155</v>
      </c>
      <c r="W20" s="15">
        <v>44805</v>
      </c>
      <c r="X20" s="13">
        <v>30791.17</v>
      </c>
      <c r="Y20" s="13">
        <f t="shared" si="4"/>
        <v>30791.17</v>
      </c>
      <c r="Z20" s="13">
        <v>30791.17</v>
      </c>
      <c r="AA20" s="16">
        <f>SUM(DASHBOARD!$Z20-DASHBOARD!$X20)</f>
        <v>0</v>
      </c>
      <c r="AB20" s="9">
        <v>798794</v>
      </c>
      <c r="AC20" s="15">
        <v>45112</v>
      </c>
      <c r="AD20" s="15" t="s">
        <v>41</v>
      </c>
      <c r="AE20" s="9"/>
      <c r="AF20" s="17"/>
      <c r="AG20" s="17"/>
    </row>
    <row r="21" spans="1:33" ht="15.75" customHeight="1">
      <c r="A21" s="9" t="s">
        <v>105</v>
      </c>
      <c r="B21" s="9" t="str">
        <f t="shared" si="0"/>
        <v>OPEN</v>
      </c>
      <c r="C21" s="9" t="s">
        <v>35</v>
      </c>
      <c r="D21" s="9" t="s">
        <v>102</v>
      </c>
      <c r="E21" s="9" t="s">
        <v>103</v>
      </c>
      <c r="F21" s="9">
        <v>1065824</v>
      </c>
      <c r="G21" s="9" t="str">
        <f>("xxxx" &amp; RIGHT(F21, 3))</f>
        <v>xxxx824</v>
      </c>
      <c r="H21" s="9">
        <v>81133</v>
      </c>
      <c r="I21" s="10" t="s">
        <v>28</v>
      </c>
      <c r="J21" s="9" t="s">
        <v>83</v>
      </c>
      <c r="K21" s="9" t="str">
        <f>"Hygienist " &amp; TEXT(MATCH( J21, _xlfn.UNIQUE($J$2:$J$362), 0), "00")</f>
        <v>Hygienist 08</v>
      </c>
      <c r="L21" s="9" t="s">
        <v>50</v>
      </c>
      <c r="M21" s="11" t="s">
        <v>40</v>
      </c>
      <c r="N21" s="9" t="s">
        <v>32</v>
      </c>
      <c r="O21" s="12">
        <v>44257</v>
      </c>
      <c r="P21" s="12">
        <f t="shared" si="1"/>
        <v>44257</v>
      </c>
      <c r="Q21" s="13">
        <v>900</v>
      </c>
      <c r="R21" s="14">
        <v>44301</v>
      </c>
      <c r="S21" s="14">
        <v>44301</v>
      </c>
      <c r="T21" s="135">
        <f t="shared" si="2"/>
        <v>0</v>
      </c>
      <c r="U21" s="135">
        <f t="shared" si="3"/>
        <v>44</v>
      </c>
      <c r="V21" s="10">
        <v>4203</v>
      </c>
      <c r="W21" s="15">
        <v>45386</v>
      </c>
      <c r="X21" s="13">
        <v>1226.1099999999999</v>
      </c>
      <c r="Y21" s="13">
        <f t="shared" si="4"/>
        <v>326.1099999999999</v>
      </c>
      <c r="Z21" s="13">
        <v>1226.1099999999999</v>
      </c>
      <c r="AA21" s="16">
        <f>SUM(DASHBOARD!$Z21-DASHBOARD!$X21)</f>
        <v>0</v>
      </c>
      <c r="AB21" s="9">
        <v>819962</v>
      </c>
      <c r="AC21" s="15">
        <v>45425</v>
      </c>
      <c r="AD21" s="9" t="s">
        <v>41</v>
      </c>
      <c r="AE21" s="9"/>
      <c r="AF21" s="17"/>
      <c r="AG21" s="17"/>
    </row>
    <row r="22" spans="1:33" ht="15.75" customHeight="1">
      <c r="A22" s="9" t="s">
        <v>106</v>
      </c>
      <c r="B22" s="9" t="str">
        <f t="shared" si="0"/>
        <v>OPEN</v>
      </c>
      <c r="C22" s="9" t="s">
        <v>35</v>
      </c>
      <c r="D22" s="9" t="s">
        <v>107</v>
      </c>
      <c r="E22" s="9" t="s">
        <v>108</v>
      </c>
      <c r="F22" s="9">
        <v>1084164</v>
      </c>
      <c r="G22" s="9" t="str">
        <f>("xxxx" &amp; RIGHT(F22, 3))</f>
        <v>xxxx164</v>
      </c>
      <c r="H22" s="9">
        <v>82491</v>
      </c>
      <c r="I22" s="10" t="s">
        <v>28</v>
      </c>
      <c r="J22" s="9" t="s">
        <v>83</v>
      </c>
      <c r="K22" s="9" t="str">
        <f>"Hygienist " &amp; TEXT(MATCH( J22, _xlfn.UNIQUE($J$2:$J$362), 0), "00")</f>
        <v>Hygienist 08</v>
      </c>
      <c r="L22" s="9" t="s">
        <v>50</v>
      </c>
      <c r="M22" s="11" t="s">
        <v>40</v>
      </c>
      <c r="N22" s="9" t="s">
        <v>32</v>
      </c>
      <c r="O22" s="12">
        <v>44411</v>
      </c>
      <c r="P22" s="12">
        <f t="shared" si="1"/>
        <v>44411</v>
      </c>
      <c r="Q22" s="13">
        <v>500</v>
      </c>
      <c r="R22" s="14">
        <v>44532</v>
      </c>
      <c r="S22" s="14">
        <v>44654</v>
      </c>
      <c r="T22" s="135">
        <f t="shared" si="2"/>
        <v>122</v>
      </c>
      <c r="U22" s="135">
        <f t="shared" si="3"/>
        <v>121</v>
      </c>
      <c r="V22" s="10">
        <v>4187</v>
      </c>
      <c r="W22" s="15">
        <v>45138</v>
      </c>
      <c r="X22" s="13">
        <v>14987.36</v>
      </c>
      <c r="Y22" s="13">
        <f t="shared" si="4"/>
        <v>14487.36</v>
      </c>
      <c r="Z22" s="13">
        <v>14987.36</v>
      </c>
      <c r="AA22" s="16">
        <f>SUM(DASHBOARD!$Z22-DASHBOARD!$X22)</f>
        <v>0</v>
      </c>
      <c r="AB22" s="9">
        <v>803144</v>
      </c>
      <c r="AC22" s="15">
        <v>45177</v>
      </c>
      <c r="AD22" s="9" t="s">
        <v>41</v>
      </c>
      <c r="AE22" s="9"/>
      <c r="AF22" s="17"/>
      <c r="AG22" s="17"/>
    </row>
    <row r="23" spans="1:33" ht="15.75" customHeight="1">
      <c r="A23" s="9" t="s">
        <v>109</v>
      </c>
      <c r="B23" s="9" t="str">
        <f t="shared" si="0"/>
        <v>OPEN</v>
      </c>
      <c r="C23" s="9" t="s">
        <v>35</v>
      </c>
      <c r="D23" s="9" t="s">
        <v>110</v>
      </c>
      <c r="E23" s="9" t="s">
        <v>111</v>
      </c>
      <c r="F23" s="9">
        <v>1048150</v>
      </c>
      <c r="G23" s="9" t="str">
        <f>("xxxx" &amp; RIGHT(F23, 3))</f>
        <v>xxxx150</v>
      </c>
      <c r="H23" s="9">
        <v>80036</v>
      </c>
      <c r="I23" s="10" t="s">
        <v>28</v>
      </c>
      <c r="J23" s="9" t="s">
        <v>90</v>
      </c>
      <c r="K23" s="9" t="str">
        <f>"Hygienist " &amp; TEXT(MATCH( J23, _xlfn.UNIQUE($J$2:$J$362), 0), "00")</f>
        <v>Hygienist 09</v>
      </c>
      <c r="L23" s="9" t="s">
        <v>50</v>
      </c>
      <c r="M23" s="11" t="s">
        <v>55</v>
      </c>
      <c r="N23" s="9" t="s">
        <v>32</v>
      </c>
      <c r="O23" s="12">
        <v>44126</v>
      </c>
      <c r="P23" s="12">
        <f t="shared" si="1"/>
        <v>44126</v>
      </c>
      <c r="Q23" s="13">
        <v>500</v>
      </c>
      <c r="R23" s="14">
        <v>44126</v>
      </c>
      <c r="S23" s="14">
        <v>44129</v>
      </c>
      <c r="T23" s="135">
        <f t="shared" si="2"/>
        <v>3</v>
      </c>
      <c r="U23" s="135">
        <f t="shared" si="3"/>
        <v>0</v>
      </c>
      <c r="V23" s="10">
        <v>4189</v>
      </c>
      <c r="W23" s="15">
        <v>45139</v>
      </c>
      <c r="X23" s="13">
        <v>8330.3700000000008</v>
      </c>
      <c r="Y23" s="13">
        <f t="shared" si="4"/>
        <v>7830.3700000000008</v>
      </c>
      <c r="Z23" s="13">
        <v>8330.3700000000008</v>
      </c>
      <c r="AA23" s="16">
        <f>SUM(DASHBOARD!$Z23-DASHBOARD!$X23)</f>
        <v>0</v>
      </c>
      <c r="AB23" s="9">
        <v>801177</v>
      </c>
      <c r="AC23" s="15">
        <v>45146</v>
      </c>
      <c r="AD23" s="15" t="s">
        <v>41</v>
      </c>
      <c r="AE23" s="9"/>
      <c r="AF23" s="17"/>
      <c r="AG23" s="17"/>
    </row>
    <row r="24" spans="1:33" ht="15.75" customHeight="1">
      <c r="A24" s="9" t="s">
        <v>112</v>
      </c>
      <c r="B24" s="9" t="str">
        <f t="shared" si="0"/>
        <v>OPEN</v>
      </c>
      <c r="C24" s="9" t="s">
        <v>35</v>
      </c>
      <c r="D24" s="9" t="s">
        <v>113</v>
      </c>
      <c r="E24" s="9" t="s">
        <v>114</v>
      </c>
      <c r="F24" s="9">
        <v>1006948</v>
      </c>
      <c r="G24" s="9" t="str">
        <f>("xxxx" &amp; RIGHT(F24, 3))</f>
        <v>xxxx948</v>
      </c>
      <c r="H24" s="9">
        <v>75115</v>
      </c>
      <c r="I24" s="10" t="s">
        <v>28</v>
      </c>
      <c r="J24" s="9" t="s">
        <v>115</v>
      </c>
      <c r="K24" s="9" t="str">
        <f>"Hygienist " &amp; TEXT(MATCH( J24, _xlfn.UNIQUE($J$2:$J$362), 0), "00")</f>
        <v>Hygienist 11</v>
      </c>
      <c r="L24" s="9" t="s">
        <v>50</v>
      </c>
      <c r="M24" s="11" t="s">
        <v>55</v>
      </c>
      <c r="N24" s="9" t="s">
        <v>32</v>
      </c>
      <c r="O24" s="12">
        <v>43826</v>
      </c>
      <c r="P24" s="12">
        <f t="shared" si="1"/>
        <v>43826</v>
      </c>
      <c r="Q24" s="13">
        <v>500</v>
      </c>
      <c r="R24" s="14">
        <v>43826</v>
      </c>
      <c r="S24" s="14">
        <v>43829</v>
      </c>
      <c r="T24" s="135">
        <f t="shared" si="2"/>
        <v>3</v>
      </c>
      <c r="U24" s="135">
        <f t="shared" si="3"/>
        <v>0</v>
      </c>
      <c r="V24" s="10">
        <v>4191</v>
      </c>
      <c r="W24" s="15">
        <v>45198</v>
      </c>
      <c r="X24" s="13">
        <v>7569.4</v>
      </c>
      <c r="Y24" s="13">
        <f t="shared" si="4"/>
        <v>7069.4</v>
      </c>
      <c r="Z24" s="13">
        <v>7569.4</v>
      </c>
      <c r="AA24" s="16">
        <f>SUM(DASHBOARD!$Z24-DASHBOARD!$X24)</f>
        <v>0</v>
      </c>
      <c r="AB24" s="9">
        <v>808702</v>
      </c>
      <c r="AC24" s="15">
        <v>45257</v>
      </c>
      <c r="AD24" s="15" t="s">
        <v>41</v>
      </c>
      <c r="AE24" s="9"/>
      <c r="AF24" s="17"/>
      <c r="AG24" s="17"/>
    </row>
    <row r="25" spans="1:33" ht="15.75" customHeight="1">
      <c r="A25" s="9" t="s">
        <v>116</v>
      </c>
      <c r="B25" s="9" t="str">
        <f t="shared" si="0"/>
        <v>OPEN</v>
      </c>
      <c r="C25" s="9" t="s">
        <v>35</v>
      </c>
      <c r="D25" s="9" t="s">
        <v>117</v>
      </c>
      <c r="E25" s="9" t="s">
        <v>118</v>
      </c>
      <c r="F25" s="9">
        <v>1080758</v>
      </c>
      <c r="G25" s="9" t="str">
        <f>("xxxx" &amp; RIGHT(F25, 3))</f>
        <v>xxxx758</v>
      </c>
      <c r="H25" s="9">
        <v>82026</v>
      </c>
      <c r="I25" s="10" t="s">
        <v>28</v>
      </c>
      <c r="J25" s="9" t="s">
        <v>119</v>
      </c>
      <c r="K25" s="9" t="str">
        <f>"Hygienist " &amp; TEXT(MATCH( J25, _xlfn.UNIQUE($J$2:$J$362), 0), "00")</f>
        <v>Hygienist 12</v>
      </c>
      <c r="L25" s="9" t="s">
        <v>39</v>
      </c>
      <c r="M25" s="11" t="s">
        <v>40</v>
      </c>
      <c r="N25" s="9" t="s">
        <v>32</v>
      </c>
      <c r="O25" s="12">
        <v>44368</v>
      </c>
      <c r="P25" s="12">
        <f t="shared" si="1"/>
        <v>44368</v>
      </c>
      <c r="Q25" s="13">
        <v>2900</v>
      </c>
      <c r="R25" s="14">
        <v>44596</v>
      </c>
      <c r="S25" s="14">
        <v>44653</v>
      </c>
      <c r="T25" s="135">
        <f t="shared" si="2"/>
        <v>57</v>
      </c>
      <c r="U25" s="135">
        <f t="shared" si="3"/>
        <v>228</v>
      </c>
      <c r="V25" s="10">
        <v>4181</v>
      </c>
      <c r="W25" s="15">
        <v>45105</v>
      </c>
      <c r="X25" s="13">
        <v>7742.94</v>
      </c>
      <c r="Y25" s="13">
        <f t="shared" si="4"/>
        <v>4842.9399999999996</v>
      </c>
      <c r="Z25" s="13">
        <v>7742.94</v>
      </c>
      <c r="AA25" s="16">
        <f>SUM(DASHBOARD!$Z25-DASHBOARD!$X25)</f>
        <v>0</v>
      </c>
      <c r="AB25" s="9">
        <v>799844</v>
      </c>
      <c r="AC25" s="15">
        <v>45126</v>
      </c>
      <c r="AD25" s="15" t="s">
        <v>41</v>
      </c>
      <c r="AE25" s="9"/>
      <c r="AF25" s="17"/>
      <c r="AG25" s="17"/>
    </row>
    <row r="26" spans="1:33" ht="15.75" customHeight="1">
      <c r="A26" s="9" t="s">
        <v>120</v>
      </c>
      <c r="B26" s="9" t="str">
        <f t="shared" si="0"/>
        <v>OPEN</v>
      </c>
      <c r="C26" s="9" t="s">
        <v>35</v>
      </c>
      <c r="D26" s="9" t="s">
        <v>121</v>
      </c>
      <c r="E26" s="9" t="s">
        <v>122</v>
      </c>
      <c r="F26" s="9">
        <v>1003970</v>
      </c>
      <c r="G26" s="9" t="str">
        <f>("xxxx" &amp; RIGHT(F26, 3))</f>
        <v>xxxx970</v>
      </c>
      <c r="H26" s="9">
        <v>75093</v>
      </c>
      <c r="I26" s="10" t="s">
        <v>28</v>
      </c>
      <c r="J26" s="9" t="s">
        <v>104</v>
      </c>
      <c r="K26" s="9" t="str">
        <f>"Hygienist " &amp; TEXT(MATCH( J26, _xlfn.UNIQUE($J$2:$J$362), 0), "00")</f>
        <v>Hygienist 10</v>
      </c>
      <c r="L26" s="9" t="s">
        <v>50</v>
      </c>
      <c r="M26" s="11" t="s">
        <v>40</v>
      </c>
      <c r="N26" s="9" t="s">
        <v>32</v>
      </c>
      <c r="O26" s="12">
        <v>43826</v>
      </c>
      <c r="P26" s="12">
        <f t="shared" si="1"/>
        <v>43826</v>
      </c>
      <c r="Q26" s="13">
        <v>500</v>
      </c>
      <c r="R26" s="14">
        <v>44054</v>
      </c>
      <c r="S26" s="14">
        <v>44062</v>
      </c>
      <c r="T26" s="135">
        <f t="shared" si="2"/>
        <v>8</v>
      </c>
      <c r="U26" s="135">
        <f t="shared" si="3"/>
        <v>228</v>
      </c>
      <c r="V26" s="10">
        <v>4190</v>
      </c>
      <c r="W26" s="15">
        <v>45175</v>
      </c>
      <c r="X26" s="13">
        <v>22411.43</v>
      </c>
      <c r="Y26" s="13">
        <f t="shared" si="4"/>
        <v>21911.43</v>
      </c>
      <c r="Z26" s="13">
        <v>22411.43</v>
      </c>
      <c r="AA26" s="16">
        <f>SUM(DASHBOARD!$Z26-DASHBOARD!$X26)</f>
        <v>0</v>
      </c>
      <c r="AB26" s="9">
        <v>805306</v>
      </c>
      <c r="AC26" s="15">
        <v>45205</v>
      </c>
      <c r="AD26" s="15" t="s">
        <v>41</v>
      </c>
      <c r="AE26" s="9"/>
      <c r="AF26" s="17"/>
      <c r="AG26" s="17"/>
    </row>
    <row r="27" spans="1:33" ht="15.75" customHeight="1">
      <c r="A27" s="9" t="s">
        <v>123</v>
      </c>
      <c r="B27" s="9" t="str">
        <f t="shared" si="0"/>
        <v>OPEN</v>
      </c>
      <c r="C27" s="9" t="s">
        <v>35</v>
      </c>
      <c r="D27" s="9" t="s">
        <v>124</v>
      </c>
      <c r="E27" s="9" t="s">
        <v>125</v>
      </c>
      <c r="F27" s="9">
        <v>1052226</v>
      </c>
      <c r="G27" s="9" t="str">
        <f>("xxxx" &amp; RIGHT(F27, 3))</f>
        <v>xxxx226</v>
      </c>
      <c r="H27" s="9">
        <v>80086</v>
      </c>
      <c r="I27" s="10" t="s">
        <v>28</v>
      </c>
      <c r="J27" s="9" t="s">
        <v>119</v>
      </c>
      <c r="K27" s="9" t="str">
        <f>"Hygienist " &amp; TEXT(MATCH( J27, _xlfn.UNIQUE($J$2:$J$362), 0), "00")</f>
        <v>Hygienist 12</v>
      </c>
      <c r="L27" s="9" t="s">
        <v>50</v>
      </c>
      <c r="M27" s="11" t="s">
        <v>31</v>
      </c>
      <c r="N27" s="9" t="s">
        <v>32</v>
      </c>
      <c r="O27" s="12">
        <v>44158</v>
      </c>
      <c r="P27" s="12">
        <f t="shared" si="1"/>
        <v>44158</v>
      </c>
      <c r="Q27" s="13">
        <v>500</v>
      </c>
      <c r="R27" s="14">
        <v>44197</v>
      </c>
      <c r="S27" s="14">
        <v>44212</v>
      </c>
      <c r="T27" s="135">
        <f t="shared" si="2"/>
        <v>15</v>
      </c>
      <c r="U27" s="135">
        <f t="shared" si="3"/>
        <v>39</v>
      </c>
      <c r="V27" s="10">
        <v>4204</v>
      </c>
      <c r="W27" s="15">
        <v>45387</v>
      </c>
      <c r="X27" s="13">
        <v>18887.099999999999</v>
      </c>
      <c r="Y27" s="13">
        <f t="shared" si="4"/>
        <v>18387.099999999999</v>
      </c>
      <c r="Z27" s="13">
        <v>18887.099999999999</v>
      </c>
      <c r="AA27" s="16">
        <f>SUM(DASHBOARD!$Z27-DASHBOARD!$X27)</f>
        <v>0</v>
      </c>
      <c r="AB27" s="9">
        <v>821670</v>
      </c>
      <c r="AC27" s="15">
        <v>45441</v>
      </c>
      <c r="AD27" s="9" t="s">
        <v>41</v>
      </c>
      <c r="AE27" s="9"/>
      <c r="AF27" s="17"/>
      <c r="AG27" s="17"/>
    </row>
    <row r="28" spans="1:33" ht="15.75" customHeight="1">
      <c r="A28" s="9" t="s">
        <v>126</v>
      </c>
      <c r="B28" s="9" t="str">
        <f t="shared" si="0"/>
        <v>OPEN</v>
      </c>
      <c r="C28" s="9" t="s">
        <v>35</v>
      </c>
      <c r="D28" s="9" t="s">
        <v>127</v>
      </c>
      <c r="E28" s="9" t="s">
        <v>128</v>
      </c>
      <c r="F28" s="9">
        <v>1034251</v>
      </c>
      <c r="G28" s="9" t="str">
        <f>("xxxx" &amp; RIGHT(F28, 3))</f>
        <v>xxxx251</v>
      </c>
      <c r="H28" s="9">
        <v>77151</v>
      </c>
      <c r="I28" s="10" t="s">
        <v>28</v>
      </c>
      <c r="J28" s="9" t="s">
        <v>115</v>
      </c>
      <c r="K28" s="9" t="str">
        <f>"Hygienist " &amp; TEXT(MATCH( J28, _xlfn.UNIQUE($J$2:$J$362), 0), "00")</f>
        <v>Hygienist 11</v>
      </c>
      <c r="L28" s="9" t="s">
        <v>50</v>
      </c>
      <c r="M28" s="11" t="s">
        <v>55</v>
      </c>
      <c r="N28" s="9" t="s">
        <v>32</v>
      </c>
      <c r="O28" s="12">
        <v>44007</v>
      </c>
      <c r="P28" s="12">
        <f t="shared" si="1"/>
        <v>44007</v>
      </c>
      <c r="Q28" s="13">
        <v>250</v>
      </c>
      <c r="R28" s="14">
        <v>44007</v>
      </c>
      <c r="S28" s="14">
        <v>44011</v>
      </c>
      <c r="T28" s="135">
        <f t="shared" si="2"/>
        <v>4</v>
      </c>
      <c r="U28" s="135">
        <f t="shared" si="3"/>
        <v>0</v>
      </c>
      <c r="V28" s="10">
        <v>4197</v>
      </c>
      <c r="W28" s="15">
        <v>45230</v>
      </c>
      <c r="X28" s="13">
        <v>11356.93</v>
      </c>
      <c r="Y28" s="13">
        <f t="shared" si="4"/>
        <v>11106.93</v>
      </c>
      <c r="Z28" s="13">
        <v>11356.93</v>
      </c>
      <c r="AA28" s="16">
        <f>SUM(DASHBOARD!$Z28-DASHBOARD!$X28)</f>
        <v>0</v>
      </c>
      <c r="AB28" s="9">
        <v>813195</v>
      </c>
      <c r="AC28" s="15">
        <v>45324</v>
      </c>
      <c r="AD28" s="15" t="s">
        <v>41</v>
      </c>
      <c r="AE28" s="9"/>
      <c r="AF28" s="17"/>
      <c r="AG28" s="17"/>
    </row>
    <row r="29" spans="1:33" ht="15.75" customHeight="1">
      <c r="A29" s="9" t="s">
        <v>129</v>
      </c>
      <c r="B29" s="9" t="str">
        <f t="shared" si="0"/>
        <v>OPEN</v>
      </c>
      <c r="C29" s="9" t="s">
        <v>35</v>
      </c>
      <c r="D29" s="9" t="s">
        <v>130</v>
      </c>
      <c r="E29" s="9" t="s">
        <v>131</v>
      </c>
      <c r="F29" s="9">
        <v>1099356</v>
      </c>
      <c r="G29" s="9" t="str">
        <f>("xxxx" &amp; RIGHT(F29, 3))</f>
        <v>xxxx356</v>
      </c>
      <c r="H29" s="9">
        <v>82902</v>
      </c>
      <c r="I29" s="10" t="s">
        <v>28</v>
      </c>
      <c r="J29" s="9" t="s">
        <v>119</v>
      </c>
      <c r="K29" s="9" t="str">
        <f>"Hygienist " &amp; TEXT(MATCH( J29, _xlfn.UNIQUE($J$2:$J$362), 0), "00")</f>
        <v>Hygienist 12</v>
      </c>
      <c r="L29" s="9" t="s">
        <v>50</v>
      </c>
      <c r="M29" s="11" t="s">
        <v>31</v>
      </c>
      <c r="N29" s="9" t="s">
        <v>32</v>
      </c>
      <c r="O29" s="12">
        <v>44519</v>
      </c>
      <c r="P29" s="12">
        <f t="shared" si="1"/>
        <v>44519</v>
      </c>
      <c r="Q29" s="13"/>
      <c r="R29" s="14">
        <v>45126</v>
      </c>
      <c r="S29" s="14">
        <v>45128</v>
      </c>
      <c r="T29" s="135">
        <f t="shared" si="2"/>
        <v>2</v>
      </c>
      <c r="U29" s="135">
        <f t="shared" si="3"/>
        <v>607</v>
      </c>
      <c r="V29" s="10">
        <v>4199</v>
      </c>
      <c r="W29" s="15">
        <v>45323</v>
      </c>
      <c r="X29" s="13">
        <v>5354.41</v>
      </c>
      <c r="Y29" s="13">
        <f t="shared" si="4"/>
        <v>5354.41</v>
      </c>
      <c r="Z29" s="13">
        <v>5354.41</v>
      </c>
      <c r="AA29" s="16">
        <f>SUM(DASHBOARD!$Z29-DASHBOARD!$X29)</f>
        <v>0</v>
      </c>
      <c r="AB29" s="9">
        <v>826308</v>
      </c>
      <c r="AC29" s="15">
        <v>45503</v>
      </c>
      <c r="AD29" s="9" t="s">
        <v>41</v>
      </c>
      <c r="AE29" s="9"/>
      <c r="AF29" s="17"/>
      <c r="AG29" s="17"/>
    </row>
    <row r="30" spans="1:33" ht="15.75" customHeight="1">
      <c r="A30" s="9" t="s">
        <v>132</v>
      </c>
      <c r="B30" s="9" t="str">
        <f t="shared" si="0"/>
        <v>OPEN</v>
      </c>
      <c r="C30" s="9" t="s">
        <v>35</v>
      </c>
      <c r="D30" s="9" t="s">
        <v>133</v>
      </c>
      <c r="E30" s="9" t="s">
        <v>134</v>
      </c>
      <c r="F30" s="9">
        <v>1097816</v>
      </c>
      <c r="G30" s="9" t="str">
        <f>("xxxx" &amp; RIGHT(F30, 3))</f>
        <v>xxxx816</v>
      </c>
      <c r="H30" s="9">
        <v>83513</v>
      </c>
      <c r="I30" s="10" t="s">
        <v>28</v>
      </c>
      <c r="J30" s="9" t="s">
        <v>115</v>
      </c>
      <c r="K30" s="9" t="str">
        <f>"Hygienist " &amp; TEXT(MATCH( J30, _xlfn.UNIQUE($J$2:$J$362), 0), "00")</f>
        <v>Hygienist 11</v>
      </c>
      <c r="L30" s="9" t="s">
        <v>39</v>
      </c>
      <c r="M30" s="11" t="s">
        <v>40</v>
      </c>
      <c r="N30" s="9" t="s">
        <v>32</v>
      </c>
      <c r="O30" s="12">
        <v>44588</v>
      </c>
      <c r="P30" s="12">
        <f t="shared" si="1"/>
        <v>44588</v>
      </c>
      <c r="Q30" s="13">
        <v>500</v>
      </c>
      <c r="R30" s="14">
        <v>44588</v>
      </c>
      <c r="S30" s="14">
        <v>44844</v>
      </c>
      <c r="T30" s="135">
        <f t="shared" si="2"/>
        <v>256</v>
      </c>
      <c r="U30" s="135">
        <f t="shared" si="3"/>
        <v>0</v>
      </c>
      <c r="V30" s="10">
        <v>4176</v>
      </c>
      <c r="W30" s="15">
        <v>44922</v>
      </c>
      <c r="X30" s="13">
        <v>15437.96</v>
      </c>
      <c r="Y30" s="13">
        <f t="shared" si="4"/>
        <v>14937.96</v>
      </c>
      <c r="Z30" s="13">
        <v>15437.96</v>
      </c>
      <c r="AA30" s="16">
        <f>SUM(DASHBOARD!$Z30-DASHBOARD!$X30)</f>
        <v>0</v>
      </c>
      <c r="AB30" s="9">
        <v>798123</v>
      </c>
      <c r="AC30" s="15">
        <v>45099</v>
      </c>
      <c r="AD30" s="15" t="s">
        <v>41</v>
      </c>
      <c r="AE30" s="9"/>
      <c r="AF30" s="17"/>
      <c r="AG30" s="17"/>
    </row>
    <row r="31" spans="1:33" ht="15.75" customHeight="1">
      <c r="A31" s="9" t="s">
        <v>135</v>
      </c>
      <c r="B31" s="9" t="str">
        <f t="shared" si="0"/>
        <v>OPEN</v>
      </c>
      <c r="C31" s="9" t="s">
        <v>35</v>
      </c>
      <c r="D31" s="9" t="s">
        <v>136</v>
      </c>
      <c r="E31" s="9" t="s">
        <v>137</v>
      </c>
      <c r="F31" s="9">
        <v>1098818</v>
      </c>
      <c r="G31" s="9" t="str">
        <f>("xxxx" &amp; RIGHT(F31, 3))</f>
        <v>xxxx818</v>
      </c>
      <c r="H31" s="9">
        <v>83582</v>
      </c>
      <c r="I31" s="10" t="s">
        <v>28</v>
      </c>
      <c r="J31" s="9" t="s">
        <v>115</v>
      </c>
      <c r="K31" s="9" t="str">
        <f>"Hygienist " &amp; TEXT(MATCH( J31, _xlfn.UNIQUE($J$2:$J$362), 0), "00")</f>
        <v>Hygienist 11</v>
      </c>
      <c r="L31" s="9" t="s">
        <v>39</v>
      </c>
      <c r="M31" s="11" t="s">
        <v>55</v>
      </c>
      <c r="N31" s="9" t="s">
        <v>56</v>
      </c>
      <c r="O31" s="12">
        <v>44516</v>
      </c>
      <c r="P31" s="12">
        <f t="shared" si="1"/>
        <v>44516</v>
      </c>
      <c r="Q31" s="13">
        <v>500</v>
      </c>
      <c r="R31" s="14"/>
      <c r="S31" s="14"/>
      <c r="T31" s="135">
        <f t="shared" si="2"/>
        <v>0</v>
      </c>
      <c r="U31" s="135" t="str">
        <f t="shared" si="3"/>
        <v>0</v>
      </c>
      <c r="V31" s="10"/>
      <c r="W31" s="9"/>
      <c r="X31" s="13"/>
      <c r="Y31" s="13" t="str">
        <f t="shared" si="4"/>
        <v/>
      </c>
      <c r="Z31" s="13"/>
      <c r="AA31" s="16">
        <f>SUM(DASHBOARD!$Z31-DASHBOARD!$X31)</f>
        <v>0</v>
      </c>
      <c r="AB31" s="9"/>
      <c r="AC31" s="9"/>
      <c r="AD31" s="9" t="s">
        <v>33</v>
      </c>
      <c r="AE31" s="9"/>
      <c r="AF31" s="17"/>
      <c r="AG31" s="17"/>
    </row>
    <row r="32" spans="1:33" ht="15.75" customHeight="1">
      <c r="A32" s="9"/>
      <c r="B32" s="9" t="str">
        <f t="shared" si="0"/>
        <v>Not Started</v>
      </c>
      <c r="C32" s="9" t="s">
        <v>138</v>
      </c>
      <c r="D32" s="9" t="s">
        <v>139</v>
      </c>
      <c r="E32" s="9" t="s">
        <v>140</v>
      </c>
      <c r="F32" s="9">
        <v>1129904</v>
      </c>
      <c r="G32" s="9" t="str">
        <f>("xxxx" &amp; RIGHT(F32, 3))</f>
        <v>xxxx904</v>
      </c>
      <c r="H32" s="9">
        <v>85451</v>
      </c>
      <c r="I32" s="10" t="s">
        <v>28</v>
      </c>
      <c r="J32" s="9" t="s">
        <v>141</v>
      </c>
      <c r="K32" s="9" t="str">
        <f>"Hygienist " &amp; TEXT(MATCH( J32, _xlfn.UNIQUE($J$2:$J$362), 0), "00")</f>
        <v>Hygienist 13</v>
      </c>
      <c r="L32" s="9" t="s">
        <v>39</v>
      </c>
      <c r="M32" s="11" t="s">
        <v>55</v>
      </c>
      <c r="N32" s="9" t="s">
        <v>56</v>
      </c>
      <c r="O32" s="12">
        <v>44754</v>
      </c>
      <c r="P32" s="12">
        <f t="shared" si="1"/>
        <v>44754</v>
      </c>
      <c r="Q32" s="13">
        <v>9700</v>
      </c>
      <c r="R32" s="14"/>
      <c r="S32" s="14"/>
      <c r="T32" s="135">
        <f t="shared" si="2"/>
        <v>0</v>
      </c>
      <c r="U32" s="135" t="str">
        <f t="shared" si="3"/>
        <v>0</v>
      </c>
      <c r="V32" s="10"/>
      <c r="W32" s="9"/>
      <c r="X32" s="13"/>
      <c r="Y32" s="13" t="str">
        <f t="shared" si="4"/>
        <v/>
      </c>
      <c r="Z32" s="13"/>
      <c r="AA32" s="16">
        <f>SUM(DASHBOARD!$Z32-DASHBOARD!$X32)</f>
        <v>0</v>
      </c>
      <c r="AB32" s="9"/>
      <c r="AC32" s="9"/>
      <c r="AD32" s="9" t="s">
        <v>33</v>
      </c>
      <c r="AE32" s="9"/>
      <c r="AF32" s="17"/>
      <c r="AG32" s="17"/>
    </row>
    <row r="33" spans="1:33" ht="15.75" customHeight="1">
      <c r="A33" s="9" t="s">
        <v>142</v>
      </c>
      <c r="B33" s="9" t="str">
        <f t="shared" si="0"/>
        <v>OPEN</v>
      </c>
      <c r="C33" s="9" t="s">
        <v>138</v>
      </c>
      <c r="D33" s="9" t="s">
        <v>143</v>
      </c>
      <c r="E33" s="9" t="s">
        <v>144</v>
      </c>
      <c r="F33" s="9">
        <v>1141526</v>
      </c>
      <c r="G33" s="9" t="str">
        <f>("xxxx" &amp; RIGHT(F33, 3))</f>
        <v>xxxx526</v>
      </c>
      <c r="H33" s="9">
        <v>86136</v>
      </c>
      <c r="I33" s="10" t="s">
        <v>28</v>
      </c>
      <c r="J33" s="9" t="s">
        <v>38</v>
      </c>
      <c r="K33" s="9" t="str">
        <f>"Hygienist " &amp; TEXT(MATCH( J33, _xlfn.UNIQUE($J$2:$J$362), 0), "00")</f>
        <v>Hygienist 02</v>
      </c>
      <c r="L33" s="9" t="s">
        <v>50</v>
      </c>
      <c r="M33" s="11" t="s">
        <v>55</v>
      </c>
      <c r="N33" s="9" t="s">
        <v>32</v>
      </c>
      <c r="O33" s="12">
        <v>44816</v>
      </c>
      <c r="P33" s="12">
        <f t="shared" si="1"/>
        <v>44816</v>
      </c>
      <c r="Q33" s="13">
        <v>575</v>
      </c>
      <c r="R33" s="14">
        <v>44868</v>
      </c>
      <c r="S33" s="14">
        <v>44877</v>
      </c>
      <c r="T33" s="135">
        <f t="shared" si="2"/>
        <v>9</v>
      </c>
      <c r="U33" s="135">
        <f t="shared" si="3"/>
        <v>52</v>
      </c>
      <c r="V33" s="10">
        <v>43</v>
      </c>
      <c r="W33" s="15">
        <v>45210</v>
      </c>
      <c r="X33" s="13">
        <v>17026.88</v>
      </c>
      <c r="Y33" s="13">
        <f t="shared" si="4"/>
        <v>16451.88</v>
      </c>
      <c r="Z33" s="13">
        <v>17026.88</v>
      </c>
      <c r="AA33" s="16">
        <f>SUM(DASHBOARD!$Z33-DASHBOARD!$X33)</f>
        <v>0</v>
      </c>
      <c r="AB33" s="9">
        <v>806701</v>
      </c>
      <c r="AC33" s="15">
        <v>45224</v>
      </c>
      <c r="AD33" s="9" t="s">
        <v>41</v>
      </c>
      <c r="AE33" s="9"/>
      <c r="AF33" s="17"/>
      <c r="AG33" s="17"/>
    </row>
    <row r="34" spans="1:33" ht="15.75" customHeight="1">
      <c r="A34" s="9" t="s">
        <v>145</v>
      </c>
      <c r="B34" s="9" t="str">
        <f t="shared" si="0"/>
        <v>OPEN</v>
      </c>
      <c r="C34" s="9" t="s">
        <v>138</v>
      </c>
      <c r="D34" s="9" t="s">
        <v>146</v>
      </c>
      <c r="E34" s="9" t="s">
        <v>147</v>
      </c>
      <c r="F34" s="9">
        <v>1218759</v>
      </c>
      <c r="G34" s="9" t="str">
        <f>("xxxx" &amp; RIGHT(F34, 3))</f>
        <v>xxxx759</v>
      </c>
      <c r="H34" s="9">
        <v>90624</v>
      </c>
      <c r="I34" s="10" t="s">
        <v>28</v>
      </c>
      <c r="J34" s="9" t="s">
        <v>38</v>
      </c>
      <c r="K34" s="9" t="str">
        <f>"Hygienist " &amp; TEXT(MATCH( J34, _xlfn.UNIQUE($J$2:$J$362), 0), "00")</f>
        <v>Hygienist 02</v>
      </c>
      <c r="L34" s="9" t="s">
        <v>50</v>
      </c>
      <c r="M34" s="11" t="s">
        <v>55</v>
      </c>
      <c r="N34" s="9" t="s">
        <v>97</v>
      </c>
      <c r="O34" s="12">
        <v>45330</v>
      </c>
      <c r="P34" s="12">
        <f t="shared" si="1"/>
        <v>45330</v>
      </c>
      <c r="Q34" s="13">
        <v>575</v>
      </c>
      <c r="R34" s="14"/>
      <c r="S34" s="14"/>
      <c r="T34" s="135">
        <f t="shared" si="2"/>
        <v>0</v>
      </c>
      <c r="U34" s="135" t="str">
        <f t="shared" si="3"/>
        <v>0</v>
      </c>
      <c r="V34" s="10"/>
      <c r="W34" s="15"/>
      <c r="X34" s="13"/>
      <c r="Y34" s="13" t="str">
        <f t="shared" si="4"/>
        <v/>
      </c>
      <c r="Z34" s="13"/>
      <c r="AA34" s="16">
        <f>SUM(DASHBOARD!$Z34-DASHBOARD!$X34)</f>
        <v>0</v>
      </c>
      <c r="AB34" s="9"/>
      <c r="AC34" s="15"/>
      <c r="AD34" s="9" t="s">
        <v>33</v>
      </c>
      <c r="AE34" s="9"/>
      <c r="AF34" s="17"/>
      <c r="AG34" s="17"/>
    </row>
    <row r="35" spans="1:33" ht="15.75" customHeight="1">
      <c r="A35" s="9" t="s">
        <v>148</v>
      </c>
      <c r="B35" s="9" t="str">
        <f t="shared" si="0"/>
        <v>OPEN</v>
      </c>
      <c r="C35" s="9" t="s">
        <v>138</v>
      </c>
      <c r="D35" s="9" t="s">
        <v>149</v>
      </c>
      <c r="E35" s="9" t="s">
        <v>150</v>
      </c>
      <c r="F35" s="9">
        <v>1196510</v>
      </c>
      <c r="G35" s="9" t="str">
        <f>("xxxx" &amp; RIGHT(F35, 3))</f>
        <v>xxxx510</v>
      </c>
      <c r="H35" s="9">
        <v>89478</v>
      </c>
      <c r="I35" s="10" t="s">
        <v>28</v>
      </c>
      <c r="J35" s="9" t="s">
        <v>38</v>
      </c>
      <c r="K35" s="9" t="str">
        <f>"Hygienist " &amp; TEXT(MATCH( J35, _xlfn.UNIQUE($J$2:$J$362), 0), "00")</f>
        <v>Hygienist 02</v>
      </c>
      <c r="L35" s="9" t="s">
        <v>39</v>
      </c>
      <c r="M35" s="11" t="s">
        <v>55</v>
      </c>
      <c r="N35" s="9" t="s">
        <v>32</v>
      </c>
      <c r="O35" s="12">
        <v>45191</v>
      </c>
      <c r="P35" s="12">
        <f t="shared" si="1"/>
        <v>45191</v>
      </c>
      <c r="Q35" s="13">
        <v>90000</v>
      </c>
      <c r="R35" s="14">
        <v>45205</v>
      </c>
      <c r="S35" s="14">
        <v>45499</v>
      </c>
      <c r="T35" s="135">
        <f t="shared" si="2"/>
        <v>294</v>
      </c>
      <c r="U35" s="135">
        <f t="shared" si="3"/>
        <v>14</v>
      </c>
      <c r="V35" s="10">
        <v>163</v>
      </c>
      <c r="W35" s="15">
        <v>45789</v>
      </c>
      <c r="X35" s="13">
        <v>70574.100000000006</v>
      </c>
      <c r="Y35" s="13">
        <f t="shared" si="4"/>
        <v>-19425.899999999994</v>
      </c>
      <c r="Z35" s="13">
        <v>0</v>
      </c>
      <c r="AA35" s="16">
        <f>SUM(DASHBOARD!$Z35-DASHBOARD!$X35)</f>
        <v>-70574.100000000006</v>
      </c>
      <c r="AB35" s="9"/>
      <c r="AC35" s="15"/>
      <c r="AD35" s="9" t="s">
        <v>33</v>
      </c>
      <c r="AE35" s="9"/>
      <c r="AF35" s="17"/>
      <c r="AG35" s="17"/>
    </row>
    <row r="36" spans="1:33" ht="15.75" customHeight="1">
      <c r="A36" s="9" t="s">
        <v>151</v>
      </c>
      <c r="B36" s="9" t="str">
        <f t="shared" si="0"/>
        <v>OPEN</v>
      </c>
      <c r="C36" s="9" t="s">
        <v>138</v>
      </c>
      <c r="D36" s="9" t="s">
        <v>152</v>
      </c>
      <c r="E36" s="9" t="s">
        <v>153</v>
      </c>
      <c r="F36" s="9">
        <v>1314173</v>
      </c>
      <c r="G36" s="9" t="str">
        <f>("xxxx" &amp; RIGHT(F36, 3))</f>
        <v>xxxx173</v>
      </c>
      <c r="H36" s="9">
        <v>93452</v>
      </c>
      <c r="I36" s="10" t="s">
        <v>28</v>
      </c>
      <c r="J36" s="9" t="s">
        <v>154</v>
      </c>
      <c r="K36" s="9" t="str">
        <f>"Hygienist " &amp; TEXT(MATCH( J36, _xlfn.UNIQUE($J$2:$J$362), 0), "00")</f>
        <v>Hygienist 14</v>
      </c>
      <c r="L36" s="9" t="s">
        <v>155</v>
      </c>
      <c r="M36" s="11" t="s">
        <v>55</v>
      </c>
      <c r="N36" s="9" t="s">
        <v>32</v>
      </c>
      <c r="O36" s="12">
        <v>45565</v>
      </c>
      <c r="P36" s="12">
        <f t="shared" si="1"/>
        <v>45565</v>
      </c>
      <c r="Q36" s="13">
        <v>4000</v>
      </c>
      <c r="R36" s="14">
        <v>45618</v>
      </c>
      <c r="S36" s="14">
        <v>45619</v>
      </c>
      <c r="T36" s="135">
        <f t="shared" si="2"/>
        <v>1</v>
      </c>
      <c r="U36" s="135">
        <f t="shared" si="3"/>
        <v>53</v>
      </c>
      <c r="V36" s="10">
        <v>245</v>
      </c>
      <c r="W36" s="15">
        <v>45866</v>
      </c>
      <c r="X36" s="13">
        <v>3552.53</v>
      </c>
      <c r="Y36" s="13">
        <f t="shared" si="4"/>
        <v>-447.4699999999998</v>
      </c>
      <c r="Z36" s="13">
        <v>0</v>
      </c>
      <c r="AA36" s="16">
        <f>SUM(DASHBOARD!$Z36-DASHBOARD!$X36)</f>
        <v>-3552.53</v>
      </c>
      <c r="AB36" s="9"/>
      <c r="AC36" s="15"/>
      <c r="AD36" s="9" t="s">
        <v>33</v>
      </c>
      <c r="AE36" s="9"/>
      <c r="AF36" s="17"/>
      <c r="AG36" s="17"/>
    </row>
    <row r="37" spans="1:33" ht="15.75" customHeight="1">
      <c r="A37" s="9"/>
      <c r="B37" s="9" t="str">
        <f t="shared" si="0"/>
        <v>Not Started</v>
      </c>
      <c r="C37" s="9" t="s">
        <v>138</v>
      </c>
      <c r="D37" s="9" t="s">
        <v>156</v>
      </c>
      <c r="E37" s="9" t="s">
        <v>157</v>
      </c>
      <c r="F37" s="9">
        <v>1320962</v>
      </c>
      <c r="G37" s="9" t="str">
        <f>("xxxx" &amp; RIGHT(F37, 3))</f>
        <v>xxxx962</v>
      </c>
      <c r="H37" s="9">
        <v>93925</v>
      </c>
      <c r="I37" s="10" t="s">
        <v>28</v>
      </c>
      <c r="J37" s="9" t="s">
        <v>154</v>
      </c>
      <c r="K37" s="9" t="str">
        <f>"Hygienist " &amp; TEXT(MATCH( J37, _xlfn.UNIQUE($J$2:$J$362), 0), "00")</f>
        <v>Hygienist 14</v>
      </c>
      <c r="L37" s="9" t="s">
        <v>155</v>
      </c>
      <c r="M37" s="11" t="s">
        <v>55</v>
      </c>
      <c r="N37" s="9" t="s">
        <v>97</v>
      </c>
      <c r="O37" s="12">
        <v>45609</v>
      </c>
      <c r="P37" s="12">
        <f t="shared" si="1"/>
        <v>45609</v>
      </c>
      <c r="Q37" s="13">
        <v>4100</v>
      </c>
      <c r="R37" s="14"/>
      <c r="S37" s="14"/>
      <c r="T37" s="135">
        <f t="shared" si="2"/>
        <v>0</v>
      </c>
      <c r="U37" s="135" t="str">
        <f t="shared" si="3"/>
        <v>0</v>
      </c>
      <c r="V37" s="10"/>
      <c r="W37" s="15"/>
      <c r="X37" s="13"/>
      <c r="Y37" s="13" t="str">
        <f t="shared" si="4"/>
        <v/>
      </c>
      <c r="Z37" s="13"/>
      <c r="AA37" s="16">
        <f>SUM(DASHBOARD!$Z37-DASHBOARD!$X37)</f>
        <v>0</v>
      </c>
      <c r="AB37" s="9"/>
      <c r="AC37" s="15"/>
      <c r="AD37" s="9" t="s">
        <v>33</v>
      </c>
      <c r="AE37" s="9"/>
      <c r="AF37" s="17"/>
      <c r="AG37" s="17"/>
    </row>
    <row r="38" spans="1:33" ht="15.75" customHeight="1">
      <c r="A38" s="9" t="s">
        <v>158</v>
      </c>
      <c r="B38" s="9" t="str">
        <f t="shared" si="0"/>
        <v>OPEN</v>
      </c>
      <c r="C38" s="9" t="s">
        <v>138</v>
      </c>
      <c r="D38" s="9" t="s">
        <v>159</v>
      </c>
      <c r="E38" s="9" t="s">
        <v>160</v>
      </c>
      <c r="F38" s="9">
        <v>1219382</v>
      </c>
      <c r="G38" s="9" t="str">
        <f>("xxxx" &amp; RIGHT(F38, 3))</f>
        <v>xxxx382</v>
      </c>
      <c r="H38" s="9">
        <v>90587</v>
      </c>
      <c r="I38" s="10" t="s">
        <v>28</v>
      </c>
      <c r="J38" s="9" t="s">
        <v>154</v>
      </c>
      <c r="K38" s="9" t="str">
        <f>"Hygienist " &amp; TEXT(MATCH( J38, _xlfn.UNIQUE($J$2:$J$362), 0), "00")</f>
        <v>Hygienist 14</v>
      </c>
      <c r="L38" s="9" t="s">
        <v>39</v>
      </c>
      <c r="M38" s="11" t="s">
        <v>55</v>
      </c>
      <c r="N38" s="9" t="s">
        <v>97</v>
      </c>
      <c r="O38" s="12">
        <v>45338</v>
      </c>
      <c r="P38" s="12">
        <f t="shared" si="1"/>
        <v>45338</v>
      </c>
      <c r="Q38" s="13">
        <v>18700</v>
      </c>
      <c r="R38" s="14"/>
      <c r="S38" s="14"/>
      <c r="T38" s="135">
        <f t="shared" si="2"/>
        <v>0</v>
      </c>
      <c r="U38" s="135" t="str">
        <f t="shared" si="3"/>
        <v>0</v>
      </c>
      <c r="V38" s="10"/>
      <c r="W38" s="15"/>
      <c r="X38" s="13"/>
      <c r="Y38" s="13" t="str">
        <f t="shared" si="4"/>
        <v/>
      </c>
      <c r="Z38" s="13"/>
      <c r="AA38" s="16">
        <f>SUM(DASHBOARD!$Z38-DASHBOARD!$X38)</f>
        <v>0</v>
      </c>
      <c r="AB38" s="9"/>
      <c r="AC38" s="15"/>
      <c r="AD38" s="9" t="s">
        <v>33</v>
      </c>
      <c r="AE38" s="9"/>
      <c r="AF38" s="17"/>
      <c r="AG38" s="17"/>
    </row>
    <row r="39" spans="1:33" ht="15.75" customHeight="1">
      <c r="A39" s="9" t="s">
        <v>161</v>
      </c>
      <c r="B39" s="9" t="str">
        <f t="shared" si="0"/>
        <v>OPEN</v>
      </c>
      <c r="C39" s="9" t="s">
        <v>138</v>
      </c>
      <c r="D39" s="9" t="s">
        <v>162</v>
      </c>
      <c r="E39" s="9" t="s">
        <v>163</v>
      </c>
      <c r="F39" s="9">
        <v>1154680</v>
      </c>
      <c r="G39" s="9" t="str">
        <f>("xxxx" &amp; RIGHT(F39, 3))</f>
        <v>xxxx680</v>
      </c>
      <c r="H39" s="9">
        <v>86753</v>
      </c>
      <c r="I39" s="10" t="s">
        <v>28</v>
      </c>
      <c r="J39" s="9" t="s">
        <v>54</v>
      </c>
      <c r="K39" s="9" t="str">
        <f>"Hygienist " &amp; TEXT(MATCH( J39, _xlfn.UNIQUE($J$2:$J$362), 0), "00")</f>
        <v>Hygienist 05</v>
      </c>
      <c r="L39" s="9" t="s">
        <v>50</v>
      </c>
      <c r="M39" s="11" t="s">
        <v>55</v>
      </c>
      <c r="N39" s="9" t="s">
        <v>32</v>
      </c>
      <c r="O39" s="12">
        <v>44900</v>
      </c>
      <c r="P39" s="12">
        <f t="shared" si="1"/>
        <v>44900</v>
      </c>
      <c r="Q39" s="13">
        <v>575</v>
      </c>
      <c r="R39" s="14">
        <v>45121</v>
      </c>
      <c r="S39" s="14">
        <v>45128</v>
      </c>
      <c r="T39" s="135">
        <f t="shared" si="2"/>
        <v>7</v>
      </c>
      <c r="U39" s="135">
        <f t="shared" si="3"/>
        <v>221</v>
      </c>
      <c r="V39" s="10">
        <v>197</v>
      </c>
      <c r="W39" s="15">
        <v>45824</v>
      </c>
      <c r="X39" s="13">
        <v>12748.05</v>
      </c>
      <c r="Y39" s="13">
        <f t="shared" si="4"/>
        <v>12173.05</v>
      </c>
      <c r="Z39" s="13">
        <v>0</v>
      </c>
      <c r="AA39" s="16">
        <f>SUM(DASHBOARD!$Z39-DASHBOARD!$X39)</f>
        <v>-12748.05</v>
      </c>
      <c r="AB39" s="9"/>
      <c r="AC39" s="15"/>
      <c r="AD39" s="9" t="s">
        <v>33</v>
      </c>
      <c r="AE39" s="9"/>
      <c r="AF39" s="17"/>
      <c r="AG39" s="17"/>
    </row>
    <row r="40" spans="1:33" ht="15.75" customHeight="1">
      <c r="A40" s="9" t="s">
        <v>164</v>
      </c>
      <c r="B40" s="9" t="str">
        <f t="shared" si="0"/>
        <v>OPEN</v>
      </c>
      <c r="C40" s="9" t="s">
        <v>138</v>
      </c>
      <c r="D40" s="9" t="s">
        <v>162</v>
      </c>
      <c r="E40" s="9" t="s">
        <v>163</v>
      </c>
      <c r="F40" s="9">
        <v>1302806</v>
      </c>
      <c r="G40" s="9" t="str">
        <f>("xxxx" &amp; RIGHT(F40, 3))</f>
        <v>xxxx806</v>
      </c>
      <c r="H40" s="9">
        <v>92774</v>
      </c>
      <c r="I40" s="10" t="s">
        <v>28</v>
      </c>
      <c r="J40" s="9" t="s">
        <v>154</v>
      </c>
      <c r="K40" s="9" t="str">
        <f>"Hygienist " &amp; TEXT(MATCH( J40, _xlfn.UNIQUE($J$2:$J$362), 0), "00")</f>
        <v>Hygienist 14</v>
      </c>
      <c r="L40" s="9" t="s">
        <v>155</v>
      </c>
      <c r="M40" s="11" t="s">
        <v>55</v>
      </c>
      <c r="N40" s="9" t="s">
        <v>32</v>
      </c>
      <c r="O40" s="12">
        <v>45508</v>
      </c>
      <c r="P40" s="12">
        <f t="shared" si="1"/>
        <v>45508</v>
      </c>
      <c r="Q40" s="13">
        <v>4000</v>
      </c>
      <c r="R40" s="14">
        <v>45524</v>
      </c>
      <c r="S40" s="14">
        <v>45525</v>
      </c>
      <c r="T40" s="135">
        <f t="shared" si="2"/>
        <v>1</v>
      </c>
      <c r="U40" s="135">
        <f t="shared" si="3"/>
        <v>16</v>
      </c>
      <c r="V40" s="10">
        <v>156</v>
      </c>
      <c r="W40" s="15">
        <v>45783</v>
      </c>
      <c r="X40" s="13">
        <v>2236.9299999999998</v>
      </c>
      <c r="Y40" s="13">
        <f t="shared" si="4"/>
        <v>-1763.0700000000002</v>
      </c>
      <c r="Z40" s="13">
        <v>2236.9299999999998</v>
      </c>
      <c r="AA40" s="16">
        <f>SUM(DASHBOARD!$Z40-DASHBOARD!$X40)</f>
        <v>0</v>
      </c>
      <c r="AB40" s="9">
        <v>854005</v>
      </c>
      <c r="AC40" s="15">
        <v>45820</v>
      </c>
      <c r="AD40" s="9" t="s">
        <v>41</v>
      </c>
      <c r="AE40" s="18" t="s">
        <v>165</v>
      </c>
      <c r="AF40" s="17"/>
      <c r="AG40" s="17"/>
    </row>
    <row r="41" spans="1:33" ht="15.75" customHeight="1">
      <c r="A41" s="9" t="s">
        <v>166</v>
      </c>
      <c r="B41" s="9" t="str">
        <f t="shared" si="0"/>
        <v>OPEN</v>
      </c>
      <c r="C41" s="9" t="s">
        <v>138</v>
      </c>
      <c r="D41" s="9" t="s">
        <v>167</v>
      </c>
      <c r="E41" s="9" t="s">
        <v>168</v>
      </c>
      <c r="F41" s="9">
        <v>1166957</v>
      </c>
      <c r="G41" s="9" t="str">
        <f>("xxxx" &amp; RIGHT(F41, 3))</f>
        <v>xxxx957</v>
      </c>
      <c r="H41" s="9">
        <v>87386</v>
      </c>
      <c r="I41" s="10" t="s">
        <v>28</v>
      </c>
      <c r="J41" s="9" t="s">
        <v>38</v>
      </c>
      <c r="K41" s="9" t="str">
        <f>"Hygienist " &amp; TEXT(MATCH( J41, _xlfn.UNIQUE($J$2:$J$362), 0), "00")</f>
        <v>Hygienist 02</v>
      </c>
      <c r="L41" s="9" t="s">
        <v>50</v>
      </c>
      <c r="M41" s="11" t="s">
        <v>55</v>
      </c>
      <c r="N41" s="9" t="s">
        <v>32</v>
      </c>
      <c r="O41" s="12">
        <v>44967</v>
      </c>
      <c r="P41" s="12">
        <f t="shared" si="1"/>
        <v>44967</v>
      </c>
      <c r="Q41" s="13">
        <v>575</v>
      </c>
      <c r="R41" s="14">
        <v>45008</v>
      </c>
      <c r="S41" s="14">
        <v>45010</v>
      </c>
      <c r="T41" s="135">
        <f t="shared" si="2"/>
        <v>2</v>
      </c>
      <c r="U41" s="135">
        <f t="shared" si="3"/>
        <v>41</v>
      </c>
      <c r="V41" s="10">
        <v>28</v>
      </c>
      <c r="W41" s="15">
        <v>45118</v>
      </c>
      <c r="X41" s="13">
        <v>6616.23</v>
      </c>
      <c r="Y41" s="13">
        <f t="shared" si="4"/>
        <v>6041.23</v>
      </c>
      <c r="Z41" s="13">
        <v>6616.23</v>
      </c>
      <c r="AA41" s="16">
        <f>SUM(DASHBOARD!$Z41-DASHBOARD!$X41)</f>
        <v>0</v>
      </c>
      <c r="AB41" s="9">
        <v>799845</v>
      </c>
      <c r="AC41" s="15">
        <v>45126</v>
      </c>
      <c r="AD41" s="15" t="s">
        <v>41</v>
      </c>
      <c r="AE41" s="9"/>
      <c r="AF41" s="17"/>
      <c r="AG41" s="17"/>
    </row>
    <row r="42" spans="1:33" ht="15.75" customHeight="1">
      <c r="A42" s="9" t="s">
        <v>169</v>
      </c>
      <c r="B42" s="9" t="str">
        <f t="shared" si="0"/>
        <v>OPEN</v>
      </c>
      <c r="C42" s="9" t="s">
        <v>138</v>
      </c>
      <c r="D42" s="9" t="s">
        <v>170</v>
      </c>
      <c r="E42" s="9" t="s">
        <v>171</v>
      </c>
      <c r="F42" s="9">
        <v>1138365</v>
      </c>
      <c r="G42" s="9" t="str">
        <f>("xxxx" &amp; RIGHT(F42, 3))</f>
        <v>xxxx365</v>
      </c>
      <c r="H42" s="9">
        <v>86018</v>
      </c>
      <c r="I42" s="10" t="s">
        <v>28</v>
      </c>
      <c r="J42" s="9" t="s">
        <v>45</v>
      </c>
      <c r="K42" s="9" t="str">
        <f>"Hygienist " &amp; TEXT(MATCH( J42, _xlfn.UNIQUE($J$2:$J$362), 0), "00")</f>
        <v>Hygienist 03</v>
      </c>
      <c r="L42" s="9" t="s">
        <v>50</v>
      </c>
      <c r="M42" s="11" t="s">
        <v>40</v>
      </c>
      <c r="N42" s="9" t="s">
        <v>32</v>
      </c>
      <c r="O42" s="12">
        <v>44810</v>
      </c>
      <c r="P42" s="12">
        <f t="shared" si="1"/>
        <v>44810</v>
      </c>
      <c r="Q42" s="13">
        <v>19775</v>
      </c>
      <c r="R42" s="14">
        <v>44824</v>
      </c>
      <c r="S42" s="14">
        <v>44878</v>
      </c>
      <c r="T42" s="135">
        <f t="shared" si="2"/>
        <v>54</v>
      </c>
      <c r="U42" s="135">
        <f t="shared" si="3"/>
        <v>14</v>
      </c>
      <c r="V42" s="10">
        <v>15</v>
      </c>
      <c r="W42" s="15">
        <v>44733</v>
      </c>
      <c r="X42" s="13">
        <v>27095.759999999998</v>
      </c>
      <c r="Y42" s="13">
        <f t="shared" si="4"/>
        <v>7320.7599999999984</v>
      </c>
      <c r="Z42" s="13">
        <v>27095.759999999998</v>
      </c>
      <c r="AA42" s="16">
        <f>SUM(DASHBOARD!$Z42-DASHBOARD!$X42)</f>
        <v>0</v>
      </c>
      <c r="AB42" s="9">
        <v>807815</v>
      </c>
      <c r="AC42" s="15">
        <v>45239</v>
      </c>
      <c r="AD42" s="9" t="s">
        <v>41</v>
      </c>
      <c r="AE42" s="9"/>
      <c r="AF42" s="17"/>
      <c r="AG42" s="17"/>
    </row>
    <row r="43" spans="1:33" ht="15.75" customHeight="1">
      <c r="A43" s="9" t="s">
        <v>172</v>
      </c>
      <c r="B43" s="9" t="str">
        <f t="shared" si="0"/>
        <v>OPEN</v>
      </c>
      <c r="C43" s="9" t="s">
        <v>138</v>
      </c>
      <c r="D43" s="9" t="s">
        <v>170</v>
      </c>
      <c r="E43" s="9" t="s">
        <v>171</v>
      </c>
      <c r="F43" s="9">
        <v>1130690</v>
      </c>
      <c r="G43" s="9" t="str">
        <f>("xxxx" &amp; RIGHT(F43, 3))</f>
        <v>xxxx690</v>
      </c>
      <c r="H43" s="9">
        <v>85488</v>
      </c>
      <c r="I43" s="10" t="s">
        <v>28</v>
      </c>
      <c r="J43" s="9" t="s">
        <v>45</v>
      </c>
      <c r="K43" s="9" t="str">
        <f>"Hygienist " &amp; TEXT(MATCH( J43, _xlfn.UNIQUE($J$2:$J$362), 0), "00")</f>
        <v>Hygienist 03</v>
      </c>
      <c r="L43" s="9" t="s">
        <v>50</v>
      </c>
      <c r="M43" s="11" t="s">
        <v>55</v>
      </c>
      <c r="N43" s="9" t="s">
        <v>32</v>
      </c>
      <c r="O43" s="12">
        <v>44749</v>
      </c>
      <c r="P43" s="12">
        <f t="shared" si="1"/>
        <v>44749</v>
      </c>
      <c r="Q43" s="13">
        <v>6075</v>
      </c>
      <c r="R43" s="14">
        <v>44784</v>
      </c>
      <c r="S43" s="14">
        <v>44787</v>
      </c>
      <c r="T43" s="135">
        <f t="shared" si="2"/>
        <v>3</v>
      </c>
      <c r="U43" s="135">
        <f t="shared" si="3"/>
        <v>35</v>
      </c>
      <c r="V43" s="10">
        <v>80</v>
      </c>
      <c r="W43" s="15">
        <v>45490</v>
      </c>
      <c r="X43" s="13">
        <v>7902.2</v>
      </c>
      <c r="Y43" s="13">
        <f t="shared" si="4"/>
        <v>1827.1999999999998</v>
      </c>
      <c r="Z43" s="13">
        <v>7902.2</v>
      </c>
      <c r="AA43" s="16">
        <f>SUM(DASHBOARD!$Z43-DASHBOARD!$X43)</f>
        <v>0</v>
      </c>
      <c r="AB43" s="9">
        <v>831865</v>
      </c>
      <c r="AC43" s="15">
        <v>45569</v>
      </c>
      <c r="AD43" s="9" t="s">
        <v>41</v>
      </c>
      <c r="AE43" s="9"/>
      <c r="AF43" s="17"/>
      <c r="AG43" s="17"/>
    </row>
    <row r="44" spans="1:33" ht="15.75" customHeight="1">
      <c r="A44" s="9" t="s">
        <v>173</v>
      </c>
      <c r="B44" s="9" t="str">
        <f t="shared" si="0"/>
        <v>OPEN</v>
      </c>
      <c r="C44" s="9" t="s">
        <v>138</v>
      </c>
      <c r="D44" s="9" t="s">
        <v>170</v>
      </c>
      <c r="E44" s="9" t="s">
        <v>171</v>
      </c>
      <c r="F44" s="9">
        <v>1208358</v>
      </c>
      <c r="G44" s="9" t="str">
        <f>("xxxx" &amp; RIGHT(F44, 3))</f>
        <v>xxxx358</v>
      </c>
      <c r="H44" s="9">
        <v>89203</v>
      </c>
      <c r="I44" s="10" t="s">
        <v>28</v>
      </c>
      <c r="J44" s="9" t="s">
        <v>45</v>
      </c>
      <c r="K44" s="9" t="str">
        <f>"Hygienist " &amp; TEXT(MATCH( J44, _xlfn.UNIQUE($J$2:$J$362), 0), "00")</f>
        <v>Hygienist 03</v>
      </c>
      <c r="L44" s="9" t="s">
        <v>50</v>
      </c>
      <c r="M44" s="11" t="s">
        <v>55</v>
      </c>
      <c r="N44" s="9" t="s">
        <v>32</v>
      </c>
      <c r="O44" s="12">
        <v>45265</v>
      </c>
      <c r="P44" s="12">
        <f t="shared" si="1"/>
        <v>45265</v>
      </c>
      <c r="Q44" s="13">
        <v>21075</v>
      </c>
      <c r="R44" s="14">
        <v>45386</v>
      </c>
      <c r="S44" s="14">
        <v>45402</v>
      </c>
      <c r="T44" s="135">
        <f t="shared" si="2"/>
        <v>16</v>
      </c>
      <c r="U44" s="135">
        <f t="shared" si="3"/>
        <v>121</v>
      </c>
      <c r="V44" s="10">
        <v>239</v>
      </c>
      <c r="W44" s="15">
        <v>45862</v>
      </c>
      <c r="X44" s="13">
        <v>25778.76</v>
      </c>
      <c r="Y44" s="13">
        <f t="shared" si="4"/>
        <v>4703.7599999999984</v>
      </c>
      <c r="Z44" s="13">
        <v>0</v>
      </c>
      <c r="AA44" s="16">
        <f>SUM(DASHBOARD!$Z44-DASHBOARD!$X44)</f>
        <v>-25778.76</v>
      </c>
      <c r="AB44" s="9"/>
      <c r="AC44" s="15"/>
      <c r="AD44" s="9" t="s">
        <v>33</v>
      </c>
      <c r="AE44" s="9"/>
      <c r="AF44" s="17"/>
      <c r="AG44" s="17"/>
    </row>
    <row r="45" spans="1:33" ht="15.75" customHeight="1">
      <c r="A45" s="9" t="s">
        <v>174</v>
      </c>
      <c r="B45" s="9" t="str">
        <f t="shared" si="0"/>
        <v>OPEN</v>
      </c>
      <c r="C45" s="9" t="s">
        <v>138</v>
      </c>
      <c r="D45" s="9" t="s">
        <v>43</v>
      </c>
      <c r="E45" s="9" t="s">
        <v>44</v>
      </c>
      <c r="F45" s="9">
        <v>1310278</v>
      </c>
      <c r="G45" s="9" t="str">
        <f>("xxxx" &amp; RIGHT(F45, 3))</f>
        <v>xxxx278</v>
      </c>
      <c r="H45" s="9">
        <v>93260</v>
      </c>
      <c r="I45" s="10" t="s">
        <v>28</v>
      </c>
      <c r="J45" s="9" t="s">
        <v>45</v>
      </c>
      <c r="K45" s="9" t="str">
        <f>"Hygienist " &amp; TEXT(MATCH( J45, _xlfn.UNIQUE($J$2:$J$362), 0), "00")</f>
        <v>Hygienist 03</v>
      </c>
      <c r="L45" s="9" t="s">
        <v>50</v>
      </c>
      <c r="M45" s="11" t="s">
        <v>55</v>
      </c>
      <c r="N45" s="9" t="s">
        <v>32</v>
      </c>
      <c r="O45" s="12">
        <v>45541</v>
      </c>
      <c r="P45" s="12">
        <f t="shared" si="1"/>
        <v>45541</v>
      </c>
      <c r="Q45" s="13">
        <v>5575</v>
      </c>
      <c r="R45" s="14">
        <v>45542</v>
      </c>
      <c r="S45" s="14">
        <v>45542</v>
      </c>
      <c r="T45" s="135">
        <f t="shared" si="2"/>
        <v>0</v>
      </c>
      <c r="U45" s="135">
        <f t="shared" si="3"/>
        <v>1</v>
      </c>
      <c r="V45" s="10">
        <v>213</v>
      </c>
      <c r="W45" s="15">
        <v>45832</v>
      </c>
      <c r="X45" s="13">
        <v>2905.59</v>
      </c>
      <c r="Y45" s="13">
        <f t="shared" si="4"/>
        <v>-2669.41</v>
      </c>
      <c r="Z45" s="13">
        <v>0</v>
      </c>
      <c r="AA45" s="16">
        <f>SUM(DASHBOARD!$Z45-DASHBOARD!$X45)</f>
        <v>-2905.59</v>
      </c>
      <c r="AB45" s="9"/>
      <c r="AC45" s="15"/>
      <c r="AD45" s="9" t="s">
        <v>33</v>
      </c>
      <c r="AE45" s="9"/>
      <c r="AF45" s="17"/>
      <c r="AG45" s="17"/>
    </row>
    <row r="46" spans="1:33" ht="15.75" customHeight="1">
      <c r="A46" s="9" t="s">
        <v>175</v>
      </c>
      <c r="B46" s="9" t="str">
        <f t="shared" si="0"/>
        <v>OPEN</v>
      </c>
      <c r="C46" s="9" t="s">
        <v>138</v>
      </c>
      <c r="D46" s="9" t="s">
        <v>43</v>
      </c>
      <c r="E46" s="9" t="s">
        <v>44</v>
      </c>
      <c r="F46" s="9">
        <v>1211600</v>
      </c>
      <c r="G46" s="9" t="str">
        <f>("xxxx" &amp; RIGHT(F46, 3))</f>
        <v>xxxx600</v>
      </c>
      <c r="H46" s="9">
        <v>90221</v>
      </c>
      <c r="I46" s="10" t="s">
        <v>28</v>
      </c>
      <c r="J46" s="9" t="s">
        <v>45</v>
      </c>
      <c r="K46" s="9" t="str">
        <f>"Hygienist " &amp; TEXT(MATCH( J46, _xlfn.UNIQUE($J$2:$J$362), 0), "00")</f>
        <v>Hygienist 03</v>
      </c>
      <c r="L46" s="9" t="s">
        <v>50</v>
      </c>
      <c r="M46" s="11" t="s">
        <v>55</v>
      </c>
      <c r="N46" s="9" t="s">
        <v>32</v>
      </c>
      <c r="O46" s="12">
        <v>45287</v>
      </c>
      <c r="P46" s="12">
        <f t="shared" si="1"/>
        <v>45287</v>
      </c>
      <c r="Q46" s="13">
        <v>575</v>
      </c>
      <c r="R46" s="14">
        <v>45303</v>
      </c>
      <c r="S46" s="14">
        <v>45304</v>
      </c>
      <c r="T46" s="135">
        <f t="shared" si="2"/>
        <v>1</v>
      </c>
      <c r="U46" s="135">
        <f t="shared" si="3"/>
        <v>16</v>
      </c>
      <c r="V46" s="10">
        <v>78</v>
      </c>
      <c r="W46" s="15">
        <v>45404</v>
      </c>
      <c r="X46" s="13">
        <v>2731</v>
      </c>
      <c r="Y46" s="13">
        <f t="shared" si="4"/>
        <v>2156</v>
      </c>
      <c r="Z46" s="13">
        <v>2731</v>
      </c>
      <c r="AA46" s="16">
        <f>SUM(DASHBOARD!$Z46-DASHBOARD!$X46)</f>
        <v>0</v>
      </c>
      <c r="AB46" s="9">
        <v>824707</v>
      </c>
      <c r="AC46" s="15">
        <v>45482</v>
      </c>
      <c r="AD46" s="9" t="s">
        <v>41</v>
      </c>
      <c r="AE46" s="9"/>
      <c r="AF46" s="17"/>
      <c r="AG46" s="17"/>
    </row>
    <row r="47" spans="1:33" ht="15.75" customHeight="1">
      <c r="A47" s="9" t="s">
        <v>176</v>
      </c>
      <c r="B47" s="9" t="str">
        <f t="shared" si="0"/>
        <v>OPEN</v>
      </c>
      <c r="C47" s="9" t="s">
        <v>138</v>
      </c>
      <c r="D47" s="9" t="s">
        <v>177</v>
      </c>
      <c r="E47" s="9" t="s">
        <v>178</v>
      </c>
      <c r="F47" s="9">
        <v>1301194</v>
      </c>
      <c r="G47" s="9" t="str">
        <f>("xxxx" &amp; RIGHT(F47, 3))</f>
        <v>xxxx194</v>
      </c>
      <c r="H47" s="9">
        <v>92638</v>
      </c>
      <c r="I47" s="10" t="s">
        <v>28</v>
      </c>
      <c r="J47" s="9" t="s">
        <v>154</v>
      </c>
      <c r="K47" s="9" t="str">
        <f>"Hygienist " &amp; TEXT(MATCH( J47, _xlfn.UNIQUE($J$2:$J$362), 0), "00")</f>
        <v>Hygienist 14</v>
      </c>
      <c r="L47" s="9" t="s">
        <v>155</v>
      </c>
      <c r="M47" s="11" t="s">
        <v>55</v>
      </c>
      <c r="N47" s="9" t="s">
        <v>32</v>
      </c>
      <c r="O47" s="12">
        <v>45497</v>
      </c>
      <c r="P47" s="12">
        <f t="shared" si="1"/>
        <v>45497</v>
      </c>
      <c r="Q47" s="13">
        <v>4000</v>
      </c>
      <c r="R47" s="14">
        <v>45505</v>
      </c>
      <c r="S47" s="14">
        <v>45506</v>
      </c>
      <c r="T47" s="135">
        <f t="shared" si="2"/>
        <v>1</v>
      </c>
      <c r="U47" s="135">
        <f t="shared" si="3"/>
        <v>8</v>
      </c>
      <c r="V47" s="10">
        <v>185</v>
      </c>
      <c r="W47" s="15">
        <v>45813</v>
      </c>
      <c r="X47" s="13">
        <v>2123.08</v>
      </c>
      <c r="Y47" s="13">
        <f t="shared" si="4"/>
        <v>-1876.92</v>
      </c>
      <c r="Z47" s="13">
        <v>0</v>
      </c>
      <c r="AA47" s="16">
        <f>SUM(DASHBOARD!$Z47-DASHBOARD!$X47)</f>
        <v>-2123.08</v>
      </c>
      <c r="AB47" s="9"/>
      <c r="AC47" s="15"/>
      <c r="AD47" s="9" t="s">
        <v>33</v>
      </c>
      <c r="AE47" s="9"/>
      <c r="AF47" s="17"/>
      <c r="AG47" s="17"/>
    </row>
    <row r="48" spans="1:33" ht="15.75" customHeight="1">
      <c r="A48" s="9" t="s">
        <v>179</v>
      </c>
      <c r="B48" s="9" t="str">
        <f t="shared" si="0"/>
        <v>OPEN</v>
      </c>
      <c r="C48" s="9" t="s">
        <v>138</v>
      </c>
      <c r="D48" s="9" t="s">
        <v>180</v>
      </c>
      <c r="E48" s="9" t="s">
        <v>181</v>
      </c>
      <c r="F48" s="9">
        <v>1168027</v>
      </c>
      <c r="G48" s="9" t="str">
        <f>("xxxx" &amp; RIGHT(F48, 3))</f>
        <v>xxxx027</v>
      </c>
      <c r="H48" s="9">
        <v>87459</v>
      </c>
      <c r="I48" s="10" t="s">
        <v>28</v>
      </c>
      <c r="J48" s="9" t="s">
        <v>38</v>
      </c>
      <c r="K48" s="9" t="str">
        <f>"Hygienist " &amp; TEXT(MATCH( J48, _xlfn.UNIQUE($J$2:$J$362), 0), "00")</f>
        <v>Hygienist 02</v>
      </c>
      <c r="L48" s="9" t="s">
        <v>50</v>
      </c>
      <c r="M48" s="11" t="s">
        <v>55</v>
      </c>
      <c r="N48" s="9" t="s">
        <v>56</v>
      </c>
      <c r="O48" s="12">
        <v>44979</v>
      </c>
      <c r="P48" s="12">
        <f t="shared" si="1"/>
        <v>44979</v>
      </c>
      <c r="Q48" s="13">
        <v>575</v>
      </c>
      <c r="R48" s="14"/>
      <c r="S48" s="14"/>
      <c r="T48" s="135">
        <f t="shared" si="2"/>
        <v>0</v>
      </c>
      <c r="U48" s="135" t="str">
        <f t="shared" si="3"/>
        <v>0</v>
      </c>
      <c r="V48" s="10"/>
      <c r="W48" s="9"/>
      <c r="X48" s="13"/>
      <c r="Y48" s="13" t="str">
        <f t="shared" si="4"/>
        <v/>
      </c>
      <c r="Z48" s="13"/>
      <c r="AA48" s="16">
        <f>SUM(DASHBOARD!$Z48-DASHBOARD!$X48)</f>
        <v>0</v>
      </c>
      <c r="AB48" s="9"/>
      <c r="AC48" s="9"/>
      <c r="AD48" s="9" t="s">
        <v>33</v>
      </c>
      <c r="AE48" s="9"/>
      <c r="AF48" s="17"/>
      <c r="AG48" s="17"/>
    </row>
    <row r="49" spans="1:33" ht="15.75" customHeight="1">
      <c r="A49" s="9" t="s">
        <v>182</v>
      </c>
      <c r="B49" s="9" t="str">
        <f t="shared" si="0"/>
        <v>OPEN</v>
      </c>
      <c r="C49" s="9" t="s">
        <v>138</v>
      </c>
      <c r="D49" s="9" t="s">
        <v>183</v>
      </c>
      <c r="E49" s="9" t="s">
        <v>184</v>
      </c>
      <c r="F49" s="9">
        <v>1300411</v>
      </c>
      <c r="G49" s="9" t="str">
        <f>("xxxx" &amp; RIGHT(F49, 3))</f>
        <v>xxxx411</v>
      </c>
      <c r="H49" s="9">
        <v>92557</v>
      </c>
      <c r="I49" s="10" t="s">
        <v>28</v>
      </c>
      <c r="J49" s="9" t="s">
        <v>154</v>
      </c>
      <c r="K49" s="9" t="str">
        <f>"Hygienist " &amp; TEXT(MATCH( J49, _xlfn.UNIQUE($J$2:$J$362), 0), "00")</f>
        <v>Hygienist 14</v>
      </c>
      <c r="L49" s="9" t="s">
        <v>155</v>
      </c>
      <c r="M49" s="11" t="s">
        <v>55</v>
      </c>
      <c r="N49" s="9" t="s">
        <v>32</v>
      </c>
      <c r="O49" s="12">
        <v>45494</v>
      </c>
      <c r="P49" s="12">
        <f t="shared" si="1"/>
        <v>45494</v>
      </c>
      <c r="Q49" s="13">
        <v>4000</v>
      </c>
      <c r="R49" s="14">
        <v>45528</v>
      </c>
      <c r="S49" s="14">
        <v>45578</v>
      </c>
      <c r="T49" s="135">
        <f t="shared" si="2"/>
        <v>50</v>
      </c>
      <c r="U49" s="135">
        <f t="shared" si="3"/>
        <v>34</v>
      </c>
      <c r="V49" s="10">
        <v>154</v>
      </c>
      <c r="W49" s="15">
        <v>45783</v>
      </c>
      <c r="X49" s="13">
        <v>3574.99</v>
      </c>
      <c r="Y49" s="13">
        <f t="shared" si="4"/>
        <v>-425.01000000000022</v>
      </c>
      <c r="Z49" s="13">
        <v>3574.99</v>
      </c>
      <c r="AA49" s="16">
        <f>SUM(DASHBOARD!$Z49-DASHBOARD!$X49)</f>
        <v>0</v>
      </c>
      <c r="AB49" s="9">
        <v>854006</v>
      </c>
      <c r="AC49" s="15">
        <v>45820</v>
      </c>
      <c r="AD49" s="9" t="s">
        <v>41</v>
      </c>
      <c r="AE49" s="18" t="s">
        <v>185</v>
      </c>
      <c r="AF49" s="17"/>
      <c r="AG49" s="17"/>
    </row>
    <row r="50" spans="1:33" ht="15.75" customHeight="1">
      <c r="A50" s="9"/>
      <c r="B50" s="9" t="str">
        <f t="shared" si="0"/>
        <v>Not Started</v>
      </c>
      <c r="C50" s="9" t="s">
        <v>138</v>
      </c>
      <c r="D50" s="9" t="s">
        <v>186</v>
      </c>
      <c r="E50" s="9" t="s">
        <v>187</v>
      </c>
      <c r="F50" s="9">
        <v>1306782</v>
      </c>
      <c r="G50" s="9" t="str">
        <f>("xxxx" &amp; RIGHT(F50, 3))</f>
        <v>xxxx782</v>
      </c>
      <c r="H50" s="9">
        <v>92043</v>
      </c>
      <c r="I50" s="10" t="s">
        <v>28</v>
      </c>
      <c r="J50" s="9" t="s">
        <v>54</v>
      </c>
      <c r="K50" s="9" t="str">
        <f>"Hygienist " &amp; TEXT(MATCH( J50, _xlfn.UNIQUE($J$2:$J$362), 0), "00")</f>
        <v>Hygienist 05</v>
      </c>
      <c r="L50" s="9" t="s">
        <v>50</v>
      </c>
      <c r="M50" s="11" t="s">
        <v>55</v>
      </c>
      <c r="N50" s="9" t="s">
        <v>97</v>
      </c>
      <c r="O50" s="12">
        <v>45533</v>
      </c>
      <c r="P50" s="12">
        <f t="shared" si="1"/>
        <v>45533</v>
      </c>
      <c r="Q50" s="13">
        <v>575</v>
      </c>
      <c r="R50" s="14"/>
      <c r="S50" s="14"/>
      <c r="T50" s="135">
        <f t="shared" si="2"/>
        <v>0</v>
      </c>
      <c r="U50" s="135" t="str">
        <f t="shared" si="3"/>
        <v>0</v>
      </c>
      <c r="V50" s="10"/>
      <c r="W50" s="9"/>
      <c r="X50" s="13"/>
      <c r="Y50" s="13" t="str">
        <f t="shared" si="4"/>
        <v/>
      </c>
      <c r="Z50" s="13"/>
      <c r="AA50" s="16">
        <f>SUM(DASHBOARD!$Z50-DASHBOARD!$X50)</f>
        <v>0</v>
      </c>
      <c r="AB50" s="9"/>
      <c r="AC50" s="9"/>
      <c r="AD50" s="9" t="s">
        <v>33</v>
      </c>
      <c r="AE50" s="9"/>
      <c r="AF50" s="17"/>
      <c r="AG50" s="17"/>
    </row>
    <row r="51" spans="1:33" ht="15.75" customHeight="1">
      <c r="A51" s="9" t="s">
        <v>188</v>
      </c>
      <c r="B51" s="9" t="str">
        <f t="shared" si="0"/>
        <v>OPEN</v>
      </c>
      <c r="C51" s="9" t="s">
        <v>138</v>
      </c>
      <c r="D51" s="9" t="s">
        <v>189</v>
      </c>
      <c r="E51" s="9" t="s">
        <v>190</v>
      </c>
      <c r="F51" s="9">
        <v>1237242</v>
      </c>
      <c r="G51" s="9" t="str">
        <f>("xxxx" &amp; RIGHT(F51, 3))</f>
        <v>xxxx242</v>
      </c>
      <c r="H51" s="9">
        <v>91880</v>
      </c>
      <c r="I51" s="10" t="s">
        <v>28</v>
      </c>
      <c r="J51" s="9" t="s">
        <v>54</v>
      </c>
      <c r="K51" s="9" t="str">
        <f>"Hygienist " &amp; TEXT(MATCH( J51, _xlfn.UNIQUE($J$2:$J$362), 0), "00")</f>
        <v>Hygienist 05</v>
      </c>
      <c r="L51" s="9" t="s">
        <v>50</v>
      </c>
      <c r="M51" s="11" t="s">
        <v>55</v>
      </c>
      <c r="N51" s="9" t="s">
        <v>97</v>
      </c>
      <c r="O51" s="12">
        <v>45435</v>
      </c>
      <c r="P51" s="12">
        <f t="shared" si="1"/>
        <v>45435</v>
      </c>
      <c r="Q51" s="13">
        <v>9075</v>
      </c>
      <c r="R51" s="14"/>
      <c r="S51" s="14"/>
      <c r="T51" s="135">
        <f t="shared" si="2"/>
        <v>0</v>
      </c>
      <c r="U51" s="135" t="str">
        <f t="shared" si="3"/>
        <v>0</v>
      </c>
      <c r="V51" s="10"/>
      <c r="W51" s="9"/>
      <c r="X51" s="13"/>
      <c r="Y51" s="13" t="str">
        <f t="shared" si="4"/>
        <v/>
      </c>
      <c r="Z51" s="13"/>
      <c r="AA51" s="16">
        <f>SUM(DASHBOARD!$Z51-DASHBOARD!$X51)</f>
        <v>0</v>
      </c>
      <c r="AB51" s="9"/>
      <c r="AC51" s="9"/>
      <c r="AD51" s="9" t="s">
        <v>33</v>
      </c>
      <c r="AE51" s="9"/>
      <c r="AF51" s="17"/>
      <c r="AG51" s="17"/>
    </row>
    <row r="52" spans="1:33" ht="15.75" customHeight="1">
      <c r="A52" s="9" t="s">
        <v>191</v>
      </c>
      <c r="B52" s="9" t="str">
        <f t="shared" si="0"/>
        <v>OPEN</v>
      </c>
      <c r="C52" s="9" t="s">
        <v>138</v>
      </c>
      <c r="D52" s="9" t="s">
        <v>47</v>
      </c>
      <c r="E52" s="9" t="s">
        <v>48</v>
      </c>
      <c r="F52" s="9">
        <v>1196133</v>
      </c>
      <c r="G52" s="9" t="str">
        <f>("xxxx" &amp; RIGHT(F52, 3))</f>
        <v>xxxx133</v>
      </c>
      <c r="H52" s="9">
        <v>89196</v>
      </c>
      <c r="I52" s="10" t="s">
        <v>28</v>
      </c>
      <c r="J52" s="9" t="s">
        <v>38</v>
      </c>
      <c r="K52" s="9" t="str">
        <f>"Hygienist " &amp; TEXT(MATCH( J52, _xlfn.UNIQUE($J$2:$J$362), 0), "00")</f>
        <v>Hygienist 02</v>
      </c>
      <c r="L52" s="9" t="s">
        <v>50</v>
      </c>
      <c r="M52" s="11" t="s">
        <v>55</v>
      </c>
      <c r="N52" s="9" t="s">
        <v>32</v>
      </c>
      <c r="O52" s="12">
        <v>45184</v>
      </c>
      <c r="P52" s="12">
        <f t="shared" si="1"/>
        <v>45184</v>
      </c>
      <c r="Q52" s="13">
        <v>575</v>
      </c>
      <c r="R52" s="14">
        <v>45202</v>
      </c>
      <c r="S52" s="14">
        <v>45262</v>
      </c>
      <c r="T52" s="135">
        <f t="shared" si="2"/>
        <v>60</v>
      </c>
      <c r="U52" s="135">
        <f t="shared" si="3"/>
        <v>18</v>
      </c>
      <c r="V52" s="10">
        <v>222</v>
      </c>
      <c r="W52" s="15">
        <v>45835</v>
      </c>
      <c r="X52" s="13">
        <v>37770.33</v>
      </c>
      <c r="Y52" s="13">
        <f t="shared" si="4"/>
        <v>37195.33</v>
      </c>
      <c r="Z52" s="13">
        <v>0</v>
      </c>
      <c r="AA52" s="16">
        <f>SUM(DASHBOARD!$Z52-DASHBOARD!$X52)</f>
        <v>-37770.33</v>
      </c>
      <c r="AB52" s="9"/>
      <c r="AC52" s="9"/>
      <c r="AD52" s="9" t="s">
        <v>33</v>
      </c>
      <c r="AE52" s="9"/>
      <c r="AF52" s="17"/>
      <c r="AG52" s="17"/>
    </row>
    <row r="53" spans="1:33" ht="15.75" customHeight="1">
      <c r="A53" s="9" t="s">
        <v>192</v>
      </c>
      <c r="B53" s="9" t="str">
        <f t="shared" si="0"/>
        <v>OPEN</v>
      </c>
      <c r="C53" s="9" t="s">
        <v>138</v>
      </c>
      <c r="D53" s="9" t="s">
        <v>193</v>
      </c>
      <c r="E53" s="9" t="s">
        <v>194</v>
      </c>
      <c r="F53" s="9">
        <v>1188750</v>
      </c>
      <c r="G53" s="9" t="str">
        <f>("xxxx" &amp; RIGHT(F53, 3))</f>
        <v>xxxx750</v>
      </c>
      <c r="H53" s="9">
        <v>88871</v>
      </c>
      <c r="I53" s="10" t="s">
        <v>28</v>
      </c>
      <c r="J53" s="9" t="s">
        <v>38</v>
      </c>
      <c r="K53" s="9" t="str">
        <f>"Hygienist " &amp; TEXT(MATCH( J53, _xlfn.UNIQUE($J$2:$J$362), 0), "00")</f>
        <v>Hygienist 02</v>
      </c>
      <c r="L53" s="9" t="s">
        <v>50</v>
      </c>
      <c r="M53" s="11" t="s">
        <v>55</v>
      </c>
      <c r="N53" s="9" t="s">
        <v>56</v>
      </c>
      <c r="O53" s="12">
        <v>45133</v>
      </c>
      <c r="P53" s="12">
        <f t="shared" si="1"/>
        <v>45133</v>
      </c>
      <c r="Q53" s="13"/>
      <c r="R53" s="14"/>
      <c r="S53" s="14"/>
      <c r="T53" s="135">
        <f t="shared" si="2"/>
        <v>0</v>
      </c>
      <c r="U53" s="135" t="str">
        <f t="shared" si="3"/>
        <v>0</v>
      </c>
      <c r="V53" s="10"/>
      <c r="W53" s="9"/>
      <c r="X53" s="13"/>
      <c r="Y53" s="13" t="str">
        <f t="shared" si="4"/>
        <v/>
      </c>
      <c r="Z53" s="13"/>
      <c r="AA53" s="16">
        <f>SUM(DASHBOARD!$Z53-DASHBOARD!$X53)</f>
        <v>0</v>
      </c>
      <c r="AB53" s="9"/>
      <c r="AC53" s="9"/>
      <c r="AD53" s="9" t="s">
        <v>33</v>
      </c>
      <c r="AE53" s="9"/>
      <c r="AF53" s="17"/>
      <c r="AG53" s="17"/>
    </row>
    <row r="54" spans="1:33" ht="15.75" customHeight="1">
      <c r="A54" s="9" t="s">
        <v>195</v>
      </c>
      <c r="B54" s="9" t="str">
        <f t="shared" si="0"/>
        <v>OPEN</v>
      </c>
      <c r="C54" s="9" t="s">
        <v>138</v>
      </c>
      <c r="D54" s="9" t="s">
        <v>196</v>
      </c>
      <c r="E54" s="9" t="s">
        <v>197</v>
      </c>
      <c r="F54" s="9">
        <v>1304841</v>
      </c>
      <c r="G54" s="9" t="str">
        <f>("xxxx" &amp; RIGHT(F54, 3))</f>
        <v>xxxx841</v>
      </c>
      <c r="H54" s="9">
        <v>92925</v>
      </c>
      <c r="I54" s="10" t="s">
        <v>28</v>
      </c>
      <c r="J54" s="9" t="s">
        <v>154</v>
      </c>
      <c r="K54" s="9" t="str">
        <f>"Hygienist " &amp; TEXT(MATCH( J54, _xlfn.UNIQUE($J$2:$J$362), 0), "00")</f>
        <v>Hygienist 14</v>
      </c>
      <c r="L54" s="9" t="s">
        <v>155</v>
      </c>
      <c r="M54" s="11" t="s">
        <v>55</v>
      </c>
      <c r="N54" s="9" t="s">
        <v>32</v>
      </c>
      <c r="O54" s="12">
        <v>45517</v>
      </c>
      <c r="P54" s="12">
        <f t="shared" si="1"/>
        <v>45517</v>
      </c>
      <c r="Q54" s="13">
        <v>4000</v>
      </c>
      <c r="R54" s="14">
        <v>45528</v>
      </c>
      <c r="S54" s="14">
        <v>45529</v>
      </c>
      <c r="T54" s="135">
        <f t="shared" si="2"/>
        <v>1</v>
      </c>
      <c r="U54" s="135">
        <f t="shared" si="3"/>
        <v>11</v>
      </c>
      <c r="V54" s="10">
        <v>166</v>
      </c>
      <c r="W54" s="15">
        <v>45793</v>
      </c>
      <c r="X54" s="13">
        <v>2454.75</v>
      </c>
      <c r="Y54" s="13">
        <f t="shared" si="4"/>
        <v>-1545.25</v>
      </c>
      <c r="Z54" s="13">
        <v>2454.75</v>
      </c>
      <c r="AA54" s="16">
        <f>SUM(DASHBOARD!$Z54-DASHBOARD!$X54)</f>
        <v>0</v>
      </c>
      <c r="AB54" s="9">
        <v>855119</v>
      </c>
      <c r="AC54" s="15">
        <v>45831</v>
      </c>
      <c r="AD54" s="9" t="s">
        <v>41</v>
      </c>
      <c r="AE54" s="18" t="s">
        <v>198</v>
      </c>
      <c r="AF54" s="17"/>
      <c r="AG54" s="17"/>
    </row>
    <row r="55" spans="1:33" ht="15.75" customHeight="1">
      <c r="A55" s="9" t="s">
        <v>199</v>
      </c>
      <c r="B55" s="9" t="str">
        <f t="shared" si="0"/>
        <v>OPEN</v>
      </c>
      <c r="C55" s="9" t="s">
        <v>138</v>
      </c>
      <c r="D55" s="9" t="s">
        <v>200</v>
      </c>
      <c r="E55" s="9" t="s">
        <v>201</v>
      </c>
      <c r="F55" s="9">
        <v>1160020</v>
      </c>
      <c r="G55" s="9" t="str">
        <f>("xxxx" &amp; RIGHT(F55, 3))</f>
        <v>xxxx020</v>
      </c>
      <c r="H55" s="9">
        <v>86987</v>
      </c>
      <c r="I55" s="10" t="s">
        <v>28</v>
      </c>
      <c r="J55" s="9" t="s">
        <v>54</v>
      </c>
      <c r="K55" s="9" t="str">
        <f>"Hygienist " &amp; TEXT(MATCH( J55, _xlfn.UNIQUE($J$2:$J$362), 0), "00")</f>
        <v>Hygienist 05</v>
      </c>
      <c r="L55" s="9" t="s">
        <v>50</v>
      </c>
      <c r="M55" s="11" t="s">
        <v>55</v>
      </c>
      <c r="N55" s="9" t="s">
        <v>32</v>
      </c>
      <c r="O55" s="12">
        <v>44914</v>
      </c>
      <c r="P55" s="12">
        <f t="shared" si="1"/>
        <v>44914</v>
      </c>
      <c r="Q55" s="13">
        <v>5175</v>
      </c>
      <c r="R55" s="14">
        <v>44912</v>
      </c>
      <c r="S55" s="14">
        <v>44926</v>
      </c>
      <c r="T55" s="135">
        <f t="shared" si="2"/>
        <v>14</v>
      </c>
      <c r="U55" s="135">
        <f t="shared" si="3"/>
        <v>-2</v>
      </c>
      <c r="V55" s="10">
        <v>97</v>
      </c>
      <c r="W55" s="15">
        <v>45440</v>
      </c>
      <c r="X55" s="13">
        <v>7813.38</v>
      </c>
      <c r="Y55" s="13">
        <f t="shared" si="4"/>
        <v>2638.38</v>
      </c>
      <c r="Z55" s="13">
        <v>7813.38</v>
      </c>
      <c r="AA55" s="16">
        <f>SUM(DASHBOARD!$Z55-DASHBOARD!$X55)</f>
        <v>0</v>
      </c>
      <c r="AB55" s="9">
        <v>824627</v>
      </c>
      <c r="AC55" s="15">
        <v>45481</v>
      </c>
      <c r="AD55" s="9" t="s">
        <v>41</v>
      </c>
      <c r="AE55" s="9"/>
      <c r="AF55" s="17"/>
      <c r="AG55" s="17"/>
    </row>
    <row r="56" spans="1:33" ht="15.75" customHeight="1">
      <c r="A56" s="9" t="s">
        <v>202</v>
      </c>
      <c r="B56" s="9" t="str">
        <f t="shared" si="0"/>
        <v>OPEN</v>
      </c>
      <c r="C56" s="9" t="s">
        <v>138</v>
      </c>
      <c r="D56" s="9" t="s">
        <v>200</v>
      </c>
      <c r="E56" s="9" t="s">
        <v>201</v>
      </c>
      <c r="F56" s="9">
        <v>1156790</v>
      </c>
      <c r="G56" s="9" t="str">
        <f>("xxxx" &amp; RIGHT(F56, 3))</f>
        <v>xxxx790</v>
      </c>
      <c r="H56" s="9">
        <v>86876</v>
      </c>
      <c r="I56" s="10" t="s">
        <v>28</v>
      </c>
      <c r="J56" s="9" t="s">
        <v>54</v>
      </c>
      <c r="K56" s="9" t="str">
        <f>"Hygienist " &amp; TEXT(MATCH( J56, _xlfn.UNIQUE($J$2:$J$362), 0), "00")</f>
        <v>Hygienist 05</v>
      </c>
      <c r="L56" s="9" t="s">
        <v>50</v>
      </c>
      <c r="M56" s="11" t="s">
        <v>55</v>
      </c>
      <c r="N56" s="9" t="s">
        <v>32</v>
      </c>
      <c r="O56" s="12">
        <v>44902</v>
      </c>
      <c r="P56" s="12">
        <f t="shared" si="1"/>
        <v>44902</v>
      </c>
      <c r="Q56" s="13">
        <v>15575</v>
      </c>
      <c r="R56" s="14">
        <v>44903</v>
      </c>
      <c r="S56" s="14">
        <v>44914</v>
      </c>
      <c r="T56" s="135">
        <f t="shared" si="2"/>
        <v>11</v>
      </c>
      <c r="U56" s="135">
        <f t="shared" si="3"/>
        <v>1</v>
      </c>
      <c r="V56" s="10">
        <v>233</v>
      </c>
      <c r="W56" s="15">
        <v>45862</v>
      </c>
      <c r="X56" s="13">
        <v>28177.26</v>
      </c>
      <c r="Y56" s="13">
        <f t="shared" si="4"/>
        <v>12602.259999999998</v>
      </c>
      <c r="Z56" s="13">
        <v>0</v>
      </c>
      <c r="AA56" s="16">
        <f>SUM(DASHBOARD!$Z56-DASHBOARD!$X56)</f>
        <v>-28177.26</v>
      </c>
      <c r="AB56" s="9"/>
      <c r="AC56" s="15"/>
      <c r="AD56" s="9" t="s">
        <v>33</v>
      </c>
      <c r="AE56" s="9"/>
      <c r="AF56" s="17"/>
      <c r="AG56" s="17"/>
    </row>
    <row r="57" spans="1:33" ht="15.75" customHeight="1">
      <c r="A57" s="9" t="s">
        <v>203</v>
      </c>
      <c r="B57" s="9" t="str">
        <f t="shared" si="0"/>
        <v>OPEN</v>
      </c>
      <c r="C57" s="9" t="s">
        <v>138</v>
      </c>
      <c r="D57" s="9" t="s">
        <v>204</v>
      </c>
      <c r="E57" s="9" t="s">
        <v>205</v>
      </c>
      <c r="F57" s="9">
        <v>1177163</v>
      </c>
      <c r="G57" s="9" t="str">
        <f>("xxxx" &amp; RIGHT(F57, 3))</f>
        <v>xxxx163</v>
      </c>
      <c r="H57" s="9">
        <v>88004</v>
      </c>
      <c r="I57" s="10" t="s">
        <v>28</v>
      </c>
      <c r="J57" s="9" t="s">
        <v>141</v>
      </c>
      <c r="K57" s="9" t="str">
        <f>"Hygienist " &amp; TEXT(MATCH( J57, _xlfn.UNIQUE($J$2:$J$362), 0), "00")</f>
        <v>Hygienist 13</v>
      </c>
      <c r="L57" s="9" t="s">
        <v>50</v>
      </c>
      <c r="M57" s="11" t="s">
        <v>55</v>
      </c>
      <c r="N57" s="9" t="s">
        <v>32</v>
      </c>
      <c r="O57" s="12">
        <v>45041</v>
      </c>
      <c r="P57" s="12">
        <f t="shared" si="1"/>
        <v>45041</v>
      </c>
      <c r="Q57" s="13">
        <v>7975</v>
      </c>
      <c r="R57" s="14">
        <v>45113</v>
      </c>
      <c r="S57" s="14">
        <v>45116</v>
      </c>
      <c r="T57" s="135">
        <f t="shared" si="2"/>
        <v>3</v>
      </c>
      <c r="U57" s="135">
        <f t="shared" si="3"/>
        <v>72</v>
      </c>
      <c r="V57" s="10">
        <v>210</v>
      </c>
      <c r="W57" s="15">
        <v>45828</v>
      </c>
      <c r="X57" s="13">
        <v>9672.08</v>
      </c>
      <c r="Y57" s="13">
        <f t="shared" si="4"/>
        <v>1697.08</v>
      </c>
      <c r="Z57" s="13">
        <v>0</v>
      </c>
      <c r="AA57" s="16">
        <f>SUM(DASHBOARD!$Z57-DASHBOARD!$X57)</f>
        <v>-9672.08</v>
      </c>
      <c r="AB57" s="9"/>
      <c r="AC57" s="9"/>
      <c r="AD57" s="9" t="s">
        <v>33</v>
      </c>
      <c r="AE57" s="9"/>
      <c r="AF57" s="17"/>
      <c r="AG57" s="17"/>
    </row>
    <row r="58" spans="1:33" ht="15.75" customHeight="1">
      <c r="A58" s="9" t="s">
        <v>206</v>
      </c>
      <c r="B58" s="9" t="str">
        <f t="shared" si="0"/>
        <v>OPEN</v>
      </c>
      <c r="C58" s="9" t="s">
        <v>138</v>
      </c>
      <c r="D58" s="9" t="s">
        <v>204</v>
      </c>
      <c r="E58" s="9" t="s">
        <v>205</v>
      </c>
      <c r="F58" s="9">
        <v>1184671</v>
      </c>
      <c r="G58" s="9" t="str">
        <f>("xxxx" &amp; RIGHT(F58, 3))</f>
        <v>xxxx671</v>
      </c>
      <c r="H58" s="9">
        <v>88464</v>
      </c>
      <c r="I58" s="10" t="s">
        <v>28</v>
      </c>
      <c r="J58" s="9" t="s">
        <v>141</v>
      </c>
      <c r="K58" s="9" t="str">
        <f>"Hygienist " &amp; TEXT(MATCH( J58, _xlfn.UNIQUE($J$2:$J$362), 0), "00")</f>
        <v>Hygienist 13</v>
      </c>
      <c r="L58" s="9" t="s">
        <v>50</v>
      </c>
      <c r="M58" s="11" t="s">
        <v>55</v>
      </c>
      <c r="N58" s="9" t="s">
        <v>32</v>
      </c>
      <c r="O58" s="12">
        <v>45098</v>
      </c>
      <c r="P58" s="12">
        <f t="shared" si="1"/>
        <v>45098</v>
      </c>
      <c r="Q58" s="13">
        <v>8075</v>
      </c>
      <c r="R58" s="14">
        <v>45100</v>
      </c>
      <c r="S58" s="14">
        <v>45102</v>
      </c>
      <c r="T58" s="135">
        <f t="shared" si="2"/>
        <v>2</v>
      </c>
      <c r="U58" s="135">
        <f t="shared" si="3"/>
        <v>2</v>
      </c>
      <c r="V58" s="10">
        <v>217</v>
      </c>
      <c r="W58" s="15">
        <v>45834</v>
      </c>
      <c r="X58" s="13">
        <v>6220.81</v>
      </c>
      <c r="Y58" s="13">
        <f t="shared" si="4"/>
        <v>-1854.1899999999996</v>
      </c>
      <c r="Z58" s="13">
        <v>0</v>
      </c>
      <c r="AA58" s="16">
        <f>SUM(DASHBOARD!$Z58-DASHBOARD!$X58)</f>
        <v>-6220.81</v>
      </c>
      <c r="AB58" s="9"/>
      <c r="AC58" s="9"/>
      <c r="AD58" s="9" t="s">
        <v>33</v>
      </c>
      <c r="AE58" s="9"/>
      <c r="AF58" s="17"/>
      <c r="AG58" s="17"/>
    </row>
    <row r="59" spans="1:33" ht="15.75" customHeight="1">
      <c r="A59" s="9" t="s">
        <v>207</v>
      </c>
      <c r="B59" s="9" t="str">
        <f t="shared" si="0"/>
        <v>OPEN</v>
      </c>
      <c r="C59" s="9" t="s">
        <v>138</v>
      </c>
      <c r="D59" s="9" t="s">
        <v>208</v>
      </c>
      <c r="E59" s="9" t="s">
        <v>209</v>
      </c>
      <c r="F59" s="9">
        <v>1201696</v>
      </c>
      <c r="G59" s="9" t="str">
        <f>("xxxx" &amp; RIGHT(F59, 3))</f>
        <v>xxxx696</v>
      </c>
      <c r="H59" s="9">
        <v>89448</v>
      </c>
      <c r="I59" s="10" t="s">
        <v>28</v>
      </c>
      <c r="J59" s="9" t="s">
        <v>54</v>
      </c>
      <c r="K59" s="9" t="str">
        <f>"Hygienist " &amp; TEXT(MATCH( J59, _xlfn.UNIQUE($J$2:$J$362), 0), "00")</f>
        <v>Hygienist 05</v>
      </c>
      <c r="L59" s="9" t="s">
        <v>50</v>
      </c>
      <c r="M59" s="11" t="s">
        <v>55</v>
      </c>
      <c r="N59" s="9" t="s">
        <v>32</v>
      </c>
      <c r="O59" s="12">
        <v>45223</v>
      </c>
      <c r="P59" s="12">
        <f t="shared" si="1"/>
        <v>45223</v>
      </c>
      <c r="Q59" s="13">
        <v>1575</v>
      </c>
      <c r="R59" s="14">
        <v>45302</v>
      </c>
      <c r="S59" s="14">
        <v>45339</v>
      </c>
      <c r="T59" s="135">
        <f t="shared" si="2"/>
        <v>37</v>
      </c>
      <c r="U59" s="135">
        <f t="shared" si="3"/>
        <v>79</v>
      </c>
      <c r="V59" s="10">
        <v>128</v>
      </c>
      <c r="W59" s="15">
        <v>45520</v>
      </c>
      <c r="X59" s="13">
        <v>24419.64</v>
      </c>
      <c r="Y59" s="13">
        <f t="shared" si="4"/>
        <v>22844.639999999999</v>
      </c>
      <c r="Z59" s="13">
        <v>24419.64</v>
      </c>
      <c r="AA59" s="16">
        <f>SUM(DASHBOARD!$Z59-DASHBOARD!$X59)</f>
        <v>0</v>
      </c>
      <c r="AB59" s="9">
        <v>830191</v>
      </c>
      <c r="AC59" s="15">
        <v>45554</v>
      </c>
      <c r="AD59" s="9" t="s">
        <v>41</v>
      </c>
      <c r="AE59" s="9"/>
      <c r="AF59" s="17"/>
      <c r="AG59" s="17"/>
    </row>
    <row r="60" spans="1:33" ht="15.75" customHeight="1">
      <c r="A60" s="9"/>
      <c r="B60" s="9" t="str">
        <f t="shared" si="0"/>
        <v>Not Started</v>
      </c>
      <c r="C60" s="9" t="s">
        <v>138</v>
      </c>
      <c r="D60" s="9" t="s">
        <v>210</v>
      </c>
      <c r="E60" s="9" t="s">
        <v>211</v>
      </c>
      <c r="F60" s="9">
        <v>1335922</v>
      </c>
      <c r="G60" s="9" t="str">
        <f>("xxxx" &amp; RIGHT(F60, 3))</f>
        <v>xxxx922</v>
      </c>
      <c r="H60" s="9">
        <v>94843</v>
      </c>
      <c r="I60" s="10" t="s">
        <v>28</v>
      </c>
      <c r="J60" s="9" t="s">
        <v>45</v>
      </c>
      <c r="K60" s="9" t="str">
        <f>"Hygienist " &amp; TEXT(MATCH( J60, _xlfn.UNIQUE($J$2:$J$362), 0), "00")</f>
        <v>Hygienist 03</v>
      </c>
      <c r="L60" s="9" t="s">
        <v>50</v>
      </c>
      <c r="M60" s="11" t="s">
        <v>55</v>
      </c>
      <c r="N60" s="9" t="s">
        <v>97</v>
      </c>
      <c r="O60" s="12">
        <v>45701</v>
      </c>
      <c r="P60" s="12">
        <f t="shared" si="1"/>
        <v>45701</v>
      </c>
      <c r="Q60" s="13">
        <v>6275</v>
      </c>
      <c r="R60" s="14"/>
      <c r="S60" s="14"/>
      <c r="T60" s="135">
        <f t="shared" si="2"/>
        <v>0</v>
      </c>
      <c r="U60" s="135" t="str">
        <f t="shared" si="3"/>
        <v>0</v>
      </c>
      <c r="V60" s="10"/>
      <c r="W60" s="15"/>
      <c r="X60" s="13"/>
      <c r="Y60" s="13" t="str">
        <f t="shared" si="4"/>
        <v/>
      </c>
      <c r="Z60" s="13">
        <v>0</v>
      </c>
      <c r="AA60" s="16">
        <f>SUM(DASHBOARD!$Z60-DASHBOARD!$X60)</f>
        <v>0</v>
      </c>
      <c r="AB60" s="9"/>
      <c r="AC60" s="15"/>
      <c r="AD60" s="9" t="s">
        <v>33</v>
      </c>
      <c r="AE60" s="9"/>
      <c r="AF60" s="17"/>
      <c r="AG60" s="17"/>
    </row>
    <row r="61" spans="1:33" ht="15.75" customHeight="1">
      <c r="A61" s="9" t="s">
        <v>212</v>
      </c>
      <c r="B61" s="9" t="str">
        <f t="shared" si="0"/>
        <v>OPEN</v>
      </c>
      <c r="C61" s="9" t="s">
        <v>138</v>
      </c>
      <c r="D61" s="9" t="s">
        <v>213</v>
      </c>
      <c r="E61" s="9" t="s">
        <v>214</v>
      </c>
      <c r="F61" s="9">
        <v>1187574</v>
      </c>
      <c r="G61" s="9" t="str">
        <f>("xxxx" &amp; RIGHT(F61, 3))</f>
        <v>xxxx574</v>
      </c>
      <c r="H61" s="9">
        <v>88679</v>
      </c>
      <c r="I61" s="10" t="s">
        <v>28</v>
      </c>
      <c r="J61" s="9" t="s">
        <v>154</v>
      </c>
      <c r="K61" s="9" t="str">
        <f>"Hygienist " &amp; TEXT(MATCH( J61, _xlfn.UNIQUE($J$2:$J$362), 0), "00")</f>
        <v>Hygienist 14</v>
      </c>
      <c r="L61" s="9" t="s">
        <v>39</v>
      </c>
      <c r="M61" s="11" t="s">
        <v>55</v>
      </c>
      <c r="N61" s="9" t="s">
        <v>56</v>
      </c>
      <c r="O61" s="12">
        <v>45131</v>
      </c>
      <c r="P61" s="12">
        <f t="shared" si="1"/>
        <v>45131</v>
      </c>
      <c r="Q61" s="13"/>
      <c r="R61" s="14"/>
      <c r="S61" s="14"/>
      <c r="T61" s="135">
        <f t="shared" si="2"/>
        <v>0</v>
      </c>
      <c r="U61" s="135" t="str">
        <f t="shared" si="3"/>
        <v>0</v>
      </c>
      <c r="V61" s="10"/>
      <c r="W61" s="9"/>
      <c r="X61" s="13"/>
      <c r="Y61" s="13" t="str">
        <f t="shared" si="4"/>
        <v/>
      </c>
      <c r="Z61" s="13">
        <v>0</v>
      </c>
      <c r="AA61" s="16">
        <f>SUM(DASHBOARD!$Z61-DASHBOARD!$X61)</f>
        <v>0</v>
      </c>
      <c r="AB61" s="9"/>
      <c r="AC61" s="9"/>
      <c r="AD61" s="9" t="s">
        <v>33</v>
      </c>
      <c r="AE61" s="9"/>
      <c r="AF61" s="17"/>
      <c r="AG61" s="17"/>
    </row>
    <row r="62" spans="1:33" ht="15.75" customHeight="1">
      <c r="A62" s="9" t="s">
        <v>215</v>
      </c>
      <c r="B62" s="9" t="str">
        <f t="shared" si="0"/>
        <v>OPEN</v>
      </c>
      <c r="C62" s="9" t="s">
        <v>138</v>
      </c>
      <c r="D62" s="9" t="s">
        <v>216</v>
      </c>
      <c r="E62" s="9" t="s">
        <v>217</v>
      </c>
      <c r="F62" s="9">
        <v>1311813</v>
      </c>
      <c r="G62" s="9" t="str">
        <f>("xxxx" &amp; RIGHT(F62, 3))</f>
        <v>xxxx813</v>
      </c>
      <c r="H62" s="9">
        <v>93324</v>
      </c>
      <c r="I62" s="10" t="s">
        <v>28</v>
      </c>
      <c r="J62" s="9" t="s">
        <v>38</v>
      </c>
      <c r="K62" s="9" t="str">
        <f>"Hygienist " &amp; TEXT(MATCH( J62, _xlfn.UNIQUE($J$2:$J$362), 0), "00")</f>
        <v>Hygienist 02</v>
      </c>
      <c r="L62" s="9" t="s">
        <v>50</v>
      </c>
      <c r="M62" s="11" t="s">
        <v>55</v>
      </c>
      <c r="N62" s="9" t="s">
        <v>32</v>
      </c>
      <c r="O62" s="12">
        <v>45555</v>
      </c>
      <c r="P62" s="12">
        <f t="shared" si="1"/>
        <v>45555</v>
      </c>
      <c r="Q62" s="13">
        <v>575</v>
      </c>
      <c r="R62" s="14">
        <v>45623</v>
      </c>
      <c r="S62" s="14">
        <v>45649</v>
      </c>
      <c r="T62" s="135">
        <f t="shared" si="2"/>
        <v>26</v>
      </c>
      <c r="U62" s="135">
        <f t="shared" si="3"/>
        <v>68</v>
      </c>
      <c r="V62" s="10">
        <v>190</v>
      </c>
      <c r="W62" s="15">
        <v>45813</v>
      </c>
      <c r="X62" s="13">
        <v>20442.88</v>
      </c>
      <c r="Y62" s="13">
        <f t="shared" si="4"/>
        <v>19867.88</v>
      </c>
      <c r="Z62" s="13">
        <v>0</v>
      </c>
      <c r="AA62" s="16">
        <f>SUM(DASHBOARD!$Z62-DASHBOARD!$X62)</f>
        <v>-20442.88</v>
      </c>
      <c r="AB62" s="9"/>
      <c r="AC62" s="9"/>
      <c r="AD62" s="9" t="s">
        <v>33</v>
      </c>
      <c r="AE62" s="9"/>
      <c r="AF62" s="17"/>
      <c r="AG62" s="17"/>
    </row>
    <row r="63" spans="1:33" ht="15.75" customHeight="1">
      <c r="A63" s="9" t="s">
        <v>218</v>
      </c>
      <c r="B63" s="9" t="str">
        <f t="shared" si="0"/>
        <v>OPEN</v>
      </c>
      <c r="C63" s="9" t="s">
        <v>138</v>
      </c>
      <c r="D63" s="9" t="s">
        <v>219</v>
      </c>
      <c r="E63" s="9" t="s">
        <v>220</v>
      </c>
      <c r="F63" s="9">
        <v>1139236</v>
      </c>
      <c r="G63" s="9" t="str">
        <f>("xxxx" &amp; RIGHT(F63, 3))</f>
        <v>xxxx236</v>
      </c>
      <c r="H63" s="9">
        <v>85940</v>
      </c>
      <c r="I63" s="10" t="s">
        <v>28</v>
      </c>
      <c r="J63" s="9" t="s">
        <v>45</v>
      </c>
      <c r="K63" s="9" t="str">
        <f>"Hygienist " &amp; TEXT(MATCH( J63, _xlfn.UNIQUE($J$2:$J$362), 0), "00")</f>
        <v>Hygienist 03</v>
      </c>
      <c r="L63" s="9" t="s">
        <v>50</v>
      </c>
      <c r="M63" s="11" t="s">
        <v>55</v>
      </c>
      <c r="N63" s="9" t="s">
        <v>32</v>
      </c>
      <c r="O63" s="12">
        <v>44810</v>
      </c>
      <c r="P63" s="12">
        <f t="shared" si="1"/>
        <v>44810</v>
      </c>
      <c r="Q63" s="13">
        <v>8975</v>
      </c>
      <c r="R63" s="14">
        <v>44862</v>
      </c>
      <c r="S63" s="14">
        <v>44884</v>
      </c>
      <c r="T63" s="135">
        <f t="shared" si="2"/>
        <v>22</v>
      </c>
      <c r="U63" s="135">
        <f t="shared" si="3"/>
        <v>52</v>
      </c>
      <c r="V63" s="10">
        <v>52</v>
      </c>
      <c r="W63" s="15">
        <v>45323</v>
      </c>
      <c r="X63" s="13">
        <v>11479.15</v>
      </c>
      <c r="Y63" s="13">
        <f t="shared" si="4"/>
        <v>2504.1499999999996</v>
      </c>
      <c r="Z63" s="13">
        <v>11479.15</v>
      </c>
      <c r="AA63" s="16">
        <f>SUM(DASHBOARD!$Z63-DASHBOARD!$X63)</f>
        <v>0</v>
      </c>
      <c r="AB63" s="9">
        <v>817450</v>
      </c>
      <c r="AC63" s="15">
        <v>45397</v>
      </c>
      <c r="AD63" s="9" t="s">
        <v>41</v>
      </c>
      <c r="AE63" s="9"/>
      <c r="AF63" s="17"/>
      <c r="AG63" s="17"/>
    </row>
    <row r="64" spans="1:33" ht="15.75" customHeight="1">
      <c r="A64" s="9" t="s">
        <v>221</v>
      </c>
      <c r="B64" s="9" t="str">
        <f t="shared" si="0"/>
        <v>OPEN</v>
      </c>
      <c r="C64" s="9" t="s">
        <v>138</v>
      </c>
      <c r="D64" s="9" t="s">
        <v>222</v>
      </c>
      <c r="E64" s="9" t="s">
        <v>223</v>
      </c>
      <c r="F64" s="9">
        <v>1195461</v>
      </c>
      <c r="G64" s="9" t="str">
        <f>("xxxx" &amp; RIGHT(F64, 3))</f>
        <v>xxxx461</v>
      </c>
      <c r="H64" s="9">
        <v>89302</v>
      </c>
      <c r="I64" s="10" t="s">
        <v>28</v>
      </c>
      <c r="J64" s="9" t="s">
        <v>45</v>
      </c>
      <c r="K64" s="9" t="str">
        <f>"Hygienist " &amp; TEXT(MATCH( J64, _xlfn.UNIQUE($J$2:$J$362), 0), "00")</f>
        <v>Hygienist 03</v>
      </c>
      <c r="L64" s="9" t="s">
        <v>50</v>
      </c>
      <c r="M64" s="11" t="s">
        <v>55</v>
      </c>
      <c r="N64" s="9" t="s">
        <v>56</v>
      </c>
      <c r="O64" s="12">
        <v>45181</v>
      </c>
      <c r="P64" s="12">
        <f t="shared" si="1"/>
        <v>45181</v>
      </c>
      <c r="Q64" s="13">
        <v>575</v>
      </c>
      <c r="R64" s="14"/>
      <c r="S64" s="14"/>
      <c r="T64" s="135">
        <f t="shared" si="2"/>
        <v>0</v>
      </c>
      <c r="U64" s="135" t="str">
        <f t="shared" si="3"/>
        <v>0</v>
      </c>
      <c r="V64" s="10"/>
      <c r="W64" s="9"/>
      <c r="X64" s="13"/>
      <c r="Y64" s="13" t="str">
        <f t="shared" si="4"/>
        <v/>
      </c>
      <c r="Z64" s="13">
        <v>0</v>
      </c>
      <c r="AA64" s="16">
        <f>SUM(DASHBOARD!$Z64-DASHBOARD!$X64)</f>
        <v>0</v>
      </c>
      <c r="AB64" s="9"/>
      <c r="AC64" s="9"/>
      <c r="AD64" s="9" t="s">
        <v>33</v>
      </c>
      <c r="AE64" s="9"/>
      <c r="AF64" s="17"/>
      <c r="AG64" s="17"/>
    </row>
    <row r="65" spans="1:33" ht="15.75" customHeight="1">
      <c r="A65" s="9" t="s">
        <v>224</v>
      </c>
      <c r="B65" s="9" t="str">
        <f t="shared" si="0"/>
        <v>OPEN</v>
      </c>
      <c r="C65" s="9" t="s">
        <v>138</v>
      </c>
      <c r="D65" s="9" t="s">
        <v>225</v>
      </c>
      <c r="E65" s="9" t="s">
        <v>226</v>
      </c>
      <c r="F65" s="9">
        <v>1302568</v>
      </c>
      <c r="G65" s="9" t="str">
        <f>("xxxx" &amp; RIGHT(F65, 3))</f>
        <v>xxxx568</v>
      </c>
      <c r="H65" s="9">
        <v>92321</v>
      </c>
      <c r="I65" s="10" t="s">
        <v>28</v>
      </c>
      <c r="J65" s="9" t="s">
        <v>38</v>
      </c>
      <c r="K65" s="9" t="str">
        <f>"Hygienist " &amp; TEXT(MATCH( J65, _xlfn.UNIQUE($J$2:$J$362), 0), "00")</f>
        <v>Hygienist 02</v>
      </c>
      <c r="L65" s="9" t="s">
        <v>50</v>
      </c>
      <c r="M65" s="11" t="s">
        <v>55</v>
      </c>
      <c r="N65" s="9" t="s">
        <v>97</v>
      </c>
      <c r="O65" s="12">
        <v>45509</v>
      </c>
      <c r="P65" s="12">
        <f t="shared" si="1"/>
        <v>45509</v>
      </c>
      <c r="Q65" s="13">
        <v>575</v>
      </c>
      <c r="R65" s="14"/>
      <c r="S65" s="14"/>
      <c r="T65" s="135">
        <f t="shared" si="2"/>
        <v>0</v>
      </c>
      <c r="U65" s="135" t="str">
        <f t="shared" si="3"/>
        <v>0</v>
      </c>
      <c r="V65" s="10"/>
      <c r="W65" s="9"/>
      <c r="X65" s="13"/>
      <c r="Y65" s="13" t="str">
        <f t="shared" si="4"/>
        <v/>
      </c>
      <c r="Z65" s="13">
        <v>0</v>
      </c>
      <c r="AA65" s="16">
        <f>SUM(DASHBOARD!$Z65-DASHBOARD!$X65)</f>
        <v>0</v>
      </c>
      <c r="AB65" s="9"/>
      <c r="AC65" s="9"/>
      <c r="AD65" s="9" t="s">
        <v>33</v>
      </c>
      <c r="AE65" s="9"/>
      <c r="AF65" s="17"/>
      <c r="AG65" s="17"/>
    </row>
    <row r="66" spans="1:33" ht="15.75" customHeight="1">
      <c r="A66" s="9" t="s">
        <v>227</v>
      </c>
      <c r="B66" s="9" t="str">
        <f t="shared" ref="B66:B129" si="5">IF(A66&lt;&gt;"", "OPEN", "Not Started")</f>
        <v>OPEN</v>
      </c>
      <c r="C66" s="9" t="s">
        <v>138</v>
      </c>
      <c r="D66" s="9" t="s">
        <v>228</v>
      </c>
      <c r="E66" s="9" t="s">
        <v>229</v>
      </c>
      <c r="F66" s="9">
        <v>1136527</v>
      </c>
      <c r="G66" s="9" t="str">
        <f>("xxxx" &amp; RIGHT(F66, 3))</f>
        <v>xxxx527</v>
      </c>
      <c r="H66" s="9">
        <v>85893</v>
      </c>
      <c r="I66" s="10" t="s">
        <v>28</v>
      </c>
      <c r="J66" s="9" t="s">
        <v>45</v>
      </c>
      <c r="K66" s="9" t="str">
        <f t="shared" ref="K66:K129" si="6">"Hygienist " &amp; TEXT(MATCH( J66, _xlfn.UNIQUE($J$2:$J$362), 0), "00")</f>
        <v>Hygienist 03</v>
      </c>
      <c r="L66" s="9" t="s">
        <v>50</v>
      </c>
      <c r="M66" s="11" t="s">
        <v>55</v>
      </c>
      <c r="N66" s="9" t="s">
        <v>32</v>
      </c>
      <c r="O66" s="12">
        <v>44788</v>
      </c>
      <c r="P66" s="12">
        <f t="shared" ref="P66:P129" si="7">IF(O66="", R66, O66)</f>
        <v>44788</v>
      </c>
      <c r="Q66" s="13">
        <v>5175</v>
      </c>
      <c r="R66" s="14">
        <v>44840</v>
      </c>
      <c r="S66" s="14">
        <v>44842</v>
      </c>
      <c r="T66" s="135">
        <f t="shared" ref="T66:T129" si="8">IF(R66="", 0,S66-R66)</f>
        <v>2</v>
      </c>
      <c r="U66" s="135">
        <f t="shared" ref="U66:U129" si="9">IF(OR(O66="",R66=""), "0", (-1*(O66-R66)))</f>
        <v>52</v>
      </c>
      <c r="V66" s="10">
        <v>81</v>
      </c>
      <c r="W66" s="15">
        <v>45411</v>
      </c>
      <c r="X66" s="13">
        <v>6613.85</v>
      </c>
      <c r="Y66" s="13">
        <f t="shared" ref="Y66:Y129" si="10">IF(X66="", "", X66-Q66)</f>
        <v>1438.8500000000004</v>
      </c>
      <c r="Z66" s="13">
        <v>6613.85</v>
      </c>
      <c r="AA66" s="16">
        <f>SUM(DASHBOARD!$Z66-DASHBOARD!$X66)</f>
        <v>0</v>
      </c>
      <c r="AB66" s="9">
        <v>825164</v>
      </c>
      <c r="AC66" s="15">
        <v>45488</v>
      </c>
      <c r="AD66" s="9" t="s">
        <v>41</v>
      </c>
      <c r="AE66" s="9"/>
      <c r="AF66" s="17"/>
      <c r="AG66" s="17"/>
    </row>
    <row r="67" spans="1:33" ht="15.75" customHeight="1">
      <c r="A67" s="9" t="s">
        <v>230</v>
      </c>
      <c r="B67" s="9" t="str">
        <f t="shared" si="5"/>
        <v>OPEN</v>
      </c>
      <c r="C67" s="9" t="s">
        <v>138</v>
      </c>
      <c r="D67" s="9" t="s">
        <v>231</v>
      </c>
      <c r="E67" s="9" t="s">
        <v>232</v>
      </c>
      <c r="F67" s="9">
        <v>1222094</v>
      </c>
      <c r="G67" s="9" t="str">
        <f>("xxxx" &amp; RIGHT(F67, 3))</f>
        <v>xxxx094</v>
      </c>
      <c r="H67" s="9">
        <v>90892</v>
      </c>
      <c r="I67" s="10" t="s">
        <v>28</v>
      </c>
      <c r="J67" s="9" t="s">
        <v>54</v>
      </c>
      <c r="K67" s="9" t="str">
        <f t="shared" si="6"/>
        <v>Hygienist 05</v>
      </c>
      <c r="L67" s="9" t="s">
        <v>50</v>
      </c>
      <c r="M67" s="11" t="s">
        <v>55</v>
      </c>
      <c r="N67" s="9" t="s">
        <v>97</v>
      </c>
      <c r="O67" s="12">
        <v>45350</v>
      </c>
      <c r="P67" s="12">
        <f t="shared" si="7"/>
        <v>45350</v>
      </c>
      <c r="Q67" s="13">
        <v>575</v>
      </c>
      <c r="R67" s="14"/>
      <c r="S67" s="14"/>
      <c r="T67" s="135">
        <f t="shared" si="8"/>
        <v>0</v>
      </c>
      <c r="U67" s="135" t="str">
        <f t="shared" si="9"/>
        <v>0</v>
      </c>
      <c r="V67" s="10"/>
      <c r="W67" s="15"/>
      <c r="X67" s="13"/>
      <c r="Y67" s="13" t="str">
        <f t="shared" si="10"/>
        <v/>
      </c>
      <c r="Z67" s="13">
        <v>0</v>
      </c>
      <c r="AA67" s="16">
        <f>SUM(DASHBOARD!$Z67-DASHBOARD!$X67)</f>
        <v>0</v>
      </c>
      <c r="AB67" s="9"/>
      <c r="AC67" s="15"/>
      <c r="AD67" s="9" t="s">
        <v>33</v>
      </c>
      <c r="AE67" s="9"/>
      <c r="AF67" s="17"/>
      <c r="AG67" s="17"/>
    </row>
    <row r="68" spans="1:33" ht="15.75" customHeight="1">
      <c r="A68" s="9" t="s">
        <v>233</v>
      </c>
      <c r="B68" s="9" t="str">
        <f t="shared" si="5"/>
        <v>OPEN</v>
      </c>
      <c r="C68" s="9" t="s">
        <v>138</v>
      </c>
      <c r="D68" s="9" t="s">
        <v>234</v>
      </c>
      <c r="E68" s="9" t="s">
        <v>235</v>
      </c>
      <c r="F68" s="9">
        <v>1244202</v>
      </c>
      <c r="G68" s="9" t="str">
        <f>("xxxx" &amp; RIGHT(F68, 3))</f>
        <v>xxxx202</v>
      </c>
      <c r="H68" s="9">
        <v>92352</v>
      </c>
      <c r="I68" s="10" t="s">
        <v>28</v>
      </c>
      <c r="J68" s="9" t="s">
        <v>38</v>
      </c>
      <c r="K68" s="9" t="str">
        <f t="shared" si="6"/>
        <v>Hygienist 02</v>
      </c>
      <c r="L68" s="9" t="s">
        <v>50</v>
      </c>
      <c r="M68" s="11" t="s">
        <v>55</v>
      </c>
      <c r="N68" s="9" t="s">
        <v>97</v>
      </c>
      <c r="O68" s="12">
        <v>45475</v>
      </c>
      <c r="P68" s="12">
        <f t="shared" si="7"/>
        <v>45475</v>
      </c>
      <c r="Q68" s="13">
        <v>575</v>
      </c>
      <c r="R68" s="14"/>
      <c r="S68" s="14"/>
      <c r="T68" s="135">
        <f t="shared" si="8"/>
        <v>0</v>
      </c>
      <c r="U68" s="135" t="str">
        <f t="shared" si="9"/>
        <v>0</v>
      </c>
      <c r="V68" s="10"/>
      <c r="W68" s="15"/>
      <c r="X68" s="13"/>
      <c r="Y68" s="13" t="str">
        <f t="shared" si="10"/>
        <v/>
      </c>
      <c r="Z68" s="13">
        <v>0</v>
      </c>
      <c r="AA68" s="16">
        <f>SUM(DASHBOARD!$Z68-DASHBOARD!$X68)</f>
        <v>0</v>
      </c>
      <c r="AB68" s="9"/>
      <c r="AC68" s="9"/>
      <c r="AD68" s="9" t="s">
        <v>33</v>
      </c>
      <c r="AE68" s="9"/>
      <c r="AF68" s="17"/>
      <c r="AG68" s="17"/>
    </row>
    <row r="69" spans="1:33" ht="15.75" customHeight="1">
      <c r="A69" s="9" t="s">
        <v>236</v>
      </c>
      <c r="B69" s="9" t="str">
        <f t="shared" si="5"/>
        <v>OPEN</v>
      </c>
      <c r="C69" s="9" t="s">
        <v>138</v>
      </c>
      <c r="D69" s="9" t="s">
        <v>234</v>
      </c>
      <c r="E69" s="9" t="s">
        <v>235</v>
      </c>
      <c r="F69" s="9">
        <v>1300412</v>
      </c>
      <c r="G69" s="9" t="str">
        <f>("xxxx" &amp; RIGHT(F69, 3))</f>
        <v>xxxx412</v>
      </c>
      <c r="H69" s="9">
        <v>92561</v>
      </c>
      <c r="I69" s="10" t="s">
        <v>28</v>
      </c>
      <c r="J69" s="9" t="s">
        <v>154</v>
      </c>
      <c r="K69" s="9" t="str">
        <f t="shared" si="6"/>
        <v>Hygienist 14</v>
      </c>
      <c r="L69" s="9" t="s">
        <v>155</v>
      </c>
      <c r="M69" s="11" t="s">
        <v>55</v>
      </c>
      <c r="N69" s="9" t="s">
        <v>32</v>
      </c>
      <c r="O69" s="12">
        <v>45494</v>
      </c>
      <c r="P69" s="12">
        <f t="shared" si="7"/>
        <v>45494</v>
      </c>
      <c r="Q69" s="13">
        <v>4000</v>
      </c>
      <c r="R69" s="14">
        <v>45508</v>
      </c>
      <c r="S69" s="14">
        <v>45508</v>
      </c>
      <c r="T69" s="135">
        <f t="shared" si="8"/>
        <v>0</v>
      </c>
      <c r="U69" s="135">
        <f t="shared" si="9"/>
        <v>14</v>
      </c>
      <c r="V69" s="10">
        <v>150</v>
      </c>
      <c r="W69" s="15">
        <v>45734</v>
      </c>
      <c r="X69" s="13">
        <v>2284.61</v>
      </c>
      <c r="Y69" s="13">
        <f t="shared" si="10"/>
        <v>-1715.3899999999999</v>
      </c>
      <c r="Z69" s="13">
        <v>2284.61</v>
      </c>
      <c r="AA69" s="16">
        <f>SUM(DASHBOARD!$Z69-DASHBOARD!$X69)</f>
        <v>0</v>
      </c>
      <c r="AB69" s="9">
        <v>851724</v>
      </c>
      <c r="AC69" s="15">
        <v>45796</v>
      </c>
      <c r="AD69" s="9" t="s">
        <v>41</v>
      </c>
      <c r="AE69" s="18" t="s">
        <v>237</v>
      </c>
      <c r="AF69" s="17"/>
      <c r="AG69" s="17"/>
    </row>
    <row r="70" spans="1:33" ht="15.75" customHeight="1">
      <c r="A70" s="9" t="s">
        <v>238</v>
      </c>
      <c r="B70" s="9" t="str">
        <f t="shared" si="5"/>
        <v>OPEN</v>
      </c>
      <c r="C70" s="9" t="s">
        <v>138</v>
      </c>
      <c r="D70" s="9" t="s">
        <v>239</v>
      </c>
      <c r="E70" s="9" t="s">
        <v>240</v>
      </c>
      <c r="F70" s="9">
        <v>1320983</v>
      </c>
      <c r="G70" s="9" t="str">
        <f>("xxxx" &amp; RIGHT(F70, 3))</f>
        <v>xxxx983</v>
      </c>
      <c r="H70" s="9">
        <v>93856</v>
      </c>
      <c r="I70" s="10" t="s">
        <v>28</v>
      </c>
      <c r="J70" s="9" t="s">
        <v>54</v>
      </c>
      <c r="K70" s="9" t="str">
        <f t="shared" si="6"/>
        <v>Hygienist 05</v>
      </c>
      <c r="L70" s="9" t="s">
        <v>50</v>
      </c>
      <c r="M70" s="11" t="s">
        <v>55</v>
      </c>
      <c r="N70" s="9" t="s">
        <v>32</v>
      </c>
      <c r="O70" s="12">
        <v>45615</v>
      </c>
      <c r="P70" s="12">
        <f t="shared" si="7"/>
        <v>45615</v>
      </c>
      <c r="Q70" s="13">
        <v>10000</v>
      </c>
      <c r="R70" s="14">
        <v>45632</v>
      </c>
      <c r="S70" s="14">
        <v>45634</v>
      </c>
      <c r="T70" s="135">
        <f t="shared" si="8"/>
        <v>2</v>
      </c>
      <c r="U70" s="135">
        <f t="shared" si="9"/>
        <v>17</v>
      </c>
      <c r="V70" s="10">
        <v>228</v>
      </c>
      <c r="W70" s="15">
        <v>45853</v>
      </c>
      <c r="X70" s="13">
        <v>6517.93</v>
      </c>
      <c r="Y70" s="13">
        <f t="shared" si="10"/>
        <v>-3482.0699999999997</v>
      </c>
      <c r="Z70" s="13">
        <v>0</v>
      </c>
      <c r="AA70" s="16">
        <f>SUM(DASHBOARD!$Z70-DASHBOARD!$X70)</f>
        <v>-6517.93</v>
      </c>
      <c r="AB70" s="9"/>
      <c r="AC70" s="9"/>
      <c r="AD70" s="9" t="s">
        <v>33</v>
      </c>
      <c r="AE70" s="9"/>
      <c r="AF70" s="17"/>
      <c r="AG70" s="17"/>
    </row>
    <row r="71" spans="1:33" ht="15.75" customHeight="1">
      <c r="A71" s="9" t="s">
        <v>241</v>
      </c>
      <c r="B71" s="9" t="str">
        <f t="shared" si="5"/>
        <v>OPEN</v>
      </c>
      <c r="C71" s="9" t="s">
        <v>138</v>
      </c>
      <c r="D71" s="9" t="s">
        <v>242</v>
      </c>
      <c r="E71" s="9" t="s">
        <v>243</v>
      </c>
      <c r="F71" s="9">
        <v>1308220</v>
      </c>
      <c r="G71" s="9" t="str">
        <f>("xxxx" &amp; RIGHT(F71, 3))</f>
        <v>xxxx220</v>
      </c>
      <c r="H71" s="9">
        <v>93184</v>
      </c>
      <c r="I71" s="10" t="s">
        <v>28</v>
      </c>
      <c r="J71" s="9" t="s">
        <v>154</v>
      </c>
      <c r="K71" s="9" t="str">
        <f t="shared" si="6"/>
        <v>Hygienist 14</v>
      </c>
      <c r="L71" s="9" t="s">
        <v>155</v>
      </c>
      <c r="M71" s="11" t="s">
        <v>55</v>
      </c>
      <c r="N71" s="9" t="s">
        <v>32</v>
      </c>
      <c r="O71" s="12">
        <v>45539</v>
      </c>
      <c r="P71" s="12">
        <f t="shared" si="7"/>
        <v>45539</v>
      </c>
      <c r="Q71" s="13">
        <v>4000</v>
      </c>
      <c r="R71" s="14">
        <v>45557</v>
      </c>
      <c r="S71" s="14">
        <v>45557</v>
      </c>
      <c r="T71" s="135">
        <f t="shared" si="8"/>
        <v>0</v>
      </c>
      <c r="U71" s="135">
        <f t="shared" si="9"/>
        <v>18</v>
      </c>
      <c r="V71" s="10">
        <v>191</v>
      </c>
      <c r="W71" s="15">
        <v>45821</v>
      </c>
      <c r="X71" s="13">
        <v>2309</v>
      </c>
      <c r="Y71" s="13">
        <f t="shared" si="10"/>
        <v>-1691</v>
      </c>
      <c r="Z71" s="13">
        <v>0</v>
      </c>
      <c r="AA71" s="16">
        <f>SUM(DASHBOARD!$Z71-DASHBOARD!$X71)</f>
        <v>-2309</v>
      </c>
      <c r="AB71" s="9"/>
      <c r="AC71" s="9"/>
      <c r="AD71" s="9" t="s">
        <v>33</v>
      </c>
      <c r="AE71" s="9"/>
      <c r="AF71" s="17"/>
      <c r="AG71" s="17"/>
    </row>
    <row r="72" spans="1:33" ht="15.75" customHeight="1">
      <c r="A72" s="9"/>
      <c r="B72" s="9" t="str">
        <f t="shared" si="5"/>
        <v>Not Started</v>
      </c>
      <c r="C72" s="9" t="s">
        <v>138</v>
      </c>
      <c r="D72" s="9" t="s">
        <v>244</v>
      </c>
      <c r="E72" s="9" t="s">
        <v>245</v>
      </c>
      <c r="F72" s="9">
        <v>1320958</v>
      </c>
      <c r="G72" s="9" t="str">
        <f>("xxxx" &amp; RIGHT(F72, 3))</f>
        <v>xxxx958</v>
      </c>
      <c r="H72" s="9">
        <v>93926</v>
      </c>
      <c r="I72" s="10" t="s">
        <v>28</v>
      </c>
      <c r="J72" s="9"/>
      <c r="K72" s="9" t="e">
        <f t="shared" si="6"/>
        <v>#N/A</v>
      </c>
      <c r="L72" s="9" t="s">
        <v>155</v>
      </c>
      <c r="M72" s="11" t="s">
        <v>55</v>
      </c>
      <c r="N72" s="9" t="s">
        <v>97</v>
      </c>
      <c r="O72" s="12">
        <v>45609</v>
      </c>
      <c r="P72" s="12">
        <f t="shared" si="7"/>
        <v>45609</v>
      </c>
      <c r="Q72" s="13">
        <v>4100</v>
      </c>
      <c r="R72" s="14"/>
      <c r="S72" s="14"/>
      <c r="T72" s="135">
        <f t="shared" si="8"/>
        <v>0</v>
      </c>
      <c r="U72" s="135" t="str">
        <f t="shared" si="9"/>
        <v>0</v>
      </c>
      <c r="V72" s="10"/>
      <c r="W72" s="15"/>
      <c r="X72" s="13"/>
      <c r="Y72" s="13" t="str">
        <f t="shared" si="10"/>
        <v/>
      </c>
      <c r="Z72" s="13">
        <v>0</v>
      </c>
      <c r="AA72" s="16">
        <f>SUM(DASHBOARD!$Z72-DASHBOARD!$X72)</f>
        <v>0</v>
      </c>
      <c r="AB72" s="9"/>
      <c r="AC72" s="9"/>
      <c r="AD72" s="9" t="s">
        <v>33</v>
      </c>
      <c r="AE72" s="9"/>
      <c r="AF72" s="17"/>
      <c r="AG72" s="17"/>
    </row>
    <row r="73" spans="1:33" ht="15.75" customHeight="1">
      <c r="A73" s="9" t="s">
        <v>246</v>
      </c>
      <c r="B73" s="9" t="str">
        <f t="shared" si="5"/>
        <v>OPEN</v>
      </c>
      <c r="C73" s="9" t="s">
        <v>138</v>
      </c>
      <c r="D73" s="9" t="s">
        <v>247</v>
      </c>
      <c r="E73" s="9" t="s">
        <v>248</v>
      </c>
      <c r="F73" s="9">
        <v>1304843</v>
      </c>
      <c r="G73" s="9" t="str">
        <f>("xxxx" &amp; RIGHT(F73, 3))</f>
        <v>xxxx843</v>
      </c>
      <c r="H73" s="9">
        <v>92927</v>
      </c>
      <c r="I73" s="10" t="s">
        <v>28</v>
      </c>
      <c r="J73" s="9" t="s">
        <v>154</v>
      </c>
      <c r="K73" s="9" t="str">
        <f t="shared" si="6"/>
        <v>Hygienist 14</v>
      </c>
      <c r="L73" s="9" t="s">
        <v>155</v>
      </c>
      <c r="M73" s="11" t="s">
        <v>55</v>
      </c>
      <c r="N73" s="9" t="s">
        <v>32</v>
      </c>
      <c r="O73" s="12">
        <v>45517</v>
      </c>
      <c r="P73" s="12">
        <f t="shared" si="7"/>
        <v>45517</v>
      </c>
      <c r="Q73" s="13">
        <v>4000</v>
      </c>
      <c r="R73" s="14">
        <v>45529</v>
      </c>
      <c r="S73" s="14">
        <v>45529</v>
      </c>
      <c r="T73" s="135">
        <f t="shared" si="8"/>
        <v>0</v>
      </c>
      <c r="U73" s="135">
        <f t="shared" si="9"/>
        <v>12</v>
      </c>
      <c r="V73" s="10">
        <v>165</v>
      </c>
      <c r="W73" s="15">
        <v>45793</v>
      </c>
      <c r="X73" s="13">
        <v>2732.08</v>
      </c>
      <c r="Y73" s="13">
        <f t="shared" si="10"/>
        <v>-1267.92</v>
      </c>
      <c r="Z73" s="13">
        <v>2732.08</v>
      </c>
      <c r="AA73" s="16">
        <f>SUM(DASHBOARD!$Z73-DASHBOARD!$X73)</f>
        <v>0</v>
      </c>
      <c r="AB73" s="9">
        <v>855116</v>
      </c>
      <c r="AC73" s="15">
        <v>45831</v>
      </c>
      <c r="AD73" s="9" t="s">
        <v>41</v>
      </c>
      <c r="AE73" s="18" t="s">
        <v>249</v>
      </c>
      <c r="AF73" s="17"/>
      <c r="AG73" s="17"/>
    </row>
    <row r="74" spans="1:33" ht="15.75" customHeight="1">
      <c r="A74" s="9" t="s">
        <v>250</v>
      </c>
      <c r="B74" s="9" t="str">
        <f t="shared" si="5"/>
        <v>OPEN</v>
      </c>
      <c r="C74" s="9" t="s">
        <v>138</v>
      </c>
      <c r="D74" s="9" t="s">
        <v>251</v>
      </c>
      <c r="E74" s="9" t="s">
        <v>252</v>
      </c>
      <c r="F74" s="9">
        <v>1160059</v>
      </c>
      <c r="G74" s="9" t="str">
        <f>("xxxx" &amp; RIGHT(F74, 3))</f>
        <v>xxxx059</v>
      </c>
      <c r="H74" s="9">
        <v>87043</v>
      </c>
      <c r="I74" s="10" t="s">
        <v>28</v>
      </c>
      <c r="J74" s="9" t="s">
        <v>45</v>
      </c>
      <c r="K74" s="9" t="str">
        <f t="shared" si="6"/>
        <v>Hygienist 03</v>
      </c>
      <c r="L74" s="9" t="s">
        <v>50</v>
      </c>
      <c r="M74" s="11" t="s">
        <v>31</v>
      </c>
      <c r="N74" s="9" t="s">
        <v>56</v>
      </c>
      <c r="O74" s="12">
        <v>44936</v>
      </c>
      <c r="P74" s="12">
        <f t="shared" si="7"/>
        <v>44936</v>
      </c>
      <c r="Q74" s="13">
        <v>5575</v>
      </c>
      <c r="R74" s="14"/>
      <c r="S74" s="14"/>
      <c r="T74" s="135">
        <f t="shared" si="8"/>
        <v>0</v>
      </c>
      <c r="U74" s="135" t="str">
        <f t="shared" si="9"/>
        <v>0</v>
      </c>
      <c r="V74" s="10"/>
      <c r="W74" s="9"/>
      <c r="X74" s="13"/>
      <c r="Y74" s="13" t="str">
        <f t="shared" si="10"/>
        <v/>
      </c>
      <c r="Z74" s="13">
        <v>0</v>
      </c>
      <c r="AA74" s="16">
        <f>SUM(DASHBOARD!$Z74-DASHBOARD!$X74)</f>
        <v>0</v>
      </c>
      <c r="AB74" s="9"/>
      <c r="AC74" s="9"/>
      <c r="AD74" s="9" t="s">
        <v>33</v>
      </c>
      <c r="AE74" s="9"/>
      <c r="AF74" s="17"/>
      <c r="AG74" s="17"/>
    </row>
    <row r="75" spans="1:33" ht="15.75" customHeight="1">
      <c r="A75" s="9" t="s">
        <v>253</v>
      </c>
      <c r="B75" s="9" t="str">
        <f t="shared" si="5"/>
        <v>OPEN</v>
      </c>
      <c r="C75" s="9" t="s">
        <v>138</v>
      </c>
      <c r="D75" s="9" t="s">
        <v>251</v>
      </c>
      <c r="E75" s="9" t="s">
        <v>252</v>
      </c>
      <c r="F75" s="9">
        <v>1141523</v>
      </c>
      <c r="G75" s="9" t="str">
        <f>("xxxx" &amp; RIGHT(F75, 3))</f>
        <v>xxxx523</v>
      </c>
      <c r="H75" s="9">
        <v>86004</v>
      </c>
      <c r="I75" s="10" t="s">
        <v>28</v>
      </c>
      <c r="J75" s="9" t="s">
        <v>45</v>
      </c>
      <c r="K75" s="9" t="str">
        <f t="shared" si="6"/>
        <v>Hygienist 03</v>
      </c>
      <c r="L75" s="9" t="s">
        <v>50</v>
      </c>
      <c r="M75" s="11" t="s">
        <v>55</v>
      </c>
      <c r="N75" s="9" t="s">
        <v>32</v>
      </c>
      <c r="O75" s="12">
        <v>44907</v>
      </c>
      <c r="P75" s="12">
        <f t="shared" si="7"/>
        <v>44907</v>
      </c>
      <c r="Q75" s="13">
        <v>8575</v>
      </c>
      <c r="R75" s="14">
        <v>44973</v>
      </c>
      <c r="S75" s="14">
        <v>44977</v>
      </c>
      <c r="T75" s="135">
        <f t="shared" si="8"/>
        <v>4</v>
      </c>
      <c r="U75" s="135">
        <f t="shared" si="9"/>
        <v>66</v>
      </c>
      <c r="V75" s="10">
        <v>121</v>
      </c>
      <c r="W75" s="15">
        <v>45504</v>
      </c>
      <c r="X75" s="13">
        <v>10543.6</v>
      </c>
      <c r="Y75" s="13">
        <f t="shared" si="10"/>
        <v>1968.6000000000004</v>
      </c>
      <c r="Z75" s="13">
        <v>10543.6</v>
      </c>
      <c r="AA75" s="16">
        <f>SUM(DASHBOARD!$Z75-DASHBOARD!$X75)</f>
        <v>0</v>
      </c>
      <c r="AB75" s="9">
        <v>832141</v>
      </c>
      <c r="AC75" s="15">
        <v>45573</v>
      </c>
      <c r="AD75" s="9" t="s">
        <v>41</v>
      </c>
      <c r="AE75" s="9"/>
      <c r="AF75" s="17"/>
      <c r="AG75" s="17"/>
    </row>
    <row r="76" spans="1:33" ht="15.75" customHeight="1">
      <c r="A76" s="9" t="s">
        <v>254</v>
      </c>
      <c r="B76" s="9" t="str">
        <f t="shared" si="5"/>
        <v>OPEN</v>
      </c>
      <c r="C76" s="9" t="s">
        <v>138</v>
      </c>
      <c r="D76" s="9" t="s">
        <v>255</v>
      </c>
      <c r="E76" s="9" t="s">
        <v>256</v>
      </c>
      <c r="F76" s="9">
        <v>1304844</v>
      </c>
      <c r="G76" s="9" t="str">
        <f>("xxxx" &amp; RIGHT(F76, 3))</f>
        <v>xxxx844</v>
      </c>
      <c r="H76" s="9">
        <v>92928</v>
      </c>
      <c r="I76" s="10" t="s">
        <v>28</v>
      </c>
      <c r="J76" s="9" t="s">
        <v>154</v>
      </c>
      <c r="K76" s="9" t="str">
        <f t="shared" si="6"/>
        <v>Hygienist 14</v>
      </c>
      <c r="L76" s="9" t="s">
        <v>155</v>
      </c>
      <c r="M76" s="11" t="s">
        <v>55</v>
      </c>
      <c r="N76" s="9" t="s">
        <v>32</v>
      </c>
      <c r="O76" s="12">
        <v>45517</v>
      </c>
      <c r="P76" s="12">
        <f t="shared" si="7"/>
        <v>45517</v>
      </c>
      <c r="Q76" s="13">
        <v>4000</v>
      </c>
      <c r="R76" s="14">
        <v>45535</v>
      </c>
      <c r="S76" s="14">
        <v>45535</v>
      </c>
      <c r="T76" s="135">
        <f t="shared" si="8"/>
        <v>0</v>
      </c>
      <c r="U76" s="135">
        <f t="shared" si="9"/>
        <v>18</v>
      </c>
      <c r="V76" s="10">
        <v>167</v>
      </c>
      <c r="W76" s="15">
        <v>45793</v>
      </c>
      <c r="X76" s="13">
        <v>3285.06</v>
      </c>
      <c r="Y76" s="13">
        <f t="shared" si="10"/>
        <v>-714.94</v>
      </c>
      <c r="Z76" s="13">
        <v>3285.06</v>
      </c>
      <c r="AA76" s="16">
        <f>SUM(DASHBOARD!$Z76-DASHBOARD!$X76)</f>
        <v>0</v>
      </c>
      <c r="AB76" s="9">
        <v>855118</v>
      </c>
      <c r="AC76" s="15">
        <v>45831</v>
      </c>
      <c r="AD76" s="9" t="s">
        <v>41</v>
      </c>
      <c r="AE76" s="18" t="s">
        <v>257</v>
      </c>
      <c r="AF76" s="17"/>
      <c r="AG76" s="17"/>
    </row>
    <row r="77" spans="1:33" ht="15.75" customHeight="1">
      <c r="A77" s="9"/>
      <c r="B77" s="9" t="str">
        <f t="shared" si="5"/>
        <v>Not Started</v>
      </c>
      <c r="C77" s="9" t="s">
        <v>138</v>
      </c>
      <c r="D77" s="9" t="s">
        <v>258</v>
      </c>
      <c r="E77" s="9" t="s">
        <v>259</v>
      </c>
      <c r="F77" s="9">
        <v>1212815</v>
      </c>
      <c r="G77" s="9" t="str">
        <f>("xxxx" &amp; RIGHT(F77, 3))</f>
        <v>xxxx815</v>
      </c>
      <c r="H77" s="9">
        <v>90349</v>
      </c>
      <c r="I77" s="10" t="s">
        <v>28</v>
      </c>
      <c r="J77" s="9" t="s">
        <v>260</v>
      </c>
      <c r="K77" s="9" t="str">
        <f t="shared" si="6"/>
        <v>Hygienist 16</v>
      </c>
      <c r="L77" s="9" t="s">
        <v>155</v>
      </c>
      <c r="M77" s="11" t="s">
        <v>55</v>
      </c>
      <c r="N77" s="9" t="s">
        <v>97</v>
      </c>
      <c r="O77" s="12">
        <v>45303</v>
      </c>
      <c r="P77" s="12">
        <f t="shared" si="7"/>
        <v>45303</v>
      </c>
      <c r="Q77" s="13">
        <v>1500</v>
      </c>
      <c r="R77" s="14"/>
      <c r="S77" s="14"/>
      <c r="T77" s="135">
        <f t="shared" si="8"/>
        <v>0</v>
      </c>
      <c r="U77" s="135" t="str">
        <f t="shared" si="9"/>
        <v>0</v>
      </c>
      <c r="V77" s="10"/>
      <c r="W77" s="15"/>
      <c r="X77" s="13"/>
      <c r="Y77" s="13" t="str">
        <f t="shared" si="10"/>
        <v/>
      </c>
      <c r="Z77" s="13">
        <v>0</v>
      </c>
      <c r="AA77" s="16">
        <f>SUM(DASHBOARD!$Z77-DASHBOARD!$X77)</f>
        <v>0</v>
      </c>
      <c r="AB77" s="9"/>
      <c r="AC77" s="9"/>
      <c r="AD77" s="9" t="s">
        <v>33</v>
      </c>
      <c r="AE77" s="9"/>
      <c r="AF77" s="17"/>
      <c r="AG77" s="17"/>
    </row>
    <row r="78" spans="1:33" ht="15.75" customHeight="1">
      <c r="A78" s="9" t="s">
        <v>261</v>
      </c>
      <c r="B78" s="9" t="str">
        <f t="shared" si="5"/>
        <v>OPEN</v>
      </c>
      <c r="C78" s="9" t="s">
        <v>138</v>
      </c>
      <c r="D78" s="9" t="s">
        <v>258</v>
      </c>
      <c r="E78" s="9" t="s">
        <v>259</v>
      </c>
      <c r="F78" s="9"/>
      <c r="G78" s="9" t="str">
        <f>("xxxx" &amp; RIGHT(F78, 3))</f>
        <v>xxxx</v>
      </c>
      <c r="H78" s="9"/>
      <c r="I78" s="10"/>
      <c r="J78" s="9"/>
      <c r="K78" s="9" t="e">
        <f t="shared" si="6"/>
        <v>#N/A</v>
      </c>
      <c r="L78" s="9" t="s">
        <v>262</v>
      </c>
      <c r="M78" s="11" t="s">
        <v>55</v>
      </c>
      <c r="N78" s="9"/>
      <c r="O78" s="12">
        <v>0</v>
      </c>
      <c r="P78" s="12">
        <f t="shared" si="7"/>
        <v>0</v>
      </c>
      <c r="Q78" s="13"/>
      <c r="R78" s="14"/>
      <c r="S78" s="14"/>
      <c r="T78" s="135">
        <f t="shared" si="8"/>
        <v>0</v>
      </c>
      <c r="U78" s="135" t="str">
        <f t="shared" si="9"/>
        <v>0</v>
      </c>
      <c r="V78" s="10"/>
      <c r="W78" s="9"/>
      <c r="X78" s="13"/>
      <c r="Y78" s="13" t="str">
        <f t="shared" si="10"/>
        <v/>
      </c>
      <c r="Z78" s="13">
        <v>0</v>
      </c>
      <c r="AA78" s="16">
        <f>SUM(DASHBOARD!$Z78-DASHBOARD!$X78)</f>
        <v>0</v>
      </c>
      <c r="AB78" s="9"/>
      <c r="AC78" s="9"/>
      <c r="AD78" s="9" t="s">
        <v>33</v>
      </c>
      <c r="AE78" s="9"/>
      <c r="AF78" s="17"/>
      <c r="AG78" s="17"/>
    </row>
    <row r="79" spans="1:33" ht="15.75" customHeight="1">
      <c r="A79" s="9"/>
      <c r="B79" s="9" t="str">
        <f t="shared" si="5"/>
        <v>Not Started</v>
      </c>
      <c r="C79" s="9" t="s">
        <v>138</v>
      </c>
      <c r="D79" s="9" t="s">
        <v>263</v>
      </c>
      <c r="E79" s="9" t="s">
        <v>264</v>
      </c>
      <c r="F79" s="9">
        <v>1317417</v>
      </c>
      <c r="G79" s="9" t="str">
        <f>("xxxx" &amp; RIGHT(F79, 3))</f>
        <v>xxxx417</v>
      </c>
      <c r="H79" s="9">
        <v>93720</v>
      </c>
      <c r="I79" s="10" t="s">
        <v>28</v>
      </c>
      <c r="J79" s="9" t="s">
        <v>154</v>
      </c>
      <c r="K79" s="9" t="str">
        <f t="shared" si="6"/>
        <v>Hygienist 14</v>
      </c>
      <c r="L79" s="9" t="s">
        <v>155</v>
      </c>
      <c r="M79" s="11" t="s">
        <v>55</v>
      </c>
      <c r="N79" s="9" t="s">
        <v>97</v>
      </c>
      <c r="O79" s="12">
        <v>45587</v>
      </c>
      <c r="P79" s="12">
        <f t="shared" si="7"/>
        <v>45587</v>
      </c>
      <c r="Q79" s="13">
        <v>4100</v>
      </c>
      <c r="R79" s="14"/>
      <c r="S79" s="14"/>
      <c r="T79" s="135">
        <f t="shared" si="8"/>
        <v>0</v>
      </c>
      <c r="U79" s="135" t="str">
        <f t="shared" si="9"/>
        <v>0</v>
      </c>
      <c r="V79" s="10"/>
      <c r="W79" s="9"/>
      <c r="X79" s="13"/>
      <c r="Y79" s="13" t="str">
        <f t="shared" si="10"/>
        <v/>
      </c>
      <c r="Z79" s="13">
        <v>0</v>
      </c>
      <c r="AA79" s="16">
        <f>SUM(DASHBOARD!$Z79-DASHBOARD!$X79)</f>
        <v>0</v>
      </c>
      <c r="AB79" s="9"/>
      <c r="AC79" s="9"/>
      <c r="AD79" s="9" t="s">
        <v>33</v>
      </c>
      <c r="AE79" s="9"/>
      <c r="AF79" s="17"/>
      <c r="AG79" s="17"/>
    </row>
    <row r="80" spans="1:33" ht="15.75" customHeight="1">
      <c r="A80" s="9"/>
      <c r="B80" s="9" t="str">
        <f t="shared" si="5"/>
        <v>Not Started</v>
      </c>
      <c r="C80" s="9" t="s">
        <v>138</v>
      </c>
      <c r="D80" s="9" t="s">
        <v>263</v>
      </c>
      <c r="E80" s="9" t="s">
        <v>265</v>
      </c>
      <c r="F80" s="9">
        <v>1317422</v>
      </c>
      <c r="G80" s="9" t="str">
        <f>("xxxx" &amp; RIGHT(F80, 3))</f>
        <v>xxxx422</v>
      </c>
      <c r="H80" s="9">
        <v>93720</v>
      </c>
      <c r="I80" s="10" t="s">
        <v>28</v>
      </c>
      <c r="J80" s="9" t="s">
        <v>154</v>
      </c>
      <c r="K80" s="9" t="str">
        <f t="shared" si="6"/>
        <v>Hygienist 14</v>
      </c>
      <c r="L80" s="9" t="s">
        <v>155</v>
      </c>
      <c r="M80" s="11" t="s">
        <v>55</v>
      </c>
      <c r="N80" s="9" t="s">
        <v>97</v>
      </c>
      <c r="O80" s="12">
        <v>45587</v>
      </c>
      <c r="P80" s="12">
        <f t="shared" si="7"/>
        <v>45587</v>
      </c>
      <c r="Q80" s="13">
        <v>7800.06</v>
      </c>
      <c r="R80" s="14"/>
      <c r="S80" s="14"/>
      <c r="T80" s="135">
        <f t="shared" si="8"/>
        <v>0</v>
      </c>
      <c r="U80" s="135" t="str">
        <f t="shared" si="9"/>
        <v>0</v>
      </c>
      <c r="V80" s="10"/>
      <c r="W80" s="15"/>
      <c r="X80" s="13"/>
      <c r="Y80" s="13" t="str">
        <f t="shared" si="10"/>
        <v/>
      </c>
      <c r="Z80" s="13">
        <v>0</v>
      </c>
      <c r="AA80" s="16">
        <f>SUM(DASHBOARD!$Z80-DASHBOARD!$X80)</f>
        <v>0</v>
      </c>
      <c r="AB80" s="9"/>
      <c r="AC80" s="9"/>
      <c r="AD80" s="9" t="s">
        <v>33</v>
      </c>
      <c r="AE80" s="9"/>
      <c r="AF80" s="17"/>
      <c r="AG80" s="17"/>
    </row>
    <row r="81" spans="1:33" ht="15.75" customHeight="1">
      <c r="A81" s="9" t="s">
        <v>266</v>
      </c>
      <c r="B81" s="9" t="str">
        <f t="shared" si="5"/>
        <v>OPEN</v>
      </c>
      <c r="C81" s="9" t="s">
        <v>138</v>
      </c>
      <c r="D81" s="9" t="s">
        <v>267</v>
      </c>
      <c r="E81" s="9" t="s">
        <v>268</v>
      </c>
      <c r="F81" s="9">
        <v>1302808</v>
      </c>
      <c r="G81" s="9" t="str">
        <f>("xxxx" &amp; RIGHT(F81, 3))</f>
        <v>xxxx808</v>
      </c>
      <c r="H81" s="9">
        <v>92767</v>
      </c>
      <c r="I81" s="10" t="s">
        <v>28</v>
      </c>
      <c r="J81" s="9" t="s">
        <v>154</v>
      </c>
      <c r="K81" s="9" t="str">
        <f t="shared" si="6"/>
        <v>Hygienist 14</v>
      </c>
      <c r="L81" s="9" t="s">
        <v>262</v>
      </c>
      <c r="M81" s="11" t="s">
        <v>55</v>
      </c>
      <c r="N81" s="9" t="s">
        <v>32</v>
      </c>
      <c r="O81" s="12">
        <v>45508</v>
      </c>
      <c r="P81" s="12">
        <f t="shared" si="7"/>
        <v>45508</v>
      </c>
      <c r="Q81" s="13">
        <v>4000</v>
      </c>
      <c r="R81" s="14">
        <v>45518</v>
      </c>
      <c r="S81" s="14">
        <v>45518</v>
      </c>
      <c r="T81" s="135">
        <f t="shared" si="8"/>
        <v>0</v>
      </c>
      <c r="U81" s="135">
        <f t="shared" si="9"/>
        <v>10</v>
      </c>
      <c r="V81" s="10">
        <v>141</v>
      </c>
      <c r="W81" s="15">
        <v>45666</v>
      </c>
      <c r="X81" s="13">
        <v>2483.0300000000002</v>
      </c>
      <c r="Y81" s="13">
        <f t="shared" si="10"/>
        <v>-1516.9699999999998</v>
      </c>
      <c r="Z81" s="13">
        <v>2483.0300000000002</v>
      </c>
      <c r="AA81" s="16">
        <f>SUM(DASHBOARD!$Z81-DASHBOARD!$X81)</f>
        <v>0</v>
      </c>
      <c r="AB81" s="9">
        <v>842240</v>
      </c>
      <c r="AC81" s="15">
        <v>45685</v>
      </c>
      <c r="AD81" s="9" t="s">
        <v>41</v>
      </c>
      <c r="AE81" s="9"/>
      <c r="AF81" s="17"/>
      <c r="AG81" s="17"/>
    </row>
    <row r="82" spans="1:33" ht="15.75" customHeight="1">
      <c r="A82" s="9" t="s">
        <v>269</v>
      </c>
      <c r="B82" s="9" t="str">
        <f t="shared" si="5"/>
        <v>OPEN</v>
      </c>
      <c r="C82" s="9" t="s">
        <v>138</v>
      </c>
      <c r="D82" s="9" t="s">
        <v>270</v>
      </c>
      <c r="E82" s="9" t="s">
        <v>271</v>
      </c>
      <c r="F82" s="9">
        <v>1223724</v>
      </c>
      <c r="G82" s="9" t="str">
        <f>("xxxx" &amp; RIGHT(F82, 3))</f>
        <v>xxxx724</v>
      </c>
      <c r="H82" s="9">
        <v>89776</v>
      </c>
      <c r="I82" s="10" t="s">
        <v>28</v>
      </c>
      <c r="J82" s="9" t="s">
        <v>154</v>
      </c>
      <c r="K82" s="9" t="str">
        <f t="shared" si="6"/>
        <v>Hygienist 14</v>
      </c>
      <c r="L82" s="9" t="s">
        <v>39</v>
      </c>
      <c r="M82" s="11" t="s">
        <v>55</v>
      </c>
      <c r="N82" s="9" t="s">
        <v>97</v>
      </c>
      <c r="O82" s="12">
        <v>45364</v>
      </c>
      <c r="P82" s="12">
        <f t="shared" si="7"/>
        <v>45364</v>
      </c>
      <c r="Q82" s="13">
        <v>13900</v>
      </c>
      <c r="R82" s="14"/>
      <c r="S82" s="14"/>
      <c r="T82" s="135">
        <f t="shared" si="8"/>
        <v>0</v>
      </c>
      <c r="U82" s="135" t="str">
        <f t="shared" si="9"/>
        <v>0</v>
      </c>
      <c r="V82" s="10"/>
      <c r="W82" s="15"/>
      <c r="X82" s="13"/>
      <c r="Y82" s="13" t="str">
        <f t="shared" si="10"/>
        <v/>
      </c>
      <c r="Z82" s="13">
        <v>0</v>
      </c>
      <c r="AA82" s="16">
        <f>SUM(DASHBOARD!$Z82-DASHBOARD!$X82)</f>
        <v>0</v>
      </c>
      <c r="AB82" s="9"/>
      <c r="AC82" s="9"/>
      <c r="AD82" s="9" t="s">
        <v>33</v>
      </c>
      <c r="AE82" s="9"/>
      <c r="AF82" s="17"/>
      <c r="AG82" s="17"/>
    </row>
    <row r="83" spans="1:33" ht="15.75" customHeight="1">
      <c r="A83" s="9" t="s">
        <v>272</v>
      </c>
      <c r="B83" s="9" t="str">
        <f t="shared" si="5"/>
        <v>OPEN</v>
      </c>
      <c r="C83" s="9" t="s">
        <v>138</v>
      </c>
      <c r="D83" s="9" t="s">
        <v>270</v>
      </c>
      <c r="E83" s="9" t="s">
        <v>271</v>
      </c>
      <c r="F83" s="9">
        <v>1223723</v>
      </c>
      <c r="G83" s="9" t="str">
        <f>("xxxx" &amp; RIGHT(F83, 3))</f>
        <v>xxxx723</v>
      </c>
      <c r="H83" s="9">
        <v>89768</v>
      </c>
      <c r="I83" s="10" t="s">
        <v>28</v>
      </c>
      <c r="J83" s="9" t="s">
        <v>154</v>
      </c>
      <c r="K83" s="9" t="str">
        <f t="shared" si="6"/>
        <v>Hygienist 14</v>
      </c>
      <c r="L83" s="9" t="s">
        <v>39</v>
      </c>
      <c r="M83" s="11" t="s">
        <v>55</v>
      </c>
      <c r="N83" s="9" t="s">
        <v>97</v>
      </c>
      <c r="O83" s="12">
        <v>45365</v>
      </c>
      <c r="P83" s="12">
        <f t="shared" si="7"/>
        <v>45365</v>
      </c>
      <c r="Q83" s="13">
        <v>13900</v>
      </c>
      <c r="R83" s="14"/>
      <c r="S83" s="14"/>
      <c r="T83" s="135">
        <f t="shared" si="8"/>
        <v>0</v>
      </c>
      <c r="U83" s="135" t="str">
        <f t="shared" si="9"/>
        <v>0</v>
      </c>
      <c r="V83" s="10"/>
      <c r="W83" s="15"/>
      <c r="X83" s="13"/>
      <c r="Y83" s="13" t="str">
        <f t="shared" si="10"/>
        <v/>
      </c>
      <c r="Z83" s="13">
        <v>0</v>
      </c>
      <c r="AA83" s="16">
        <f>SUM(DASHBOARD!$Z83-DASHBOARD!$X83)</f>
        <v>0</v>
      </c>
      <c r="AB83" s="9"/>
      <c r="AC83" s="9"/>
      <c r="AD83" s="9" t="s">
        <v>33</v>
      </c>
      <c r="AE83" s="9"/>
      <c r="AF83" s="17"/>
      <c r="AG83" s="17"/>
    </row>
    <row r="84" spans="1:33" ht="15.75" customHeight="1">
      <c r="A84" s="9" t="s">
        <v>273</v>
      </c>
      <c r="B84" s="9" t="str">
        <f t="shared" si="5"/>
        <v>OPEN</v>
      </c>
      <c r="C84" s="9" t="s">
        <v>138</v>
      </c>
      <c r="D84" s="9" t="s">
        <v>270</v>
      </c>
      <c r="E84" s="9" t="s">
        <v>271</v>
      </c>
      <c r="F84" s="9">
        <v>1223722</v>
      </c>
      <c r="G84" s="9" t="str">
        <f>("xxxx" &amp; RIGHT(F84, 3))</f>
        <v>xxxx722</v>
      </c>
      <c r="H84" s="9">
        <v>89766</v>
      </c>
      <c r="I84" s="10" t="s">
        <v>28</v>
      </c>
      <c r="J84" s="9" t="s">
        <v>154</v>
      </c>
      <c r="K84" s="9" t="str">
        <f t="shared" si="6"/>
        <v>Hygienist 14</v>
      </c>
      <c r="L84" s="9" t="s">
        <v>39</v>
      </c>
      <c r="M84" s="11" t="s">
        <v>55</v>
      </c>
      <c r="N84" s="9" t="s">
        <v>97</v>
      </c>
      <c r="O84" s="12">
        <v>45365</v>
      </c>
      <c r="P84" s="12">
        <f t="shared" si="7"/>
        <v>45365</v>
      </c>
      <c r="Q84" s="13">
        <v>13900</v>
      </c>
      <c r="R84" s="14"/>
      <c r="S84" s="14"/>
      <c r="T84" s="135">
        <f t="shared" si="8"/>
        <v>0</v>
      </c>
      <c r="U84" s="135" t="str">
        <f t="shared" si="9"/>
        <v>0</v>
      </c>
      <c r="V84" s="10"/>
      <c r="W84" s="15"/>
      <c r="X84" s="13"/>
      <c r="Y84" s="13" t="str">
        <f t="shared" si="10"/>
        <v/>
      </c>
      <c r="Z84" s="13">
        <v>0</v>
      </c>
      <c r="AA84" s="16">
        <f>SUM(DASHBOARD!$Z84-DASHBOARD!$X84)</f>
        <v>0</v>
      </c>
      <c r="AB84" s="9"/>
      <c r="AC84" s="9"/>
      <c r="AD84" s="9" t="s">
        <v>33</v>
      </c>
      <c r="AE84" s="9"/>
      <c r="AF84" s="17"/>
      <c r="AG84" s="17"/>
    </row>
    <row r="85" spans="1:33" ht="15.75" customHeight="1">
      <c r="A85" s="9"/>
      <c r="B85" s="9" t="str">
        <f t="shared" si="5"/>
        <v>Not Started</v>
      </c>
      <c r="C85" s="9" t="s">
        <v>138</v>
      </c>
      <c r="D85" s="9" t="s">
        <v>274</v>
      </c>
      <c r="E85" s="9" t="s">
        <v>275</v>
      </c>
      <c r="F85" s="9">
        <v>1212811</v>
      </c>
      <c r="G85" s="9" t="str">
        <f>("xxxx" &amp; RIGHT(F85, 3))</f>
        <v>xxxx811</v>
      </c>
      <c r="H85" s="9">
        <v>90339</v>
      </c>
      <c r="I85" s="10" t="s">
        <v>28</v>
      </c>
      <c r="J85" s="9" t="s">
        <v>260</v>
      </c>
      <c r="K85" s="9" t="str">
        <f t="shared" si="6"/>
        <v>Hygienist 16</v>
      </c>
      <c r="L85" s="9" t="s">
        <v>155</v>
      </c>
      <c r="M85" s="11" t="s">
        <v>55</v>
      </c>
      <c r="N85" s="9" t="s">
        <v>97</v>
      </c>
      <c r="O85" s="12">
        <v>45302</v>
      </c>
      <c r="P85" s="12">
        <f t="shared" si="7"/>
        <v>45302</v>
      </c>
      <c r="Q85" s="13">
        <v>1500</v>
      </c>
      <c r="R85" s="14"/>
      <c r="S85" s="14"/>
      <c r="T85" s="135">
        <f t="shared" si="8"/>
        <v>0</v>
      </c>
      <c r="U85" s="135" t="str">
        <f t="shared" si="9"/>
        <v>0</v>
      </c>
      <c r="V85" s="10"/>
      <c r="W85" s="15"/>
      <c r="X85" s="13"/>
      <c r="Y85" s="13" t="str">
        <f t="shared" si="10"/>
        <v/>
      </c>
      <c r="Z85" s="13">
        <v>0</v>
      </c>
      <c r="AA85" s="16">
        <f>SUM(DASHBOARD!$Z85-DASHBOARD!$X85)</f>
        <v>0</v>
      </c>
      <c r="AB85" s="9"/>
      <c r="AC85" s="9"/>
      <c r="AD85" s="9" t="s">
        <v>33</v>
      </c>
      <c r="AE85" s="9"/>
      <c r="AF85" s="17"/>
      <c r="AG85" s="17"/>
    </row>
    <row r="86" spans="1:33" ht="15.75" customHeight="1">
      <c r="A86" s="9" t="s">
        <v>276</v>
      </c>
      <c r="B86" s="9" t="str">
        <f t="shared" si="5"/>
        <v>OPEN</v>
      </c>
      <c r="C86" s="9" t="s">
        <v>138</v>
      </c>
      <c r="D86" s="9" t="s">
        <v>274</v>
      </c>
      <c r="E86" s="9" t="s">
        <v>275</v>
      </c>
      <c r="F86" s="9"/>
      <c r="G86" s="9" t="str">
        <f>("xxxx" &amp; RIGHT(F86, 3))</f>
        <v>xxxx</v>
      </c>
      <c r="H86" s="9"/>
      <c r="I86" s="10"/>
      <c r="J86" s="9"/>
      <c r="K86" s="9" t="e">
        <f t="shared" si="6"/>
        <v>#N/A</v>
      </c>
      <c r="L86" s="9" t="s">
        <v>262</v>
      </c>
      <c r="M86" s="11" t="s">
        <v>55</v>
      </c>
      <c r="N86" s="9"/>
      <c r="O86" s="12">
        <v>0</v>
      </c>
      <c r="P86" s="12">
        <f t="shared" si="7"/>
        <v>0</v>
      </c>
      <c r="Q86" s="13"/>
      <c r="R86" s="14"/>
      <c r="S86" s="14"/>
      <c r="T86" s="135">
        <f t="shared" si="8"/>
        <v>0</v>
      </c>
      <c r="U86" s="135" t="str">
        <f t="shared" si="9"/>
        <v>0</v>
      </c>
      <c r="V86" s="10"/>
      <c r="W86" s="9"/>
      <c r="X86" s="13"/>
      <c r="Y86" s="13" t="str">
        <f t="shared" si="10"/>
        <v/>
      </c>
      <c r="Z86" s="13">
        <v>0</v>
      </c>
      <c r="AA86" s="16">
        <f>SUM(DASHBOARD!$Z86-DASHBOARD!$X86)</f>
        <v>0</v>
      </c>
      <c r="AB86" s="9"/>
      <c r="AC86" s="9"/>
      <c r="AD86" s="9" t="s">
        <v>33</v>
      </c>
      <c r="AE86" s="9"/>
      <c r="AF86" s="17"/>
      <c r="AG86" s="17"/>
    </row>
    <row r="87" spans="1:33" ht="15.75" customHeight="1">
      <c r="A87" s="9"/>
      <c r="B87" s="9" t="str">
        <f t="shared" si="5"/>
        <v>Not Started</v>
      </c>
      <c r="C87" s="9" t="s">
        <v>138</v>
      </c>
      <c r="D87" s="9" t="s">
        <v>277</v>
      </c>
      <c r="E87" s="9" t="s">
        <v>278</v>
      </c>
      <c r="F87" s="9">
        <v>1212812</v>
      </c>
      <c r="G87" s="9" t="str">
        <f>("xxxx" &amp; RIGHT(F87, 3))</f>
        <v>xxxx812</v>
      </c>
      <c r="H87" s="9">
        <v>90338</v>
      </c>
      <c r="I87" s="10" t="s">
        <v>28</v>
      </c>
      <c r="J87" s="9" t="s">
        <v>260</v>
      </c>
      <c r="K87" s="9" t="str">
        <f t="shared" si="6"/>
        <v>Hygienist 16</v>
      </c>
      <c r="L87" s="9" t="s">
        <v>155</v>
      </c>
      <c r="M87" s="11" t="s">
        <v>55</v>
      </c>
      <c r="N87" s="9" t="s">
        <v>97</v>
      </c>
      <c r="O87" s="12">
        <v>45302</v>
      </c>
      <c r="P87" s="12">
        <f t="shared" si="7"/>
        <v>45302</v>
      </c>
      <c r="Q87" s="13">
        <v>1500</v>
      </c>
      <c r="R87" s="14"/>
      <c r="S87" s="14"/>
      <c r="T87" s="135">
        <f t="shared" si="8"/>
        <v>0</v>
      </c>
      <c r="U87" s="135" t="str">
        <f t="shared" si="9"/>
        <v>0</v>
      </c>
      <c r="V87" s="10"/>
      <c r="W87" s="15"/>
      <c r="X87" s="13"/>
      <c r="Y87" s="13" t="str">
        <f t="shared" si="10"/>
        <v/>
      </c>
      <c r="Z87" s="13">
        <v>0</v>
      </c>
      <c r="AA87" s="16">
        <f>SUM(DASHBOARD!$Z87-DASHBOARD!$X87)</f>
        <v>0</v>
      </c>
      <c r="AB87" s="9"/>
      <c r="AC87" s="9"/>
      <c r="AD87" s="9" t="s">
        <v>33</v>
      </c>
      <c r="AE87" s="9"/>
      <c r="AF87" s="17"/>
      <c r="AG87" s="17"/>
    </row>
    <row r="88" spans="1:33" ht="15.75" customHeight="1">
      <c r="A88" s="9" t="s">
        <v>279</v>
      </c>
      <c r="B88" s="9" t="str">
        <f t="shared" si="5"/>
        <v>OPEN</v>
      </c>
      <c r="C88" s="9" t="s">
        <v>138</v>
      </c>
      <c r="D88" s="9" t="s">
        <v>277</v>
      </c>
      <c r="E88" s="9" t="s">
        <v>278</v>
      </c>
      <c r="F88" s="9"/>
      <c r="G88" s="9" t="str">
        <f>("xxxx" &amp; RIGHT(F88, 3))</f>
        <v>xxxx</v>
      </c>
      <c r="H88" s="9"/>
      <c r="I88" s="10"/>
      <c r="J88" s="9"/>
      <c r="K88" s="9" t="e">
        <f t="shared" si="6"/>
        <v>#N/A</v>
      </c>
      <c r="L88" s="9" t="s">
        <v>262</v>
      </c>
      <c r="M88" s="11" t="s">
        <v>55</v>
      </c>
      <c r="N88" s="9"/>
      <c r="O88" s="12">
        <v>0</v>
      </c>
      <c r="P88" s="12">
        <f t="shared" si="7"/>
        <v>0</v>
      </c>
      <c r="Q88" s="13"/>
      <c r="R88" s="14"/>
      <c r="S88" s="14"/>
      <c r="T88" s="135">
        <f t="shared" si="8"/>
        <v>0</v>
      </c>
      <c r="U88" s="135" t="str">
        <f t="shared" si="9"/>
        <v>0</v>
      </c>
      <c r="V88" s="10"/>
      <c r="W88" s="9"/>
      <c r="X88" s="13"/>
      <c r="Y88" s="13" t="str">
        <f t="shared" si="10"/>
        <v/>
      </c>
      <c r="Z88" s="13">
        <v>0</v>
      </c>
      <c r="AA88" s="16">
        <f>SUM(DASHBOARD!$Z88-DASHBOARD!$X88)</f>
        <v>0</v>
      </c>
      <c r="AB88" s="9"/>
      <c r="AC88" s="9"/>
      <c r="AD88" s="9" t="s">
        <v>33</v>
      </c>
      <c r="AE88" s="9"/>
      <c r="AF88" s="17"/>
      <c r="AG88" s="17"/>
    </row>
    <row r="89" spans="1:33" ht="15.75" customHeight="1">
      <c r="A89" s="9" t="s">
        <v>280</v>
      </c>
      <c r="B89" s="9" t="str">
        <f t="shared" si="5"/>
        <v>OPEN</v>
      </c>
      <c r="C89" s="9" t="s">
        <v>138</v>
      </c>
      <c r="D89" s="9" t="s">
        <v>281</v>
      </c>
      <c r="E89" s="9" t="s">
        <v>282</v>
      </c>
      <c r="F89" s="9">
        <v>1304840</v>
      </c>
      <c r="G89" s="9" t="str">
        <f>("xxxx" &amp; RIGHT(F89, 3))</f>
        <v>xxxx840</v>
      </c>
      <c r="H89" s="9">
        <v>92924</v>
      </c>
      <c r="I89" s="10" t="s">
        <v>28</v>
      </c>
      <c r="J89" s="9" t="s">
        <v>154</v>
      </c>
      <c r="K89" s="9" t="str">
        <f t="shared" si="6"/>
        <v>Hygienist 14</v>
      </c>
      <c r="L89" s="9" t="s">
        <v>155</v>
      </c>
      <c r="M89" s="11" t="s">
        <v>55</v>
      </c>
      <c r="N89" s="9" t="s">
        <v>32</v>
      </c>
      <c r="O89" s="12">
        <v>45517</v>
      </c>
      <c r="P89" s="12">
        <f t="shared" si="7"/>
        <v>45517</v>
      </c>
      <c r="Q89" s="13">
        <v>4000</v>
      </c>
      <c r="R89" s="14">
        <v>45527</v>
      </c>
      <c r="S89" s="14">
        <v>45528</v>
      </c>
      <c r="T89" s="135">
        <f t="shared" si="8"/>
        <v>1</v>
      </c>
      <c r="U89" s="135">
        <f t="shared" si="9"/>
        <v>10</v>
      </c>
      <c r="V89" s="10">
        <v>159</v>
      </c>
      <c r="W89" s="15">
        <v>45784</v>
      </c>
      <c r="X89" s="13">
        <v>2629.78</v>
      </c>
      <c r="Y89" s="13">
        <f t="shared" si="10"/>
        <v>-1370.2199999999998</v>
      </c>
      <c r="Z89" s="13">
        <v>2629.78</v>
      </c>
      <c r="AA89" s="16">
        <f>SUM(DASHBOARD!$Z89-DASHBOARD!$X89)</f>
        <v>0</v>
      </c>
      <c r="AB89" s="9">
        <v>854350</v>
      </c>
      <c r="AC89" s="15">
        <v>45824</v>
      </c>
      <c r="AD89" s="9" t="s">
        <v>41</v>
      </c>
      <c r="AE89" s="18" t="s">
        <v>283</v>
      </c>
      <c r="AF89" s="17"/>
      <c r="AG89" s="17"/>
    </row>
    <row r="90" spans="1:33" ht="15.75" customHeight="1">
      <c r="A90" s="9"/>
      <c r="B90" s="9" t="str">
        <f t="shared" si="5"/>
        <v>Not Started</v>
      </c>
      <c r="C90" s="9" t="s">
        <v>138</v>
      </c>
      <c r="D90" s="9" t="s">
        <v>284</v>
      </c>
      <c r="E90" s="9" t="s">
        <v>285</v>
      </c>
      <c r="F90" s="9">
        <v>1212797</v>
      </c>
      <c r="G90" s="9" t="str">
        <f>("xxxx" &amp; RIGHT(F90, 3))</f>
        <v>xxxx797</v>
      </c>
      <c r="H90" s="9">
        <v>90325</v>
      </c>
      <c r="I90" s="10" t="s">
        <v>28</v>
      </c>
      <c r="J90" s="9" t="s">
        <v>260</v>
      </c>
      <c r="K90" s="9" t="str">
        <f t="shared" si="6"/>
        <v>Hygienist 16</v>
      </c>
      <c r="L90" s="9" t="s">
        <v>155</v>
      </c>
      <c r="M90" s="11" t="s">
        <v>55</v>
      </c>
      <c r="N90" s="9" t="s">
        <v>97</v>
      </c>
      <c r="O90" s="12">
        <v>45302</v>
      </c>
      <c r="P90" s="12">
        <f t="shared" si="7"/>
        <v>45302</v>
      </c>
      <c r="Q90" s="13">
        <v>1500</v>
      </c>
      <c r="R90" s="14"/>
      <c r="S90" s="14"/>
      <c r="T90" s="135">
        <f t="shared" si="8"/>
        <v>0</v>
      </c>
      <c r="U90" s="135" t="str">
        <f t="shared" si="9"/>
        <v>0</v>
      </c>
      <c r="V90" s="10"/>
      <c r="W90" s="15"/>
      <c r="X90" s="13"/>
      <c r="Y90" s="13" t="str">
        <f t="shared" si="10"/>
        <v/>
      </c>
      <c r="Z90" s="13">
        <v>0</v>
      </c>
      <c r="AA90" s="16">
        <f>SUM(DASHBOARD!$Z90-DASHBOARD!$X90)</f>
        <v>0</v>
      </c>
      <c r="AB90" s="9"/>
      <c r="AC90" s="9"/>
      <c r="AD90" s="9" t="s">
        <v>33</v>
      </c>
      <c r="AE90" s="9"/>
      <c r="AF90" s="17"/>
      <c r="AG90" s="17"/>
    </row>
    <row r="91" spans="1:33" ht="15.75" customHeight="1">
      <c r="A91" s="9" t="s">
        <v>286</v>
      </c>
      <c r="B91" s="9" t="str">
        <f t="shared" si="5"/>
        <v>OPEN</v>
      </c>
      <c r="C91" s="9" t="s">
        <v>138</v>
      </c>
      <c r="D91" s="11" t="s">
        <v>284</v>
      </c>
      <c r="E91" s="9" t="s">
        <v>285</v>
      </c>
      <c r="F91" s="9"/>
      <c r="G91" s="9" t="str">
        <f>("xxxx" &amp; RIGHT(F91, 3))</f>
        <v>xxxx</v>
      </c>
      <c r="H91" s="9"/>
      <c r="I91" s="10"/>
      <c r="J91" s="9"/>
      <c r="K91" s="9" t="e">
        <f t="shared" si="6"/>
        <v>#N/A</v>
      </c>
      <c r="L91" s="9" t="s">
        <v>262</v>
      </c>
      <c r="M91" s="11" t="s">
        <v>55</v>
      </c>
      <c r="N91" s="9"/>
      <c r="O91" s="12">
        <v>0</v>
      </c>
      <c r="P91" s="12">
        <f t="shared" si="7"/>
        <v>0</v>
      </c>
      <c r="Q91" s="13"/>
      <c r="R91" s="14"/>
      <c r="S91" s="14"/>
      <c r="T91" s="135">
        <f t="shared" si="8"/>
        <v>0</v>
      </c>
      <c r="U91" s="135" t="str">
        <f t="shared" si="9"/>
        <v>0</v>
      </c>
      <c r="V91" s="10"/>
      <c r="W91" s="9"/>
      <c r="X91" s="13"/>
      <c r="Y91" s="13" t="str">
        <f t="shared" si="10"/>
        <v/>
      </c>
      <c r="Z91" s="13">
        <v>0</v>
      </c>
      <c r="AA91" s="16">
        <f>SUM(DASHBOARD!$Z91-DASHBOARD!$X91)</f>
        <v>0</v>
      </c>
      <c r="AB91" s="9"/>
      <c r="AC91" s="9"/>
      <c r="AD91" s="9" t="s">
        <v>33</v>
      </c>
      <c r="AE91" s="9"/>
      <c r="AF91" s="17"/>
      <c r="AG91" s="17"/>
    </row>
    <row r="92" spans="1:33" ht="15.75" customHeight="1">
      <c r="A92" s="9"/>
      <c r="B92" s="9" t="str">
        <f t="shared" si="5"/>
        <v>Not Started</v>
      </c>
      <c r="C92" s="9" t="s">
        <v>138</v>
      </c>
      <c r="D92" s="9" t="s">
        <v>287</v>
      </c>
      <c r="E92" s="9" t="s">
        <v>288</v>
      </c>
      <c r="F92" s="9">
        <v>1212816</v>
      </c>
      <c r="G92" s="9" t="str">
        <f>("xxxx" &amp; RIGHT(F92, 3))</f>
        <v>xxxx816</v>
      </c>
      <c r="H92" s="9">
        <v>90348</v>
      </c>
      <c r="I92" s="10" t="s">
        <v>28</v>
      </c>
      <c r="J92" s="9" t="s">
        <v>260</v>
      </c>
      <c r="K92" s="9" t="str">
        <f t="shared" si="6"/>
        <v>Hygienist 16</v>
      </c>
      <c r="L92" s="9" t="s">
        <v>155</v>
      </c>
      <c r="M92" s="11" t="s">
        <v>55</v>
      </c>
      <c r="N92" s="9" t="s">
        <v>97</v>
      </c>
      <c r="O92" s="12">
        <v>45303</v>
      </c>
      <c r="P92" s="12">
        <f t="shared" si="7"/>
        <v>45303</v>
      </c>
      <c r="Q92" s="13">
        <v>1500</v>
      </c>
      <c r="R92" s="14"/>
      <c r="S92" s="14"/>
      <c r="T92" s="135">
        <f t="shared" si="8"/>
        <v>0</v>
      </c>
      <c r="U92" s="135" t="str">
        <f t="shared" si="9"/>
        <v>0</v>
      </c>
      <c r="V92" s="10"/>
      <c r="W92" s="15"/>
      <c r="X92" s="13"/>
      <c r="Y92" s="13" t="str">
        <f t="shared" si="10"/>
        <v/>
      </c>
      <c r="Z92" s="13">
        <v>0</v>
      </c>
      <c r="AA92" s="16">
        <f>SUM(DASHBOARD!$Z92-DASHBOARD!$X92)</f>
        <v>0</v>
      </c>
      <c r="AB92" s="9"/>
      <c r="AC92" s="9"/>
      <c r="AD92" s="9" t="s">
        <v>33</v>
      </c>
      <c r="AE92" s="9"/>
      <c r="AF92" s="17"/>
      <c r="AG92" s="17"/>
    </row>
    <row r="93" spans="1:33" ht="15.75" customHeight="1">
      <c r="A93" s="9" t="s">
        <v>289</v>
      </c>
      <c r="B93" s="9" t="str">
        <f t="shared" si="5"/>
        <v>OPEN</v>
      </c>
      <c r="C93" s="9" t="s">
        <v>138</v>
      </c>
      <c r="D93" s="9" t="s">
        <v>287</v>
      </c>
      <c r="E93" s="9" t="s">
        <v>288</v>
      </c>
      <c r="F93" s="9"/>
      <c r="G93" s="9" t="str">
        <f>("xxxx" &amp; RIGHT(F93, 3))</f>
        <v>xxxx</v>
      </c>
      <c r="H93" s="9"/>
      <c r="I93" s="10"/>
      <c r="J93" s="9"/>
      <c r="K93" s="9" t="e">
        <f t="shared" si="6"/>
        <v>#N/A</v>
      </c>
      <c r="L93" s="9" t="s">
        <v>262</v>
      </c>
      <c r="M93" s="11" t="s">
        <v>55</v>
      </c>
      <c r="N93" s="9"/>
      <c r="O93" s="12">
        <v>0</v>
      </c>
      <c r="P93" s="12">
        <f t="shared" si="7"/>
        <v>0</v>
      </c>
      <c r="Q93" s="13"/>
      <c r="R93" s="14"/>
      <c r="S93" s="14"/>
      <c r="T93" s="135">
        <f t="shared" si="8"/>
        <v>0</v>
      </c>
      <c r="U93" s="135" t="str">
        <f t="shared" si="9"/>
        <v>0</v>
      </c>
      <c r="V93" s="10"/>
      <c r="W93" s="9"/>
      <c r="X93" s="13"/>
      <c r="Y93" s="13" t="str">
        <f t="shared" si="10"/>
        <v/>
      </c>
      <c r="Z93" s="13">
        <v>0</v>
      </c>
      <c r="AA93" s="16">
        <f>SUM(DASHBOARD!$Z93-DASHBOARD!$X93)</f>
        <v>0</v>
      </c>
      <c r="AB93" s="9"/>
      <c r="AC93" s="9"/>
      <c r="AD93" s="9" t="s">
        <v>33</v>
      </c>
      <c r="AE93" s="9"/>
      <c r="AF93" s="17"/>
      <c r="AG93" s="17"/>
    </row>
    <row r="94" spans="1:33" ht="15.75" customHeight="1">
      <c r="A94" s="9" t="s">
        <v>290</v>
      </c>
      <c r="B94" s="9" t="str">
        <f t="shared" si="5"/>
        <v>OPEN</v>
      </c>
      <c r="C94" s="9" t="s">
        <v>138</v>
      </c>
      <c r="D94" s="9" t="s">
        <v>291</v>
      </c>
      <c r="E94" s="9" t="s">
        <v>292</v>
      </c>
      <c r="F94" s="9">
        <v>1220932</v>
      </c>
      <c r="G94" s="9" t="str">
        <f>("xxxx" &amp; RIGHT(F94, 3))</f>
        <v>xxxx932</v>
      </c>
      <c r="H94" s="9">
        <v>90763</v>
      </c>
      <c r="I94" s="10" t="s">
        <v>28</v>
      </c>
      <c r="J94" s="9" t="s">
        <v>154</v>
      </c>
      <c r="K94" s="9" t="str">
        <f t="shared" si="6"/>
        <v>Hygienist 14</v>
      </c>
      <c r="L94" s="9" t="s">
        <v>39</v>
      </c>
      <c r="M94" s="11" t="s">
        <v>55</v>
      </c>
      <c r="N94" s="9" t="s">
        <v>97</v>
      </c>
      <c r="O94" s="12">
        <v>45343</v>
      </c>
      <c r="P94" s="12">
        <f t="shared" si="7"/>
        <v>45343</v>
      </c>
      <c r="Q94" s="13">
        <v>14900</v>
      </c>
      <c r="R94" s="14"/>
      <c r="S94" s="14"/>
      <c r="T94" s="135">
        <f t="shared" si="8"/>
        <v>0</v>
      </c>
      <c r="U94" s="135" t="str">
        <f t="shared" si="9"/>
        <v>0</v>
      </c>
      <c r="V94" s="10"/>
      <c r="W94" s="15"/>
      <c r="X94" s="13"/>
      <c r="Y94" s="13" t="str">
        <f t="shared" si="10"/>
        <v/>
      </c>
      <c r="Z94" s="13">
        <v>0</v>
      </c>
      <c r="AA94" s="16">
        <f>SUM(DASHBOARD!$Z94-DASHBOARD!$X94)</f>
        <v>0</v>
      </c>
      <c r="AB94" s="9"/>
      <c r="AC94" s="9"/>
      <c r="AD94" s="9" t="s">
        <v>33</v>
      </c>
      <c r="AE94" s="9"/>
      <c r="AF94" s="17"/>
      <c r="AG94" s="17"/>
    </row>
    <row r="95" spans="1:33" ht="15.75" customHeight="1">
      <c r="A95" s="9" t="s">
        <v>293</v>
      </c>
      <c r="B95" s="9" t="str">
        <f t="shared" si="5"/>
        <v>OPEN</v>
      </c>
      <c r="C95" s="9" t="s">
        <v>138</v>
      </c>
      <c r="D95" s="9" t="s">
        <v>294</v>
      </c>
      <c r="E95" s="9" t="s">
        <v>295</v>
      </c>
      <c r="F95" s="9">
        <v>1162471</v>
      </c>
      <c r="G95" s="9" t="str">
        <f>("xxxx" &amp; RIGHT(F95, 3))</f>
        <v>xxxx471</v>
      </c>
      <c r="H95" s="9">
        <v>87190</v>
      </c>
      <c r="I95" s="10" t="s">
        <v>28</v>
      </c>
      <c r="J95" s="9" t="s">
        <v>45</v>
      </c>
      <c r="K95" s="9" t="str">
        <f t="shared" si="6"/>
        <v>Hygienist 03</v>
      </c>
      <c r="L95" s="9" t="s">
        <v>50</v>
      </c>
      <c r="M95" s="11" t="s">
        <v>55</v>
      </c>
      <c r="N95" s="9" t="s">
        <v>32</v>
      </c>
      <c r="O95" s="12">
        <v>44952</v>
      </c>
      <c r="P95" s="12">
        <f t="shared" si="7"/>
        <v>44952</v>
      </c>
      <c r="Q95" s="13">
        <v>10175</v>
      </c>
      <c r="R95" s="14">
        <v>45043</v>
      </c>
      <c r="S95" s="14">
        <v>45052</v>
      </c>
      <c r="T95" s="135">
        <f t="shared" si="8"/>
        <v>9</v>
      </c>
      <c r="U95" s="135">
        <f t="shared" si="9"/>
        <v>91</v>
      </c>
      <c r="V95" s="10">
        <v>111</v>
      </c>
      <c r="W95" s="15">
        <v>45467</v>
      </c>
      <c r="X95" s="13">
        <v>10960.83</v>
      </c>
      <c r="Y95" s="13">
        <f t="shared" si="10"/>
        <v>785.82999999999993</v>
      </c>
      <c r="Z95" s="13">
        <v>10960.83</v>
      </c>
      <c r="AA95" s="16">
        <f>SUM(DASHBOARD!$Z95-DASHBOARD!$X95)</f>
        <v>0</v>
      </c>
      <c r="AB95" s="9">
        <v>829476</v>
      </c>
      <c r="AC95" s="15">
        <v>45547</v>
      </c>
      <c r="AD95" s="9" t="s">
        <v>41</v>
      </c>
      <c r="AE95" s="9"/>
      <c r="AF95" s="17"/>
      <c r="AG95" s="17"/>
    </row>
    <row r="96" spans="1:33" ht="15.75" customHeight="1">
      <c r="A96" s="9" t="s">
        <v>296</v>
      </c>
      <c r="B96" s="9" t="str">
        <f t="shared" si="5"/>
        <v>OPEN</v>
      </c>
      <c r="C96" s="9" t="s">
        <v>138</v>
      </c>
      <c r="D96" s="9" t="s">
        <v>297</v>
      </c>
      <c r="E96" s="9" t="s">
        <v>298</v>
      </c>
      <c r="F96" s="9">
        <v>1301193</v>
      </c>
      <c r="G96" s="9" t="str">
        <f>("xxxx" &amp; RIGHT(F96, 3))</f>
        <v>xxxx193</v>
      </c>
      <c r="H96" s="9">
        <v>92598</v>
      </c>
      <c r="I96" s="10" t="s">
        <v>28</v>
      </c>
      <c r="J96" s="9" t="s">
        <v>154</v>
      </c>
      <c r="K96" s="9" t="str">
        <f t="shared" si="6"/>
        <v>Hygienist 14</v>
      </c>
      <c r="L96" s="9" t="s">
        <v>155</v>
      </c>
      <c r="M96" s="11" t="s">
        <v>55</v>
      </c>
      <c r="N96" s="9" t="s">
        <v>32</v>
      </c>
      <c r="O96" s="12">
        <v>45497</v>
      </c>
      <c r="P96" s="12">
        <f t="shared" si="7"/>
        <v>45497</v>
      </c>
      <c r="Q96" s="13">
        <v>4000</v>
      </c>
      <c r="R96" s="14">
        <v>45512</v>
      </c>
      <c r="S96" s="14">
        <v>45513</v>
      </c>
      <c r="T96" s="135">
        <f t="shared" si="8"/>
        <v>1</v>
      </c>
      <c r="U96" s="135">
        <f t="shared" si="9"/>
        <v>15</v>
      </c>
      <c r="V96" s="10">
        <v>225</v>
      </c>
      <c r="W96" s="19">
        <v>45845</v>
      </c>
      <c r="X96" s="13">
        <v>2562.91</v>
      </c>
      <c r="Y96" s="13">
        <f t="shared" si="10"/>
        <v>-1437.0900000000001</v>
      </c>
      <c r="Z96" s="13">
        <v>0</v>
      </c>
      <c r="AA96" s="16">
        <f>SUM(DASHBOARD!$Z96-DASHBOARD!$X96)</f>
        <v>-2562.91</v>
      </c>
      <c r="AB96" s="9"/>
      <c r="AC96" s="9"/>
      <c r="AD96" s="9" t="s">
        <v>33</v>
      </c>
      <c r="AE96" s="9"/>
      <c r="AF96" s="17"/>
      <c r="AG96" s="17"/>
    </row>
    <row r="97" spans="1:33" ht="15.75" customHeight="1">
      <c r="A97" s="9"/>
      <c r="B97" s="9" t="str">
        <f t="shared" si="5"/>
        <v>Not Started</v>
      </c>
      <c r="C97" s="9" t="s">
        <v>138</v>
      </c>
      <c r="D97" s="9" t="s">
        <v>299</v>
      </c>
      <c r="E97" s="9" t="s">
        <v>300</v>
      </c>
      <c r="F97" s="9">
        <v>1212817</v>
      </c>
      <c r="G97" s="9" t="str">
        <f>("xxxx" &amp; RIGHT(F97, 3))</f>
        <v>xxxx817</v>
      </c>
      <c r="H97" s="9">
        <v>90347</v>
      </c>
      <c r="I97" s="10" t="s">
        <v>28</v>
      </c>
      <c r="J97" s="9" t="s">
        <v>260</v>
      </c>
      <c r="K97" s="9" t="str">
        <f t="shared" si="6"/>
        <v>Hygienist 16</v>
      </c>
      <c r="L97" s="9" t="s">
        <v>155</v>
      </c>
      <c r="M97" s="11" t="s">
        <v>55</v>
      </c>
      <c r="N97" s="9" t="s">
        <v>97</v>
      </c>
      <c r="O97" s="12">
        <v>45303</v>
      </c>
      <c r="P97" s="12">
        <f t="shared" si="7"/>
        <v>45303</v>
      </c>
      <c r="Q97" s="13">
        <v>1500</v>
      </c>
      <c r="R97" s="14"/>
      <c r="S97" s="14"/>
      <c r="T97" s="135">
        <f t="shared" si="8"/>
        <v>0</v>
      </c>
      <c r="U97" s="135" t="str">
        <f t="shared" si="9"/>
        <v>0</v>
      </c>
      <c r="V97" s="10"/>
      <c r="W97" s="9"/>
      <c r="X97" s="13"/>
      <c r="Y97" s="13" t="str">
        <f t="shared" si="10"/>
        <v/>
      </c>
      <c r="Z97" s="13">
        <v>0</v>
      </c>
      <c r="AA97" s="16">
        <f>SUM(DASHBOARD!$Z97-DASHBOARD!$X97)</f>
        <v>0</v>
      </c>
      <c r="AB97" s="9"/>
      <c r="AC97" s="9"/>
      <c r="AD97" s="9" t="s">
        <v>33</v>
      </c>
      <c r="AE97" s="9"/>
      <c r="AF97" s="17"/>
      <c r="AG97" s="17"/>
    </row>
    <row r="98" spans="1:33" ht="15.75" customHeight="1">
      <c r="A98" s="9" t="s">
        <v>301</v>
      </c>
      <c r="B98" s="9" t="str">
        <f t="shared" si="5"/>
        <v>OPEN</v>
      </c>
      <c r="C98" s="9" t="s">
        <v>138</v>
      </c>
      <c r="D98" s="9" t="s">
        <v>299</v>
      </c>
      <c r="E98" s="9" t="s">
        <v>300</v>
      </c>
      <c r="F98" s="9"/>
      <c r="G98" s="9" t="str">
        <f>("xxxx" &amp; RIGHT(F98, 3))</f>
        <v>xxxx</v>
      </c>
      <c r="H98" s="9"/>
      <c r="I98" s="10"/>
      <c r="J98" s="9"/>
      <c r="K98" s="9" t="e">
        <f t="shared" si="6"/>
        <v>#N/A</v>
      </c>
      <c r="L98" s="9" t="s">
        <v>262</v>
      </c>
      <c r="M98" s="11" t="s">
        <v>55</v>
      </c>
      <c r="N98" s="9"/>
      <c r="O98" s="12">
        <v>0</v>
      </c>
      <c r="P98" s="12">
        <f t="shared" si="7"/>
        <v>0</v>
      </c>
      <c r="Q98" s="13"/>
      <c r="R98" s="14"/>
      <c r="S98" s="14"/>
      <c r="T98" s="135">
        <f t="shared" si="8"/>
        <v>0</v>
      </c>
      <c r="U98" s="135" t="str">
        <f t="shared" si="9"/>
        <v>0</v>
      </c>
      <c r="V98" s="10"/>
      <c r="W98" s="9"/>
      <c r="X98" s="13"/>
      <c r="Y98" s="13" t="str">
        <f t="shared" si="10"/>
        <v/>
      </c>
      <c r="Z98" s="13">
        <v>0</v>
      </c>
      <c r="AA98" s="16">
        <f>SUM(DASHBOARD!$Z98-DASHBOARD!$X98)</f>
        <v>0</v>
      </c>
      <c r="AB98" s="9"/>
      <c r="AC98" s="9"/>
      <c r="AD98" s="9" t="s">
        <v>33</v>
      </c>
      <c r="AE98" s="9"/>
      <c r="AF98" s="17"/>
      <c r="AG98" s="17"/>
    </row>
    <row r="99" spans="1:33" ht="15.75" customHeight="1">
      <c r="A99" s="9"/>
      <c r="B99" s="9" t="str">
        <f t="shared" si="5"/>
        <v>Not Started</v>
      </c>
      <c r="C99" s="9" t="s">
        <v>138</v>
      </c>
      <c r="D99" s="9" t="s">
        <v>302</v>
      </c>
      <c r="E99" s="9" t="s">
        <v>303</v>
      </c>
      <c r="F99" s="9">
        <v>1212812</v>
      </c>
      <c r="G99" s="9" t="str">
        <f>("xxxx" &amp; RIGHT(F99, 3))</f>
        <v>xxxx812</v>
      </c>
      <c r="H99" s="9">
        <v>90337</v>
      </c>
      <c r="I99" s="10" t="s">
        <v>28</v>
      </c>
      <c r="J99" s="9" t="s">
        <v>260</v>
      </c>
      <c r="K99" s="9" t="str">
        <f t="shared" si="6"/>
        <v>Hygienist 16</v>
      </c>
      <c r="L99" s="9" t="s">
        <v>155</v>
      </c>
      <c r="M99" s="11" t="s">
        <v>55</v>
      </c>
      <c r="N99" s="9" t="s">
        <v>97</v>
      </c>
      <c r="O99" s="12">
        <v>45303</v>
      </c>
      <c r="P99" s="12">
        <f t="shared" si="7"/>
        <v>45303</v>
      </c>
      <c r="Q99" s="13">
        <v>1500</v>
      </c>
      <c r="R99" s="14"/>
      <c r="S99" s="14"/>
      <c r="T99" s="135">
        <f t="shared" si="8"/>
        <v>0</v>
      </c>
      <c r="U99" s="135" t="str">
        <f t="shared" si="9"/>
        <v>0</v>
      </c>
      <c r="V99" s="10"/>
      <c r="W99" s="9"/>
      <c r="X99" s="13"/>
      <c r="Y99" s="13" t="str">
        <f t="shared" si="10"/>
        <v/>
      </c>
      <c r="Z99" s="13">
        <v>0</v>
      </c>
      <c r="AA99" s="16">
        <f>SUM(DASHBOARD!$Z99-DASHBOARD!$X99)</f>
        <v>0</v>
      </c>
      <c r="AB99" s="9"/>
      <c r="AC99" s="9"/>
      <c r="AD99" s="9" t="s">
        <v>33</v>
      </c>
      <c r="AE99" s="9"/>
      <c r="AF99" s="17"/>
      <c r="AG99" s="17"/>
    </row>
    <row r="100" spans="1:33" ht="15.75" customHeight="1">
      <c r="A100" s="9" t="s">
        <v>304</v>
      </c>
      <c r="B100" s="9" t="str">
        <f t="shared" si="5"/>
        <v>OPEN</v>
      </c>
      <c r="C100" s="9" t="s">
        <v>138</v>
      </c>
      <c r="D100" s="9" t="s">
        <v>302</v>
      </c>
      <c r="E100" s="9" t="s">
        <v>303</v>
      </c>
      <c r="F100" s="9"/>
      <c r="G100" s="9" t="str">
        <f>("xxxx" &amp; RIGHT(F100, 3))</f>
        <v>xxxx</v>
      </c>
      <c r="H100" s="9"/>
      <c r="I100" s="10"/>
      <c r="J100" s="9"/>
      <c r="K100" s="9" t="e">
        <f t="shared" si="6"/>
        <v>#N/A</v>
      </c>
      <c r="L100" s="9" t="s">
        <v>262</v>
      </c>
      <c r="M100" s="11" t="s">
        <v>55</v>
      </c>
      <c r="N100" s="9"/>
      <c r="O100" s="12">
        <v>0</v>
      </c>
      <c r="P100" s="12">
        <f t="shared" si="7"/>
        <v>0</v>
      </c>
      <c r="Q100" s="13"/>
      <c r="R100" s="14"/>
      <c r="S100" s="14"/>
      <c r="T100" s="135">
        <f t="shared" si="8"/>
        <v>0</v>
      </c>
      <c r="U100" s="135" t="str">
        <f t="shared" si="9"/>
        <v>0</v>
      </c>
      <c r="V100" s="10"/>
      <c r="W100" s="9"/>
      <c r="X100" s="13"/>
      <c r="Y100" s="13" t="str">
        <f t="shared" si="10"/>
        <v/>
      </c>
      <c r="Z100" s="13">
        <v>0</v>
      </c>
      <c r="AA100" s="16">
        <f>SUM(DASHBOARD!$Z100-DASHBOARD!$X100)</f>
        <v>0</v>
      </c>
      <c r="AB100" s="9"/>
      <c r="AC100" s="9"/>
      <c r="AD100" s="9" t="s">
        <v>33</v>
      </c>
      <c r="AE100" s="9"/>
      <c r="AF100" s="17"/>
      <c r="AG100" s="17"/>
    </row>
    <row r="101" spans="1:33" ht="15.75" customHeight="1">
      <c r="A101" s="9"/>
      <c r="B101" s="9" t="str">
        <f t="shared" si="5"/>
        <v>Not Started</v>
      </c>
      <c r="C101" s="9" t="s">
        <v>138</v>
      </c>
      <c r="D101" s="9" t="s">
        <v>305</v>
      </c>
      <c r="E101" s="9" t="s">
        <v>306</v>
      </c>
      <c r="F101" s="9">
        <v>1212814</v>
      </c>
      <c r="G101" s="9" t="str">
        <f>("xxxx" &amp; RIGHT(F101, 3))</f>
        <v>xxxx814</v>
      </c>
      <c r="H101" s="9">
        <v>90336</v>
      </c>
      <c r="I101" s="10" t="s">
        <v>28</v>
      </c>
      <c r="J101" s="9" t="s">
        <v>260</v>
      </c>
      <c r="K101" s="9" t="str">
        <f t="shared" si="6"/>
        <v>Hygienist 16</v>
      </c>
      <c r="L101" s="9" t="s">
        <v>155</v>
      </c>
      <c r="M101" s="11" t="s">
        <v>55</v>
      </c>
      <c r="N101" s="9" t="s">
        <v>97</v>
      </c>
      <c r="O101" s="12">
        <v>45303</v>
      </c>
      <c r="P101" s="12">
        <f t="shared" si="7"/>
        <v>45303</v>
      </c>
      <c r="Q101" s="13">
        <v>1500</v>
      </c>
      <c r="R101" s="14"/>
      <c r="S101" s="14"/>
      <c r="T101" s="135">
        <f t="shared" si="8"/>
        <v>0</v>
      </c>
      <c r="U101" s="135" t="str">
        <f t="shared" si="9"/>
        <v>0</v>
      </c>
      <c r="V101" s="10"/>
      <c r="W101" s="9"/>
      <c r="X101" s="13"/>
      <c r="Y101" s="13" t="str">
        <f t="shared" si="10"/>
        <v/>
      </c>
      <c r="Z101" s="13">
        <v>0</v>
      </c>
      <c r="AA101" s="16">
        <f>SUM(DASHBOARD!$Z101-DASHBOARD!$X101)</f>
        <v>0</v>
      </c>
      <c r="AB101" s="9"/>
      <c r="AC101" s="9"/>
      <c r="AD101" s="9" t="s">
        <v>33</v>
      </c>
      <c r="AE101" s="9"/>
      <c r="AF101" s="17"/>
      <c r="AG101" s="17"/>
    </row>
    <row r="102" spans="1:33" ht="15.75" customHeight="1">
      <c r="A102" s="9" t="s">
        <v>307</v>
      </c>
      <c r="B102" s="9" t="str">
        <f t="shared" si="5"/>
        <v>OPEN</v>
      </c>
      <c r="C102" s="9" t="s">
        <v>138</v>
      </c>
      <c r="D102" s="9" t="s">
        <v>305</v>
      </c>
      <c r="E102" s="9" t="s">
        <v>306</v>
      </c>
      <c r="F102" s="9"/>
      <c r="G102" s="9" t="str">
        <f>("xxxx" &amp; RIGHT(F102, 3))</f>
        <v>xxxx</v>
      </c>
      <c r="H102" s="9"/>
      <c r="I102" s="10"/>
      <c r="J102" s="9"/>
      <c r="K102" s="9" t="e">
        <f t="shared" si="6"/>
        <v>#N/A</v>
      </c>
      <c r="L102" s="9" t="s">
        <v>262</v>
      </c>
      <c r="M102" s="11" t="s">
        <v>55</v>
      </c>
      <c r="N102" s="9"/>
      <c r="O102" s="12">
        <v>0</v>
      </c>
      <c r="P102" s="12">
        <f t="shared" si="7"/>
        <v>0</v>
      </c>
      <c r="Q102" s="13"/>
      <c r="R102" s="14"/>
      <c r="S102" s="14"/>
      <c r="T102" s="135">
        <f t="shared" si="8"/>
        <v>0</v>
      </c>
      <c r="U102" s="135" t="str">
        <f t="shared" si="9"/>
        <v>0</v>
      </c>
      <c r="V102" s="10"/>
      <c r="W102" s="9"/>
      <c r="X102" s="13"/>
      <c r="Y102" s="13" t="str">
        <f t="shared" si="10"/>
        <v/>
      </c>
      <c r="Z102" s="13">
        <v>0</v>
      </c>
      <c r="AA102" s="16">
        <f>SUM(DASHBOARD!$Z102-DASHBOARD!$X102)</f>
        <v>0</v>
      </c>
      <c r="AB102" s="9"/>
      <c r="AC102" s="9"/>
      <c r="AD102" s="9" t="s">
        <v>33</v>
      </c>
      <c r="AE102" s="9"/>
      <c r="AF102" s="17"/>
      <c r="AG102" s="17"/>
    </row>
    <row r="103" spans="1:33" ht="15.75" customHeight="1">
      <c r="A103" s="9" t="s">
        <v>308</v>
      </c>
      <c r="B103" s="9" t="str">
        <f t="shared" si="5"/>
        <v>OPEN</v>
      </c>
      <c r="C103" s="9" t="s">
        <v>138</v>
      </c>
      <c r="D103" s="9" t="s">
        <v>309</v>
      </c>
      <c r="E103" s="9" t="s">
        <v>310</v>
      </c>
      <c r="F103" s="9">
        <v>1191864</v>
      </c>
      <c r="G103" s="9" t="str">
        <f>("xxxx" &amp; RIGHT(F103, 3))</f>
        <v>xxxx864</v>
      </c>
      <c r="H103" s="9">
        <v>89110</v>
      </c>
      <c r="I103" s="10" t="s">
        <v>28</v>
      </c>
      <c r="J103" s="9" t="s">
        <v>38</v>
      </c>
      <c r="K103" s="9" t="str">
        <f t="shared" si="6"/>
        <v>Hygienist 02</v>
      </c>
      <c r="L103" s="9" t="s">
        <v>50</v>
      </c>
      <c r="M103" s="11" t="s">
        <v>55</v>
      </c>
      <c r="N103" s="9" t="s">
        <v>32</v>
      </c>
      <c r="O103" s="12">
        <v>45154</v>
      </c>
      <c r="P103" s="12">
        <f t="shared" si="7"/>
        <v>45154</v>
      </c>
      <c r="Q103" s="13">
        <v>575</v>
      </c>
      <c r="R103" s="14">
        <v>45372</v>
      </c>
      <c r="S103" s="14">
        <v>45527</v>
      </c>
      <c r="T103" s="135">
        <f t="shared" si="8"/>
        <v>155</v>
      </c>
      <c r="U103" s="135">
        <f t="shared" si="9"/>
        <v>218</v>
      </c>
      <c r="V103" s="10">
        <v>157</v>
      </c>
      <c r="W103" s="15">
        <v>45783</v>
      </c>
      <c r="X103" s="13">
        <v>24201.38</v>
      </c>
      <c r="Y103" s="13">
        <f t="shared" si="10"/>
        <v>23626.38</v>
      </c>
      <c r="Z103" s="13">
        <v>24201.38</v>
      </c>
      <c r="AA103" s="16">
        <f>SUM(DASHBOARD!$Z103-DASHBOARD!$X103)</f>
        <v>0</v>
      </c>
      <c r="AB103" s="9">
        <v>852980</v>
      </c>
      <c r="AC103" s="9">
        <v>24201.38</v>
      </c>
      <c r="AD103" s="9" t="s">
        <v>41</v>
      </c>
      <c r="AE103" s="18" t="s">
        <v>311</v>
      </c>
      <c r="AF103" s="17"/>
      <c r="AG103" s="17"/>
    </row>
    <row r="104" spans="1:33" ht="15.75" customHeight="1">
      <c r="A104" s="9"/>
      <c r="B104" s="9" t="str">
        <f t="shared" si="5"/>
        <v>Not Started</v>
      </c>
      <c r="C104" s="9" t="s">
        <v>138</v>
      </c>
      <c r="D104" s="9" t="s">
        <v>309</v>
      </c>
      <c r="E104" s="9" t="s">
        <v>310</v>
      </c>
      <c r="F104" s="9">
        <v>1212544</v>
      </c>
      <c r="G104" s="9" t="str">
        <f>("xxxx" &amp; RIGHT(F104, 3))</f>
        <v>xxxx544</v>
      </c>
      <c r="H104" s="9">
        <v>90316</v>
      </c>
      <c r="I104" s="10" t="s">
        <v>28</v>
      </c>
      <c r="J104" s="9" t="s">
        <v>260</v>
      </c>
      <c r="K104" s="9" t="str">
        <f t="shared" si="6"/>
        <v>Hygienist 16</v>
      </c>
      <c r="L104" s="9" t="s">
        <v>155</v>
      </c>
      <c r="M104" s="11" t="s">
        <v>55</v>
      </c>
      <c r="N104" s="9" t="s">
        <v>97</v>
      </c>
      <c r="O104" s="12">
        <v>45302</v>
      </c>
      <c r="P104" s="12">
        <f t="shared" si="7"/>
        <v>45302</v>
      </c>
      <c r="Q104" s="13">
        <v>1500</v>
      </c>
      <c r="R104" s="14"/>
      <c r="S104" s="14"/>
      <c r="T104" s="135">
        <f t="shared" si="8"/>
        <v>0</v>
      </c>
      <c r="U104" s="135" t="str">
        <f t="shared" si="9"/>
        <v>0</v>
      </c>
      <c r="V104" s="10"/>
      <c r="W104" s="9"/>
      <c r="X104" s="13"/>
      <c r="Y104" s="13" t="str">
        <f t="shared" si="10"/>
        <v/>
      </c>
      <c r="Z104" s="13">
        <v>0</v>
      </c>
      <c r="AA104" s="16">
        <f>SUM(DASHBOARD!$Z104-DASHBOARD!$X104)</f>
        <v>0</v>
      </c>
      <c r="AB104" s="9"/>
      <c r="AC104" s="9"/>
      <c r="AD104" s="9" t="s">
        <v>33</v>
      </c>
      <c r="AE104" s="9"/>
      <c r="AF104" s="17"/>
      <c r="AG104" s="17"/>
    </row>
    <row r="105" spans="1:33" ht="15.75" customHeight="1">
      <c r="A105" s="9" t="s">
        <v>312</v>
      </c>
      <c r="B105" s="9" t="str">
        <f t="shared" si="5"/>
        <v>OPEN</v>
      </c>
      <c r="C105" s="9" t="s">
        <v>138</v>
      </c>
      <c r="D105" s="11" t="s">
        <v>309</v>
      </c>
      <c r="E105" s="9" t="s">
        <v>310</v>
      </c>
      <c r="F105" s="9"/>
      <c r="G105" s="9" t="str">
        <f>("xxxx" &amp; RIGHT(F105, 3))</f>
        <v>xxxx</v>
      </c>
      <c r="H105" s="9"/>
      <c r="I105" s="10"/>
      <c r="J105" s="9"/>
      <c r="K105" s="9" t="e">
        <f t="shared" si="6"/>
        <v>#N/A</v>
      </c>
      <c r="L105" s="9" t="s">
        <v>262</v>
      </c>
      <c r="M105" s="11" t="s">
        <v>55</v>
      </c>
      <c r="N105" s="9"/>
      <c r="O105" s="12">
        <v>0</v>
      </c>
      <c r="P105" s="12">
        <f t="shared" si="7"/>
        <v>0</v>
      </c>
      <c r="Q105" s="13"/>
      <c r="R105" s="14"/>
      <c r="S105" s="14"/>
      <c r="T105" s="135">
        <f t="shared" si="8"/>
        <v>0</v>
      </c>
      <c r="U105" s="135" t="str">
        <f t="shared" si="9"/>
        <v>0</v>
      </c>
      <c r="V105" s="10"/>
      <c r="W105" s="9"/>
      <c r="X105" s="13"/>
      <c r="Y105" s="13" t="str">
        <f t="shared" si="10"/>
        <v/>
      </c>
      <c r="Z105" s="13">
        <v>0</v>
      </c>
      <c r="AA105" s="16">
        <f>SUM(DASHBOARD!$Z105-DASHBOARD!$X105)</f>
        <v>0</v>
      </c>
      <c r="AB105" s="9"/>
      <c r="AC105" s="9"/>
      <c r="AD105" s="9" t="s">
        <v>33</v>
      </c>
      <c r="AE105" s="9"/>
      <c r="AF105" s="17"/>
      <c r="AG105" s="17"/>
    </row>
    <row r="106" spans="1:33" ht="15.75" customHeight="1">
      <c r="A106" s="9" t="s">
        <v>313</v>
      </c>
      <c r="B106" s="9" t="str">
        <f t="shared" si="5"/>
        <v>OPEN</v>
      </c>
      <c r="C106" s="9" t="s">
        <v>138</v>
      </c>
      <c r="D106" s="9" t="s">
        <v>314</v>
      </c>
      <c r="E106" s="9" t="s">
        <v>315</v>
      </c>
      <c r="F106" s="9">
        <v>1183304</v>
      </c>
      <c r="G106" s="9" t="str">
        <f>("xxxx" &amp; RIGHT(F106, 3))</f>
        <v>xxxx304</v>
      </c>
      <c r="H106" s="9">
        <v>88347</v>
      </c>
      <c r="I106" s="10" t="s">
        <v>28</v>
      </c>
      <c r="J106" s="9" t="s">
        <v>45</v>
      </c>
      <c r="K106" s="9" t="str">
        <f t="shared" si="6"/>
        <v>Hygienist 03</v>
      </c>
      <c r="L106" s="9" t="s">
        <v>50</v>
      </c>
      <c r="M106" s="11" t="s">
        <v>55</v>
      </c>
      <c r="N106" s="9" t="s">
        <v>32</v>
      </c>
      <c r="O106" s="12">
        <v>45093</v>
      </c>
      <c r="P106" s="12">
        <f t="shared" si="7"/>
        <v>45093</v>
      </c>
      <c r="Q106" s="13">
        <v>7575</v>
      </c>
      <c r="R106" s="14">
        <v>45134</v>
      </c>
      <c r="S106" s="14">
        <v>45136</v>
      </c>
      <c r="T106" s="135">
        <f t="shared" si="8"/>
        <v>2</v>
      </c>
      <c r="U106" s="135">
        <f t="shared" si="9"/>
        <v>41</v>
      </c>
      <c r="V106" s="10">
        <v>123</v>
      </c>
      <c r="W106" s="15">
        <v>45505</v>
      </c>
      <c r="X106" s="13">
        <v>7078.33</v>
      </c>
      <c r="Y106" s="13">
        <f t="shared" si="10"/>
        <v>-496.67000000000007</v>
      </c>
      <c r="Z106" s="13">
        <v>7078.33</v>
      </c>
      <c r="AA106" s="16">
        <f>SUM(DASHBOARD!$Z106-DASHBOARD!$X106)</f>
        <v>0</v>
      </c>
      <c r="AB106" s="9">
        <v>832411</v>
      </c>
      <c r="AC106" s="15">
        <v>45575</v>
      </c>
      <c r="AD106" s="9" t="s">
        <v>41</v>
      </c>
      <c r="AE106" s="9"/>
      <c r="AF106" s="17"/>
      <c r="AG106" s="17"/>
    </row>
    <row r="107" spans="1:33" ht="15.75" customHeight="1">
      <c r="A107" s="9" t="s">
        <v>316</v>
      </c>
      <c r="B107" s="9" t="str">
        <f t="shared" si="5"/>
        <v>OPEN</v>
      </c>
      <c r="C107" s="9" t="s">
        <v>138</v>
      </c>
      <c r="D107" s="9" t="s">
        <v>317</v>
      </c>
      <c r="E107" s="9" t="s">
        <v>144</v>
      </c>
      <c r="F107" s="9">
        <v>1238681</v>
      </c>
      <c r="G107" s="9" t="str">
        <f>("xxxx" &amp; RIGHT(F107, 3))</f>
        <v>xxxx681</v>
      </c>
      <c r="H107" s="9">
        <v>91953</v>
      </c>
      <c r="I107" s="10" t="s">
        <v>28</v>
      </c>
      <c r="J107" s="9" t="s">
        <v>154</v>
      </c>
      <c r="K107" s="9" t="str">
        <f t="shared" si="6"/>
        <v>Hygienist 14</v>
      </c>
      <c r="L107" s="9" t="s">
        <v>39</v>
      </c>
      <c r="M107" s="11" t="s">
        <v>55</v>
      </c>
      <c r="N107" s="9" t="s">
        <v>32</v>
      </c>
      <c r="O107" s="12">
        <v>45442</v>
      </c>
      <c r="P107" s="12">
        <f t="shared" si="7"/>
        <v>45442</v>
      </c>
      <c r="Q107" s="13">
        <v>15400</v>
      </c>
      <c r="R107" s="14">
        <v>45462</v>
      </c>
      <c r="S107" s="14">
        <v>45493</v>
      </c>
      <c r="T107" s="135">
        <f t="shared" si="8"/>
        <v>31</v>
      </c>
      <c r="U107" s="135">
        <f t="shared" si="9"/>
        <v>20</v>
      </c>
      <c r="V107" s="10">
        <v>199</v>
      </c>
      <c r="W107" s="15">
        <v>45824</v>
      </c>
      <c r="X107" s="13">
        <v>5530.33</v>
      </c>
      <c r="Y107" s="13">
        <f t="shared" si="10"/>
        <v>-9869.67</v>
      </c>
      <c r="Z107" s="13">
        <v>5530.33</v>
      </c>
      <c r="AA107" s="16">
        <f>SUM(DASHBOARD!$Z107-DASHBOARD!$X107)</f>
        <v>0</v>
      </c>
      <c r="AB107" s="9">
        <v>855121</v>
      </c>
      <c r="AC107" s="15">
        <v>45831</v>
      </c>
      <c r="AD107" s="9" t="s">
        <v>41</v>
      </c>
      <c r="AE107" s="18" t="s">
        <v>318</v>
      </c>
      <c r="AF107" s="17"/>
      <c r="AG107" s="17"/>
    </row>
    <row r="108" spans="1:33" ht="15.75" customHeight="1">
      <c r="A108" s="9" t="s">
        <v>319</v>
      </c>
      <c r="B108" s="9" t="str">
        <f t="shared" si="5"/>
        <v>OPEN</v>
      </c>
      <c r="C108" s="9" t="s">
        <v>138</v>
      </c>
      <c r="D108" s="9" t="s">
        <v>317</v>
      </c>
      <c r="E108" s="9" t="s">
        <v>144</v>
      </c>
      <c r="F108" s="9">
        <v>1323387</v>
      </c>
      <c r="G108" s="9" t="str">
        <f>("xxxx" &amp; RIGHT(F108, 3))</f>
        <v>xxxx387</v>
      </c>
      <c r="H108" s="9">
        <v>94073</v>
      </c>
      <c r="I108" s="10" t="s">
        <v>28</v>
      </c>
      <c r="J108" s="9" t="s">
        <v>45</v>
      </c>
      <c r="K108" s="9" t="str">
        <f t="shared" si="6"/>
        <v>Hygienist 03</v>
      </c>
      <c r="L108" s="9" t="s">
        <v>50</v>
      </c>
      <c r="M108" s="11" t="s">
        <v>55</v>
      </c>
      <c r="N108" s="9" t="s">
        <v>32</v>
      </c>
      <c r="O108" s="12">
        <v>45623</v>
      </c>
      <c r="P108" s="12">
        <f t="shared" si="7"/>
        <v>45623</v>
      </c>
      <c r="Q108" s="13">
        <v>5275</v>
      </c>
      <c r="R108" s="14">
        <v>45619</v>
      </c>
      <c r="S108" s="14">
        <v>45620</v>
      </c>
      <c r="T108" s="135">
        <f t="shared" si="8"/>
        <v>1</v>
      </c>
      <c r="U108" s="135">
        <f t="shared" si="9"/>
        <v>-4</v>
      </c>
      <c r="V108" s="10">
        <v>206</v>
      </c>
      <c r="W108" s="15">
        <v>45825</v>
      </c>
      <c r="X108" s="13">
        <v>3276.11</v>
      </c>
      <c r="Y108" s="13">
        <f t="shared" si="10"/>
        <v>-1998.8899999999999</v>
      </c>
      <c r="Z108" s="13">
        <v>0</v>
      </c>
      <c r="AA108" s="16">
        <f>SUM(DASHBOARD!$Z108-DASHBOARD!$X108)</f>
        <v>-3276.11</v>
      </c>
      <c r="AB108" s="9"/>
      <c r="AC108" s="9"/>
      <c r="AD108" s="9" t="s">
        <v>33</v>
      </c>
      <c r="AE108" s="9"/>
      <c r="AF108" s="17"/>
      <c r="AG108" s="17"/>
    </row>
    <row r="109" spans="1:33" ht="15.75" customHeight="1">
      <c r="A109" s="9" t="s">
        <v>320</v>
      </c>
      <c r="B109" s="9" t="str">
        <f t="shared" si="5"/>
        <v>OPEN</v>
      </c>
      <c r="C109" s="9" t="s">
        <v>138</v>
      </c>
      <c r="D109" s="9" t="s">
        <v>321</v>
      </c>
      <c r="E109" s="9" t="s">
        <v>322</v>
      </c>
      <c r="F109" s="9">
        <v>1132555</v>
      </c>
      <c r="G109" s="9" t="str">
        <f>("xxxx" &amp; RIGHT(F109, 3))</f>
        <v>xxxx555</v>
      </c>
      <c r="H109" s="9">
        <v>85598</v>
      </c>
      <c r="I109" s="10" t="s">
        <v>28</v>
      </c>
      <c r="J109" s="9" t="s">
        <v>154</v>
      </c>
      <c r="K109" s="9" t="str">
        <f t="shared" si="6"/>
        <v>Hygienist 14</v>
      </c>
      <c r="L109" s="9" t="s">
        <v>39</v>
      </c>
      <c r="M109" s="11" t="s">
        <v>55</v>
      </c>
      <c r="N109" s="9" t="s">
        <v>32</v>
      </c>
      <c r="O109" s="12">
        <v>44762</v>
      </c>
      <c r="P109" s="12">
        <f t="shared" si="7"/>
        <v>44762</v>
      </c>
      <c r="Q109" s="13">
        <v>26020</v>
      </c>
      <c r="R109" s="14">
        <v>44757</v>
      </c>
      <c r="S109" s="14">
        <v>45452</v>
      </c>
      <c r="T109" s="135">
        <f t="shared" si="8"/>
        <v>695</v>
      </c>
      <c r="U109" s="135">
        <f t="shared" si="9"/>
        <v>-5</v>
      </c>
      <c r="V109" s="10">
        <v>232</v>
      </c>
      <c r="W109" s="15">
        <v>45862</v>
      </c>
      <c r="X109" s="13">
        <v>28774.67</v>
      </c>
      <c r="Y109" s="13">
        <f t="shared" si="10"/>
        <v>2754.6699999999983</v>
      </c>
      <c r="Z109" s="13">
        <v>0</v>
      </c>
      <c r="AA109" s="16">
        <f>SUM(DASHBOARD!$Z109-DASHBOARD!$X109)</f>
        <v>-28774.67</v>
      </c>
      <c r="AB109" s="9"/>
      <c r="AC109" s="9"/>
      <c r="AD109" s="9" t="s">
        <v>33</v>
      </c>
      <c r="AE109" s="9"/>
      <c r="AF109" s="17"/>
      <c r="AG109" s="17"/>
    </row>
    <row r="110" spans="1:33" ht="15.75" customHeight="1">
      <c r="A110" s="9" t="s">
        <v>323</v>
      </c>
      <c r="B110" s="9" t="str">
        <f t="shared" si="5"/>
        <v>OPEN</v>
      </c>
      <c r="C110" s="9" t="s">
        <v>138</v>
      </c>
      <c r="D110" s="9" t="s">
        <v>324</v>
      </c>
      <c r="E110" s="9" t="s">
        <v>325</v>
      </c>
      <c r="F110" s="9">
        <v>1189823</v>
      </c>
      <c r="G110" s="9" t="str">
        <f>("xxxx" &amp; RIGHT(F110, 3))</f>
        <v>xxxx823</v>
      </c>
      <c r="H110" s="9">
        <v>88936</v>
      </c>
      <c r="I110" s="10" t="s">
        <v>28</v>
      </c>
      <c r="J110" s="9" t="s">
        <v>45</v>
      </c>
      <c r="K110" s="9" t="str">
        <f t="shared" si="6"/>
        <v>Hygienist 03</v>
      </c>
      <c r="L110" s="9" t="s">
        <v>50</v>
      </c>
      <c r="M110" s="11" t="s">
        <v>55</v>
      </c>
      <c r="N110" s="9" t="s">
        <v>56</v>
      </c>
      <c r="O110" s="12">
        <v>45152</v>
      </c>
      <c r="P110" s="12">
        <f t="shared" si="7"/>
        <v>45152</v>
      </c>
      <c r="Q110" s="13"/>
      <c r="R110" s="14"/>
      <c r="S110" s="14"/>
      <c r="T110" s="135">
        <f t="shared" si="8"/>
        <v>0</v>
      </c>
      <c r="U110" s="135" t="str">
        <f t="shared" si="9"/>
        <v>0</v>
      </c>
      <c r="V110" s="10"/>
      <c r="W110" s="9"/>
      <c r="X110" s="13"/>
      <c r="Y110" s="13" t="str">
        <f t="shared" si="10"/>
        <v/>
      </c>
      <c r="Z110" s="13">
        <v>0</v>
      </c>
      <c r="AA110" s="16">
        <f>SUM(DASHBOARD!$Z110-DASHBOARD!$X110)</f>
        <v>0</v>
      </c>
      <c r="AB110" s="9"/>
      <c r="AC110" s="9"/>
      <c r="AD110" s="9" t="s">
        <v>33</v>
      </c>
      <c r="AE110" s="9"/>
      <c r="AF110" s="17"/>
      <c r="AG110" s="17"/>
    </row>
    <row r="111" spans="1:33" ht="15.75" customHeight="1">
      <c r="A111" s="9" t="s">
        <v>326</v>
      </c>
      <c r="B111" s="9" t="str">
        <f t="shared" si="5"/>
        <v>OPEN</v>
      </c>
      <c r="C111" s="9" t="s">
        <v>138</v>
      </c>
      <c r="D111" s="9" t="s">
        <v>324</v>
      </c>
      <c r="E111" s="9" t="s">
        <v>325</v>
      </c>
      <c r="F111" s="9">
        <v>1189824</v>
      </c>
      <c r="G111" s="9" t="str">
        <f>("xxxx" &amp; RIGHT(F111, 3))</f>
        <v>xxxx824</v>
      </c>
      <c r="H111" s="9">
        <v>88935</v>
      </c>
      <c r="I111" s="10" t="s">
        <v>28</v>
      </c>
      <c r="J111" s="9" t="s">
        <v>45</v>
      </c>
      <c r="K111" s="9" t="str">
        <f t="shared" si="6"/>
        <v>Hygienist 03</v>
      </c>
      <c r="L111" s="9" t="s">
        <v>50</v>
      </c>
      <c r="M111" s="11" t="s">
        <v>55</v>
      </c>
      <c r="N111" s="9" t="s">
        <v>32</v>
      </c>
      <c r="O111" s="12">
        <v>45149</v>
      </c>
      <c r="P111" s="12">
        <f t="shared" si="7"/>
        <v>45149</v>
      </c>
      <c r="Q111" s="13">
        <v>575</v>
      </c>
      <c r="R111" s="14">
        <v>45204</v>
      </c>
      <c r="S111" s="14">
        <v>45213</v>
      </c>
      <c r="T111" s="135">
        <f t="shared" si="8"/>
        <v>9</v>
      </c>
      <c r="U111" s="135">
        <f t="shared" si="9"/>
        <v>55</v>
      </c>
      <c r="V111" s="10">
        <v>73</v>
      </c>
      <c r="W111" s="15">
        <v>45398</v>
      </c>
      <c r="X111" s="13">
        <v>20514.03</v>
      </c>
      <c r="Y111" s="13">
        <f t="shared" si="10"/>
        <v>19939.03</v>
      </c>
      <c r="Z111" s="13">
        <f>DASHBOARD!$X111</f>
        <v>20514.03</v>
      </c>
      <c r="AA111" s="16">
        <f>SUM(DASHBOARD!$Z111-DASHBOARD!$X111)</f>
        <v>0</v>
      </c>
      <c r="AB111" s="9">
        <v>824531</v>
      </c>
      <c r="AC111" s="15">
        <v>45478</v>
      </c>
      <c r="AD111" s="9" t="s">
        <v>41</v>
      </c>
      <c r="AE111" s="9"/>
      <c r="AF111" s="17"/>
      <c r="AG111" s="17"/>
    </row>
    <row r="112" spans="1:33" ht="15.75" customHeight="1">
      <c r="A112" s="9" t="s">
        <v>327</v>
      </c>
      <c r="B112" s="9" t="str">
        <f t="shared" si="5"/>
        <v>OPEN</v>
      </c>
      <c r="C112" s="9" t="s">
        <v>138</v>
      </c>
      <c r="D112" s="9" t="s">
        <v>328</v>
      </c>
      <c r="E112" s="9" t="s">
        <v>329</v>
      </c>
      <c r="F112" s="9">
        <v>1184787</v>
      </c>
      <c r="G112" s="9" t="str">
        <f>("xxxx" &amp; RIGHT(F112, 3))</f>
        <v>xxxx787</v>
      </c>
      <c r="H112" s="9">
        <v>88107</v>
      </c>
      <c r="I112" s="10" t="s">
        <v>28</v>
      </c>
      <c r="J112" s="9" t="s">
        <v>45</v>
      </c>
      <c r="K112" s="9" t="str">
        <f t="shared" si="6"/>
        <v>Hygienist 03</v>
      </c>
      <c r="L112" s="9" t="s">
        <v>50</v>
      </c>
      <c r="M112" s="11" t="s">
        <v>55</v>
      </c>
      <c r="N112" s="9" t="s">
        <v>32</v>
      </c>
      <c r="O112" s="12">
        <v>45119</v>
      </c>
      <c r="P112" s="12">
        <f t="shared" si="7"/>
        <v>45119</v>
      </c>
      <c r="Q112" s="13">
        <v>11575</v>
      </c>
      <c r="R112" s="14">
        <v>45131</v>
      </c>
      <c r="S112" s="14">
        <v>45133</v>
      </c>
      <c r="T112" s="135">
        <f t="shared" si="8"/>
        <v>2</v>
      </c>
      <c r="U112" s="135">
        <f t="shared" si="9"/>
        <v>12</v>
      </c>
      <c r="V112" s="10">
        <v>47</v>
      </c>
      <c r="W112" s="15">
        <v>45216</v>
      </c>
      <c r="X112" s="13">
        <v>7578.28</v>
      </c>
      <c r="Y112" s="13">
        <f t="shared" si="10"/>
        <v>-3996.7200000000003</v>
      </c>
      <c r="Z112" s="13">
        <v>7578.28</v>
      </c>
      <c r="AA112" s="16">
        <f>SUM(DASHBOARD!$Z112-DASHBOARD!$X112)</f>
        <v>0</v>
      </c>
      <c r="AB112" s="9">
        <v>813787</v>
      </c>
      <c r="AC112" s="15">
        <v>45335</v>
      </c>
      <c r="AD112" s="9" t="s">
        <v>41</v>
      </c>
      <c r="AE112" s="9"/>
      <c r="AF112" s="17"/>
      <c r="AG112" s="17"/>
    </row>
    <row r="113" spans="1:33" ht="15.75" customHeight="1">
      <c r="A113" s="9"/>
      <c r="B113" s="9" t="str">
        <f t="shared" si="5"/>
        <v>Not Started</v>
      </c>
      <c r="C113" s="9" t="s">
        <v>138</v>
      </c>
      <c r="D113" s="9" t="s">
        <v>330</v>
      </c>
      <c r="E113" s="9" t="s">
        <v>331</v>
      </c>
      <c r="F113" s="9">
        <v>1317423</v>
      </c>
      <c r="G113" s="9" t="str">
        <f>("xxxx" &amp; RIGHT(F113, 3))</f>
        <v>xxxx423</v>
      </c>
      <c r="H113" s="9"/>
      <c r="I113" s="10" t="s">
        <v>28</v>
      </c>
      <c r="J113" s="9" t="s">
        <v>154</v>
      </c>
      <c r="K113" s="9" t="str">
        <f t="shared" si="6"/>
        <v>Hygienist 14</v>
      </c>
      <c r="L113" s="9" t="s">
        <v>155</v>
      </c>
      <c r="M113" s="11" t="s">
        <v>55</v>
      </c>
      <c r="N113" s="9" t="s">
        <v>97</v>
      </c>
      <c r="O113" s="12">
        <v>45587</v>
      </c>
      <c r="P113" s="12">
        <f t="shared" si="7"/>
        <v>45587</v>
      </c>
      <c r="Q113" s="13">
        <v>7800.06</v>
      </c>
      <c r="R113" s="14"/>
      <c r="S113" s="14"/>
      <c r="T113" s="135">
        <f t="shared" si="8"/>
        <v>0</v>
      </c>
      <c r="U113" s="135" t="str">
        <f t="shared" si="9"/>
        <v>0</v>
      </c>
      <c r="V113" s="10"/>
      <c r="W113" s="15"/>
      <c r="X113" s="13"/>
      <c r="Y113" s="13" t="str">
        <f t="shared" si="10"/>
        <v/>
      </c>
      <c r="Z113" s="13">
        <f>DASHBOARD!$X113</f>
        <v>0</v>
      </c>
      <c r="AA113" s="16">
        <f>SUM(DASHBOARD!$Z113-DASHBOARD!$X113)</f>
        <v>0</v>
      </c>
      <c r="AB113" s="9"/>
      <c r="AC113" s="15"/>
      <c r="AD113" s="9" t="s">
        <v>33</v>
      </c>
      <c r="AE113" s="9"/>
      <c r="AF113" s="17"/>
      <c r="AG113" s="17"/>
    </row>
    <row r="114" spans="1:33" ht="15.75" customHeight="1">
      <c r="A114" s="9" t="s">
        <v>332</v>
      </c>
      <c r="B114" s="9" t="str">
        <f t="shared" si="5"/>
        <v>OPEN</v>
      </c>
      <c r="C114" s="9" t="s">
        <v>138</v>
      </c>
      <c r="D114" s="9" t="s">
        <v>330</v>
      </c>
      <c r="E114" s="9" t="s">
        <v>331</v>
      </c>
      <c r="F114" s="9">
        <v>1317418</v>
      </c>
      <c r="G114" s="9" t="str">
        <f>("xxxx" &amp; RIGHT(F114, 3))</f>
        <v>xxxx418</v>
      </c>
      <c r="H114" s="9">
        <v>93721</v>
      </c>
      <c r="I114" s="10" t="s">
        <v>28</v>
      </c>
      <c r="J114" s="9" t="s">
        <v>154</v>
      </c>
      <c r="K114" s="9" t="str">
        <f t="shared" si="6"/>
        <v>Hygienist 14</v>
      </c>
      <c r="L114" s="9" t="s">
        <v>155</v>
      </c>
      <c r="M114" s="11" t="s">
        <v>55</v>
      </c>
      <c r="N114" s="9" t="s">
        <v>32</v>
      </c>
      <c r="O114" s="12">
        <v>45587</v>
      </c>
      <c r="P114" s="12">
        <f t="shared" si="7"/>
        <v>45587</v>
      </c>
      <c r="Q114" s="13">
        <v>4100</v>
      </c>
      <c r="R114" s="14">
        <v>45594</v>
      </c>
      <c r="S114" s="14">
        <v>45595</v>
      </c>
      <c r="T114" s="135">
        <f t="shared" si="8"/>
        <v>1</v>
      </c>
      <c r="U114" s="135">
        <f t="shared" si="9"/>
        <v>7</v>
      </c>
      <c r="V114" s="10">
        <v>193</v>
      </c>
      <c r="W114" s="15">
        <v>45845</v>
      </c>
      <c r="X114" s="13">
        <v>2211.5100000000002</v>
      </c>
      <c r="Y114" s="13">
        <f t="shared" si="10"/>
        <v>-1888.4899999999998</v>
      </c>
      <c r="Z114" s="13">
        <v>0</v>
      </c>
      <c r="AA114" s="16">
        <f>SUM(DASHBOARD!$Z114-DASHBOARD!$X114)</f>
        <v>-2211.5100000000002</v>
      </c>
      <c r="AB114" s="9"/>
      <c r="AC114" s="15"/>
      <c r="AD114" s="9" t="s">
        <v>33</v>
      </c>
      <c r="AE114" s="9"/>
      <c r="AF114" s="17"/>
      <c r="AG114" s="17"/>
    </row>
    <row r="115" spans="1:33" ht="15.75" customHeight="1">
      <c r="A115" s="9"/>
      <c r="B115" s="9" t="str">
        <f t="shared" si="5"/>
        <v>Not Started</v>
      </c>
      <c r="C115" s="9" t="s">
        <v>138</v>
      </c>
      <c r="D115" s="9" t="s">
        <v>333</v>
      </c>
      <c r="E115" s="9" t="s">
        <v>334</v>
      </c>
      <c r="F115" s="9">
        <v>1334321</v>
      </c>
      <c r="G115" s="9" t="str">
        <f>("xxxx" &amp; RIGHT(F115, 3))</f>
        <v>xxxx321</v>
      </c>
      <c r="H115" s="9">
        <v>94618</v>
      </c>
      <c r="I115" s="10" t="s">
        <v>28</v>
      </c>
      <c r="J115" s="9" t="s">
        <v>38</v>
      </c>
      <c r="K115" s="9" t="str">
        <f t="shared" si="6"/>
        <v>Hygienist 02</v>
      </c>
      <c r="L115" s="9" t="s">
        <v>50</v>
      </c>
      <c r="M115" s="11" t="s">
        <v>55</v>
      </c>
      <c r="N115" s="9" t="s">
        <v>97</v>
      </c>
      <c r="O115" s="12">
        <v>45692</v>
      </c>
      <c r="P115" s="12">
        <f t="shared" si="7"/>
        <v>45692</v>
      </c>
      <c r="Q115" s="13">
        <v>575</v>
      </c>
      <c r="R115" s="14"/>
      <c r="S115" s="14"/>
      <c r="T115" s="135">
        <f t="shared" si="8"/>
        <v>0</v>
      </c>
      <c r="U115" s="135" t="str">
        <f t="shared" si="9"/>
        <v>0</v>
      </c>
      <c r="V115" s="10"/>
      <c r="W115" s="15"/>
      <c r="X115" s="13"/>
      <c r="Y115" s="13" t="str">
        <f t="shared" si="10"/>
        <v/>
      </c>
      <c r="Z115" s="13">
        <f>DASHBOARD!$X115</f>
        <v>0</v>
      </c>
      <c r="AA115" s="16">
        <f>SUM(DASHBOARD!$Z115-DASHBOARD!$X115)</f>
        <v>0</v>
      </c>
      <c r="AB115" s="9"/>
      <c r="AC115" s="15"/>
      <c r="AD115" s="9" t="s">
        <v>33</v>
      </c>
      <c r="AE115" s="9"/>
      <c r="AF115" s="17"/>
      <c r="AG115" s="17"/>
    </row>
    <row r="116" spans="1:33" ht="15.75" customHeight="1">
      <c r="A116" s="9" t="s">
        <v>335</v>
      </c>
      <c r="B116" s="9" t="str">
        <f t="shared" si="5"/>
        <v>OPEN</v>
      </c>
      <c r="C116" s="9" t="s">
        <v>138</v>
      </c>
      <c r="D116" s="9" t="s">
        <v>336</v>
      </c>
      <c r="E116" s="9" t="s">
        <v>337</v>
      </c>
      <c r="F116" s="9">
        <v>1314171</v>
      </c>
      <c r="G116" s="9" t="str">
        <f>("xxxx" &amp; RIGHT(F116, 3))</f>
        <v>xxxx171</v>
      </c>
      <c r="H116" s="9">
        <v>93480</v>
      </c>
      <c r="I116" s="10" t="s">
        <v>28</v>
      </c>
      <c r="J116" s="9" t="s">
        <v>154</v>
      </c>
      <c r="K116" s="9" t="str">
        <f t="shared" si="6"/>
        <v>Hygienist 14</v>
      </c>
      <c r="L116" s="9" t="s">
        <v>155</v>
      </c>
      <c r="M116" s="11" t="s">
        <v>55</v>
      </c>
      <c r="N116" s="9" t="s">
        <v>32</v>
      </c>
      <c r="O116" s="12">
        <v>45565</v>
      </c>
      <c r="P116" s="12">
        <f t="shared" si="7"/>
        <v>45565</v>
      </c>
      <c r="Q116" s="13">
        <v>4000</v>
      </c>
      <c r="R116" s="14">
        <v>45597</v>
      </c>
      <c r="S116" s="14">
        <v>45649</v>
      </c>
      <c r="T116" s="135">
        <f t="shared" si="8"/>
        <v>52</v>
      </c>
      <c r="U116" s="135">
        <f t="shared" si="9"/>
        <v>32</v>
      </c>
      <c r="V116" s="10">
        <v>194</v>
      </c>
      <c r="W116" s="15">
        <v>45824</v>
      </c>
      <c r="X116" s="13">
        <v>4725.83</v>
      </c>
      <c r="Y116" s="13">
        <f t="shared" si="10"/>
        <v>725.82999999999993</v>
      </c>
      <c r="Z116" s="13">
        <v>0</v>
      </c>
      <c r="AA116" s="16">
        <f>SUM(DASHBOARD!$Z116-DASHBOARD!$X116)</f>
        <v>-4725.83</v>
      </c>
      <c r="AB116" s="9"/>
      <c r="AC116" s="15"/>
      <c r="AD116" s="9" t="s">
        <v>33</v>
      </c>
      <c r="AE116" s="9"/>
      <c r="AF116" s="17"/>
      <c r="AG116" s="17"/>
    </row>
    <row r="117" spans="1:33" ht="15.75" customHeight="1">
      <c r="A117" s="9" t="s">
        <v>338</v>
      </c>
      <c r="B117" s="9" t="str">
        <f t="shared" si="5"/>
        <v>OPEN</v>
      </c>
      <c r="C117" s="9" t="s">
        <v>138</v>
      </c>
      <c r="D117" s="9" t="s">
        <v>339</v>
      </c>
      <c r="E117" s="9" t="s">
        <v>340</v>
      </c>
      <c r="F117" s="9">
        <v>1187087</v>
      </c>
      <c r="G117" s="9" t="str">
        <f>("xxxx" &amp; RIGHT(F117, 3))</f>
        <v>xxxx087</v>
      </c>
      <c r="H117" s="9">
        <v>88602</v>
      </c>
      <c r="I117" s="10" t="s">
        <v>28</v>
      </c>
      <c r="J117" s="9" t="s">
        <v>54</v>
      </c>
      <c r="K117" s="9" t="str">
        <f t="shared" si="6"/>
        <v>Hygienist 05</v>
      </c>
      <c r="L117" s="9" t="s">
        <v>50</v>
      </c>
      <c r="M117" s="11" t="s">
        <v>55</v>
      </c>
      <c r="N117" s="9" t="s">
        <v>32</v>
      </c>
      <c r="O117" s="12">
        <v>45120</v>
      </c>
      <c r="P117" s="12">
        <f t="shared" si="7"/>
        <v>45120</v>
      </c>
      <c r="Q117" s="13">
        <v>575</v>
      </c>
      <c r="R117" s="14">
        <v>45146</v>
      </c>
      <c r="S117" s="14">
        <v>45344</v>
      </c>
      <c r="T117" s="135">
        <f t="shared" si="8"/>
        <v>198</v>
      </c>
      <c r="U117" s="135">
        <f t="shared" si="9"/>
        <v>26</v>
      </c>
      <c r="V117" s="10">
        <v>107</v>
      </c>
      <c r="W117" s="15">
        <v>45455</v>
      </c>
      <c r="X117" s="13">
        <v>29861.89</v>
      </c>
      <c r="Y117" s="13">
        <f t="shared" si="10"/>
        <v>29286.89</v>
      </c>
      <c r="Z117" s="13">
        <v>29861.89</v>
      </c>
      <c r="AA117" s="16">
        <f>SUM(DASHBOARD!$Z117-DASHBOARD!$X117)</f>
        <v>0</v>
      </c>
      <c r="AB117" s="9">
        <v>827033</v>
      </c>
      <c r="AC117" s="15">
        <v>45516</v>
      </c>
      <c r="AD117" s="9" t="s">
        <v>41</v>
      </c>
      <c r="AE117" s="9"/>
      <c r="AF117" s="17"/>
      <c r="AG117" s="17"/>
    </row>
    <row r="118" spans="1:33" ht="15.75" customHeight="1">
      <c r="A118" s="9" t="s">
        <v>341</v>
      </c>
      <c r="B118" s="9" t="str">
        <f t="shared" si="5"/>
        <v>OPEN</v>
      </c>
      <c r="C118" s="9" t="s">
        <v>138</v>
      </c>
      <c r="D118" s="9" t="s">
        <v>339</v>
      </c>
      <c r="E118" s="9" t="s">
        <v>340</v>
      </c>
      <c r="F118" s="9">
        <v>1314172</v>
      </c>
      <c r="G118" s="9" t="str">
        <f>("xxxx" &amp; RIGHT(F118, 3))</f>
        <v>xxxx172</v>
      </c>
      <c r="H118" s="9">
        <v>93454</v>
      </c>
      <c r="I118" s="10" t="s">
        <v>28</v>
      </c>
      <c r="J118" s="9" t="s">
        <v>154</v>
      </c>
      <c r="K118" s="9" t="str">
        <f t="shared" si="6"/>
        <v>Hygienist 14</v>
      </c>
      <c r="L118" s="9" t="s">
        <v>155</v>
      </c>
      <c r="M118" s="11" t="s">
        <v>55</v>
      </c>
      <c r="N118" s="9" t="s">
        <v>32</v>
      </c>
      <c r="O118" s="12">
        <v>45565</v>
      </c>
      <c r="P118" s="12">
        <f t="shared" si="7"/>
        <v>45565</v>
      </c>
      <c r="Q118" s="13">
        <v>4000</v>
      </c>
      <c r="R118" s="14">
        <v>45625</v>
      </c>
      <c r="S118" s="14">
        <v>45625</v>
      </c>
      <c r="T118" s="135">
        <f t="shared" si="8"/>
        <v>0</v>
      </c>
      <c r="U118" s="135">
        <f t="shared" si="9"/>
        <v>60</v>
      </c>
      <c r="V118" s="10">
        <v>177</v>
      </c>
      <c r="W118" s="15">
        <v>45811</v>
      </c>
      <c r="X118" s="13">
        <v>2849.88</v>
      </c>
      <c r="Y118" s="13">
        <f t="shared" si="10"/>
        <v>-1150.1199999999999</v>
      </c>
      <c r="Z118" s="13">
        <v>0</v>
      </c>
      <c r="AA118" s="16">
        <f>SUM(DASHBOARD!$Z118-DASHBOARD!$X118)</f>
        <v>-2849.88</v>
      </c>
      <c r="AB118" s="9"/>
      <c r="AC118" s="9"/>
      <c r="AD118" s="9" t="s">
        <v>33</v>
      </c>
      <c r="AE118" s="9"/>
      <c r="AF118" s="17"/>
      <c r="AG118" s="17"/>
    </row>
    <row r="119" spans="1:33" ht="15.75" customHeight="1">
      <c r="A119" s="9"/>
      <c r="B119" s="9" t="str">
        <f t="shared" si="5"/>
        <v>Not Started</v>
      </c>
      <c r="C119" s="9" t="s">
        <v>138</v>
      </c>
      <c r="D119" s="9" t="s">
        <v>342</v>
      </c>
      <c r="E119" s="9" t="s">
        <v>343</v>
      </c>
      <c r="F119" s="9">
        <v>1302807</v>
      </c>
      <c r="G119" s="9" t="str">
        <f>("xxxx" &amp; RIGHT(F119, 3))</f>
        <v>xxxx807</v>
      </c>
      <c r="H119" s="9">
        <v>92773</v>
      </c>
      <c r="I119" s="10" t="s">
        <v>28</v>
      </c>
      <c r="J119" s="9" t="s">
        <v>154</v>
      </c>
      <c r="K119" s="9" t="str">
        <f t="shared" si="6"/>
        <v>Hygienist 14</v>
      </c>
      <c r="L119" s="9" t="s">
        <v>155</v>
      </c>
      <c r="M119" s="11" t="s">
        <v>55</v>
      </c>
      <c r="N119" s="9" t="s">
        <v>97</v>
      </c>
      <c r="O119" s="12">
        <v>45508</v>
      </c>
      <c r="P119" s="12">
        <f t="shared" si="7"/>
        <v>45508</v>
      </c>
      <c r="Q119" s="13">
        <v>4000</v>
      </c>
      <c r="R119" s="14"/>
      <c r="S119" s="14"/>
      <c r="T119" s="135">
        <f t="shared" si="8"/>
        <v>0</v>
      </c>
      <c r="U119" s="135" t="str">
        <f t="shared" si="9"/>
        <v>0</v>
      </c>
      <c r="V119" s="10"/>
      <c r="W119" s="15"/>
      <c r="X119" s="13"/>
      <c r="Y119" s="13" t="str">
        <f t="shared" si="10"/>
        <v/>
      </c>
      <c r="Z119" s="13">
        <f>DASHBOARD!$X119</f>
        <v>0</v>
      </c>
      <c r="AA119" s="16">
        <f>SUM(DASHBOARD!$Z119-DASHBOARD!$X119)</f>
        <v>0</v>
      </c>
      <c r="AB119" s="9"/>
      <c r="AC119" s="9"/>
      <c r="AD119" s="9" t="s">
        <v>33</v>
      </c>
      <c r="AE119" s="9"/>
      <c r="AF119" s="17"/>
      <c r="AG119" s="17"/>
    </row>
    <row r="120" spans="1:33" ht="15.75" customHeight="1">
      <c r="A120" s="9" t="s">
        <v>344</v>
      </c>
      <c r="B120" s="9" t="str">
        <f t="shared" si="5"/>
        <v>OPEN</v>
      </c>
      <c r="C120" s="9" t="s">
        <v>138</v>
      </c>
      <c r="D120" s="9" t="s">
        <v>345</v>
      </c>
      <c r="E120" s="9" t="s">
        <v>346</v>
      </c>
      <c r="F120" s="9">
        <v>1319899</v>
      </c>
      <c r="G120" s="9" t="str">
        <f>("xxxx" &amp; RIGHT(F120, 3))</f>
        <v>xxxx899</v>
      </c>
      <c r="H120" s="9">
        <v>93871</v>
      </c>
      <c r="I120" s="10" t="s">
        <v>28</v>
      </c>
      <c r="J120" s="9" t="s">
        <v>45</v>
      </c>
      <c r="K120" s="9" t="str">
        <f t="shared" si="6"/>
        <v>Hygienist 03</v>
      </c>
      <c r="L120" s="9" t="s">
        <v>50</v>
      </c>
      <c r="M120" s="11" t="s">
        <v>55</v>
      </c>
      <c r="N120" s="9" t="s">
        <v>32</v>
      </c>
      <c r="O120" s="12">
        <v>45623</v>
      </c>
      <c r="P120" s="12">
        <f t="shared" si="7"/>
        <v>45623</v>
      </c>
      <c r="Q120" s="13">
        <v>5275</v>
      </c>
      <c r="R120" s="14">
        <v>45626</v>
      </c>
      <c r="S120" s="14">
        <v>45626</v>
      </c>
      <c r="T120" s="135">
        <f t="shared" si="8"/>
        <v>0</v>
      </c>
      <c r="U120" s="135">
        <f t="shared" si="9"/>
        <v>3</v>
      </c>
      <c r="V120" s="10">
        <v>204</v>
      </c>
      <c r="W120" s="15">
        <v>45825</v>
      </c>
      <c r="X120" s="13">
        <v>2747.64</v>
      </c>
      <c r="Y120" s="13">
        <f t="shared" si="10"/>
        <v>-2527.36</v>
      </c>
      <c r="Z120" s="13">
        <v>0</v>
      </c>
      <c r="AA120" s="16">
        <f>SUM(DASHBOARD!$Z120-DASHBOARD!$X120)</f>
        <v>-2747.64</v>
      </c>
      <c r="AB120" s="9"/>
      <c r="AC120" s="9"/>
      <c r="AD120" s="9" t="s">
        <v>33</v>
      </c>
      <c r="AE120" s="9"/>
      <c r="AF120" s="17"/>
      <c r="AG120" s="17"/>
    </row>
    <row r="121" spans="1:33" ht="15.75" customHeight="1">
      <c r="A121" s="9"/>
      <c r="B121" s="9" t="str">
        <f t="shared" si="5"/>
        <v>Not Started</v>
      </c>
      <c r="C121" s="9" t="s">
        <v>138</v>
      </c>
      <c r="D121" s="9" t="s">
        <v>347</v>
      </c>
      <c r="E121" s="9" t="s">
        <v>348</v>
      </c>
      <c r="F121" s="9">
        <v>1310002</v>
      </c>
      <c r="G121" s="9" t="str">
        <f>("xxxx" &amp; RIGHT(F121, 3))</f>
        <v>xxxx002</v>
      </c>
      <c r="H121" s="9">
        <v>93224</v>
      </c>
      <c r="I121" s="10" t="s">
        <v>28</v>
      </c>
      <c r="J121" s="9" t="s">
        <v>154</v>
      </c>
      <c r="K121" s="9" t="str">
        <f t="shared" si="6"/>
        <v>Hygienist 14</v>
      </c>
      <c r="L121" s="9" t="s">
        <v>39</v>
      </c>
      <c r="M121" s="11" t="s">
        <v>55</v>
      </c>
      <c r="N121" s="9" t="s">
        <v>97</v>
      </c>
      <c r="O121" s="12">
        <v>45560</v>
      </c>
      <c r="P121" s="12">
        <f t="shared" si="7"/>
        <v>45560</v>
      </c>
      <c r="Q121" s="13">
        <v>16345</v>
      </c>
      <c r="R121" s="14"/>
      <c r="S121" s="14"/>
      <c r="T121" s="135">
        <f t="shared" si="8"/>
        <v>0</v>
      </c>
      <c r="U121" s="135" t="str">
        <f t="shared" si="9"/>
        <v>0</v>
      </c>
      <c r="V121" s="10"/>
      <c r="W121" s="15"/>
      <c r="X121" s="13"/>
      <c r="Y121" s="13" t="str">
        <f t="shared" si="10"/>
        <v/>
      </c>
      <c r="Z121" s="13">
        <f>DASHBOARD!$X121</f>
        <v>0</v>
      </c>
      <c r="AA121" s="16">
        <f>SUM(DASHBOARD!$Z121-DASHBOARD!$X121)</f>
        <v>0</v>
      </c>
      <c r="AB121" s="9"/>
      <c r="AC121" s="9"/>
      <c r="AD121" s="9" t="s">
        <v>33</v>
      </c>
      <c r="AE121" s="9"/>
      <c r="AF121" s="17"/>
      <c r="AG121" s="17"/>
    </row>
    <row r="122" spans="1:33" ht="15.75" customHeight="1">
      <c r="A122" s="9" t="s">
        <v>349</v>
      </c>
      <c r="B122" s="9" t="str">
        <f t="shared" si="5"/>
        <v>OPEN</v>
      </c>
      <c r="C122" s="9" t="s">
        <v>138</v>
      </c>
      <c r="D122" s="9" t="s">
        <v>350</v>
      </c>
      <c r="E122" s="9" t="s">
        <v>351</v>
      </c>
      <c r="F122" s="9">
        <v>1314174</v>
      </c>
      <c r="G122" s="9" t="str">
        <f>("xxxx" &amp; RIGHT(F122, 3))</f>
        <v>xxxx174</v>
      </c>
      <c r="H122" s="9">
        <v>93451</v>
      </c>
      <c r="I122" s="10" t="s">
        <v>28</v>
      </c>
      <c r="J122" s="9" t="s">
        <v>154</v>
      </c>
      <c r="K122" s="9" t="str">
        <f t="shared" si="6"/>
        <v>Hygienist 14</v>
      </c>
      <c r="L122" s="9" t="s">
        <v>155</v>
      </c>
      <c r="M122" s="11" t="s">
        <v>55</v>
      </c>
      <c r="N122" s="9" t="s">
        <v>32</v>
      </c>
      <c r="O122" s="12">
        <v>45565</v>
      </c>
      <c r="P122" s="12">
        <f t="shared" si="7"/>
        <v>45565</v>
      </c>
      <c r="Q122" s="13">
        <v>4000</v>
      </c>
      <c r="R122" s="14">
        <v>45579</v>
      </c>
      <c r="S122" s="14">
        <v>45579</v>
      </c>
      <c r="T122" s="135">
        <f t="shared" si="8"/>
        <v>0</v>
      </c>
      <c r="U122" s="135">
        <f t="shared" si="9"/>
        <v>14</v>
      </c>
      <c r="V122" s="10">
        <v>178</v>
      </c>
      <c r="W122" s="15">
        <v>45811</v>
      </c>
      <c r="X122" s="13">
        <v>2720.1</v>
      </c>
      <c r="Y122" s="13">
        <f t="shared" si="10"/>
        <v>-1279.9000000000001</v>
      </c>
      <c r="Z122" s="13">
        <v>0</v>
      </c>
      <c r="AA122" s="16">
        <f>SUM(DASHBOARD!$Z122-DASHBOARD!$X122)</f>
        <v>-2720.1</v>
      </c>
      <c r="AB122" s="9"/>
      <c r="AC122" s="9"/>
      <c r="AD122" s="9" t="s">
        <v>33</v>
      </c>
      <c r="AE122" s="9"/>
      <c r="AF122" s="17"/>
      <c r="AG122" s="17"/>
    </row>
    <row r="123" spans="1:33" ht="15.75" customHeight="1">
      <c r="A123" s="9" t="s">
        <v>352</v>
      </c>
      <c r="B123" s="9" t="str">
        <f t="shared" si="5"/>
        <v>OPEN</v>
      </c>
      <c r="C123" s="9" t="s">
        <v>138</v>
      </c>
      <c r="D123" s="9" t="s">
        <v>353</v>
      </c>
      <c r="E123" s="9" t="s">
        <v>354</v>
      </c>
      <c r="F123" s="9">
        <v>1317424</v>
      </c>
      <c r="G123" s="9" t="str">
        <f>("xxxx" &amp; RIGHT(F123, 3))</f>
        <v>xxxx424</v>
      </c>
      <c r="H123" s="9">
        <v>93750</v>
      </c>
      <c r="I123" s="10" t="s">
        <v>28</v>
      </c>
      <c r="J123" s="9" t="s">
        <v>154</v>
      </c>
      <c r="K123" s="9" t="str">
        <f t="shared" si="6"/>
        <v>Hygienist 14</v>
      </c>
      <c r="L123" s="9" t="s">
        <v>155</v>
      </c>
      <c r="M123" s="11" t="s">
        <v>55</v>
      </c>
      <c r="N123" s="9" t="s">
        <v>32</v>
      </c>
      <c r="O123" s="12">
        <v>45587</v>
      </c>
      <c r="P123" s="12">
        <f t="shared" si="7"/>
        <v>45587</v>
      </c>
      <c r="Q123" s="13">
        <v>7800.06</v>
      </c>
      <c r="R123" s="14">
        <v>45626</v>
      </c>
      <c r="S123" s="14">
        <v>45654</v>
      </c>
      <c r="T123" s="135">
        <f t="shared" si="8"/>
        <v>28</v>
      </c>
      <c r="U123" s="135">
        <f t="shared" si="9"/>
        <v>39</v>
      </c>
      <c r="V123" s="10">
        <v>244</v>
      </c>
      <c r="W123" s="15">
        <v>45862</v>
      </c>
      <c r="X123" s="13">
        <v>5128.76</v>
      </c>
      <c r="Y123" s="13">
        <f t="shared" si="10"/>
        <v>-2671.3</v>
      </c>
      <c r="Z123" s="13">
        <v>0</v>
      </c>
      <c r="AA123" s="16">
        <f>SUM(DASHBOARD!$Z123-DASHBOARD!$X123)</f>
        <v>-5128.76</v>
      </c>
      <c r="AB123" s="9"/>
      <c r="AC123" s="9"/>
      <c r="AD123" s="9" t="s">
        <v>33</v>
      </c>
      <c r="AE123" s="9"/>
      <c r="AF123" s="17"/>
      <c r="AG123" s="17"/>
    </row>
    <row r="124" spans="1:33" ht="15.75" customHeight="1">
      <c r="A124" s="9"/>
      <c r="B124" s="9" t="str">
        <f t="shared" si="5"/>
        <v>Not Started</v>
      </c>
      <c r="C124" s="9" t="s">
        <v>138</v>
      </c>
      <c r="D124" s="9" t="s">
        <v>353</v>
      </c>
      <c r="E124" s="9" t="s">
        <v>354</v>
      </c>
      <c r="F124" s="9">
        <v>1317419</v>
      </c>
      <c r="G124" s="9" t="str">
        <f>("xxxx" &amp; RIGHT(F124, 3))</f>
        <v>xxxx419</v>
      </c>
      <c r="H124" s="9">
        <v>93750</v>
      </c>
      <c r="I124" s="10" t="s">
        <v>28</v>
      </c>
      <c r="J124" s="9"/>
      <c r="K124" s="9" t="e">
        <f t="shared" si="6"/>
        <v>#N/A</v>
      </c>
      <c r="L124" s="9" t="s">
        <v>155</v>
      </c>
      <c r="M124" s="11" t="s">
        <v>55</v>
      </c>
      <c r="N124" s="9" t="s">
        <v>97</v>
      </c>
      <c r="O124" s="12">
        <v>45587</v>
      </c>
      <c r="P124" s="12">
        <f t="shared" si="7"/>
        <v>45587</v>
      </c>
      <c r="Q124" s="13">
        <v>4100</v>
      </c>
      <c r="R124" s="14"/>
      <c r="S124" s="14"/>
      <c r="T124" s="135">
        <f t="shared" si="8"/>
        <v>0</v>
      </c>
      <c r="U124" s="135" t="str">
        <f t="shared" si="9"/>
        <v>0</v>
      </c>
      <c r="V124" s="10"/>
      <c r="W124" s="15"/>
      <c r="X124" s="13"/>
      <c r="Y124" s="13" t="str">
        <f t="shared" si="10"/>
        <v/>
      </c>
      <c r="Z124" s="13">
        <v>0</v>
      </c>
      <c r="AA124" s="16">
        <f>SUM(DASHBOARD!$Z124-DASHBOARD!$X124)</f>
        <v>0</v>
      </c>
      <c r="AB124" s="9"/>
      <c r="AC124" s="9"/>
      <c r="AD124" s="9" t="s">
        <v>33</v>
      </c>
      <c r="AE124" s="9"/>
      <c r="AF124" s="17"/>
      <c r="AG124" s="17"/>
    </row>
    <row r="125" spans="1:33" ht="15.75" customHeight="1">
      <c r="A125" s="9" t="s">
        <v>355</v>
      </c>
      <c r="B125" s="9" t="str">
        <f t="shared" si="5"/>
        <v>OPEN</v>
      </c>
      <c r="C125" s="9" t="s">
        <v>138</v>
      </c>
      <c r="D125" s="9" t="s">
        <v>356</v>
      </c>
      <c r="E125" s="9" t="s">
        <v>357</v>
      </c>
      <c r="F125" s="9">
        <v>1148840</v>
      </c>
      <c r="G125" s="9" t="str">
        <f>("xxxx" &amp; RIGHT(F125, 3))</f>
        <v>xxxx840</v>
      </c>
      <c r="H125" s="9">
        <v>85963</v>
      </c>
      <c r="I125" s="10" t="s">
        <v>28</v>
      </c>
      <c r="J125" s="9" t="s">
        <v>45</v>
      </c>
      <c r="K125" s="9" t="str">
        <f t="shared" si="6"/>
        <v>Hygienist 03</v>
      </c>
      <c r="L125" s="9" t="s">
        <v>50</v>
      </c>
      <c r="M125" s="11" t="s">
        <v>55</v>
      </c>
      <c r="N125" s="9" t="s">
        <v>32</v>
      </c>
      <c r="O125" s="12">
        <v>44854</v>
      </c>
      <c r="P125" s="12">
        <f t="shared" si="7"/>
        <v>44854</v>
      </c>
      <c r="Q125" s="13">
        <v>5475</v>
      </c>
      <c r="R125" s="14">
        <v>44959</v>
      </c>
      <c r="S125" s="14">
        <v>23</v>
      </c>
      <c r="T125" s="135">
        <f t="shared" si="8"/>
        <v>-44936</v>
      </c>
      <c r="U125" s="135">
        <f t="shared" si="9"/>
        <v>105</v>
      </c>
      <c r="V125" s="10">
        <v>54</v>
      </c>
      <c r="W125" s="15">
        <v>45328</v>
      </c>
      <c r="X125" s="13">
        <v>6733.25</v>
      </c>
      <c r="Y125" s="13">
        <f t="shared" si="10"/>
        <v>1258.25</v>
      </c>
      <c r="Z125" s="13">
        <v>6733.25</v>
      </c>
      <c r="AA125" s="16">
        <f>SUM(DASHBOARD!$Z125-DASHBOARD!$X125)</f>
        <v>0</v>
      </c>
      <c r="AB125" s="9">
        <v>819514</v>
      </c>
      <c r="AC125" s="15">
        <v>45420</v>
      </c>
      <c r="AD125" s="9" t="s">
        <v>41</v>
      </c>
      <c r="AE125" s="9"/>
      <c r="AF125" s="17"/>
      <c r="AG125" s="17"/>
    </row>
    <row r="126" spans="1:33" ht="15.75" customHeight="1">
      <c r="A126" s="9" t="s">
        <v>358</v>
      </c>
      <c r="B126" s="9" t="str">
        <f t="shared" si="5"/>
        <v>OPEN</v>
      </c>
      <c r="C126" s="9" t="s">
        <v>138</v>
      </c>
      <c r="D126" s="9" t="s">
        <v>356</v>
      </c>
      <c r="E126" s="9" t="s">
        <v>357</v>
      </c>
      <c r="F126" s="9">
        <v>1231082</v>
      </c>
      <c r="G126" s="9" t="str">
        <f>("xxxx" &amp; RIGHT(F126, 3))</f>
        <v>xxxx082</v>
      </c>
      <c r="H126" s="9">
        <v>91760</v>
      </c>
      <c r="I126" s="10" t="s">
        <v>28</v>
      </c>
      <c r="J126" s="9" t="s">
        <v>45</v>
      </c>
      <c r="K126" s="9" t="str">
        <f t="shared" si="6"/>
        <v>Hygienist 03</v>
      </c>
      <c r="L126" s="9" t="s">
        <v>50</v>
      </c>
      <c r="M126" s="11" t="s">
        <v>55</v>
      </c>
      <c r="N126" s="9" t="s">
        <v>32</v>
      </c>
      <c r="O126" s="12">
        <v>45415</v>
      </c>
      <c r="P126" s="12">
        <f t="shared" si="7"/>
        <v>45415</v>
      </c>
      <c r="Q126" s="13">
        <v>9675</v>
      </c>
      <c r="R126" s="14">
        <v>45463</v>
      </c>
      <c r="S126" s="14">
        <v>45466</v>
      </c>
      <c r="T126" s="135">
        <f t="shared" si="8"/>
        <v>3</v>
      </c>
      <c r="U126" s="135">
        <f t="shared" si="9"/>
        <v>48</v>
      </c>
      <c r="V126" s="10">
        <v>209</v>
      </c>
      <c r="W126" s="15">
        <v>45828</v>
      </c>
      <c r="X126" s="13">
        <v>16741.46</v>
      </c>
      <c r="Y126" s="13">
        <f t="shared" si="10"/>
        <v>7066.4599999999991</v>
      </c>
      <c r="Z126" s="13">
        <v>0</v>
      </c>
      <c r="AA126" s="16">
        <f>SUM(DASHBOARD!$Z126-DASHBOARD!$X126)</f>
        <v>-16741.46</v>
      </c>
      <c r="AB126" s="9"/>
      <c r="AC126" s="9"/>
      <c r="AD126" s="9" t="s">
        <v>33</v>
      </c>
      <c r="AE126" s="9"/>
      <c r="AF126" s="17"/>
      <c r="AG126" s="17"/>
    </row>
    <row r="127" spans="1:33" ht="15.75" customHeight="1">
      <c r="A127" s="9" t="s">
        <v>359</v>
      </c>
      <c r="B127" s="9" t="str">
        <f t="shared" si="5"/>
        <v>OPEN</v>
      </c>
      <c r="C127" s="9" t="s">
        <v>138</v>
      </c>
      <c r="D127" s="9" t="s">
        <v>356</v>
      </c>
      <c r="E127" s="9" t="s">
        <v>357</v>
      </c>
      <c r="F127" s="9">
        <v>1160045</v>
      </c>
      <c r="G127" s="9" t="str">
        <f>("xxxx" &amp; RIGHT(F127, 3))</f>
        <v>xxxx045</v>
      </c>
      <c r="H127" s="9">
        <v>87001</v>
      </c>
      <c r="I127" s="10" t="s">
        <v>28</v>
      </c>
      <c r="J127" s="9" t="s">
        <v>154</v>
      </c>
      <c r="K127" s="9" t="str">
        <f t="shared" si="6"/>
        <v>Hygienist 14</v>
      </c>
      <c r="L127" s="9" t="s">
        <v>50</v>
      </c>
      <c r="M127" s="11" t="s">
        <v>55</v>
      </c>
      <c r="N127" s="9" t="s">
        <v>32</v>
      </c>
      <c r="O127" s="12">
        <v>44950</v>
      </c>
      <c r="P127" s="12">
        <f t="shared" si="7"/>
        <v>44950</v>
      </c>
      <c r="Q127" s="13">
        <v>21345</v>
      </c>
      <c r="R127" s="14">
        <v>45197</v>
      </c>
      <c r="S127" s="14">
        <v>45200</v>
      </c>
      <c r="T127" s="135">
        <f t="shared" si="8"/>
        <v>3</v>
      </c>
      <c r="U127" s="135">
        <f t="shared" si="9"/>
        <v>247</v>
      </c>
      <c r="V127" s="10">
        <v>120</v>
      </c>
      <c r="W127" s="15">
        <v>45504</v>
      </c>
      <c r="X127" s="13">
        <v>11247.98</v>
      </c>
      <c r="Y127" s="13">
        <f t="shared" si="10"/>
        <v>-10097.02</v>
      </c>
      <c r="Z127" s="13">
        <v>11247.98</v>
      </c>
      <c r="AA127" s="16">
        <f>SUM(DASHBOARD!$Z127-DASHBOARD!$X127)</f>
        <v>0</v>
      </c>
      <c r="AB127" s="9">
        <v>828331</v>
      </c>
      <c r="AC127" s="15">
        <v>45532</v>
      </c>
      <c r="AD127" s="9" t="s">
        <v>41</v>
      </c>
      <c r="AE127" s="9"/>
      <c r="AF127" s="17"/>
      <c r="AG127" s="17"/>
    </row>
    <row r="128" spans="1:33" ht="15.75" customHeight="1">
      <c r="A128" s="9" t="s">
        <v>360</v>
      </c>
      <c r="B128" s="9" t="str">
        <f t="shared" si="5"/>
        <v>OPEN</v>
      </c>
      <c r="C128" s="9" t="s">
        <v>138</v>
      </c>
      <c r="D128" s="9" t="s">
        <v>356</v>
      </c>
      <c r="E128" s="9" t="s">
        <v>357</v>
      </c>
      <c r="F128" s="9">
        <v>1138802</v>
      </c>
      <c r="G128" s="9" t="str">
        <f>("xxxx" &amp; RIGHT(F128, 3))</f>
        <v>xxxx802</v>
      </c>
      <c r="H128" s="9">
        <v>86052</v>
      </c>
      <c r="I128" s="10" t="s">
        <v>28</v>
      </c>
      <c r="J128" s="9" t="s">
        <v>154</v>
      </c>
      <c r="K128" s="9" t="str">
        <f t="shared" si="6"/>
        <v>Hygienist 14</v>
      </c>
      <c r="L128" s="9" t="s">
        <v>39</v>
      </c>
      <c r="M128" s="11" t="s">
        <v>55</v>
      </c>
      <c r="N128" s="9" t="s">
        <v>32</v>
      </c>
      <c r="O128" s="12">
        <v>44799</v>
      </c>
      <c r="P128" s="12">
        <f t="shared" si="7"/>
        <v>44799</v>
      </c>
      <c r="Q128" s="13">
        <v>29462.38</v>
      </c>
      <c r="R128" s="14">
        <v>44915</v>
      </c>
      <c r="S128" s="14">
        <v>45326</v>
      </c>
      <c r="T128" s="135">
        <f t="shared" si="8"/>
        <v>411</v>
      </c>
      <c r="U128" s="135">
        <f t="shared" si="9"/>
        <v>116</v>
      </c>
      <c r="V128" s="10">
        <v>171</v>
      </c>
      <c r="W128" s="15">
        <v>45805</v>
      </c>
      <c r="X128" s="13">
        <v>23934.9</v>
      </c>
      <c r="Y128" s="13">
        <f t="shared" si="10"/>
        <v>-5527.48</v>
      </c>
      <c r="Z128" s="13">
        <v>23934.9</v>
      </c>
      <c r="AA128" s="16">
        <f>SUM(DASHBOARD!$Z128-DASHBOARD!$X128)</f>
        <v>0</v>
      </c>
      <c r="AB128" s="9">
        <v>854348</v>
      </c>
      <c r="AC128" s="15">
        <v>45824</v>
      </c>
      <c r="AD128" s="9" t="s">
        <v>41</v>
      </c>
      <c r="AE128" s="18" t="s">
        <v>361</v>
      </c>
      <c r="AF128" s="17"/>
      <c r="AG128" s="17"/>
    </row>
    <row r="129" spans="1:33" ht="15.75" customHeight="1">
      <c r="A129" s="9"/>
      <c r="B129" s="9" t="str">
        <f t="shared" si="5"/>
        <v>Not Started</v>
      </c>
      <c r="C129" s="9" t="s">
        <v>138</v>
      </c>
      <c r="D129" s="9" t="s">
        <v>362</v>
      </c>
      <c r="E129" s="9" t="s">
        <v>363</v>
      </c>
      <c r="F129" s="9">
        <v>1210691</v>
      </c>
      <c r="G129" s="9" t="str">
        <f>("xxxx" &amp; RIGHT(F129, 3))</f>
        <v>xxxx691</v>
      </c>
      <c r="H129" s="9">
        <v>90158</v>
      </c>
      <c r="I129" s="10" t="s">
        <v>28</v>
      </c>
      <c r="J129" s="9" t="s">
        <v>45</v>
      </c>
      <c r="K129" s="9" t="str">
        <f t="shared" si="6"/>
        <v>Hygienist 03</v>
      </c>
      <c r="L129" s="9" t="s">
        <v>50</v>
      </c>
      <c r="M129" s="11" t="s">
        <v>364</v>
      </c>
      <c r="N129" s="9" t="s">
        <v>97</v>
      </c>
      <c r="O129" s="12">
        <v>45279</v>
      </c>
      <c r="P129" s="12">
        <f t="shared" si="7"/>
        <v>45279</v>
      </c>
      <c r="Q129" s="13">
        <v>5375</v>
      </c>
      <c r="R129" s="14"/>
      <c r="S129" s="14"/>
      <c r="T129" s="135">
        <f t="shared" si="8"/>
        <v>0</v>
      </c>
      <c r="U129" s="135" t="str">
        <f t="shared" si="9"/>
        <v>0</v>
      </c>
      <c r="V129" s="10"/>
      <c r="W129" s="15"/>
      <c r="X129" s="13"/>
      <c r="Y129" s="13" t="str">
        <f t="shared" si="10"/>
        <v/>
      </c>
      <c r="Z129" s="13">
        <v>0</v>
      </c>
      <c r="AA129" s="16">
        <f>SUM(DASHBOARD!$Z129-DASHBOARD!$X129)</f>
        <v>0</v>
      </c>
      <c r="AB129" s="9"/>
      <c r="AC129" s="9"/>
      <c r="AD129" s="9" t="s">
        <v>33</v>
      </c>
      <c r="AE129" s="9"/>
      <c r="AF129" s="17"/>
      <c r="AG129" s="17"/>
    </row>
    <row r="130" spans="1:33" ht="15.75" customHeight="1">
      <c r="A130" s="9" t="s">
        <v>365</v>
      </c>
      <c r="B130" s="9" t="str">
        <f t="shared" ref="B130:B193" si="11">IF(A130&lt;&gt;"", "OPEN", "Not Started")</f>
        <v>OPEN</v>
      </c>
      <c r="C130" s="9" t="s">
        <v>138</v>
      </c>
      <c r="D130" s="9" t="s">
        <v>366</v>
      </c>
      <c r="E130" s="9" t="s">
        <v>367</v>
      </c>
      <c r="F130" s="9">
        <v>1224928</v>
      </c>
      <c r="G130" s="9" t="str">
        <f>("xxxx" &amp; RIGHT(F130, 3))</f>
        <v>xxxx928</v>
      </c>
      <c r="H130" s="9">
        <v>91352</v>
      </c>
      <c r="I130" s="10" t="s">
        <v>28</v>
      </c>
      <c r="J130" s="9" t="s">
        <v>154</v>
      </c>
      <c r="K130" s="9" t="str">
        <f t="shared" ref="K130:K193" si="12">"Hygienist " &amp; TEXT(MATCH( J130, _xlfn.UNIQUE($J$2:$J$362), 0), "00")</f>
        <v>Hygienist 14</v>
      </c>
      <c r="L130" s="9" t="s">
        <v>39</v>
      </c>
      <c r="M130" s="11" t="s">
        <v>55</v>
      </c>
      <c r="N130" s="9" t="s">
        <v>97</v>
      </c>
      <c r="O130" s="12">
        <v>45378</v>
      </c>
      <c r="P130" s="12">
        <f t="shared" ref="P130:P193" si="13">IF(O130="", R130, O130)</f>
        <v>45378</v>
      </c>
      <c r="Q130" s="13">
        <v>12400</v>
      </c>
      <c r="R130" s="14"/>
      <c r="S130" s="14"/>
      <c r="T130" s="135">
        <f t="shared" ref="T130:T193" si="14">IF(R130="", 0,S130-R130)</f>
        <v>0</v>
      </c>
      <c r="U130" s="135" t="str">
        <f t="shared" ref="U130:U193" si="15">IF(OR(O130="",R130=""), "0", (-1*(O130-R130)))</f>
        <v>0</v>
      </c>
      <c r="V130" s="10"/>
      <c r="W130" s="15"/>
      <c r="X130" s="13"/>
      <c r="Y130" s="13" t="str">
        <f t="shared" ref="Y130:Y193" si="16">IF(X130="", "", X130-Q130)</f>
        <v/>
      </c>
      <c r="Z130" s="13">
        <v>0</v>
      </c>
      <c r="AA130" s="16">
        <f>SUM(DASHBOARD!$Z130-DASHBOARD!$X130)</f>
        <v>0</v>
      </c>
      <c r="AB130" s="9"/>
      <c r="AC130" s="9"/>
      <c r="AD130" s="9" t="s">
        <v>33</v>
      </c>
      <c r="AE130" s="9"/>
      <c r="AF130" s="17"/>
      <c r="AG130" s="17"/>
    </row>
    <row r="131" spans="1:33" ht="15.75" customHeight="1">
      <c r="A131" s="9" t="s">
        <v>368</v>
      </c>
      <c r="B131" s="9" t="str">
        <f t="shared" si="11"/>
        <v>OPEN</v>
      </c>
      <c r="C131" s="9" t="s">
        <v>138</v>
      </c>
      <c r="D131" s="9" t="s">
        <v>369</v>
      </c>
      <c r="E131" s="9" t="s">
        <v>370</v>
      </c>
      <c r="F131" s="9">
        <v>1245092</v>
      </c>
      <c r="G131" s="9" t="str">
        <f>("xxxx" &amp; RIGHT(F131, 3))</f>
        <v>xxxx092</v>
      </c>
      <c r="H131" s="9">
        <v>92439</v>
      </c>
      <c r="I131" s="10" t="s">
        <v>28</v>
      </c>
      <c r="J131" s="9" t="s">
        <v>38</v>
      </c>
      <c r="K131" s="9" t="str">
        <f t="shared" si="12"/>
        <v>Hygienist 02</v>
      </c>
      <c r="L131" s="9" t="s">
        <v>50</v>
      </c>
      <c r="M131" s="11" t="s">
        <v>55</v>
      </c>
      <c r="N131" s="9" t="s">
        <v>32</v>
      </c>
      <c r="O131" s="12">
        <v>45483</v>
      </c>
      <c r="P131" s="12">
        <f t="shared" si="13"/>
        <v>45483</v>
      </c>
      <c r="Q131" s="13">
        <v>575</v>
      </c>
      <c r="R131" s="14">
        <v>45563</v>
      </c>
      <c r="S131" s="14">
        <v>45564</v>
      </c>
      <c r="T131" s="135">
        <f t="shared" si="14"/>
        <v>1</v>
      </c>
      <c r="U131" s="135">
        <f t="shared" si="15"/>
        <v>80</v>
      </c>
      <c r="V131" s="10">
        <v>246</v>
      </c>
      <c r="W131" s="15">
        <v>45866</v>
      </c>
      <c r="X131" s="13">
        <v>4484.75</v>
      </c>
      <c r="Y131" s="13">
        <f t="shared" si="16"/>
        <v>3909.75</v>
      </c>
      <c r="Z131" s="13">
        <v>0</v>
      </c>
      <c r="AA131" s="16">
        <f>SUM(DASHBOARD!$Z131-DASHBOARD!$X131)</f>
        <v>-4484.75</v>
      </c>
      <c r="AB131" s="9"/>
      <c r="AC131" s="9"/>
      <c r="AD131" s="9" t="s">
        <v>33</v>
      </c>
      <c r="AE131" s="9"/>
      <c r="AF131" s="17"/>
      <c r="AG131" s="17"/>
    </row>
    <row r="132" spans="1:33" ht="15.75" customHeight="1">
      <c r="A132" s="9" t="s">
        <v>371</v>
      </c>
      <c r="B132" s="9" t="str">
        <f t="shared" si="11"/>
        <v>OPEN</v>
      </c>
      <c r="C132" s="9" t="s">
        <v>138</v>
      </c>
      <c r="D132" s="9" t="s">
        <v>372</v>
      </c>
      <c r="E132" s="9" t="s">
        <v>373</v>
      </c>
      <c r="F132" s="9">
        <v>1326820</v>
      </c>
      <c r="G132" s="9" t="str">
        <f>("xxxx" &amp; RIGHT(F132, 3))</f>
        <v>xxxx820</v>
      </c>
      <c r="H132" s="9">
        <v>94278</v>
      </c>
      <c r="I132" s="10" t="s">
        <v>28</v>
      </c>
      <c r="J132" s="9" t="s">
        <v>154</v>
      </c>
      <c r="K132" s="9" t="str">
        <f t="shared" si="12"/>
        <v>Hygienist 14</v>
      </c>
      <c r="L132" s="9" t="s">
        <v>50</v>
      </c>
      <c r="M132" s="11" t="s">
        <v>55</v>
      </c>
      <c r="N132" s="9" t="s">
        <v>32</v>
      </c>
      <c r="O132" s="12">
        <v>45643</v>
      </c>
      <c r="P132" s="12">
        <f t="shared" si="13"/>
        <v>45643</v>
      </c>
      <c r="Q132" s="13">
        <v>4100</v>
      </c>
      <c r="R132" s="14">
        <v>45653</v>
      </c>
      <c r="S132" s="14">
        <v>45653</v>
      </c>
      <c r="T132" s="135">
        <f t="shared" si="14"/>
        <v>0</v>
      </c>
      <c r="U132" s="135">
        <f t="shared" si="15"/>
        <v>10</v>
      </c>
      <c r="V132" s="10">
        <v>183</v>
      </c>
      <c r="W132" s="15">
        <v>45812</v>
      </c>
      <c r="X132" s="13">
        <v>2354.13</v>
      </c>
      <c r="Y132" s="13">
        <f t="shared" si="16"/>
        <v>-1745.87</v>
      </c>
      <c r="Z132" s="13">
        <v>0</v>
      </c>
      <c r="AA132" s="16">
        <f>SUM(DASHBOARD!$Z132-DASHBOARD!$X132)</f>
        <v>-2354.13</v>
      </c>
      <c r="AB132" s="9"/>
      <c r="AC132" s="9"/>
      <c r="AD132" s="9" t="s">
        <v>33</v>
      </c>
      <c r="AE132" s="9"/>
      <c r="AF132" s="17"/>
      <c r="AG132" s="17"/>
    </row>
    <row r="133" spans="1:33" ht="15.75" customHeight="1">
      <c r="A133" s="9" t="s">
        <v>374</v>
      </c>
      <c r="B133" s="9" t="str">
        <f t="shared" si="11"/>
        <v>OPEN</v>
      </c>
      <c r="C133" s="9" t="s">
        <v>138</v>
      </c>
      <c r="D133" s="9" t="s">
        <v>375</v>
      </c>
      <c r="E133" s="9" t="s">
        <v>376</v>
      </c>
      <c r="F133" s="9">
        <v>1194796</v>
      </c>
      <c r="G133" s="9" t="str">
        <f>("xxxx" &amp; RIGHT(F133, 3))</f>
        <v>xxxx796</v>
      </c>
      <c r="H133" s="9">
        <v>88907</v>
      </c>
      <c r="I133" s="10" t="s">
        <v>28</v>
      </c>
      <c r="J133" s="9" t="s">
        <v>54</v>
      </c>
      <c r="K133" s="9" t="str">
        <f t="shared" si="12"/>
        <v>Hygienist 05</v>
      </c>
      <c r="L133" s="9" t="s">
        <v>50</v>
      </c>
      <c r="M133" s="11" t="s">
        <v>55</v>
      </c>
      <c r="N133" s="9" t="s">
        <v>56</v>
      </c>
      <c r="O133" s="12">
        <v>45174</v>
      </c>
      <c r="P133" s="12">
        <f t="shared" si="13"/>
        <v>45174</v>
      </c>
      <c r="Q133" s="13">
        <v>575</v>
      </c>
      <c r="R133" s="14"/>
      <c r="S133" s="14"/>
      <c r="T133" s="135">
        <f t="shared" si="14"/>
        <v>0</v>
      </c>
      <c r="U133" s="135" t="str">
        <f t="shared" si="15"/>
        <v>0</v>
      </c>
      <c r="V133" s="10"/>
      <c r="W133" s="9"/>
      <c r="X133" s="13"/>
      <c r="Y133" s="13" t="str">
        <f t="shared" si="16"/>
        <v/>
      </c>
      <c r="Z133" s="13">
        <v>0</v>
      </c>
      <c r="AA133" s="16">
        <f>SUM(DASHBOARD!$Z133-DASHBOARD!$X133)</f>
        <v>0</v>
      </c>
      <c r="AB133" s="9"/>
      <c r="AC133" s="9"/>
      <c r="AD133" s="9" t="s">
        <v>33</v>
      </c>
      <c r="AE133" s="9"/>
      <c r="AF133" s="17"/>
      <c r="AG133" s="17"/>
    </row>
    <row r="134" spans="1:33" ht="15.75" customHeight="1">
      <c r="A134" s="9" t="s">
        <v>377</v>
      </c>
      <c r="B134" s="9" t="str">
        <f t="shared" si="11"/>
        <v>OPEN</v>
      </c>
      <c r="C134" s="9" t="s">
        <v>138</v>
      </c>
      <c r="D134" s="9" t="s">
        <v>378</v>
      </c>
      <c r="E134" s="9" t="s">
        <v>379</v>
      </c>
      <c r="F134" s="9">
        <v>1138182</v>
      </c>
      <c r="G134" s="9" t="str">
        <f>("xxxx" &amp; RIGHT(F134, 3))</f>
        <v>xxxx182</v>
      </c>
      <c r="H134" s="9">
        <v>85820</v>
      </c>
      <c r="I134" s="10" t="s">
        <v>28</v>
      </c>
      <c r="J134" s="9" t="s">
        <v>54</v>
      </c>
      <c r="K134" s="9" t="str">
        <f t="shared" si="12"/>
        <v>Hygienist 05</v>
      </c>
      <c r="L134" s="9" t="s">
        <v>50</v>
      </c>
      <c r="M134" s="11" t="s">
        <v>40</v>
      </c>
      <c r="N134" s="9" t="s">
        <v>32</v>
      </c>
      <c r="O134" s="12">
        <v>44770</v>
      </c>
      <c r="P134" s="12">
        <f t="shared" si="13"/>
        <v>44770</v>
      </c>
      <c r="Q134" s="13">
        <v>6375</v>
      </c>
      <c r="R134" s="14">
        <v>44777</v>
      </c>
      <c r="S134" s="14">
        <v>44780</v>
      </c>
      <c r="T134" s="135">
        <f t="shared" si="14"/>
        <v>3</v>
      </c>
      <c r="U134" s="135">
        <f t="shared" si="15"/>
        <v>7</v>
      </c>
      <c r="V134" s="10">
        <v>17</v>
      </c>
      <c r="W134" s="15">
        <v>45099</v>
      </c>
      <c r="X134" s="13">
        <v>9715.23</v>
      </c>
      <c r="Y134" s="13">
        <f t="shared" si="16"/>
        <v>3340.2299999999996</v>
      </c>
      <c r="Z134" s="13">
        <v>9715.23</v>
      </c>
      <c r="AA134" s="16">
        <f>SUM(DASHBOARD!$Z134-DASHBOARD!$X134)</f>
        <v>0</v>
      </c>
      <c r="AB134" s="9">
        <v>800027</v>
      </c>
      <c r="AC134" s="15">
        <v>45131</v>
      </c>
      <c r="AD134" s="15" t="s">
        <v>41</v>
      </c>
      <c r="AE134" s="9"/>
      <c r="AF134" s="17"/>
      <c r="AG134" s="17"/>
    </row>
    <row r="135" spans="1:33" ht="15.75" customHeight="1">
      <c r="A135" s="9"/>
      <c r="B135" s="9" t="str">
        <f t="shared" si="11"/>
        <v>Not Started</v>
      </c>
      <c r="C135" s="9" t="s">
        <v>138</v>
      </c>
      <c r="D135" s="9" t="s">
        <v>380</v>
      </c>
      <c r="E135" s="9" t="s">
        <v>381</v>
      </c>
      <c r="F135" s="9">
        <v>1320959</v>
      </c>
      <c r="G135" s="9" t="str">
        <f>("xxxx" &amp; RIGHT(F135, 3))</f>
        <v>xxxx959</v>
      </c>
      <c r="H135" s="9">
        <v>93959</v>
      </c>
      <c r="I135" s="10" t="s">
        <v>28</v>
      </c>
      <c r="J135" s="9" t="s">
        <v>154</v>
      </c>
      <c r="K135" s="9" t="str">
        <f t="shared" si="12"/>
        <v>Hygienist 14</v>
      </c>
      <c r="L135" s="9" t="s">
        <v>262</v>
      </c>
      <c r="M135" s="11" t="s">
        <v>55</v>
      </c>
      <c r="N135" s="9" t="s">
        <v>97</v>
      </c>
      <c r="O135" s="12">
        <v>45609</v>
      </c>
      <c r="P135" s="12">
        <f t="shared" si="13"/>
        <v>45609</v>
      </c>
      <c r="Q135" s="13">
        <v>4100</v>
      </c>
      <c r="R135" s="14"/>
      <c r="S135" s="14"/>
      <c r="T135" s="135">
        <f t="shared" si="14"/>
        <v>0</v>
      </c>
      <c r="U135" s="135" t="str">
        <f t="shared" si="15"/>
        <v>0</v>
      </c>
      <c r="V135" s="10"/>
      <c r="W135" s="15"/>
      <c r="X135" s="13"/>
      <c r="Y135" s="13" t="str">
        <f t="shared" si="16"/>
        <v/>
      </c>
      <c r="Z135" s="13">
        <f>DASHBOARD!$X135</f>
        <v>0</v>
      </c>
      <c r="AA135" s="16">
        <f>SUM(DASHBOARD!$Z135-DASHBOARD!$X135)</f>
        <v>0</v>
      </c>
      <c r="AB135" s="9"/>
      <c r="AC135" s="15"/>
      <c r="AD135" s="15" t="s">
        <v>33</v>
      </c>
      <c r="AE135" s="9"/>
      <c r="AF135" s="17"/>
      <c r="AG135" s="17"/>
    </row>
    <row r="136" spans="1:33" ht="15.75" customHeight="1">
      <c r="A136" s="9"/>
      <c r="B136" s="9" t="str">
        <f t="shared" si="11"/>
        <v>Not Started</v>
      </c>
      <c r="C136" s="9" t="s">
        <v>138</v>
      </c>
      <c r="D136" s="9" t="s">
        <v>382</v>
      </c>
      <c r="E136" s="9" t="s">
        <v>383</v>
      </c>
      <c r="F136" s="9">
        <v>1327986</v>
      </c>
      <c r="G136" s="9" t="str">
        <f>("xxxx" &amp; RIGHT(F136, 3))</f>
        <v>xxxx986</v>
      </c>
      <c r="H136" s="9">
        <v>94350</v>
      </c>
      <c r="I136" s="10" t="s">
        <v>28</v>
      </c>
      <c r="J136" s="9"/>
      <c r="K136" s="9" t="e">
        <f t="shared" si="12"/>
        <v>#N/A</v>
      </c>
      <c r="L136" s="9" t="s">
        <v>50</v>
      </c>
      <c r="M136" s="11" t="s">
        <v>55</v>
      </c>
      <c r="N136" s="9" t="s">
        <v>97</v>
      </c>
      <c r="O136" s="12">
        <v>45652</v>
      </c>
      <c r="P136" s="12">
        <f t="shared" si="13"/>
        <v>45652</v>
      </c>
      <c r="Q136" s="13">
        <v>4100</v>
      </c>
      <c r="R136" s="14"/>
      <c r="S136" s="14"/>
      <c r="T136" s="135">
        <f t="shared" si="14"/>
        <v>0</v>
      </c>
      <c r="U136" s="135" t="str">
        <f t="shared" si="15"/>
        <v>0</v>
      </c>
      <c r="V136" s="10"/>
      <c r="W136" s="15"/>
      <c r="X136" s="13"/>
      <c r="Y136" s="13" t="str">
        <f t="shared" si="16"/>
        <v/>
      </c>
      <c r="Z136" s="13">
        <f>DASHBOARD!$X136</f>
        <v>0</v>
      </c>
      <c r="AA136" s="16">
        <f>SUM(DASHBOARD!$Z136-DASHBOARD!$X136)</f>
        <v>0</v>
      </c>
      <c r="AB136" s="9"/>
      <c r="AC136" s="15"/>
      <c r="AD136" s="15" t="s">
        <v>33</v>
      </c>
      <c r="AE136" s="9"/>
      <c r="AF136" s="17"/>
      <c r="AG136" s="17"/>
    </row>
    <row r="137" spans="1:33" ht="15.75" customHeight="1">
      <c r="A137" s="9" t="s">
        <v>384</v>
      </c>
      <c r="B137" s="9" t="str">
        <f t="shared" si="11"/>
        <v>OPEN</v>
      </c>
      <c r="C137" s="9" t="s">
        <v>138</v>
      </c>
      <c r="D137" s="9" t="s">
        <v>385</v>
      </c>
      <c r="E137" s="9" t="s">
        <v>386</v>
      </c>
      <c r="F137" s="9">
        <v>1140683</v>
      </c>
      <c r="G137" s="9" t="str">
        <f>("xxxx" &amp; RIGHT(F137, 3))</f>
        <v>xxxx683</v>
      </c>
      <c r="H137" s="9">
        <v>86135</v>
      </c>
      <c r="I137" s="10" t="s">
        <v>28</v>
      </c>
      <c r="J137" s="9" t="s">
        <v>45</v>
      </c>
      <c r="K137" s="9" t="str">
        <f t="shared" si="12"/>
        <v>Hygienist 03</v>
      </c>
      <c r="L137" s="9" t="s">
        <v>50</v>
      </c>
      <c r="M137" s="11" t="s">
        <v>55</v>
      </c>
      <c r="N137" s="9" t="s">
        <v>32</v>
      </c>
      <c r="O137" s="12">
        <v>44816</v>
      </c>
      <c r="P137" s="12">
        <f t="shared" si="13"/>
        <v>44816</v>
      </c>
      <c r="Q137" s="13">
        <v>11575</v>
      </c>
      <c r="R137" s="14">
        <v>44861</v>
      </c>
      <c r="S137" s="14">
        <v>44891</v>
      </c>
      <c r="T137" s="135">
        <f t="shared" si="14"/>
        <v>30</v>
      </c>
      <c r="U137" s="135">
        <f t="shared" si="15"/>
        <v>45</v>
      </c>
      <c r="V137" s="10">
        <v>53</v>
      </c>
      <c r="W137" s="15">
        <v>45323</v>
      </c>
      <c r="X137" s="13">
        <v>15829.9</v>
      </c>
      <c r="Y137" s="13">
        <f t="shared" si="16"/>
        <v>4254.8999999999996</v>
      </c>
      <c r="Z137" s="13">
        <v>15829.9</v>
      </c>
      <c r="AA137" s="16">
        <f>SUM(DASHBOARD!$Z137-DASHBOARD!$X137)</f>
        <v>0</v>
      </c>
      <c r="AB137" s="9">
        <v>819271</v>
      </c>
      <c r="AC137" s="15">
        <v>45420</v>
      </c>
      <c r="AD137" s="9" t="s">
        <v>41</v>
      </c>
      <c r="AE137" s="9"/>
      <c r="AF137" s="17"/>
      <c r="AG137" s="17"/>
    </row>
    <row r="138" spans="1:33" ht="15.75" customHeight="1">
      <c r="A138" s="9" t="s">
        <v>387</v>
      </c>
      <c r="B138" s="9" t="str">
        <f t="shared" si="11"/>
        <v>OPEN</v>
      </c>
      <c r="C138" s="9" t="s">
        <v>138</v>
      </c>
      <c r="D138" s="9" t="s">
        <v>388</v>
      </c>
      <c r="E138" s="9" t="s">
        <v>389</v>
      </c>
      <c r="F138" s="9">
        <v>1301195</v>
      </c>
      <c r="G138" s="9" t="str">
        <f>("xxxx" &amp; RIGHT(F138, 3))</f>
        <v>xxxx195</v>
      </c>
      <c r="H138" s="9">
        <v>92644</v>
      </c>
      <c r="I138" s="10" t="s">
        <v>28</v>
      </c>
      <c r="J138" s="9" t="s">
        <v>154</v>
      </c>
      <c r="K138" s="9" t="str">
        <f t="shared" si="12"/>
        <v>Hygienist 14</v>
      </c>
      <c r="L138" s="9" t="s">
        <v>155</v>
      </c>
      <c r="M138" s="11" t="s">
        <v>55</v>
      </c>
      <c r="N138" s="9" t="s">
        <v>32</v>
      </c>
      <c r="O138" s="12">
        <v>45497</v>
      </c>
      <c r="P138" s="12">
        <f t="shared" si="13"/>
        <v>45497</v>
      </c>
      <c r="Q138" s="13">
        <v>4000</v>
      </c>
      <c r="R138" s="14">
        <v>45515</v>
      </c>
      <c r="S138" s="14">
        <v>45515</v>
      </c>
      <c r="T138" s="135">
        <f t="shared" si="14"/>
        <v>0</v>
      </c>
      <c r="U138" s="135">
        <f t="shared" si="15"/>
        <v>18</v>
      </c>
      <c r="V138" s="10">
        <v>208</v>
      </c>
      <c r="W138" s="15">
        <v>45828</v>
      </c>
      <c r="X138" s="13">
        <v>2830.21</v>
      </c>
      <c r="Y138" s="13">
        <f t="shared" si="16"/>
        <v>-1169.79</v>
      </c>
      <c r="Z138" s="13">
        <v>0</v>
      </c>
      <c r="AA138" s="16">
        <f>SUM(DASHBOARD!$Z138-DASHBOARD!$X138)</f>
        <v>-2830.21</v>
      </c>
      <c r="AB138" s="9"/>
      <c r="AC138" s="15"/>
      <c r="AD138" s="9" t="s">
        <v>33</v>
      </c>
      <c r="AE138" s="9"/>
      <c r="AF138" s="17"/>
      <c r="AG138" s="17"/>
    </row>
    <row r="139" spans="1:33" ht="15.75" customHeight="1">
      <c r="A139" s="9" t="s">
        <v>390</v>
      </c>
      <c r="B139" s="9" t="str">
        <f t="shared" si="11"/>
        <v>OPEN</v>
      </c>
      <c r="C139" s="9" t="s">
        <v>138</v>
      </c>
      <c r="D139" s="9" t="s">
        <v>391</v>
      </c>
      <c r="E139" s="9" t="s">
        <v>392</v>
      </c>
      <c r="F139" s="9">
        <v>1305383</v>
      </c>
      <c r="G139" s="9" t="str">
        <f>("xxxx" &amp; RIGHT(F139, 3))</f>
        <v>xxxx383</v>
      </c>
      <c r="H139" s="9">
        <v>92976</v>
      </c>
      <c r="I139" s="10" t="s">
        <v>28</v>
      </c>
      <c r="J139" s="9" t="s">
        <v>154</v>
      </c>
      <c r="K139" s="9" t="str">
        <f t="shared" si="12"/>
        <v>Hygienist 14</v>
      </c>
      <c r="L139" s="9" t="s">
        <v>50</v>
      </c>
      <c r="M139" s="11" t="s">
        <v>55</v>
      </c>
      <c r="N139" s="9" t="s">
        <v>97</v>
      </c>
      <c r="O139" s="12">
        <v>45520</v>
      </c>
      <c r="P139" s="12">
        <f t="shared" si="13"/>
        <v>45520</v>
      </c>
      <c r="Q139" s="13">
        <v>4000</v>
      </c>
      <c r="R139" s="14"/>
      <c r="S139" s="14"/>
      <c r="T139" s="135">
        <f t="shared" si="14"/>
        <v>0</v>
      </c>
      <c r="U139" s="135" t="str">
        <f t="shared" si="15"/>
        <v>0</v>
      </c>
      <c r="V139" s="10"/>
      <c r="W139" s="15"/>
      <c r="X139" s="13"/>
      <c r="Y139" s="13" t="str">
        <f t="shared" si="16"/>
        <v/>
      </c>
      <c r="Z139" s="13">
        <f>DASHBOARD!$X139</f>
        <v>0</v>
      </c>
      <c r="AA139" s="16">
        <f>SUM(DASHBOARD!$Z139-DASHBOARD!$X139)</f>
        <v>0</v>
      </c>
      <c r="AB139" s="9"/>
      <c r="AC139" s="15"/>
      <c r="AD139" s="9" t="s">
        <v>33</v>
      </c>
      <c r="AE139" s="9"/>
      <c r="AF139" s="17"/>
      <c r="AG139" s="17"/>
    </row>
    <row r="140" spans="1:33" ht="15.75" customHeight="1">
      <c r="A140" s="9" t="s">
        <v>393</v>
      </c>
      <c r="B140" s="9" t="str">
        <f t="shared" si="11"/>
        <v>OPEN</v>
      </c>
      <c r="C140" s="9" t="s">
        <v>138</v>
      </c>
      <c r="D140" s="9" t="s">
        <v>394</v>
      </c>
      <c r="E140" s="9" t="s">
        <v>395</v>
      </c>
      <c r="F140" s="9">
        <v>1182354</v>
      </c>
      <c r="G140" s="9" t="str">
        <f>("xxxx" &amp; RIGHT(F140, 3))</f>
        <v>xxxx354</v>
      </c>
      <c r="H140" s="9">
        <v>74694</v>
      </c>
      <c r="I140" s="10" t="s">
        <v>28</v>
      </c>
      <c r="J140" s="9"/>
      <c r="K140" s="9" t="e">
        <f t="shared" si="12"/>
        <v>#N/A</v>
      </c>
      <c r="L140" s="9" t="s">
        <v>39</v>
      </c>
      <c r="M140" s="11" t="s">
        <v>55</v>
      </c>
      <c r="N140" s="9" t="s">
        <v>56</v>
      </c>
      <c r="O140" s="12">
        <v>45082</v>
      </c>
      <c r="P140" s="12">
        <f t="shared" si="13"/>
        <v>45082</v>
      </c>
      <c r="Q140" s="13">
        <v>19000</v>
      </c>
      <c r="R140" s="14"/>
      <c r="S140" s="14"/>
      <c r="T140" s="135">
        <f t="shared" si="14"/>
        <v>0</v>
      </c>
      <c r="U140" s="135" t="str">
        <f t="shared" si="15"/>
        <v>0</v>
      </c>
      <c r="V140" s="10"/>
      <c r="W140" s="15"/>
      <c r="X140" s="13"/>
      <c r="Y140" s="13" t="str">
        <f t="shared" si="16"/>
        <v/>
      </c>
      <c r="Z140" s="13">
        <f>DASHBOARD!$X140</f>
        <v>0</v>
      </c>
      <c r="AA140" s="16">
        <f>SUM(DASHBOARD!$Z140-DASHBOARD!$X140)</f>
        <v>0</v>
      </c>
      <c r="AB140" s="9"/>
      <c r="AC140" s="15"/>
      <c r="AD140" s="9" t="s">
        <v>33</v>
      </c>
      <c r="AE140" s="9"/>
      <c r="AF140" s="17"/>
      <c r="AG140" s="17"/>
    </row>
    <row r="141" spans="1:33" ht="15.75" customHeight="1">
      <c r="A141" s="9" t="s">
        <v>396</v>
      </c>
      <c r="B141" s="9" t="str">
        <f t="shared" si="11"/>
        <v>OPEN</v>
      </c>
      <c r="C141" s="9" t="s">
        <v>138</v>
      </c>
      <c r="D141" s="9" t="s">
        <v>397</v>
      </c>
      <c r="E141" s="9" t="s">
        <v>398</v>
      </c>
      <c r="F141" s="9">
        <v>1200324</v>
      </c>
      <c r="G141" s="9" t="str">
        <f>("xxxx" &amp; RIGHT(F141, 3))</f>
        <v>xxxx324</v>
      </c>
      <c r="H141" s="9">
        <v>89727</v>
      </c>
      <c r="I141" s="10" t="s">
        <v>28</v>
      </c>
      <c r="J141" s="9" t="s">
        <v>70</v>
      </c>
      <c r="K141" s="9" t="str">
        <f t="shared" si="12"/>
        <v>Hygienist 07</v>
      </c>
      <c r="L141" s="9" t="s">
        <v>50</v>
      </c>
      <c r="M141" s="11" t="s">
        <v>55</v>
      </c>
      <c r="N141" s="9" t="s">
        <v>32</v>
      </c>
      <c r="O141" s="12">
        <v>45568</v>
      </c>
      <c r="P141" s="12">
        <f t="shared" si="13"/>
        <v>45568</v>
      </c>
      <c r="Q141" s="13">
        <v>5500</v>
      </c>
      <c r="R141" s="14">
        <v>45202</v>
      </c>
      <c r="S141" s="14">
        <v>45203</v>
      </c>
      <c r="T141" s="135">
        <f t="shared" si="14"/>
        <v>1</v>
      </c>
      <c r="U141" s="135">
        <f t="shared" si="15"/>
        <v>-366</v>
      </c>
      <c r="V141" s="10">
        <v>66</v>
      </c>
      <c r="W141" s="15">
        <v>45377</v>
      </c>
      <c r="X141" s="13">
        <v>2511.13</v>
      </c>
      <c r="Y141" s="13">
        <f t="shared" si="16"/>
        <v>-2988.87</v>
      </c>
      <c r="Z141" s="13">
        <f>DASHBOARD!$X141</f>
        <v>2511.13</v>
      </c>
      <c r="AA141" s="16">
        <f>SUM(DASHBOARD!$Z141-DASHBOARD!$X141)</f>
        <v>0</v>
      </c>
      <c r="AB141" s="9">
        <v>820328</v>
      </c>
      <c r="AC141" s="15">
        <v>45427</v>
      </c>
      <c r="AD141" s="9" t="s">
        <v>41</v>
      </c>
      <c r="AE141" s="9"/>
      <c r="AF141" s="17"/>
      <c r="AG141" s="17"/>
    </row>
    <row r="142" spans="1:33" ht="15.75" customHeight="1">
      <c r="A142" s="9" t="s">
        <v>399</v>
      </c>
      <c r="B142" s="9" t="str">
        <f t="shared" si="11"/>
        <v>OPEN</v>
      </c>
      <c r="C142" s="9" t="s">
        <v>138</v>
      </c>
      <c r="D142" s="9" t="s">
        <v>400</v>
      </c>
      <c r="E142" s="9" t="s">
        <v>401</v>
      </c>
      <c r="F142" s="9">
        <v>1224747</v>
      </c>
      <c r="G142" s="9" t="str">
        <f>("xxxx" &amp; RIGHT(F142, 3))</f>
        <v>xxxx747</v>
      </c>
      <c r="H142" s="9">
        <v>91258</v>
      </c>
      <c r="I142" s="10" t="s">
        <v>28</v>
      </c>
      <c r="J142" s="9" t="s">
        <v>115</v>
      </c>
      <c r="K142" s="9" t="str">
        <f t="shared" si="12"/>
        <v>Hygienist 11</v>
      </c>
      <c r="L142" s="9" t="s">
        <v>50</v>
      </c>
      <c r="M142" s="11" t="s">
        <v>55</v>
      </c>
      <c r="N142" s="9" t="s">
        <v>32</v>
      </c>
      <c r="O142" s="12">
        <v>45371</v>
      </c>
      <c r="P142" s="12">
        <f t="shared" si="13"/>
        <v>45371</v>
      </c>
      <c r="Q142" s="13">
        <v>575</v>
      </c>
      <c r="R142" s="14">
        <v>45505</v>
      </c>
      <c r="S142" s="14">
        <v>45507</v>
      </c>
      <c r="T142" s="135">
        <f t="shared" si="14"/>
        <v>2</v>
      </c>
      <c r="U142" s="135">
        <f t="shared" si="15"/>
        <v>134</v>
      </c>
      <c r="V142" s="10">
        <v>240</v>
      </c>
      <c r="W142" s="15">
        <v>45862</v>
      </c>
      <c r="X142" s="13">
        <v>6730.39</v>
      </c>
      <c r="Y142" s="13">
        <f t="shared" si="16"/>
        <v>6155.39</v>
      </c>
      <c r="Z142" s="13">
        <v>0</v>
      </c>
      <c r="AA142" s="16">
        <f>SUM(DASHBOARD!$Z142-DASHBOARD!$X142)</f>
        <v>-6730.39</v>
      </c>
      <c r="AB142" s="9"/>
      <c r="AC142" s="15"/>
      <c r="AD142" s="9" t="s">
        <v>33</v>
      </c>
      <c r="AE142" s="9"/>
      <c r="AF142" s="17"/>
      <c r="AG142" s="17"/>
    </row>
    <row r="143" spans="1:33" ht="15.75" customHeight="1">
      <c r="A143" s="9" t="s">
        <v>402</v>
      </c>
      <c r="B143" s="9" t="str">
        <f t="shared" si="11"/>
        <v>OPEN</v>
      </c>
      <c r="C143" s="9" t="s">
        <v>138</v>
      </c>
      <c r="D143" s="9" t="s">
        <v>400</v>
      </c>
      <c r="E143" s="9" t="s">
        <v>401</v>
      </c>
      <c r="F143" s="9">
        <v>1305847</v>
      </c>
      <c r="G143" s="9" t="str">
        <f>("xxxx" &amp; RIGHT(F143, 3))</f>
        <v>xxxx847</v>
      </c>
      <c r="H143" s="9">
        <v>93050</v>
      </c>
      <c r="I143" s="10" t="s">
        <v>28</v>
      </c>
      <c r="J143" s="9" t="s">
        <v>115</v>
      </c>
      <c r="K143" s="9" t="str">
        <f t="shared" si="12"/>
        <v>Hygienist 11</v>
      </c>
      <c r="L143" s="9" t="s">
        <v>50</v>
      </c>
      <c r="M143" s="11" t="s">
        <v>55</v>
      </c>
      <c r="N143" s="9" t="s">
        <v>32</v>
      </c>
      <c r="O143" s="12">
        <v>45520</v>
      </c>
      <c r="P143" s="12">
        <f t="shared" si="13"/>
        <v>45520</v>
      </c>
      <c r="Q143" s="13">
        <v>575</v>
      </c>
      <c r="R143" s="14">
        <v>45519</v>
      </c>
      <c r="S143" s="14">
        <v>45522</v>
      </c>
      <c r="T143" s="135">
        <f t="shared" si="14"/>
        <v>3</v>
      </c>
      <c r="U143" s="135">
        <f t="shared" si="15"/>
        <v>-1</v>
      </c>
      <c r="V143" s="10">
        <v>214</v>
      </c>
      <c r="W143" s="15">
        <v>45832</v>
      </c>
      <c r="X143" s="13">
        <v>9069.99</v>
      </c>
      <c r="Y143" s="13">
        <f t="shared" si="16"/>
        <v>8494.99</v>
      </c>
      <c r="Z143" s="13">
        <v>0</v>
      </c>
      <c r="AA143" s="16">
        <f>SUM(DASHBOARD!$Z143-DASHBOARD!$X143)</f>
        <v>-9069.99</v>
      </c>
      <c r="AB143" s="9"/>
      <c r="AC143" s="15"/>
      <c r="AD143" s="9" t="s">
        <v>33</v>
      </c>
      <c r="AE143" s="9"/>
      <c r="AF143" s="17"/>
      <c r="AG143" s="17"/>
    </row>
    <row r="144" spans="1:33" ht="15.75" customHeight="1">
      <c r="A144" s="9" t="s">
        <v>403</v>
      </c>
      <c r="B144" s="9" t="str">
        <f t="shared" si="11"/>
        <v>OPEN</v>
      </c>
      <c r="C144" s="9" t="s">
        <v>138</v>
      </c>
      <c r="D144" s="9" t="s">
        <v>404</v>
      </c>
      <c r="E144" s="9" t="s">
        <v>405</v>
      </c>
      <c r="F144" s="9">
        <v>1142123</v>
      </c>
      <c r="G144" s="9" t="str">
        <f>("xxxx" &amp; RIGHT(F144, 3))</f>
        <v>xxxx123</v>
      </c>
      <c r="H144" s="9">
        <v>86125</v>
      </c>
      <c r="I144" s="10" t="s">
        <v>28</v>
      </c>
      <c r="J144" s="9" t="s">
        <v>115</v>
      </c>
      <c r="K144" s="9" t="str">
        <f t="shared" si="12"/>
        <v>Hygienist 11</v>
      </c>
      <c r="L144" s="9" t="s">
        <v>50</v>
      </c>
      <c r="M144" s="11" t="s">
        <v>40</v>
      </c>
      <c r="N144" s="9" t="s">
        <v>32</v>
      </c>
      <c r="O144" s="12">
        <v>44796</v>
      </c>
      <c r="P144" s="12">
        <f t="shared" si="13"/>
        <v>44796</v>
      </c>
      <c r="Q144" s="13">
        <v>300</v>
      </c>
      <c r="R144" s="14">
        <v>44796</v>
      </c>
      <c r="S144" s="14">
        <v>44799</v>
      </c>
      <c r="T144" s="135">
        <f t="shared" si="14"/>
        <v>3</v>
      </c>
      <c r="U144" s="135">
        <f t="shared" si="15"/>
        <v>0</v>
      </c>
      <c r="V144" s="10">
        <v>41</v>
      </c>
      <c r="W144" s="15">
        <v>45184</v>
      </c>
      <c r="X144" s="13">
        <v>5954.03</v>
      </c>
      <c r="Y144" s="13">
        <f t="shared" si="16"/>
        <v>5654.03</v>
      </c>
      <c r="Z144" s="13">
        <v>5954.03</v>
      </c>
      <c r="AA144" s="16">
        <f>SUM(DASHBOARD!$Z144-DASHBOARD!$X144)</f>
        <v>0</v>
      </c>
      <c r="AB144" s="9">
        <v>807569</v>
      </c>
      <c r="AC144" s="15">
        <v>45238</v>
      </c>
      <c r="AD144" s="9" t="s">
        <v>41</v>
      </c>
      <c r="AE144" s="9"/>
      <c r="AF144" s="17"/>
      <c r="AG144" s="17"/>
    </row>
    <row r="145" spans="1:33" ht="15.75" customHeight="1">
      <c r="A145" s="9" t="s">
        <v>406</v>
      </c>
      <c r="B145" s="9" t="str">
        <f t="shared" si="11"/>
        <v>OPEN</v>
      </c>
      <c r="C145" s="9" t="s">
        <v>138</v>
      </c>
      <c r="D145" s="9" t="s">
        <v>407</v>
      </c>
      <c r="E145" s="9" t="s">
        <v>408</v>
      </c>
      <c r="F145" s="9">
        <v>1240803</v>
      </c>
      <c r="G145" s="9" t="str">
        <f>("xxxx" &amp; RIGHT(F145, 3))</f>
        <v>xxxx803</v>
      </c>
      <c r="H145" s="9">
        <v>91997</v>
      </c>
      <c r="I145" s="10" t="s">
        <v>28</v>
      </c>
      <c r="J145" s="9" t="s">
        <v>70</v>
      </c>
      <c r="K145" s="9" t="str">
        <f t="shared" si="12"/>
        <v>Hygienist 07</v>
      </c>
      <c r="L145" s="9" t="s">
        <v>50</v>
      </c>
      <c r="M145" s="11" t="s">
        <v>55</v>
      </c>
      <c r="N145" s="9" t="s">
        <v>97</v>
      </c>
      <c r="O145" s="12">
        <v>45453</v>
      </c>
      <c r="P145" s="12">
        <f t="shared" si="13"/>
        <v>45453</v>
      </c>
      <c r="Q145" s="13">
        <v>575</v>
      </c>
      <c r="R145" s="14"/>
      <c r="S145" s="14"/>
      <c r="T145" s="135">
        <f t="shared" si="14"/>
        <v>0</v>
      </c>
      <c r="U145" s="135" t="str">
        <f t="shared" si="15"/>
        <v>0</v>
      </c>
      <c r="V145" s="10"/>
      <c r="W145" s="15"/>
      <c r="X145" s="13"/>
      <c r="Y145" s="13" t="str">
        <f t="shared" si="16"/>
        <v/>
      </c>
      <c r="Z145" s="13">
        <f>DASHBOARD!$X145</f>
        <v>0</v>
      </c>
      <c r="AA145" s="16">
        <f>SUM(DASHBOARD!$Z145-DASHBOARD!$X145)</f>
        <v>0</v>
      </c>
      <c r="AB145" s="9"/>
      <c r="AC145" s="15"/>
      <c r="AD145" s="9" t="s">
        <v>33</v>
      </c>
      <c r="AE145" s="9"/>
      <c r="AF145" s="17"/>
      <c r="AG145" s="17"/>
    </row>
    <row r="146" spans="1:33" ht="15.75" customHeight="1">
      <c r="A146" s="9"/>
      <c r="B146" s="9" t="str">
        <f t="shared" si="11"/>
        <v>Not Started</v>
      </c>
      <c r="C146" s="9" t="s">
        <v>138</v>
      </c>
      <c r="D146" s="9" t="s">
        <v>409</v>
      </c>
      <c r="E146" s="9" t="s">
        <v>410</v>
      </c>
      <c r="F146" s="9">
        <v>1301457</v>
      </c>
      <c r="G146" s="9" t="str">
        <f>("xxxx" &amp; RIGHT(F146, 3))</f>
        <v>xxxx457</v>
      </c>
      <c r="H146" s="9">
        <v>92654</v>
      </c>
      <c r="I146" s="10" t="s">
        <v>28</v>
      </c>
      <c r="J146" s="9" t="s">
        <v>70</v>
      </c>
      <c r="K146" s="9" t="str">
        <f t="shared" si="12"/>
        <v>Hygienist 07</v>
      </c>
      <c r="L146" s="9" t="s">
        <v>50</v>
      </c>
      <c r="M146" s="11" t="s">
        <v>55</v>
      </c>
      <c r="N146" s="9" t="s">
        <v>97</v>
      </c>
      <c r="O146" s="12">
        <v>45498</v>
      </c>
      <c r="P146" s="12">
        <f t="shared" si="13"/>
        <v>45498</v>
      </c>
      <c r="Q146" s="13">
        <v>575</v>
      </c>
      <c r="R146" s="14"/>
      <c r="S146" s="14"/>
      <c r="T146" s="135">
        <f t="shared" si="14"/>
        <v>0</v>
      </c>
      <c r="U146" s="135" t="str">
        <f t="shared" si="15"/>
        <v>0</v>
      </c>
      <c r="V146" s="10"/>
      <c r="W146" s="15"/>
      <c r="X146" s="13"/>
      <c r="Y146" s="13" t="str">
        <f t="shared" si="16"/>
        <v/>
      </c>
      <c r="Z146" s="13">
        <f>DASHBOARD!$X146</f>
        <v>0</v>
      </c>
      <c r="AA146" s="16">
        <f>SUM(DASHBOARD!$Z146-DASHBOARD!$X146)</f>
        <v>0</v>
      </c>
      <c r="AB146" s="9"/>
      <c r="AC146" s="15"/>
      <c r="AD146" s="9" t="s">
        <v>33</v>
      </c>
      <c r="AE146" s="9"/>
      <c r="AF146" s="17"/>
      <c r="AG146" s="17"/>
    </row>
    <row r="147" spans="1:33" ht="15.75" customHeight="1">
      <c r="A147" s="9" t="s">
        <v>411</v>
      </c>
      <c r="B147" s="9" t="str">
        <f t="shared" si="11"/>
        <v>OPEN</v>
      </c>
      <c r="C147" s="9" t="s">
        <v>138</v>
      </c>
      <c r="D147" s="9" t="s">
        <v>412</v>
      </c>
      <c r="E147" s="9" t="s">
        <v>413</v>
      </c>
      <c r="F147" s="9">
        <v>1301470</v>
      </c>
      <c r="G147" s="9" t="str">
        <f>("xxxx" &amp; RIGHT(F147, 3))</f>
        <v>xxxx470</v>
      </c>
      <c r="H147" s="9">
        <v>91998</v>
      </c>
      <c r="I147" s="10" t="s">
        <v>28</v>
      </c>
      <c r="J147" s="9" t="s">
        <v>70</v>
      </c>
      <c r="K147" s="9" t="str">
        <f t="shared" si="12"/>
        <v>Hygienist 07</v>
      </c>
      <c r="L147" s="9" t="s">
        <v>50</v>
      </c>
      <c r="M147" s="11" t="s">
        <v>55</v>
      </c>
      <c r="N147" s="9" t="s">
        <v>32</v>
      </c>
      <c r="O147" s="12">
        <v>45450</v>
      </c>
      <c r="P147" s="12">
        <f t="shared" si="13"/>
        <v>45450</v>
      </c>
      <c r="Q147" s="13">
        <v>24375</v>
      </c>
      <c r="R147" s="14">
        <v>45449</v>
      </c>
      <c r="S147" s="14">
        <v>45480</v>
      </c>
      <c r="T147" s="135">
        <f t="shared" si="14"/>
        <v>31</v>
      </c>
      <c r="U147" s="135">
        <f t="shared" si="15"/>
        <v>-1</v>
      </c>
      <c r="V147" s="10">
        <v>200</v>
      </c>
      <c r="W147" s="15">
        <v>45824</v>
      </c>
      <c r="X147" s="13">
        <v>30605.65</v>
      </c>
      <c r="Y147" s="13">
        <f t="shared" si="16"/>
        <v>6230.6500000000015</v>
      </c>
      <c r="Z147" s="13">
        <v>0</v>
      </c>
      <c r="AA147" s="16">
        <f>SUM(DASHBOARD!$Z147-DASHBOARD!$X147)</f>
        <v>-30605.65</v>
      </c>
      <c r="AB147" s="9"/>
      <c r="AC147" s="15"/>
      <c r="AD147" s="9" t="s">
        <v>33</v>
      </c>
      <c r="AE147" s="9"/>
      <c r="AF147" s="17"/>
      <c r="AG147" s="17"/>
    </row>
    <row r="148" spans="1:33" ht="15.75" customHeight="1">
      <c r="A148" s="9" t="s">
        <v>414</v>
      </c>
      <c r="B148" s="9" t="str">
        <f t="shared" si="11"/>
        <v>OPEN</v>
      </c>
      <c r="C148" s="9" t="s">
        <v>138</v>
      </c>
      <c r="D148" s="9" t="s">
        <v>415</v>
      </c>
      <c r="E148" s="9" t="s">
        <v>416</v>
      </c>
      <c r="F148" s="9">
        <v>1169343</v>
      </c>
      <c r="G148" s="9" t="str">
        <f>("xxxx" &amp; RIGHT(F148, 3))</f>
        <v>xxxx343</v>
      </c>
      <c r="H148" s="9">
        <v>87470</v>
      </c>
      <c r="I148" s="10" t="s">
        <v>28</v>
      </c>
      <c r="J148" s="9" t="s">
        <v>70</v>
      </c>
      <c r="K148" s="9" t="str">
        <f t="shared" si="12"/>
        <v>Hygienist 07</v>
      </c>
      <c r="L148" s="9" t="s">
        <v>50</v>
      </c>
      <c r="M148" s="11" t="s">
        <v>55</v>
      </c>
      <c r="N148" s="9" t="s">
        <v>32</v>
      </c>
      <c r="O148" s="12">
        <v>45050</v>
      </c>
      <c r="P148" s="12">
        <f t="shared" si="13"/>
        <v>45050</v>
      </c>
      <c r="Q148" s="13">
        <v>16575</v>
      </c>
      <c r="R148" s="14">
        <v>45393</v>
      </c>
      <c r="S148" s="14">
        <v>45403</v>
      </c>
      <c r="T148" s="135">
        <f t="shared" si="14"/>
        <v>10</v>
      </c>
      <c r="U148" s="135">
        <f t="shared" si="15"/>
        <v>343</v>
      </c>
      <c r="V148" s="10">
        <v>236</v>
      </c>
      <c r="W148" s="19">
        <v>45862</v>
      </c>
      <c r="X148" s="13">
        <v>19912.419999999998</v>
      </c>
      <c r="Y148" s="13">
        <f t="shared" si="16"/>
        <v>3337.4199999999983</v>
      </c>
      <c r="Z148" s="13">
        <f>DASHBOARD!$X148</f>
        <v>19912.419999999998</v>
      </c>
      <c r="AA148" s="16">
        <f>SUM(DASHBOARD!$Z148-DASHBOARD!$X148)</f>
        <v>0</v>
      </c>
      <c r="AB148" s="9"/>
      <c r="AC148" s="9"/>
      <c r="AD148" s="9" t="s">
        <v>33</v>
      </c>
      <c r="AE148" s="9"/>
      <c r="AF148" s="17"/>
      <c r="AG148" s="17"/>
    </row>
    <row r="149" spans="1:33" ht="15.75" customHeight="1">
      <c r="A149" s="9" t="s">
        <v>417</v>
      </c>
      <c r="B149" s="9" t="str">
        <f t="shared" si="11"/>
        <v>OPEN</v>
      </c>
      <c r="C149" s="9" t="s">
        <v>138</v>
      </c>
      <c r="D149" s="9" t="s">
        <v>418</v>
      </c>
      <c r="E149" s="9" t="s">
        <v>419</v>
      </c>
      <c r="F149" s="9">
        <v>1126983</v>
      </c>
      <c r="G149" s="9" t="str">
        <f>("xxxx" &amp; RIGHT(F149, 3))</f>
        <v>xxxx983</v>
      </c>
      <c r="H149" s="9">
        <v>85293</v>
      </c>
      <c r="I149" s="10" t="s">
        <v>28</v>
      </c>
      <c r="J149" s="9" t="s">
        <v>70</v>
      </c>
      <c r="K149" s="9" t="str">
        <f t="shared" si="12"/>
        <v>Hygienist 07</v>
      </c>
      <c r="L149" s="9" t="s">
        <v>50</v>
      </c>
      <c r="M149" s="11" t="s">
        <v>40</v>
      </c>
      <c r="N149" s="9" t="s">
        <v>32</v>
      </c>
      <c r="O149" s="12">
        <v>44720</v>
      </c>
      <c r="P149" s="12">
        <f t="shared" si="13"/>
        <v>44720</v>
      </c>
      <c r="Q149" s="13">
        <v>575</v>
      </c>
      <c r="R149" s="14">
        <v>44766</v>
      </c>
      <c r="S149" s="14">
        <v>44775</v>
      </c>
      <c r="T149" s="135">
        <f t="shared" si="14"/>
        <v>9</v>
      </c>
      <c r="U149" s="135">
        <f t="shared" si="15"/>
        <v>46</v>
      </c>
      <c r="V149" s="10">
        <v>20</v>
      </c>
      <c r="W149" s="15">
        <v>45100</v>
      </c>
      <c r="X149" s="13">
        <v>21497.37</v>
      </c>
      <c r="Y149" s="13">
        <f t="shared" si="16"/>
        <v>20922.37</v>
      </c>
      <c r="Z149" s="13">
        <v>21497.37</v>
      </c>
      <c r="AA149" s="16">
        <f>SUM(DASHBOARD!$Z149-DASHBOARD!$X149)</f>
        <v>0</v>
      </c>
      <c r="AB149" s="9"/>
      <c r="AC149" s="15">
        <v>45146</v>
      </c>
      <c r="AD149" s="9" t="s">
        <v>41</v>
      </c>
      <c r="AE149" s="9"/>
      <c r="AF149" s="17"/>
      <c r="AG149" s="17"/>
    </row>
    <row r="150" spans="1:33" ht="15.75" customHeight="1">
      <c r="A150" s="9" t="s">
        <v>420</v>
      </c>
      <c r="B150" s="9" t="str">
        <f t="shared" si="11"/>
        <v>OPEN</v>
      </c>
      <c r="C150" s="9" t="s">
        <v>138</v>
      </c>
      <c r="D150" s="9" t="s">
        <v>421</v>
      </c>
      <c r="E150" s="9" t="s">
        <v>422</v>
      </c>
      <c r="F150" s="9">
        <v>1193755</v>
      </c>
      <c r="G150" s="9" t="str">
        <f>("xxxx" &amp; RIGHT(F150, 3))</f>
        <v>xxxx755</v>
      </c>
      <c r="H150" s="9">
        <v>89109</v>
      </c>
      <c r="I150" s="10" t="s">
        <v>28</v>
      </c>
      <c r="J150" s="9" t="s">
        <v>70</v>
      </c>
      <c r="K150" s="9" t="str">
        <f t="shared" si="12"/>
        <v>Hygienist 07</v>
      </c>
      <c r="L150" s="9" t="s">
        <v>50</v>
      </c>
      <c r="M150" s="11" t="s">
        <v>55</v>
      </c>
      <c r="N150" s="9" t="s">
        <v>32</v>
      </c>
      <c r="O150" s="12">
        <v>45161</v>
      </c>
      <c r="P150" s="12">
        <f t="shared" si="13"/>
        <v>45161</v>
      </c>
      <c r="Q150" s="13">
        <v>575</v>
      </c>
      <c r="R150" s="14">
        <v>45404</v>
      </c>
      <c r="S150" s="14">
        <v>45406</v>
      </c>
      <c r="T150" s="135">
        <f t="shared" si="14"/>
        <v>2</v>
      </c>
      <c r="U150" s="135">
        <f t="shared" si="15"/>
        <v>243</v>
      </c>
      <c r="V150" s="10">
        <v>143</v>
      </c>
      <c r="W150" s="15">
        <v>45666</v>
      </c>
      <c r="X150" s="13">
        <v>6575.51</v>
      </c>
      <c r="Y150" s="13">
        <f t="shared" si="16"/>
        <v>6000.51</v>
      </c>
      <c r="Z150" s="13">
        <v>6575.51</v>
      </c>
      <c r="AA150" s="16">
        <f>SUM(DASHBOARD!$Z150-DASHBOARD!$X150)</f>
        <v>0</v>
      </c>
      <c r="AB150" s="9"/>
      <c r="AC150" s="15">
        <v>45699</v>
      </c>
      <c r="AD150" s="9" t="s">
        <v>41</v>
      </c>
      <c r="AE150" s="9"/>
      <c r="AF150" s="17"/>
      <c r="AG150" s="17"/>
    </row>
    <row r="151" spans="1:33" ht="15.75" customHeight="1">
      <c r="A151" s="9" t="s">
        <v>423</v>
      </c>
      <c r="B151" s="9" t="str">
        <f t="shared" si="11"/>
        <v>OPEN</v>
      </c>
      <c r="C151" s="9" t="s">
        <v>138</v>
      </c>
      <c r="D151" s="9" t="s">
        <v>424</v>
      </c>
      <c r="E151" s="9" t="s">
        <v>425</v>
      </c>
      <c r="F151" s="9">
        <v>1136220</v>
      </c>
      <c r="G151" s="9" t="str">
        <f>("xxxx" &amp; RIGHT(F151, 3))</f>
        <v>xxxx220</v>
      </c>
      <c r="H151" s="9">
        <v>85864</v>
      </c>
      <c r="I151" s="10" t="s">
        <v>28</v>
      </c>
      <c r="J151" s="9" t="s">
        <v>115</v>
      </c>
      <c r="K151" s="9" t="str">
        <f t="shared" si="12"/>
        <v>Hygienist 11</v>
      </c>
      <c r="L151" s="9" t="s">
        <v>50</v>
      </c>
      <c r="M151" s="11" t="s">
        <v>55</v>
      </c>
      <c r="N151" s="9" t="s">
        <v>32</v>
      </c>
      <c r="O151" s="12">
        <v>44783</v>
      </c>
      <c r="P151" s="12">
        <f t="shared" si="13"/>
        <v>44783</v>
      </c>
      <c r="Q151" s="13">
        <v>575</v>
      </c>
      <c r="R151" s="14">
        <v>44938</v>
      </c>
      <c r="S151" s="14">
        <v>44954</v>
      </c>
      <c r="T151" s="135">
        <f t="shared" si="14"/>
        <v>16</v>
      </c>
      <c r="U151" s="135">
        <f t="shared" si="15"/>
        <v>155</v>
      </c>
      <c r="V151" s="10">
        <v>48</v>
      </c>
      <c r="W151" s="15">
        <v>45216</v>
      </c>
      <c r="X151" s="13">
        <v>17824.18</v>
      </c>
      <c r="Y151" s="13">
        <f t="shared" si="16"/>
        <v>17249.18</v>
      </c>
      <c r="Z151" s="13">
        <v>17824.18</v>
      </c>
      <c r="AA151" s="16">
        <f>SUM(DASHBOARD!$Z151-DASHBOARD!$X151)</f>
        <v>0</v>
      </c>
      <c r="AB151" s="9">
        <v>808704</v>
      </c>
      <c r="AC151" s="15">
        <v>45257</v>
      </c>
      <c r="AD151" s="9" t="s">
        <v>41</v>
      </c>
      <c r="AE151" s="9"/>
      <c r="AF151" s="17"/>
      <c r="AG151" s="17"/>
    </row>
    <row r="152" spans="1:33" ht="15.75" customHeight="1">
      <c r="A152" s="9"/>
      <c r="B152" s="9" t="str">
        <f t="shared" si="11"/>
        <v>Not Started</v>
      </c>
      <c r="C152" s="9" t="s">
        <v>138</v>
      </c>
      <c r="D152" s="9" t="s">
        <v>426</v>
      </c>
      <c r="E152" s="9" t="s">
        <v>427</v>
      </c>
      <c r="F152" s="9">
        <v>1327637</v>
      </c>
      <c r="G152" s="9" t="str">
        <f>("xxxx" &amp; RIGHT(F152, 3))</f>
        <v>xxxx637</v>
      </c>
      <c r="H152" s="9">
        <v>94204</v>
      </c>
      <c r="I152" s="10" t="s">
        <v>28</v>
      </c>
      <c r="J152" s="9" t="s">
        <v>70</v>
      </c>
      <c r="K152" s="9" t="str">
        <f t="shared" si="12"/>
        <v>Hygienist 07</v>
      </c>
      <c r="L152" s="9" t="s">
        <v>50</v>
      </c>
      <c r="M152" s="11" t="s">
        <v>55</v>
      </c>
      <c r="N152" s="9" t="s">
        <v>97</v>
      </c>
      <c r="O152" s="12">
        <v>45639</v>
      </c>
      <c r="P152" s="12">
        <f t="shared" si="13"/>
        <v>45639</v>
      </c>
      <c r="Q152" s="13">
        <v>7575</v>
      </c>
      <c r="R152" s="14"/>
      <c r="S152" s="14"/>
      <c r="T152" s="135">
        <f t="shared" si="14"/>
        <v>0</v>
      </c>
      <c r="U152" s="135" t="str">
        <f t="shared" si="15"/>
        <v>0</v>
      </c>
      <c r="V152" s="10"/>
      <c r="W152" s="15"/>
      <c r="X152" s="13"/>
      <c r="Y152" s="13" t="str">
        <f t="shared" si="16"/>
        <v/>
      </c>
      <c r="Z152" s="13">
        <f>DASHBOARD!$X152</f>
        <v>0</v>
      </c>
      <c r="AA152" s="16">
        <f>SUM(DASHBOARD!$Z152-DASHBOARD!$X152)</f>
        <v>0</v>
      </c>
      <c r="AB152" s="9"/>
      <c r="AC152" s="15"/>
      <c r="AD152" s="9" t="s">
        <v>33</v>
      </c>
      <c r="AE152" s="9"/>
      <c r="AF152" s="17"/>
      <c r="AG152" s="17"/>
    </row>
    <row r="153" spans="1:33" ht="15.75" customHeight="1">
      <c r="A153" s="9" t="s">
        <v>428</v>
      </c>
      <c r="B153" s="9" t="str">
        <f t="shared" si="11"/>
        <v>OPEN</v>
      </c>
      <c r="C153" s="9" t="s">
        <v>138</v>
      </c>
      <c r="D153" s="9" t="s">
        <v>72</v>
      </c>
      <c r="E153" s="9" t="s">
        <v>73</v>
      </c>
      <c r="F153" s="9">
        <v>1129736</v>
      </c>
      <c r="G153" s="9" t="str">
        <f>("xxxx" &amp; RIGHT(F153, 3))</f>
        <v>xxxx736</v>
      </c>
      <c r="H153" s="9">
        <v>85354</v>
      </c>
      <c r="I153" s="10" t="s">
        <v>28</v>
      </c>
      <c r="J153" s="9" t="s">
        <v>70</v>
      </c>
      <c r="K153" s="9" t="str">
        <f t="shared" si="12"/>
        <v>Hygienist 07</v>
      </c>
      <c r="L153" s="9" t="s">
        <v>50</v>
      </c>
      <c r="M153" s="11" t="s">
        <v>55</v>
      </c>
      <c r="N153" s="9" t="s">
        <v>32</v>
      </c>
      <c r="O153" s="12">
        <v>44715</v>
      </c>
      <c r="P153" s="12">
        <f t="shared" si="13"/>
        <v>44715</v>
      </c>
      <c r="Q153" s="13">
        <v>9575</v>
      </c>
      <c r="R153" s="14">
        <v>44715</v>
      </c>
      <c r="S153" s="14">
        <v>44716</v>
      </c>
      <c r="T153" s="135">
        <f t="shared" si="14"/>
        <v>1</v>
      </c>
      <c r="U153" s="135">
        <f t="shared" si="15"/>
        <v>0</v>
      </c>
      <c r="V153" s="10">
        <v>151</v>
      </c>
      <c r="W153" s="15">
        <v>45782</v>
      </c>
      <c r="X153" s="13">
        <v>5589.53</v>
      </c>
      <c r="Y153" s="13">
        <f t="shared" si="16"/>
        <v>-3985.4700000000003</v>
      </c>
      <c r="Z153" s="13">
        <v>5589.53</v>
      </c>
      <c r="AA153" s="16">
        <f>SUM(DASHBOARD!$Z153-DASHBOARD!$X153)</f>
        <v>0</v>
      </c>
      <c r="AB153" s="9">
        <v>852979</v>
      </c>
      <c r="AC153" s="15">
        <v>45811</v>
      </c>
      <c r="AD153" s="9" t="s">
        <v>41</v>
      </c>
      <c r="AE153" s="18" t="s">
        <v>429</v>
      </c>
      <c r="AF153" s="17"/>
      <c r="AG153" s="17"/>
    </row>
    <row r="154" spans="1:33" ht="15.75" customHeight="1">
      <c r="A154" s="9" t="s">
        <v>430</v>
      </c>
      <c r="B154" s="9" t="str">
        <f t="shared" si="11"/>
        <v>OPEN</v>
      </c>
      <c r="C154" s="9" t="s">
        <v>138</v>
      </c>
      <c r="D154" s="9" t="s">
        <v>431</v>
      </c>
      <c r="E154" s="9" t="s">
        <v>432</v>
      </c>
      <c r="F154" s="9">
        <v>1241224</v>
      </c>
      <c r="G154" s="9" t="str">
        <f>("xxxx" &amp; RIGHT(F154, 3))</f>
        <v>xxxx224</v>
      </c>
      <c r="H154" s="9">
        <v>92097</v>
      </c>
      <c r="I154" s="10" t="s">
        <v>28</v>
      </c>
      <c r="J154" s="9" t="s">
        <v>154</v>
      </c>
      <c r="K154" s="9" t="str">
        <f t="shared" si="12"/>
        <v>Hygienist 14</v>
      </c>
      <c r="L154" s="9" t="s">
        <v>39</v>
      </c>
      <c r="M154" s="11" t="s">
        <v>55</v>
      </c>
      <c r="N154" s="9" t="s">
        <v>97</v>
      </c>
      <c r="O154" s="12">
        <v>45455</v>
      </c>
      <c r="P154" s="12">
        <f t="shared" si="13"/>
        <v>45455</v>
      </c>
      <c r="Q154" s="13">
        <v>20200</v>
      </c>
      <c r="R154" s="14"/>
      <c r="S154" s="14"/>
      <c r="T154" s="135">
        <f t="shared" si="14"/>
        <v>0</v>
      </c>
      <c r="U154" s="135" t="str">
        <f t="shared" si="15"/>
        <v>0</v>
      </c>
      <c r="V154" s="10"/>
      <c r="W154" s="9"/>
      <c r="X154" s="13"/>
      <c r="Y154" s="13" t="str">
        <f t="shared" si="16"/>
        <v/>
      </c>
      <c r="Z154" s="13">
        <v>0</v>
      </c>
      <c r="AA154" s="16">
        <f>SUM(DASHBOARD!$Z154-DASHBOARD!$X154)</f>
        <v>0</v>
      </c>
      <c r="AB154" s="9"/>
      <c r="AC154" s="9"/>
      <c r="AD154" s="9" t="s">
        <v>33</v>
      </c>
      <c r="AE154" s="9"/>
      <c r="AF154" s="17"/>
      <c r="AG154" s="17"/>
    </row>
    <row r="155" spans="1:33" ht="15.75" customHeight="1">
      <c r="A155" s="9" t="s">
        <v>433</v>
      </c>
      <c r="B155" s="9" t="str">
        <f t="shared" si="11"/>
        <v>OPEN</v>
      </c>
      <c r="C155" s="9" t="s">
        <v>138</v>
      </c>
      <c r="D155" s="9" t="s">
        <v>431</v>
      </c>
      <c r="E155" s="9" t="s">
        <v>432</v>
      </c>
      <c r="F155" s="9">
        <v>1197647</v>
      </c>
      <c r="G155" s="9" t="str">
        <f>("xxxx" &amp; RIGHT(F155, 3))</f>
        <v>xxxx647</v>
      </c>
      <c r="H155" s="9">
        <v>89597</v>
      </c>
      <c r="I155" s="10" t="s">
        <v>28</v>
      </c>
      <c r="J155" s="9" t="s">
        <v>115</v>
      </c>
      <c r="K155" s="9" t="str">
        <f t="shared" si="12"/>
        <v>Hygienist 11</v>
      </c>
      <c r="L155" s="9" t="s">
        <v>50</v>
      </c>
      <c r="M155" s="11" t="s">
        <v>55</v>
      </c>
      <c r="N155" s="9" t="s">
        <v>32</v>
      </c>
      <c r="O155" s="12">
        <v>45203</v>
      </c>
      <c r="P155" s="12">
        <f t="shared" si="13"/>
        <v>45203</v>
      </c>
      <c r="Q155" s="13">
        <v>575</v>
      </c>
      <c r="R155" s="14">
        <v>45204</v>
      </c>
      <c r="S155" s="14">
        <v>45206</v>
      </c>
      <c r="T155" s="135">
        <f t="shared" si="14"/>
        <v>2</v>
      </c>
      <c r="U155" s="135">
        <f t="shared" si="15"/>
        <v>1</v>
      </c>
      <c r="V155" s="10">
        <v>138</v>
      </c>
      <c r="W155" s="15">
        <v>45525</v>
      </c>
      <c r="X155" s="13">
        <v>6672.58</v>
      </c>
      <c r="Y155" s="13">
        <f t="shared" si="16"/>
        <v>6097.58</v>
      </c>
      <c r="Z155" s="13">
        <v>6672.58</v>
      </c>
      <c r="AA155" s="16">
        <f>SUM(DASHBOARD!$Z155-DASHBOARD!$X155)</f>
        <v>0</v>
      </c>
      <c r="AB155" s="9">
        <v>841880</v>
      </c>
      <c r="AC155" s="15">
        <v>45680</v>
      </c>
      <c r="AD155" s="9" t="s">
        <v>41</v>
      </c>
      <c r="AE155" s="9"/>
      <c r="AF155" s="17"/>
      <c r="AG155" s="17"/>
    </row>
    <row r="156" spans="1:33" ht="15.75" customHeight="1">
      <c r="A156" s="9" t="s">
        <v>434</v>
      </c>
      <c r="B156" s="9" t="str">
        <f t="shared" si="11"/>
        <v>OPEN</v>
      </c>
      <c r="C156" s="9" t="s">
        <v>138</v>
      </c>
      <c r="D156" s="9" t="s">
        <v>431</v>
      </c>
      <c r="E156" s="9" t="s">
        <v>432</v>
      </c>
      <c r="F156" s="9">
        <v>1182352</v>
      </c>
      <c r="G156" s="9" t="str">
        <f>("xxxx" &amp; RIGHT(F156, 3))</f>
        <v>xxxx352</v>
      </c>
      <c r="H156" s="9">
        <v>88295</v>
      </c>
      <c r="I156" s="10" t="s">
        <v>28</v>
      </c>
      <c r="J156" s="9" t="s">
        <v>115</v>
      </c>
      <c r="K156" s="9" t="str">
        <f t="shared" si="12"/>
        <v>Hygienist 11</v>
      </c>
      <c r="L156" s="9" t="s">
        <v>50</v>
      </c>
      <c r="M156" s="11" t="s">
        <v>55</v>
      </c>
      <c r="N156" s="9" t="s">
        <v>32</v>
      </c>
      <c r="O156" s="12">
        <v>45085</v>
      </c>
      <c r="P156" s="12">
        <f t="shared" si="13"/>
        <v>45085</v>
      </c>
      <c r="Q156" s="13">
        <v>575</v>
      </c>
      <c r="R156" s="14">
        <v>45127</v>
      </c>
      <c r="S156" s="14">
        <v>45206</v>
      </c>
      <c r="T156" s="135">
        <f t="shared" si="14"/>
        <v>79</v>
      </c>
      <c r="U156" s="135">
        <f t="shared" si="15"/>
        <v>42</v>
      </c>
      <c r="V156" s="10">
        <v>181</v>
      </c>
      <c r="W156" s="15">
        <v>45811</v>
      </c>
      <c r="X156" s="13">
        <v>60014.45</v>
      </c>
      <c r="Y156" s="13">
        <f t="shared" si="16"/>
        <v>59439.45</v>
      </c>
      <c r="Z156" s="13">
        <v>60014.45</v>
      </c>
      <c r="AA156" s="16">
        <f>SUM(DASHBOARD!$Z156-DASHBOARD!$X156)</f>
        <v>0</v>
      </c>
      <c r="AB156" s="9">
        <v>855122</v>
      </c>
      <c r="AC156" s="15">
        <v>45831</v>
      </c>
      <c r="AD156" s="9" t="s">
        <v>41</v>
      </c>
      <c r="AE156" s="18" t="s">
        <v>435</v>
      </c>
      <c r="AF156" s="17"/>
      <c r="AG156" s="17"/>
    </row>
    <row r="157" spans="1:33" ht="15.75" customHeight="1">
      <c r="A157" s="9"/>
      <c r="B157" s="9" t="str">
        <f t="shared" si="11"/>
        <v>Not Started</v>
      </c>
      <c r="C157" s="9" t="s">
        <v>138</v>
      </c>
      <c r="D157" s="9" t="s">
        <v>436</v>
      </c>
      <c r="E157" s="9" t="s">
        <v>437</v>
      </c>
      <c r="F157" s="9">
        <v>1316025</v>
      </c>
      <c r="G157" s="9" t="str">
        <f>("xxxx" &amp; RIGHT(F157, 3))</f>
        <v>xxxx025</v>
      </c>
      <c r="H157" s="9">
        <v>93166</v>
      </c>
      <c r="I157" s="10" t="s">
        <v>28</v>
      </c>
      <c r="J157" s="9"/>
      <c r="K157" s="9" t="e">
        <f t="shared" si="12"/>
        <v>#N/A</v>
      </c>
      <c r="L157" s="9" t="s">
        <v>50</v>
      </c>
      <c r="M157" s="11" t="s">
        <v>55</v>
      </c>
      <c r="N157" s="9" t="s">
        <v>97</v>
      </c>
      <c r="O157" s="12">
        <v>45575</v>
      </c>
      <c r="P157" s="12">
        <f t="shared" si="13"/>
        <v>45575</v>
      </c>
      <c r="Q157" s="13">
        <v>575</v>
      </c>
      <c r="R157" s="14"/>
      <c r="S157" s="14"/>
      <c r="T157" s="135">
        <f t="shared" si="14"/>
        <v>0</v>
      </c>
      <c r="U157" s="135" t="str">
        <f t="shared" si="15"/>
        <v>0</v>
      </c>
      <c r="V157" s="10"/>
      <c r="W157" s="9"/>
      <c r="X157" s="13"/>
      <c r="Y157" s="13" t="str">
        <f t="shared" si="16"/>
        <v/>
      </c>
      <c r="Z157" s="13">
        <v>0</v>
      </c>
      <c r="AA157" s="16">
        <f>SUM(DASHBOARD!$Z157-DASHBOARD!$X157)</f>
        <v>0</v>
      </c>
      <c r="AB157" s="9"/>
      <c r="AC157" s="9"/>
      <c r="AD157" s="9" t="s">
        <v>33</v>
      </c>
      <c r="AE157" s="9"/>
      <c r="AF157" s="17"/>
      <c r="AG157" s="17"/>
    </row>
    <row r="158" spans="1:33" ht="15.75" customHeight="1">
      <c r="A158" s="9"/>
      <c r="B158" s="9" t="str">
        <f t="shared" si="11"/>
        <v>Not Started</v>
      </c>
      <c r="C158" s="9" t="s">
        <v>138</v>
      </c>
      <c r="D158" s="9" t="s">
        <v>438</v>
      </c>
      <c r="E158" s="9" t="s">
        <v>439</v>
      </c>
      <c r="F158" s="9">
        <v>1303172</v>
      </c>
      <c r="G158" s="9" t="str">
        <f>("xxxx" &amp; RIGHT(F158, 3))</f>
        <v>xxxx172</v>
      </c>
      <c r="H158" s="9">
        <v>92796</v>
      </c>
      <c r="I158" s="10" t="s">
        <v>28</v>
      </c>
      <c r="J158" s="9" t="s">
        <v>154</v>
      </c>
      <c r="K158" s="9" t="str">
        <f t="shared" si="12"/>
        <v>Hygienist 14</v>
      </c>
      <c r="L158" s="9" t="s">
        <v>39</v>
      </c>
      <c r="M158" s="11" t="s">
        <v>55</v>
      </c>
      <c r="N158" s="9" t="s">
        <v>97</v>
      </c>
      <c r="O158" s="12">
        <v>45510</v>
      </c>
      <c r="P158" s="12">
        <f t="shared" si="13"/>
        <v>45510</v>
      </c>
      <c r="Q158" s="13">
        <v>15445</v>
      </c>
      <c r="R158" s="14"/>
      <c r="S158" s="14"/>
      <c r="T158" s="135">
        <f t="shared" si="14"/>
        <v>0</v>
      </c>
      <c r="U158" s="135" t="str">
        <f t="shared" si="15"/>
        <v>0</v>
      </c>
      <c r="V158" s="10"/>
      <c r="W158" s="9"/>
      <c r="X158" s="13"/>
      <c r="Y158" s="13" t="str">
        <f t="shared" si="16"/>
        <v/>
      </c>
      <c r="Z158" s="13">
        <v>0</v>
      </c>
      <c r="AA158" s="16">
        <f>SUM(DASHBOARD!$Z158-DASHBOARD!$X158)</f>
        <v>0</v>
      </c>
      <c r="AB158" s="9"/>
      <c r="AC158" s="9"/>
      <c r="AD158" s="9" t="s">
        <v>33</v>
      </c>
      <c r="AE158" s="9"/>
      <c r="AF158" s="17"/>
      <c r="AG158" s="17"/>
    </row>
    <row r="159" spans="1:33" ht="15.75" customHeight="1">
      <c r="A159" s="9"/>
      <c r="B159" s="9" t="str">
        <f t="shared" si="11"/>
        <v>Not Started</v>
      </c>
      <c r="C159" s="9" t="s">
        <v>138</v>
      </c>
      <c r="D159" s="9" t="s">
        <v>438</v>
      </c>
      <c r="E159" s="9" t="s">
        <v>439</v>
      </c>
      <c r="F159" s="9">
        <v>1335879</v>
      </c>
      <c r="G159" s="9" t="str">
        <f>("xxxx" &amp; RIGHT(F159, 3))</f>
        <v>xxxx879</v>
      </c>
      <c r="H159" s="9">
        <v>94453</v>
      </c>
      <c r="I159" s="10" t="s">
        <v>28</v>
      </c>
      <c r="J159" s="9" t="s">
        <v>154</v>
      </c>
      <c r="K159" s="9" t="str">
        <f t="shared" si="12"/>
        <v>Hygienist 14</v>
      </c>
      <c r="L159" s="9" t="s">
        <v>39</v>
      </c>
      <c r="M159" s="11" t="s">
        <v>55</v>
      </c>
      <c r="N159" s="9" t="s">
        <v>97</v>
      </c>
      <c r="O159" s="12">
        <v>45708</v>
      </c>
      <c r="P159" s="12">
        <f t="shared" si="13"/>
        <v>45708</v>
      </c>
      <c r="Q159" s="13">
        <v>16200</v>
      </c>
      <c r="R159" s="14"/>
      <c r="S159" s="14"/>
      <c r="T159" s="135">
        <f t="shared" si="14"/>
        <v>0</v>
      </c>
      <c r="U159" s="135" t="str">
        <f t="shared" si="15"/>
        <v>0</v>
      </c>
      <c r="V159" s="10"/>
      <c r="W159" s="9"/>
      <c r="X159" s="13"/>
      <c r="Y159" s="13" t="str">
        <f t="shared" si="16"/>
        <v/>
      </c>
      <c r="Z159" s="13">
        <v>0</v>
      </c>
      <c r="AA159" s="16">
        <f>SUM(DASHBOARD!$Z159-DASHBOARD!$X159)</f>
        <v>0</v>
      </c>
      <c r="AB159" s="9"/>
      <c r="AC159" s="9"/>
      <c r="AD159" s="9" t="s">
        <v>33</v>
      </c>
      <c r="AE159" s="9"/>
      <c r="AF159" s="17"/>
      <c r="AG159" s="17"/>
    </row>
    <row r="160" spans="1:33" ht="15.75" customHeight="1">
      <c r="A160" s="9" t="s">
        <v>440</v>
      </c>
      <c r="B160" s="9" t="str">
        <f t="shared" si="11"/>
        <v>OPEN</v>
      </c>
      <c r="C160" s="9" t="s">
        <v>138</v>
      </c>
      <c r="D160" s="9" t="s">
        <v>441</v>
      </c>
      <c r="E160" s="9" t="s">
        <v>442</v>
      </c>
      <c r="F160" s="9">
        <v>1186684</v>
      </c>
      <c r="G160" s="9" t="str">
        <f>("xxxx" &amp; RIGHT(F160, 3))</f>
        <v>xxxx684</v>
      </c>
      <c r="H160" s="9">
        <v>88621</v>
      </c>
      <c r="I160" s="10" t="s">
        <v>28</v>
      </c>
      <c r="J160" s="9" t="s">
        <v>115</v>
      </c>
      <c r="K160" s="9" t="str">
        <f t="shared" si="12"/>
        <v>Hygienist 11</v>
      </c>
      <c r="L160" s="9" t="s">
        <v>50</v>
      </c>
      <c r="M160" s="11" t="s">
        <v>55</v>
      </c>
      <c r="N160" s="9" t="s">
        <v>32</v>
      </c>
      <c r="O160" s="12">
        <v>45113</v>
      </c>
      <c r="P160" s="12">
        <f t="shared" si="13"/>
        <v>45113</v>
      </c>
      <c r="Q160" s="13">
        <v>575</v>
      </c>
      <c r="R160" s="14">
        <v>45189</v>
      </c>
      <c r="S160" s="14">
        <v>45199</v>
      </c>
      <c r="T160" s="135">
        <f t="shared" si="14"/>
        <v>10</v>
      </c>
      <c r="U160" s="135">
        <f t="shared" si="15"/>
        <v>76</v>
      </c>
      <c r="V160" s="10">
        <v>106</v>
      </c>
      <c r="W160" s="15">
        <v>45455</v>
      </c>
      <c r="X160" s="13">
        <v>17521.669999999998</v>
      </c>
      <c r="Y160" s="13">
        <f t="shared" si="16"/>
        <v>16946.669999999998</v>
      </c>
      <c r="Z160" s="13">
        <v>17521.669999999998</v>
      </c>
      <c r="AA160" s="16">
        <f>SUM(DASHBOARD!$Z160-DASHBOARD!$X160)</f>
        <v>0</v>
      </c>
      <c r="AB160" s="9">
        <v>826173</v>
      </c>
      <c r="AC160" s="15">
        <v>45502</v>
      </c>
      <c r="AD160" s="9" t="s">
        <v>41</v>
      </c>
      <c r="AE160" s="9"/>
      <c r="AF160" s="17"/>
      <c r="AG160" s="17"/>
    </row>
    <row r="161" spans="1:33" ht="15.75" customHeight="1">
      <c r="A161" s="9" t="s">
        <v>443</v>
      </c>
      <c r="B161" s="9" t="str">
        <f t="shared" si="11"/>
        <v>OPEN</v>
      </c>
      <c r="C161" s="9" t="s">
        <v>138</v>
      </c>
      <c r="D161" s="9" t="s">
        <v>441</v>
      </c>
      <c r="E161" s="9" t="s">
        <v>442</v>
      </c>
      <c r="F161" s="9">
        <v>1211273</v>
      </c>
      <c r="G161" s="9" t="str">
        <f>("xxxx" &amp; RIGHT(F161, 3))</f>
        <v>xxxx273</v>
      </c>
      <c r="H161" s="9">
        <v>90120</v>
      </c>
      <c r="I161" s="10" t="s">
        <v>28</v>
      </c>
      <c r="J161" s="9" t="s">
        <v>115</v>
      </c>
      <c r="K161" s="9" t="str">
        <f t="shared" si="12"/>
        <v>Hygienist 11</v>
      </c>
      <c r="L161" s="9" t="s">
        <v>50</v>
      </c>
      <c r="M161" s="11" t="s">
        <v>55</v>
      </c>
      <c r="N161" s="9" t="s">
        <v>32</v>
      </c>
      <c r="O161" s="12">
        <v>45279</v>
      </c>
      <c r="P161" s="12">
        <f t="shared" si="13"/>
        <v>45279</v>
      </c>
      <c r="Q161" s="13">
        <v>575</v>
      </c>
      <c r="R161" s="14">
        <v>45566</v>
      </c>
      <c r="S161" s="14">
        <v>45569</v>
      </c>
      <c r="T161" s="135">
        <f t="shared" si="14"/>
        <v>3</v>
      </c>
      <c r="U161" s="135">
        <f t="shared" si="15"/>
        <v>287</v>
      </c>
      <c r="V161" s="10">
        <v>231</v>
      </c>
      <c r="W161" s="15">
        <v>45854</v>
      </c>
      <c r="X161" s="13">
        <v>9659.2000000000007</v>
      </c>
      <c r="Y161" s="13">
        <f t="shared" si="16"/>
        <v>9084.2000000000007</v>
      </c>
      <c r="Z161" s="13">
        <v>0</v>
      </c>
      <c r="AA161" s="16">
        <f>SUM(DASHBOARD!$Z161-DASHBOARD!$X161)</f>
        <v>-9659.2000000000007</v>
      </c>
      <c r="AB161" s="9"/>
      <c r="AC161" s="15"/>
      <c r="AD161" s="9" t="s">
        <v>33</v>
      </c>
      <c r="AE161" s="9"/>
      <c r="AF161" s="17"/>
      <c r="AG161" s="17"/>
    </row>
    <row r="162" spans="1:33" ht="15.75" customHeight="1">
      <c r="A162" s="9" t="s">
        <v>444</v>
      </c>
      <c r="B162" s="9" t="str">
        <f t="shared" si="11"/>
        <v>OPEN</v>
      </c>
      <c r="C162" s="9" t="s">
        <v>138</v>
      </c>
      <c r="D162" s="9" t="s">
        <v>445</v>
      </c>
      <c r="E162" s="9" t="s">
        <v>446</v>
      </c>
      <c r="F162" s="9">
        <v>1127850</v>
      </c>
      <c r="G162" s="9" t="str">
        <f>("xxxx" &amp; RIGHT(F162, 3))</f>
        <v>xxxx850</v>
      </c>
      <c r="H162" s="9">
        <v>85282</v>
      </c>
      <c r="I162" s="10" t="s">
        <v>28</v>
      </c>
      <c r="J162" s="9" t="s">
        <v>115</v>
      </c>
      <c r="K162" s="9" t="str">
        <f t="shared" si="12"/>
        <v>Hygienist 11</v>
      </c>
      <c r="L162" s="9" t="s">
        <v>50</v>
      </c>
      <c r="M162" s="11" t="s">
        <v>40</v>
      </c>
      <c r="N162" s="9" t="s">
        <v>32</v>
      </c>
      <c r="O162" s="12">
        <v>44722</v>
      </c>
      <c r="P162" s="12">
        <f t="shared" si="13"/>
        <v>44722</v>
      </c>
      <c r="Q162" s="13">
        <v>575</v>
      </c>
      <c r="R162" s="14">
        <v>44770</v>
      </c>
      <c r="S162" s="14">
        <v>44773</v>
      </c>
      <c r="T162" s="135">
        <f t="shared" si="14"/>
        <v>3</v>
      </c>
      <c r="U162" s="135">
        <f t="shared" si="15"/>
        <v>48</v>
      </c>
      <c r="V162" s="10">
        <v>13</v>
      </c>
      <c r="W162" s="15">
        <v>45097</v>
      </c>
      <c r="X162" s="13">
        <v>8548.59</v>
      </c>
      <c r="Y162" s="13">
        <f t="shared" si="16"/>
        <v>7973.59</v>
      </c>
      <c r="Z162" s="13">
        <v>8548.59</v>
      </c>
      <c r="AA162" s="16">
        <f>SUM(DASHBOARD!$Z162-DASHBOARD!$X162)</f>
        <v>0</v>
      </c>
      <c r="AB162" s="9">
        <v>802867</v>
      </c>
      <c r="AC162" s="15">
        <v>45174</v>
      </c>
      <c r="AD162" s="9" t="s">
        <v>41</v>
      </c>
      <c r="AE162" s="9"/>
      <c r="AF162" s="17"/>
      <c r="AG162" s="17"/>
    </row>
    <row r="163" spans="1:33" ht="15.75" customHeight="1">
      <c r="A163" s="9" t="s">
        <v>447</v>
      </c>
      <c r="B163" s="9" t="str">
        <f t="shared" si="11"/>
        <v>OPEN</v>
      </c>
      <c r="C163" s="9" t="s">
        <v>138</v>
      </c>
      <c r="D163" s="9" t="s">
        <v>445</v>
      </c>
      <c r="E163" s="9" t="s">
        <v>446</v>
      </c>
      <c r="F163" s="9">
        <v>1149690</v>
      </c>
      <c r="G163" s="9" t="str">
        <f>("xxxx" &amp; RIGHT(F163, 3))</f>
        <v>xxxx690</v>
      </c>
      <c r="H163" s="9">
        <v>86609</v>
      </c>
      <c r="I163" s="10" t="s">
        <v>28</v>
      </c>
      <c r="J163" s="9" t="s">
        <v>115</v>
      </c>
      <c r="K163" s="9" t="str">
        <f t="shared" si="12"/>
        <v>Hygienist 11</v>
      </c>
      <c r="L163" s="9" t="s">
        <v>50</v>
      </c>
      <c r="M163" s="11" t="s">
        <v>40</v>
      </c>
      <c r="N163" s="9" t="s">
        <v>32</v>
      </c>
      <c r="O163" s="12">
        <v>44863</v>
      </c>
      <c r="P163" s="12">
        <f t="shared" si="13"/>
        <v>44863</v>
      </c>
      <c r="Q163" s="13">
        <v>575</v>
      </c>
      <c r="R163" s="14">
        <v>44863</v>
      </c>
      <c r="S163" s="14">
        <v>44870</v>
      </c>
      <c r="T163" s="135">
        <f t="shared" si="14"/>
        <v>7</v>
      </c>
      <c r="U163" s="135">
        <f t="shared" si="15"/>
        <v>0</v>
      </c>
      <c r="V163" s="10">
        <v>40</v>
      </c>
      <c r="W163" s="15">
        <v>45184</v>
      </c>
      <c r="X163" s="13">
        <v>15915.63</v>
      </c>
      <c r="Y163" s="13">
        <f t="shared" si="16"/>
        <v>15340.63</v>
      </c>
      <c r="Z163" s="13">
        <v>15915.63</v>
      </c>
      <c r="AA163" s="16">
        <f>SUM(DASHBOARD!$Z163-DASHBOARD!$X163)</f>
        <v>0</v>
      </c>
      <c r="AB163" s="9">
        <v>808703</v>
      </c>
      <c r="AC163" s="15">
        <v>45257</v>
      </c>
      <c r="AD163" s="9" t="s">
        <v>41</v>
      </c>
      <c r="AE163" s="9"/>
      <c r="AF163" s="17"/>
      <c r="AG163" s="17"/>
    </row>
    <row r="164" spans="1:33" ht="15.75" customHeight="1">
      <c r="A164" s="9" t="s">
        <v>448</v>
      </c>
      <c r="B164" s="9" t="str">
        <f t="shared" si="11"/>
        <v>OPEN</v>
      </c>
      <c r="C164" s="9" t="s">
        <v>138</v>
      </c>
      <c r="D164" s="9" t="s">
        <v>449</v>
      </c>
      <c r="E164" s="9" t="s">
        <v>450</v>
      </c>
      <c r="F164" s="9">
        <v>1179854</v>
      </c>
      <c r="G164" s="9" t="str">
        <f>("xxxx" &amp; RIGHT(F164, 3))</f>
        <v>xxxx854</v>
      </c>
      <c r="H164" s="9">
        <v>88183</v>
      </c>
      <c r="I164" s="10" t="s">
        <v>28</v>
      </c>
      <c r="J164" s="9" t="s">
        <v>115</v>
      </c>
      <c r="K164" s="9" t="str">
        <f t="shared" si="12"/>
        <v>Hygienist 11</v>
      </c>
      <c r="L164" s="9" t="s">
        <v>50</v>
      </c>
      <c r="M164" s="11" t="s">
        <v>55</v>
      </c>
      <c r="N164" s="9" t="s">
        <v>32</v>
      </c>
      <c r="O164" s="12">
        <v>45063</v>
      </c>
      <c r="P164" s="12">
        <f t="shared" si="13"/>
        <v>45063</v>
      </c>
      <c r="Q164" s="13">
        <v>575</v>
      </c>
      <c r="R164" s="14">
        <v>45065</v>
      </c>
      <c r="S164" s="14">
        <v>45067</v>
      </c>
      <c r="T164" s="135">
        <f t="shared" si="14"/>
        <v>2</v>
      </c>
      <c r="U164" s="135">
        <f t="shared" si="15"/>
        <v>2</v>
      </c>
      <c r="V164" s="10">
        <v>87</v>
      </c>
      <c r="W164" s="15">
        <v>45418</v>
      </c>
      <c r="X164" s="13">
        <v>6212.43</v>
      </c>
      <c r="Y164" s="13">
        <f t="shared" si="16"/>
        <v>5637.43</v>
      </c>
      <c r="Z164" s="13">
        <v>6212.43</v>
      </c>
      <c r="AA164" s="16">
        <f>SUM(DASHBOARD!$Z164-DASHBOARD!$X164)</f>
        <v>0</v>
      </c>
      <c r="AB164" s="9">
        <v>824039</v>
      </c>
      <c r="AC164" s="15">
        <v>45474</v>
      </c>
      <c r="AD164" s="9" t="s">
        <v>41</v>
      </c>
      <c r="AE164" s="9"/>
      <c r="AF164" s="17"/>
      <c r="AG164" s="17"/>
    </row>
    <row r="165" spans="1:33" ht="15.75" customHeight="1">
      <c r="A165" s="9" t="s">
        <v>451</v>
      </c>
      <c r="B165" s="9" t="str">
        <f t="shared" si="11"/>
        <v>OPEN</v>
      </c>
      <c r="C165" s="9" t="s">
        <v>138</v>
      </c>
      <c r="D165" s="9" t="s">
        <v>452</v>
      </c>
      <c r="E165" s="9" t="s">
        <v>453</v>
      </c>
      <c r="F165" s="9">
        <v>1149650</v>
      </c>
      <c r="G165" s="9" t="str">
        <f>("xxxx" &amp; RIGHT(F165, 3))</f>
        <v>xxxx650</v>
      </c>
      <c r="H165" s="9">
        <v>86514</v>
      </c>
      <c r="I165" s="10" t="s">
        <v>28</v>
      </c>
      <c r="J165" s="9" t="s">
        <v>115</v>
      </c>
      <c r="K165" s="9" t="str">
        <f t="shared" si="12"/>
        <v>Hygienist 11</v>
      </c>
      <c r="L165" s="9" t="s">
        <v>50</v>
      </c>
      <c r="M165" s="11" t="s">
        <v>55</v>
      </c>
      <c r="N165" s="9" t="s">
        <v>32</v>
      </c>
      <c r="O165" s="12">
        <v>44872</v>
      </c>
      <c r="P165" s="12">
        <f t="shared" si="13"/>
        <v>44872</v>
      </c>
      <c r="Q165" s="13">
        <v>25000</v>
      </c>
      <c r="R165" s="14">
        <v>44973</v>
      </c>
      <c r="S165" s="14">
        <v>44982</v>
      </c>
      <c r="T165" s="135">
        <f t="shared" si="14"/>
        <v>9</v>
      </c>
      <c r="U165" s="135">
        <f t="shared" si="15"/>
        <v>101</v>
      </c>
      <c r="V165" s="10">
        <v>95</v>
      </c>
      <c r="W165" s="15">
        <v>45436</v>
      </c>
      <c r="X165" s="13">
        <v>11844.74</v>
      </c>
      <c r="Y165" s="13">
        <f t="shared" si="16"/>
        <v>-13155.26</v>
      </c>
      <c r="Z165" s="13">
        <v>11844.74</v>
      </c>
      <c r="AA165" s="16">
        <f>SUM(DASHBOARD!$Z165-DASHBOARD!$X165)</f>
        <v>0</v>
      </c>
      <c r="AB165" s="9">
        <v>824629</v>
      </c>
      <c r="AC165" s="15">
        <v>45481</v>
      </c>
      <c r="AD165" s="9" t="s">
        <v>41</v>
      </c>
      <c r="AE165" s="9"/>
      <c r="AF165" s="17"/>
      <c r="AG165" s="17"/>
    </row>
    <row r="166" spans="1:33" ht="15.75" customHeight="1">
      <c r="A166" s="9" t="s">
        <v>454</v>
      </c>
      <c r="B166" s="9" t="str">
        <f t="shared" si="11"/>
        <v>OPEN</v>
      </c>
      <c r="C166" s="9" t="s">
        <v>138</v>
      </c>
      <c r="D166" s="9" t="s">
        <v>455</v>
      </c>
      <c r="E166" s="9" t="s">
        <v>456</v>
      </c>
      <c r="F166" s="9">
        <v>1150094</v>
      </c>
      <c r="G166" s="9" t="str">
        <f>("xxxx" &amp; RIGHT(F166, 3))</f>
        <v>xxxx094</v>
      </c>
      <c r="H166" s="9">
        <v>86602</v>
      </c>
      <c r="I166" s="10" t="s">
        <v>28</v>
      </c>
      <c r="J166" s="9" t="s">
        <v>70</v>
      </c>
      <c r="K166" s="9" t="str">
        <f t="shared" si="12"/>
        <v>Hygienist 07</v>
      </c>
      <c r="L166" s="9" t="s">
        <v>50</v>
      </c>
      <c r="M166" s="11" t="s">
        <v>31</v>
      </c>
      <c r="N166" s="9" t="s">
        <v>32</v>
      </c>
      <c r="O166" s="12">
        <v>44874</v>
      </c>
      <c r="P166" s="12">
        <f t="shared" si="13"/>
        <v>44874</v>
      </c>
      <c r="Q166" s="13">
        <v>575</v>
      </c>
      <c r="R166" s="14">
        <v>44938</v>
      </c>
      <c r="S166" s="14">
        <v>44947</v>
      </c>
      <c r="T166" s="135">
        <f t="shared" si="14"/>
        <v>9</v>
      </c>
      <c r="U166" s="135">
        <f t="shared" si="15"/>
        <v>64</v>
      </c>
      <c r="V166" s="10">
        <v>38</v>
      </c>
      <c r="W166" s="15">
        <v>45139</v>
      </c>
      <c r="X166" s="13">
        <v>16393.86</v>
      </c>
      <c r="Y166" s="13">
        <f t="shared" si="16"/>
        <v>15818.86</v>
      </c>
      <c r="Z166" s="13">
        <v>16393.86</v>
      </c>
      <c r="AA166" s="16">
        <f>SUM(DASHBOARD!$Z166-DASHBOARD!$X166)</f>
        <v>0</v>
      </c>
      <c r="AB166" s="9">
        <v>803195</v>
      </c>
      <c r="AC166" s="15">
        <v>45180</v>
      </c>
      <c r="AD166" s="9" t="s">
        <v>41</v>
      </c>
      <c r="AE166" s="9"/>
      <c r="AF166" s="17"/>
      <c r="AG166" s="17"/>
    </row>
    <row r="167" spans="1:33" ht="15.75" customHeight="1">
      <c r="A167" s="9" t="s">
        <v>457</v>
      </c>
      <c r="B167" s="9" t="str">
        <f t="shared" si="11"/>
        <v>OPEN</v>
      </c>
      <c r="C167" s="9" t="s">
        <v>138</v>
      </c>
      <c r="D167" s="9" t="s">
        <v>455</v>
      </c>
      <c r="E167" s="9" t="s">
        <v>456</v>
      </c>
      <c r="F167" s="9">
        <v>1126982</v>
      </c>
      <c r="G167" s="9" t="str">
        <f>("xxxx" &amp; RIGHT(F167, 3))</f>
        <v>xxxx982</v>
      </c>
      <c r="H167" s="9">
        <v>85286</v>
      </c>
      <c r="I167" s="10" t="s">
        <v>28</v>
      </c>
      <c r="J167" s="9" t="s">
        <v>70</v>
      </c>
      <c r="K167" s="9" t="str">
        <f t="shared" si="12"/>
        <v>Hygienist 07</v>
      </c>
      <c r="L167" s="9" t="s">
        <v>50</v>
      </c>
      <c r="M167" s="11" t="s">
        <v>55</v>
      </c>
      <c r="N167" s="9" t="s">
        <v>32</v>
      </c>
      <c r="O167" s="12">
        <v>44720</v>
      </c>
      <c r="P167" s="12">
        <f t="shared" si="13"/>
        <v>44720</v>
      </c>
      <c r="Q167" s="13">
        <v>575</v>
      </c>
      <c r="R167" s="14">
        <v>44917</v>
      </c>
      <c r="S167" s="14">
        <v>44923</v>
      </c>
      <c r="T167" s="135">
        <f t="shared" si="14"/>
        <v>6</v>
      </c>
      <c r="U167" s="135">
        <f t="shared" si="15"/>
        <v>197</v>
      </c>
      <c r="V167" s="10">
        <v>140</v>
      </c>
      <c r="W167" s="15">
        <v>45645</v>
      </c>
      <c r="X167" s="13">
        <v>19983.259999999998</v>
      </c>
      <c r="Y167" s="13">
        <f t="shared" si="16"/>
        <v>19408.259999999998</v>
      </c>
      <c r="Z167" s="13">
        <v>19983.259999999998</v>
      </c>
      <c r="AA167" s="16">
        <f>SUM(DASHBOARD!$Z167-DASHBOARD!$X167)</f>
        <v>0</v>
      </c>
      <c r="AB167" s="9">
        <v>841881</v>
      </c>
      <c r="AC167" s="15">
        <v>45680</v>
      </c>
      <c r="AD167" s="9" t="s">
        <v>41</v>
      </c>
      <c r="AE167" s="9"/>
      <c r="AF167" s="17"/>
      <c r="AG167" s="17"/>
    </row>
    <row r="168" spans="1:33" ht="15.75" customHeight="1">
      <c r="A168" s="9" t="s">
        <v>458</v>
      </c>
      <c r="B168" s="9" t="str">
        <f t="shared" si="11"/>
        <v>OPEN</v>
      </c>
      <c r="C168" s="9" t="s">
        <v>138</v>
      </c>
      <c r="D168" s="9" t="s">
        <v>459</v>
      </c>
      <c r="E168" s="9" t="s">
        <v>460</v>
      </c>
      <c r="F168" s="9">
        <v>1166775</v>
      </c>
      <c r="G168" s="9" t="str">
        <f>("xxxx" &amp; RIGHT(F168, 3))</f>
        <v>xxxx775</v>
      </c>
      <c r="H168" s="9">
        <v>87340</v>
      </c>
      <c r="I168" s="10" t="s">
        <v>28</v>
      </c>
      <c r="J168" s="9" t="s">
        <v>70</v>
      </c>
      <c r="K168" s="9" t="str">
        <f t="shared" si="12"/>
        <v>Hygienist 07</v>
      </c>
      <c r="L168" s="9" t="s">
        <v>50</v>
      </c>
      <c r="M168" s="11" t="s">
        <v>55</v>
      </c>
      <c r="N168" s="9" t="s">
        <v>32</v>
      </c>
      <c r="O168" s="12">
        <v>44965</v>
      </c>
      <c r="P168" s="12">
        <f t="shared" si="13"/>
        <v>44965</v>
      </c>
      <c r="Q168" s="13">
        <v>575</v>
      </c>
      <c r="R168" s="14">
        <v>45225</v>
      </c>
      <c r="S168" s="14">
        <v>45227</v>
      </c>
      <c r="T168" s="135">
        <f t="shared" si="14"/>
        <v>2</v>
      </c>
      <c r="U168" s="135">
        <f t="shared" si="15"/>
        <v>260</v>
      </c>
      <c r="V168" s="10">
        <v>109</v>
      </c>
      <c r="W168" s="15">
        <v>45460</v>
      </c>
      <c r="X168" s="13">
        <v>7130.58</v>
      </c>
      <c r="Y168" s="13">
        <f t="shared" si="16"/>
        <v>6555.58</v>
      </c>
      <c r="Z168" s="13">
        <v>7130.58</v>
      </c>
      <c r="AA168" s="16">
        <f>SUM(DASHBOARD!$Z168-DASHBOARD!$X168)</f>
        <v>0</v>
      </c>
      <c r="AB168" s="9">
        <v>826174</v>
      </c>
      <c r="AC168" s="15">
        <v>45502</v>
      </c>
      <c r="AD168" s="9" t="s">
        <v>41</v>
      </c>
      <c r="AE168" s="9"/>
      <c r="AF168" s="17"/>
      <c r="AG168" s="17"/>
    </row>
    <row r="169" spans="1:33" ht="15.75" customHeight="1">
      <c r="A169" s="9" t="s">
        <v>461</v>
      </c>
      <c r="B169" s="9" t="str">
        <f t="shared" si="11"/>
        <v>OPEN</v>
      </c>
      <c r="C169" s="9" t="s">
        <v>138</v>
      </c>
      <c r="D169" s="9" t="s">
        <v>462</v>
      </c>
      <c r="E169" s="9" t="s">
        <v>463</v>
      </c>
      <c r="F169" s="9">
        <v>1243709</v>
      </c>
      <c r="G169" s="9" t="str">
        <f>("xxxx" &amp; RIGHT(F169, 3))</f>
        <v>xxxx709</v>
      </c>
      <c r="H169" s="9">
        <v>92223</v>
      </c>
      <c r="I169" s="10" t="s">
        <v>28</v>
      </c>
      <c r="J169" s="9" t="s">
        <v>115</v>
      </c>
      <c r="K169" s="9" t="str">
        <f t="shared" si="12"/>
        <v>Hygienist 11</v>
      </c>
      <c r="L169" s="9" t="s">
        <v>50</v>
      </c>
      <c r="M169" s="11" t="s">
        <v>55</v>
      </c>
      <c r="N169" s="9" t="s">
        <v>97</v>
      </c>
      <c r="O169" s="12">
        <v>45343</v>
      </c>
      <c r="P169" s="12">
        <f t="shared" si="13"/>
        <v>45343</v>
      </c>
      <c r="Q169" s="13">
        <v>575</v>
      </c>
      <c r="R169" s="14"/>
      <c r="S169" s="14"/>
      <c r="T169" s="135">
        <f t="shared" si="14"/>
        <v>0</v>
      </c>
      <c r="U169" s="135" t="str">
        <f t="shared" si="15"/>
        <v>0</v>
      </c>
      <c r="V169" s="10"/>
      <c r="W169" s="15"/>
      <c r="X169" s="13"/>
      <c r="Y169" s="13" t="str">
        <f t="shared" si="16"/>
        <v/>
      </c>
      <c r="Z169" s="13">
        <v>0</v>
      </c>
      <c r="AA169" s="16">
        <f>SUM(DASHBOARD!$Z169-DASHBOARD!$X169)</f>
        <v>0</v>
      </c>
      <c r="AB169" s="9"/>
      <c r="AC169" s="9"/>
      <c r="AD169" s="9" t="s">
        <v>33</v>
      </c>
      <c r="AE169" s="9"/>
      <c r="AF169" s="17"/>
      <c r="AG169" s="17"/>
    </row>
    <row r="170" spans="1:33" ht="15.75" customHeight="1">
      <c r="A170" s="9" t="s">
        <v>464</v>
      </c>
      <c r="B170" s="9" t="str">
        <f t="shared" si="11"/>
        <v>OPEN</v>
      </c>
      <c r="C170" s="9" t="s">
        <v>138</v>
      </c>
      <c r="D170" s="9" t="s">
        <v>465</v>
      </c>
      <c r="E170" s="9" t="s">
        <v>466</v>
      </c>
      <c r="F170" s="9">
        <v>1180534</v>
      </c>
      <c r="G170" s="9" t="str">
        <f>("xxxx" &amp; RIGHT(F170, 3))</f>
        <v>xxxx534</v>
      </c>
      <c r="H170" s="9">
        <v>88234</v>
      </c>
      <c r="I170" s="10" t="s">
        <v>28</v>
      </c>
      <c r="J170" s="9" t="s">
        <v>70</v>
      </c>
      <c r="K170" s="9" t="str">
        <f t="shared" si="12"/>
        <v>Hygienist 07</v>
      </c>
      <c r="L170" s="9" t="s">
        <v>50</v>
      </c>
      <c r="M170" s="11" t="s">
        <v>55</v>
      </c>
      <c r="N170" s="9" t="s">
        <v>32</v>
      </c>
      <c r="O170" s="12">
        <v>45069</v>
      </c>
      <c r="P170" s="12">
        <f t="shared" si="13"/>
        <v>45069</v>
      </c>
      <c r="Q170" s="13">
        <v>575</v>
      </c>
      <c r="R170" s="14">
        <v>45086</v>
      </c>
      <c r="S170" s="14">
        <v>45087</v>
      </c>
      <c r="T170" s="135">
        <f t="shared" si="14"/>
        <v>1</v>
      </c>
      <c r="U170" s="135">
        <f t="shared" si="15"/>
        <v>17</v>
      </c>
      <c r="V170" s="10">
        <v>61</v>
      </c>
      <c r="W170" s="15">
        <v>45359</v>
      </c>
      <c r="X170" s="13">
        <v>5751.75</v>
      </c>
      <c r="Y170" s="13">
        <f t="shared" si="16"/>
        <v>5176.75</v>
      </c>
      <c r="Z170" s="13">
        <f>DASHBOARD!$X170</f>
        <v>5751.75</v>
      </c>
      <c r="AA170" s="16">
        <f>SUM(DASHBOARD!$Z170-DASHBOARD!$X170)</f>
        <v>0</v>
      </c>
      <c r="AB170" s="9">
        <v>819023</v>
      </c>
      <c r="AC170" s="15">
        <v>45414</v>
      </c>
      <c r="AD170" s="9" t="s">
        <v>41</v>
      </c>
      <c r="AE170" s="9"/>
      <c r="AF170" s="17"/>
      <c r="AG170" s="17"/>
    </row>
    <row r="171" spans="1:33" ht="15.75" customHeight="1">
      <c r="A171" s="9" t="s">
        <v>467</v>
      </c>
      <c r="B171" s="9" t="str">
        <f t="shared" si="11"/>
        <v>OPEN</v>
      </c>
      <c r="C171" s="9" t="s">
        <v>138</v>
      </c>
      <c r="D171" s="9" t="s">
        <v>468</v>
      </c>
      <c r="E171" s="9" t="s">
        <v>469</v>
      </c>
      <c r="F171" s="9">
        <v>1225180</v>
      </c>
      <c r="G171" s="9" t="str">
        <f>("xxxx" &amp; RIGHT(F171, 3))</f>
        <v>xxxx180</v>
      </c>
      <c r="H171" s="9">
        <v>91391</v>
      </c>
      <c r="I171" s="10" t="s">
        <v>28</v>
      </c>
      <c r="J171" s="9" t="s">
        <v>70</v>
      </c>
      <c r="K171" s="9" t="str">
        <f t="shared" si="12"/>
        <v>Hygienist 07</v>
      </c>
      <c r="L171" s="9" t="s">
        <v>50</v>
      </c>
      <c r="M171" s="11" t="s">
        <v>55</v>
      </c>
      <c r="N171" s="9" t="s">
        <v>97</v>
      </c>
      <c r="O171" s="12">
        <v>45377</v>
      </c>
      <c r="P171" s="12">
        <f t="shared" si="13"/>
        <v>45377</v>
      </c>
      <c r="Q171" s="13">
        <v>575</v>
      </c>
      <c r="R171" s="14"/>
      <c r="S171" s="14"/>
      <c r="T171" s="135">
        <f t="shared" si="14"/>
        <v>0</v>
      </c>
      <c r="U171" s="135" t="str">
        <f t="shared" si="15"/>
        <v>0</v>
      </c>
      <c r="V171" s="10"/>
      <c r="W171" s="15"/>
      <c r="X171" s="13"/>
      <c r="Y171" s="13" t="str">
        <f t="shared" si="16"/>
        <v/>
      </c>
      <c r="Z171" s="13">
        <v>0</v>
      </c>
      <c r="AA171" s="16">
        <f>SUM(DASHBOARD!$Z171-DASHBOARD!$X171)</f>
        <v>0</v>
      </c>
      <c r="AB171" s="9"/>
      <c r="AC171" s="15"/>
      <c r="AD171" s="9" t="s">
        <v>33</v>
      </c>
      <c r="AE171" s="9"/>
      <c r="AF171" s="17"/>
      <c r="AG171" s="17"/>
    </row>
    <row r="172" spans="1:33" ht="15.75" customHeight="1">
      <c r="A172" s="9" t="s">
        <v>470</v>
      </c>
      <c r="B172" s="9" t="str">
        <f t="shared" si="11"/>
        <v>OPEN</v>
      </c>
      <c r="C172" s="9" t="s">
        <v>138</v>
      </c>
      <c r="D172" s="9" t="s">
        <v>471</v>
      </c>
      <c r="E172" s="9" t="s">
        <v>472</v>
      </c>
      <c r="F172" s="9">
        <v>1138190</v>
      </c>
      <c r="G172" s="9" t="str">
        <f>("xxxx" &amp; RIGHT(F172, 3))</f>
        <v>xxxx190</v>
      </c>
      <c r="H172" s="9">
        <v>85906</v>
      </c>
      <c r="I172" s="10" t="s">
        <v>28</v>
      </c>
      <c r="J172" s="9" t="s">
        <v>154</v>
      </c>
      <c r="K172" s="9" t="str">
        <f t="shared" si="12"/>
        <v>Hygienist 14</v>
      </c>
      <c r="L172" s="9" t="s">
        <v>39</v>
      </c>
      <c r="M172" s="11" t="s">
        <v>40</v>
      </c>
      <c r="N172" s="9" t="s">
        <v>32</v>
      </c>
      <c r="O172" s="12">
        <v>44782</v>
      </c>
      <c r="P172" s="12">
        <f t="shared" si="13"/>
        <v>44782</v>
      </c>
      <c r="Q172" s="13">
        <v>20345</v>
      </c>
      <c r="R172" s="14">
        <v>44878</v>
      </c>
      <c r="S172" s="14">
        <v>45027</v>
      </c>
      <c r="T172" s="135">
        <f t="shared" si="14"/>
        <v>149</v>
      </c>
      <c r="U172" s="135">
        <f t="shared" si="15"/>
        <v>96</v>
      </c>
      <c r="V172" s="10">
        <v>19</v>
      </c>
      <c r="W172" s="15">
        <v>45099</v>
      </c>
      <c r="X172" s="13">
        <v>25350.54</v>
      </c>
      <c r="Y172" s="13">
        <f t="shared" si="16"/>
        <v>5005.5400000000009</v>
      </c>
      <c r="Z172" s="13">
        <v>25350.54</v>
      </c>
      <c r="AA172" s="16">
        <f>SUM(DASHBOARD!$Z172-DASHBOARD!$X172)</f>
        <v>0</v>
      </c>
      <c r="AB172" s="9">
        <v>799865</v>
      </c>
      <c r="AC172" s="15">
        <v>45127</v>
      </c>
      <c r="AD172" s="15" t="s">
        <v>41</v>
      </c>
      <c r="AE172" s="9"/>
      <c r="AF172" s="17"/>
      <c r="AG172" s="17"/>
    </row>
    <row r="173" spans="1:33" ht="15.75" customHeight="1">
      <c r="A173" s="9" t="s">
        <v>473</v>
      </c>
      <c r="B173" s="9" t="str">
        <f t="shared" si="11"/>
        <v>OPEN</v>
      </c>
      <c r="C173" s="9" t="s">
        <v>138</v>
      </c>
      <c r="D173" s="9" t="s">
        <v>75</v>
      </c>
      <c r="E173" s="9" t="s">
        <v>76</v>
      </c>
      <c r="F173" s="9">
        <v>1131052</v>
      </c>
      <c r="G173" s="9" t="str">
        <f>("xxxx" &amp; RIGHT(F173, 3))</f>
        <v>xxxx052</v>
      </c>
      <c r="H173" s="9">
        <v>85304</v>
      </c>
      <c r="I173" s="10" t="s">
        <v>28</v>
      </c>
      <c r="J173" s="9" t="s">
        <v>70</v>
      </c>
      <c r="K173" s="9" t="str">
        <f t="shared" si="12"/>
        <v>Hygienist 07</v>
      </c>
      <c r="L173" s="9" t="s">
        <v>50</v>
      </c>
      <c r="M173" s="11" t="s">
        <v>40</v>
      </c>
      <c r="N173" s="9" t="s">
        <v>32</v>
      </c>
      <c r="O173" s="12">
        <v>44723</v>
      </c>
      <c r="P173" s="12">
        <f t="shared" si="13"/>
        <v>44723</v>
      </c>
      <c r="Q173" s="13">
        <v>10575</v>
      </c>
      <c r="R173" s="14">
        <v>44723</v>
      </c>
      <c r="S173" s="14">
        <v>44803</v>
      </c>
      <c r="T173" s="135">
        <f t="shared" si="14"/>
        <v>80</v>
      </c>
      <c r="U173" s="135">
        <f t="shared" si="15"/>
        <v>0</v>
      </c>
      <c r="V173" s="10">
        <v>22</v>
      </c>
      <c r="W173" s="15">
        <v>45104</v>
      </c>
      <c r="X173" s="13">
        <v>7140.93</v>
      </c>
      <c r="Y173" s="13">
        <f t="shared" si="16"/>
        <v>-3434.0699999999997</v>
      </c>
      <c r="Z173" s="13">
        <v>7140.93</v>
      </c>
      <c r="AA173" s="16">
        <f>SUM(DASHBOARD!$Z173-DASHBOARD!$X173)</f>
        <v>0</v>
      </c>
      <c r="AB173" s="9">
        <v>800530</v>
      </c>
      <c r="AC173" s="15">
        <v>45138</v>
      </c>
      <c r="AD173" s="15" t="s">
        <v>41</v>
      </c>
      <c r="AE173" s="9"/>
      <c r="AF173" s="17"/>
      <c r="AG173" s="17"/>
    </row>
    <row r="174" spans="1:33" ht="15.75" customHeight="1">
      <c r="A174" s="9" t="s">
        <v>474</v>
      </c>
      <c r="B174" s="9" t="str">
        <f t="shared" si="11"/>
        <v>OPEN</v>
      </c>
      <c r="C174" s="9" t="s">
        <v>138</v>
      </c>
      <c r="D174" s="9" t="s">
        <v>475</v>
      </c>
      <c r="E174" s="9" t="s">
        <v>476</v>
      </c>
      <c r="F174" s="9">
        <v>1191264</v>
      </c>
      <c r="G174" s="9" t="str">
        <f>("xxxx" &amp; RIGHT(F174, 3))</f>
        <v>xxxx264</v>
      </c>
      <c r="H174" s="9">
        <v>88870</v>
      </c>
      <c r="I174" s="10" t="s">
        <v>28</v>
      </c>
      <c r="J174" s="9" t="s">
        <v>70</v>
      </c>
      <c r="K174" s="9" t="str">
        <f t="shared" si="12"/>
        <v>Hygienist 07</v>
      </c>
      <c r="L174" s="9" t="s">
        <v>39</v>
      </c>
      <c r="M174" s="11" t="s">
        <v>55</v>
      </c>
      <c r="N174" s="9" t="s">
        <v>56</v>
      </c>
      <c r="O174" s="12">
        <v>45153</v>
      </c>
      <c r="P174" s="12">
        <f t="shared" si="13"/>
        <v>45153</v>
      </c>
      <c r="Q174" s="13">
        <v>11190</v>
      </c>
      <c r="R174" s="14"/>
      <c r="S174" s="14"/>
      <c r="T174" s="135">
        <f t="shared" si="14"/>
        <v>0</v>
      </c>
      <c r="U174" s="135" t="str">
        <f t="shared" si="15"/>
        <v>0</v>
      </c>
      <c r="V174" s="10"/>
      <c r="W174" s="15"/>
      <c r="X174" s="13"/>
      <c r="Y174" s="13" t="str">
        <f t="shared" si="16"/>
        <v/>
      </c>
      <c r="Z174" s="13">
        <v>0</v>
      </c>
      <c r="AA174" s="16">
        <f>SUM(DASHBOARD!$Z174-DASHBOARD!$X174)</f>
        <v>0</v>
      </c>
      <c r="AB174" s="9"/>
      <c r="AC174" s="15"/>
      <c r="AD174" s="15" t="s">
        <v>33</v>
      </c>
      <c r="AE174" s="9"/>
      <c r="AF174" s="17"/>
      <c r="AG174" s="17"/>
    </row>
    <row r="175" spans="1:33" ht="15.75" customHeight="1">
      <c r="A175" s="9" t="s">
        <v>477</v>
      </c>
      <c r="B175" s="9" t="str">
        <f t="shared" si="11"/>
        <v>OPEN</v>
      </c>
      <c r="C175" s="9" t="s">
        <v>138</v>
      </c>
      <c r="D175" s="9" t="s">
        <v>478</v>
      </c>
      <c r="E175" s="9" t="s">
        <v>479</v>
      </c>
      <c r="F175" s="9">
        <v>1315970</v>
      </c>
      <c r="G175" s="9" t="str">
        <f>("xxxx" &amp; RIGHT(F175, 3))</f>
        <v>xxxx970</v>
      </c>
      <c r="H175" s="9">
        <v>93632</v>
      </c>
      <c r="I175" s="10" t="s">
        <v>28</v>
      </c>
      <c r="J175" s="9" t="s">
        <v>70</v>
      </c>
      <c r="K175" s="9" t="str">
        <f t="shared" si="12"/>
        <v>Hygienist 07</v>
      </c>
      <c r="L175" s="9" t="s">
        <v>50</v>
      </c>
      <c r="M175" s="11" t="s">
        <v>55</v>
      </c>
      <c r="N175" s="9" t="s">
        <v>32</v>
      </c>
      <c r="O175" s="12">
        <v>45575</v>
      </c>
      <c r="P175" s="12">
        <f t="shared" si="13"/>
        <v>45575</v>
      </c>
      <c r="Q175" s="13">
        <v>575</v>
      </c>
      <c r="R175" s="14">
        <v>45583</v>
      </c>
      <c r="S175" s="14">
        <v>45584</v>
      </c>
      <c r="T175" s="135">
        <f t="shared" si="14"/>
        <v>1</v>
      </c>
      <c r="U175" s="135">
        <f t="shared" si="15"/>
        <v>8</v>
      </c>
      <c r="V175" s="10">
        <v>202</v>
      </c>
      <c r="W175" s="15">
        <v>45825</v>
      </c>
      <c r="X175" s="13">
        <v>4759.59</v>
      </c>
      <c r="Y175" s="13">
        <f t="shared" si="16"/>
        <v>4184.59</v>
      </c>
      <c r="Z175" s="13">
        <v>0</v>
      </c>
      <c r="AA175" s="16">
        <f>SUM(DASHBOARD!$Z175-DASHBOARD!$X175)</f>
        <v>-4759.59</v>
      </c>
      <c r="AB175" s="9"/>
      <c r="AC175" s="15"/>
      <c r="AD175" s="15" t="s">
        <v>33</v>
      </c>
      <c r="AE175" s="9"/>
      <c r="AF175" s="17"/>
      <c r="AG175" s="17"/>
    </row>
    <row r="176" spans="1:33" ht="15.75" customHeight="1">
      <c r="A176" s="9" t="s">
        <v>480</v>
      </c>
      <c r="B176" s="9" t="str">
        <f t="shared" si="11"/>
        <v>OPEN</v>
      </c>
      <c r="C176" s="9" t="s">
        <v>138</v>
      </c>
      <c r="D176" s="9" t="s">
        <v>481</v>
      </c>
      <c r="E176" s="9" t="s">
        <v>482</v>
      </c>
      <c r="F176" s="9">
        <v>1141636</v>
      </c>
      <c r="G176" s="9" t="str">
        <f>("xxxx" &amp; RIGHT(F176, 3))</f>
        <v>xxxx636</v>
      </c>
      <c r="H176" s="9">
        <v>86051</v>
      </c>
      <c r="I176" s="10" t="s">
        <v>28</v>
      </c>
      <c r="J176" s="9" t="s">
        <v>70</v>
      </c>
      <c r="K176" s="9" t="str">
        <f t="shared" si="12"/>
        <v>Hygienist 07</v>
      </c>
      <c r="L176" s="9" t="s">
        <v>50</v>
      </c>
      <c r="M176" s="11" t="s">
        <v>55</v>
      </c>
      <c r="N176" s="9" t="s">
        <v>32</v>
      </c>
      <c r="O176" s="12">
        <v>44805</v>
      </c>
      <c r="P176" s="12">
        <f t="shared" si="13"/>
        <v>44805</v>
      </c>
      <c r="Q176" s="13">
        <v>9300</v>
      </c>
      <c r="R176" s="14">
        <v>44805</v>
      </c>
      <c r="S176" s="14">
        <v>44807</v>
      </c>
      <c r="T176" s="135">
        <f t="shared" si="14"/>
        <v>2</v>
      </c>
      <c r="U176" s="135">
        <f t="shared" si="15"/>
        <v>0</v>
      </c>
      <c r="V176" s="10">
        <v>23</v>
      </c>
      <c r="W176" s="15">
        <v>45104</v>
      </c>
      <c r="X176" s="13">
        <v>7033.25</v>
      </c>
      <c r="Y176" s="13">
        <f t="shared" si="16"/>
        <v>-2266.75</v>
      </c>
      <c r="Z176" s="13">
        <v>7033.25</v>
      </c>
      <c r="AA176" s="16">
        <f>SUM(DASHBOARD!$Z176-DASHBOARD!$X176)</f>
        <v>0</v>
      </c>
      <c r="AB176" s="9">
        <v>800529</v>
      </c>
      <c r="AC176" s="15">
        <v>45138</v>
      </c>
      <c r="AD176" s="15" t="s">
        <v>41</v>
      </c>
      <c r="AE176" s="9"/>
      <c r="AF176" s="17"/>
      <c r="AG176" s="17"/>
    </row>
    <row r="177" spans="1:33" ht="15.75" customHeight="1">
      <c r="A177" s="9" t="s">
        <v>483</v>
      </c>
      <c r="B177" s="9" t="str">
        <f t="shared" si="11"/>
        <v>OPEN</v>
      </c>
      <c r="C177" s="9" t="s">
        <v>138</v>
      </c>
      <c r="D177" s="9" t="s">
        <v>484</v>
      </c>
      <c r="E177" s="9" t="s">
        <v>485</v>
      </c>
      <c r="F177" s="9">
        <v>1216944</v>
      </c>
      <c r="G177" s="9" t="str">
        <f>("xxxx" &amp; RIGHT(F177, 3))</f>
        <v>xxxx944</v>
      </c>
      <c r="H177" s="9">
        <v>90610</v>
      </c>
      <c r="I177" s="10" t="s">
        <v>28</v>
      </c>
      <c r="J177" s="9" t="s">
        <v>115</v>
      </c>
      <c r="K177" s="9" t="str">
        <f t="shared" si="12"/>
        <v>Hygienist 11</v>
      </c>
      <c r="L177" s="9" t="s">
        <v>50</v>
      </c>
      <c r="M177" s="11" t="s">
        <v>55</v>
      </c>
      <c r="N177" s="9" t="s">
        <v>32</v>
      </c>
      <c r="O177" s="12">
        <v>45327</v>
      </c>
      <c r="P177" s="12">
        <f t="shared" si="13"/>
        <v>45327</v>
      </c>
      <c r="Q177" s="13">
        <v>575</v>
      </c>
      <c r="R177" s="14">
        <v>45314</v>
      </c>
      <c r="S177" s="14">
        <v>45340</v>
      </c>
      <c r="T177" s="135">
        <f t="shared" si="14"/>
        <v>26</v>
      </c>
      <c r="U177" s="135">
        <f t="shared" si="15"/>
        <v>-13</v>
      </c>
      <c r="V177" s="10">
        <v>131</v>
      </c>
      <c r="W177" s="15">
        <v>45527</v>
      </c>
      <c r="X177" s="13">
        <v>17848.38</v>
      </c>
      <c r="Y177" s="13">
        <f t="shared" si="16"/>
        <v>17273.38</v>
      </c>
      <c r="Z177" s="13">
        <v>17848.38</v>
      </c>
      <c r="AA177" s="16">
        <f>SUM(DASHBOARD!$Z177-DASHBOARD!$X177)</f>
        <v>0</v>
      </c>
      <c r="AB177" s="9">
        <v>834096</v>
      </c>
      <c r="AC177" s="15">
        <v>45590</v>
      </c>
      <c r="AD177" s="15" t="s">
        <v>41</v>
      </c>
      <c r="AE177" s="9"/>
      <c r="AF177" s="17"/>
      <c r="AG177" s="17"/>
    </row>
    <row r="178" spans="1:33" ht="15.75" customHeight="1">
      <c r="A178" s="9" t="s">
        <v>486</v>
      </c>
      <c r="B178" s="9" t="str">
        <f t="shared" si="11"/>
        <v>OPEN</v>
      </c>
      <c r="C178" s="9" t="s">
        <v>138</v>
      </c>
      <c r="D178" s="9" t="s">
        <v>487</v>
      </c>
      <c r="E178" s="9" t="s">
        <v>488</v>
      </c>
      <c r="F178" s="9">
        <v>1218023</v>
      </c>
      <c r="G178" s="9" t="str">
        <f>("xxxx" &amp; RIGHT(F178, 3))</f>
        <v>xxxx023</v>
      </c>
      <c r="H178" s="9">
        <v>90701</v>
      </c>
      <c r="I178" s="10" t="s">
        <v>28</v>
      </c>
      <c r="J178" s="9" t="s">
        <v>115</v>
      </c>
      <c r="K178" s="9" t="str">
        <f t="shared" si="12"/>
        <v>Hygienist 11</v>
      </c>
      <c r="L178" s="9" t="s">
        <v>50</v>
      </c>
      <c r="M178" s="11" t="s">
        <v>55</v>
      </c>
      <c r="N178" s="9" t="s">
        <v>97</v>
      </c>
      <c r="O178" s="12">
        <v>45327</v>
      </c>
      <c r="P178" s="12">
        <f t="shared" si="13"/>
        <v>45327</v>
      </c>
      <c r="Q178" s="13">
        <v>575</v>
      </c>
      <c r="R178" s="14"/>
      <c r="S178" s="14"/>
      <c r="T178" s="135">
        <f t="shared" si="14"/>
        <v>0</v>
      </c>
      <c r="U178" s="135" t="str">
        <f t="shared" si="15"/>
        <v>0</v>
      </c>
      <c r="V178" s="10"/>
      <c r="W178" s="15"/>
      <c r="X178" s="13"/>
      <c r="Y178" s="13" t="str">
        <f t="shared" si="16"/>
        <v/>
      </c>
      <c r="Z178" s="13">
        <v>0</v>
      </c>
      <c r="AA178" s="16">
        <f>SUM(DASHBOARD!$Z178-DASHBOARD!$X178)</f>
        <v>0</v>
      </c>
      <c r="AB178" s="9"/>
      <c r="AC178" s="15"/>
      <c r="AD178" s="15" t="s">
        <v>33</v>
      </c>
      <c r="AE178" s="9"/>
      <c r="AF178" s="17"/>
      <c r="AG178" s="17"/>
    </row>
    <row r="179" spans="1:33" ht="15.75" customHeight="1">
      <c r="A179" s="9"/>
      <c r="B179" s="9" t="str">
        <f t="shared" si="11"/>
        <v>Not Started</v>
      </c>
      <c r="C179" s="9" t="s">
        <v>138</v>
      </c>
      <c r="D179" s="9" t="s">
        <v>487</v>
      </c>
      <c r="E179" s="9" t="s">
        <v>488</v>
      </c>
      <c r="F179" s="9">
        <v>1322940</v>
      </c>
      <c r="G179" s="9" t="str">
        <f>("xxxx" &amp; RIGHT(F179, 3))</f>
        <v>xxxx940</v>
      </c>
      <c r="H179" s="9">
        <v>94022</v>
      </c>
      <c r="I179" s="10" t="s">
        <v>28</v>
      </c>
      <c r="J179" s="9" t="s">
        <v>115</v>
      </c>
      <c r="K179" s="9" t="str">
        <f t="shared" si="12"/>
        <v>Hygienist 11</v>
      </c>
      <c r="L179" s="9" t="s">
        <v>50</v>
      </c>
      <c r="M179" s="11" t="s">
        <v>55</v>
      </c>
      <c r="N179" s="9" t="s">
        <v>97</v>
      </c>
      <c r="O179" s="12">
        <v>45614</v>
      </c>
      <c r="P179" s="12">
        <f t="shared" si="13"/>
        <v>45614</v>
      </c>
      <c r="Q179" s="13">
        <v>575</v>
      </c>
      <c r="R179" s="14"/>
      <c r="S179" s="14"/>
      <c r="T179" s="135">
        <f t="shared" si="14"/>
        <v>0</v>
      </c>
      <c r="U179" s="135" t="str">
        <f t="shared" si="15"/>
        <v>0</v>
      </c>
      <c r="V179" s="10"/>
      <c r="W179" s="15"/>
      <c r="X179" s="13"/>
      <c r="Y179" s="13" t="str">
        <f t="shared" si="16"/>
        <v/>
      </c>
      <c r="Z179" s="13">
        <v>0</v>
      </c>
      <c r="AA179" s="16">
        <f>SUM(DASHBOARD!$Z179-DASHBOARD!$X179)</f>
        <v>0</v>
      </c>
      <c r="AB179" s="9"/>
      <c r="AC179" s="15"/>
      <c r="AD179" s="15" t="s">
        <v>33</v>
      </c>
      <c r="AE179" s="9"/>
      <c r="AF179" s="17"/>
      <c r="AG179" s="17"/>
    </row>
    <row r="180" spans="1:33" ht="15.75" customHeight="1">
      <c r="A180" s="9" t="s">
        <v>489</v>
      </c>
      <c r="B180" s="9" t="str">
        <f t="shared" si="11"/>
        <v>OPEN</v>
      </c>
      <c r="C180" s="9" t="s">
        <v>138</v>
      </c>
      <c r="D180" s="9" t="s">
        <v>490</v>
      </c>
      <c r="E180" s="9" t="s">
        <v>491</v>
      </c>
      <c r="F180" s="9">
        <v>137330</v>
      </c>
      <c r="G180" s="9" t="str">
        <f>("xxxx" &amp; RIGHT(F180, 3))</f>
        <v>xxxx330</v>
      </c>
      <c r="H180" s="9">
        <v>89611</v>
      </c>
      <c r="I180" s="10" t="s">
        <v>28</v>
      </c>
      <c r="J180" s="9" t="s">
        <v>115</v>
      </c>
      <c r="K180" s="9" t="str">
        <f t="shared" si="12"/>
        <v>Hygienist 11</v>
      </c>
      <c r="L180" s="9" t="s">
        <v>50</v>
      </c>
      <c r="M180" s="11" t="s">
        <v>55</v>
      </c>
      <c r="N180" s="9" t="s">
        <v>32</v>
      </c>
      <c r="O180" s="12">
        <v>45211</v>
      </c>
      <c r="P180" s="12">
        <f t="shared" si="13"/>
        <v>45211</v>
      </c>
      <c r="Q180" s="13">
        <v>575</v>
      </c>
      <c r="R180" s="14">
        <v>45394</v>
      </c>
      <c r="S180" s="14">
        <v>45396</v>
      </c>
      <c r="T180" s="135">
        <f t="shared" si="14"/>
        <v>2</v>
      </c>
      <c r="U180" s="135">
        <f t="shared" si="15"/>
        <v>183</v>
      </c>
      <c r="V180" s="10">
        <v>139</v>
      </c>
      <c r="W180" s="15">
        <v>45629</v>
      </c>
      <c r="X180" s="13">
        <v>8303.85</v>
      </c>
      <c r="Y180" s="13">
        <f t="shared" si="16"/>
        <v>7728.85</v>
      </c>
      <c r="Z180" s="13">
        <v>8303.85</v>
      </c>
      <c r="AA180" s="16">
        <f>SUM(DASHBOARD!$Z180-DASHBOARD!$X180)</f>
        <v>0</v>
      </c>
      <c r="AB180" s="9">
        <v>842154</v>
      </c>
      <c r="AC180" s="15">
        <v>45681</v>
      </c>
      <c r="AD180" s="15" t="s">
        <v>41</v>
      </c>
      <c r="AE180" s="9"/>
      <c r="AF180" s="17"/>
      <c r="AG180" s="17"/>
    </row>
    <row r="181" spans="1:33" ht="15.75" customHeight="1">
      <c r="A181" s="9" t="s">
        <v>492</v>
      </c>
      <c r="B181" s="9" t="str">
        <f t="shared" si="11"/>
        <v>OPEN</v>
      </c>
      <c r="C181" s="9" t="s">
        <v>138</v>
      </c>
      <c r="D181" s="9" t="s">
        <v>493</v>
      </c>
      <c r="E181" s="9" t="s">
        <v>494</v>
      </c>
      <c r="F181" s="9">
        <v>1135506</v>
      </c>
      <c r="G181" s="9" t="str">
        <f>("xxxx" &amp; RIGHT(F181, 3))</f>
        <v>xxxx506</v>
      </c>
      <c r="H181" s="9">
        <v>85822</v>
      </c>
      <c r="I181" s="10" t="s">
        <v>28</v>
      </c>
      <c r="J181" s="9" t="s">
        <v>70</v>
      </c>
      <c r="K181" s="9" t="str">
        <f t="shared" si="12"/>
        <v>Hygienist 07</v>
      </c>
      <c r="L181" s="9" t="s">
        <v>39</v>
      </c>
      <c r="M181" s="11" t="s">
        <v>55</v>
      </c>
      <c r="N181" s="9" t="s">
        <v>32</v>
      </c>
      <c r="O181" s="12">
        <v>44777</v>
      </c>
      <c r="P181" s="12">
        <f t="shared" si="13"/>
        <v>44777</v>
      </c>
      <c r="Q181" s="13">
        <v>7000</v>
      </c>
      <c r="R181" s="14">
        <v>44923</v>
      </c>
      <c r="S181" s="14">
        <v>45085</v>
      </c>
      <c r="T181" s="135">
        <f t="shared" si="14"/>
        <v>162</v>
      </c>
      <c r="U181" s="135">
        <f t="shared" si="15"/>
        <v>146</v>
      </c>
      <c r="V181" s="10">
        <v>108</v>
      </c>
      <c r="W181" s="15">
        <v>45455</v>
      </c>
      <c r="X181" s="13">
        <v>13333.61</v>
      </c>
      <c r="Y181" s="13">
        <f t="shared" si="16"/>
        <v>6333.6100000000006</v>
      </c>
      <c r="Z181" s="13">
        <v>13333.61</v>
      </c>
      <c r="AA181" s="16">
        <f>SUM(DASHBOARD!$Z181-DASHBOARD!$X181)</f>
        <v>0</v>
      </c>
      <c r="AB181" s="9">
        <v>826175</v>
      </c>
      <c r="AC181" s="15">
        <v>45502</v>
      </c>
      <c r="AD181" s="9" t="s">
        <v>41</v>
      </c>
      <c r="AE181" s="9"/>
      <c r="AF181" s="17"/>
      <c r="AG181" s="17"/>
    </row>
    <row r="182" spans="1:33" ht="15.75" customHeight="1">
      <c r="A182" s="9" t="s">
        <v>495</v>
      </c>
      <c r="B182" s="9" t="str">
        <f t="shared" si="11"/>
        <v>OPEN</v>
      </c>
      <c r="C182" s="9" t="s">
        <v>138</v>
      </c>
      <c r="D182" s="9" t="s">
        <v>496</v>
      </c>
      <c r="E182" s="9" t="s">
        <v>497</v>
      </c>
      <c r="F182" s="9">
        <v>1213594</v>
      </c>
      <c r="G182" s="9" t="str">
        <f>("xxxx" &amp; RIGHT(F182, 3))</f>
        <v>xxxx594</v>
      </c>
      <c r="H182" s="9">
        <v>90375</v>
      </c>
      <c r="I182" s="10" t="s">
        <v>28</v>
      </c>
      <c r="J182" s="9" t="s">
        <v>70</v>
      </c>
      <c r="K182" s="9" t="str">
        <f t="shared" si="12"/>
        <v>Hygienist 07</v>
      </c>
      <c r="L182" s="9" t="s">
        <v>50</v>
      </c>
      <c r="M182" s="11" t="s">
        <v>55</v>
      </c>
      <c r="N182" s="9" t="s">
        <v>97</v>
      </c>
      <c r="O182" s="12">
        <v>45301</v>
      </c>
      <c r="P182" s="12">
        <f t="shared" si="13"/>
        <v>45301</v>
      </c>
      <c r="Q182" s="13">
        <v>575</v>
      </c>
      <c r="R182" s="14"/>
      <c r="S182" s="14"/>
      <c r="T182" s="135">
        <f t="shared" si="14"/>
        <v>0</v>
      </c>
      <c r="U182" s="135" t="str">
        <f t="shared" si="15"/>
        <v>0</v>
      </c>
      <c r="V182" s="10"/>
      <c r="W182" s="9"/>
      <c r="X182" s="13"/>
      <c r="Y182" s="13" t="str">
        <f t="shared" si="16"/>
        <v/>
      </c>
      <c r="Z182" s="13">
        <v>0</v>
      </c>
      <c r="AA182" s="16">
        <f>SUM(DASHBOARD!$Z182-DASHBOARD!$X182)</f>
        <v>0</v>
      </c>
      <c r="AB182" s="9"/>
      <c r="AC182" s="9"/>
      <c r="AD182" s="9" t="s">
        <v>33</v>
      </c>
      <c r="AE182" s="9"/>
      <c r="AF182" s="17"/>
      <c r="AG182" s="17"/>
    </row>
    <row r="183" spans="1:33" ht="15.75" customHeight="1">
      <c r="A183" s="9" t="s">
        <v>498</v>
      </c>
      <c r="B183" s="9" t="str">
        <f t="shared" si="11"/>
        <v>OPEN</v>
      </c>
      <c r="C183" s="9" t="s">
        <v>138</v>
      </c>
      <c r="D183" s="9" t="s">
        <v>496</v>
      </c>
      <c r="E183" s="9" t="s">
        <v>497</v>
      </c>
      <c r="F183" s="9">
        <v>1177691</v>
      </c>
      <c r="G183" s="9" t="str">
        <f>("xxxx" &amp; RIGHT(F183, 3))</f>
        <v>xxxx691</v>
      </c>
      <c r="H183" s="9">
        <v>88001</v>
      </c>
      <c r="I183" s="10" t="s">
        <v>28</v>
      </c>
      <c r="J183" s="9" t="s">
        <v>70</v>
      </c>
      <c r="K183" s="9" t="str">
        <f t="shared" si="12"/>
        <v>Hygienist 07</v>
      </c>
      <c r="L183" s="9" t="s">
        <v>50</v>
      </c>
      <c r="M183" s="11" t="s">
        <v>55</v>
      </c>
      <c r="N183" s="9" t="s">
        <v>32</v>
      </c>
      <c r="O183" s="12">
        <v>45044</v>
      </c>
      <c r="P183" s="12">
        <f t="shared" si="13"/>
        <v>45044</v>
      </c>
      <c r="Q183" s="13">
        <v>6075</v>
      </c>
      <c r="R183" s="14">
        <v>45037</v>
      </c>
      <c r="S183" s="14">
        <v>45037</v>
      </c>
      <c r="T183" s="135">
        <f t="shared" si="14"/>
        <v>0</v>
      </c>
      <c r="U183" s="135">
        <f t="shared" si="15"/>
        <v>-7</v>
      </c>
      <c r="V183" s="10">
        <v>124</v>
      </c>
      <c r="W183" s="15">
        <v>45509</v>
      </c>
      <c r="X183" s="13">
        <v>2603.21</v>
      </c>
      <c r="Y183" s="13">
        <f t="shared" si="16"/>
        <v>-3471.79</v>
      </c>
      <c r="Z183" s="13">
        <v>2603.21</v>
      </c>
      <c r="AA183" s="16">
        <f>SUM(DASHBOARD!$Z183-DASHBOARD!$X183)</f>
        <v>0</v>
      </c>
      <c r="AB183" s="9">
        <v>828521</v>
      </c>
      <c r="AC183" s="15">
        <v>45534</v>
      </c>
      <c r="AD183" s="9" t="s">
        <v>41</v>
      </c>
      <c r="AE183" s="9"/>
      <c r="AF183" s="17"/>
      <c r="AG183" s="17"/>
    </row>
    <row r="184" spans="1:33" ht="15.75" customHeight="1">
      <c r="A184" s="9" t="s">
        <v>499</v>
      </c>
      <c r="B184" s="9" t="str">
        <f t="shared" si="11"/>
        <v>OPEN</v>
      </c>
      <c r="C184" s="9" t="s">
        <v>138</v>
      </c>
      <c r="D184" s="9" t="s">
        <v>500</v>
      </c>
      <c r="E184" s="9" t="s">
        <v>501</v>
      </c>
      <c r="F184" s="9">
        <v>1225222</v>
      </c>
      <c r="G184" s="9" t="str">
        <f>("xxxx" &amp; RIGHT(F184, 3))</f>
        <v>xxxx222</v>
      </c>
      <c r="H184" s="9">
        <v>91363</v>
      </c>
      <c r="I184" s="10" t="s">
        <v>28</v>
      </c>
      <c r="J184" s="9"/>
      <c r="K184" s="9" t="e">
        <f t="shared" si="12"/>
        <v>#N/A</v>
      </c>
      <c r="L184" s="9" t="s">
        <v>50</v>
      </c>
      <c r="M184" s="11" t="s">
        <v>55</v>
      </c>
      <c r="N184" s="9" t="s">
        <v>97</v>
      </c>
      <c r="O184" s="12">
        <v>45333</v>
      </c>
      <c r="P184" s="12">
        <f t="shared" si="13"/>
        <v>45333</v>
      </c>
      <c r="Q184" s="13">
        <v>575</v>
      </c>
      <c r="R184" s="14"/>
      <c r="S184" s="14"/>
      <c r="T184" s="135">
        <f t="shared" si="14"/>
        <v>0</v>
      </c>
      <c r="U184" s="135" t="str">
        <f t="shared" si="15"/>
        <v>0</v>
      </c>
      <c r="V184" s="10"/>
      <c r="W184" s="15"/>
      <c r="X184" s="13"/>
      <c r="Y184" s="13" t="str">
        <f t="shared" si="16"/>
        <v/>
      </c>
      <c r="Z184" s="13">
        <v>0</v>
      </c>
      <c r="AA184" s="16">
        <f>SUM(DASHBOARD!$Z184-DASHBOARD!$X184)</f>
        <v>0</v>
      </c>
      <c r="AB184" s="9"/>
      <c r="AC184" s="15"/>
      <c r="AD184" s="9" t="s">
        <v>33</v>
      </c>
      <c r="AE184" s="9"/>
      <c r="AF184" s="17"/>
      <c r="AG184" s="17"/>
    </row>
    <row r="185" spans="1:33" ht="15.75" customHeight="1">
      <c r="A185" s="9" t="s">
        <v>502</v>
      </c>
      <c r="B185" s="9" t="str">
        <f t="shared" si="11"/>
        <v>OPEN</v>
      </c>
      <c r="C185" s="9" t="s">
        <v>138</v>
      </c>
      <c r="D185" s="9" t="s">
        <v>500</v>
      </c>
      <c r="E185" s="9" t="s">
        <v>501</v>
      </c>
      <c r="F185" s="9">
        <v>1204463</v>
      </c>
      <c r="G185" s="9" t="str">
        <f>("xxxx" &amp; RIGHT(F185, 3))</f>
        <v>xxxx463</v>
      </c>
      <c r="H185" s="9">
        <v>89908</v>
      </c>
      <c r="I185" s="10" t="s">
        <v>28</v>
      </c>
      <c r="J185" s="9" t="s">
        <v>115</v>
      </c>
      <c r="K185" s="9" t="str">
        <f t="shared" si="12"/>
        <v>Hygienist 11</v>
      </c>
      <c r="L185" s="9" t="s">
        <v>50</v>
      </c>
      <c r="M185" s="11" t="s">
        <v>55</v>
      </c>
      <c r="N185" s="9" t="s">
        <v>32</v>
      </c>
      <c r="O185" s="12">
        <v>45239</v>
      </c>
      <c r="P185" s="12">
        <f t="shared" si="13"/>
        <v>45239</v>
      </c>
      <c r="Q185" s="13">
        <v>575</v>
      </c>
      <c r="R185" s="14">
        <v>45239</v>
      </c>
      <c r="S185" s="14">
        <v>45242</v>
      </c>
      <c r="T185" s="135">
        <f t="shared" si="14"/>
        <v>3</v>
      </c>
      <c r="U185" s="135">
        <f t="shared" si="15"/>
        <v>0</v>
      </c>
      <c r="V185" s="10">
        <v>101</v>
      </c>
      <c r="W185" s="15">
        <v>45448</v>
      </c>
      <c r="X185" s="13">
        <v>7865.63</v>
      </c>
      <c r="Y185" s="13">
        <f t="shared" si="16"/>
        <v>7290.63</v>
      </c>
      <c r="Z185" s="13">
        <v>7865.63</v>
      </c>
      <c r="AA185" s="16">
        <f>SUM(DASHBOARD!$Z185-DASHBOARD!$X185)</f>
        <v>0</v>
      </c>
      <c r="AB185" s="9">
        <v>824708</v>
      </c>
      <c r="AC185" s="15">
        <v>45482</v>
      </c>
      <c r="AD185" s="9" t="s">
        <v>41</v>
      </c>
      <c r="AE185" s="9"/>
      <c r="AF185" s="17"/>
      <c r="AG185" s="17"/>
    </row>
    <row r="186" spans="1:33" ht="15.75" customHeight="1">
      <c r="A186" s="9"/>
      <c r="B186" s="9" t="str">
        <f t="shared" si="11"/>
        <v>Not Started</v>
      </c>
      <c r="C186" s="9" t="s">
        <v>138</v>
      </c>
      <c r="D186" s="9" t="s">
        <v>26</v>
      </c>
      <c r="E186" s="9" t="s">
        <v>27</v>
      </c>
      <c r="F186" s="9">
        <v>1198033</v>
      </c>
      <c r="G186" s="9" t="str">
        <f>("xxxx" &amp; RIGHT(F186, 3))</f>
        <v>xxxx033</v>
      </c>
      <c r="H186" s="9">
        <v>89608</v>
      </c>
      <c r="I186" s="10" t="s">
        <v>28</v>
      </c>
      <c r="J186" s="9" t="s">
        <v>154</v>
      </c>
      <c r="K186" s="9" t="str">
        <f t="shared" si="12"/>
        <v>Hygienist 14</v>
      </c>
      <c r="L186" s="9" t="s">
        <v>39</v>
      </c>
      <c r="M186" s="11" t="s">
        <v>55</v>
      </c>
      <c r="N186" s="9" t="s">
        <v>55</v>
      </c>
      <c r="O186" s="12">
        <v>45202</v>
      </c>
      <c r="P186" s="12">
        <f t="shared" si="13"/>
        <v>45202</v>
      </c>
      <c r="Q186" s="13">
        <v>19020</v>
      </c>
      <c r="R186" s="14"/>
      <c r="S186" s="14"/>
      <c r="T186" s="135">
        <f t="shared" si="14"/>
        <v>0</v>
      </c>
      <c r="U186" s="135" t="str">
        <f t="shared" si="15"/>
        <v>0</v>
      </c>
      <c r="V186" s="10"/>
      <c r="W186" s="9"/>
      <c r="X186" s="13"/>
      <c r="Y186" s="13" t="str">
        <f t="shared" si="16"/>
        <v/>
      </c>
      <c r="Z186" s="13">
        <v>0</v>
      </c>
      <c r="AA186" s="16">
        <f>SUM(DASHBOARD!$Z186-DASHBOARD!$X186)</f>
        <v>0</v>
      </c>
      <c r="AB186" s="9"/>
      <c r="AC186" s="9"/>
      <c r="AD186" s="9" t="s">
        <v>33</v>
      </c>
      <c r="AE186" s="9"/>
      <c r="AF186" s="17"/>
      <c r="AG186" s="17"/>
    </row>
    <row r="187" spans="1:33" ht="15.75" customHeight="1">
      <c r="A187" s="9" t="s">
        <v>503</v>
      </c>
      <c r="B187" s="9" t="str">
        <f t="shared" si="11"/>
        <v>OPEN</v>
      </c>
      <c r="C187" s="9" t="s">
        <v>138</v>
      </c>
      <c r="D187" s="9" t="s">
        <v>26</v>
      </c>
      <c r="E187" s="9" t="s">
        <v>27</v>
      </c>
      <c r="F187" s="9">
        <v>1156228</v>
      </c>
      <c r="G187" s="9" t="str">
        <f>("xxxx" &amp; RIGHT(F187, 3))</f>
        <v>xxxx228</v>
      </c>
      <c r="H187" s="9">
        <v>86844</v>
      </c>
      <c r="I187" s="10" t="s">
        <v>28</v>
      </c>
      <c r="J187" s="9" t="s">
        <v>154</v>
      </c>
      <c r="K187" s="9" t="str">
        <f t="shared" si="12"/>
        <v>Hygienist 14</v>
      </c>
      <c r="L187" s="9" t="s">
        <v>39</v>
      </c>
      <c r="M187" s="11" t="s">
        <v>55</v>
      </c>
      <c r="N187" s="9" t="s">
        <v>32</v>
      </c>
      <c r="O187" s="12">
        <v>44903</v>
      </c>
      <c r="P187" s="12">
        <f t="shared" si="13"/>
        <v>44903</v>
      </c>
      <c r="Q187" s="13">
        <v>20220</v>
      </c>
      <c r="R187" s="14">
        <v>44914</v>
      </c>
      <c r="S187" s="14">
        <v>45287</v>
      </c>
      <c r="T187" s="135">
        <f t="shared" si="14"/>
        <v>373</v>
      </c>
      <c r="U187" s="135">
        <f t="shared" si="15"/>
        <v>11</v>
      </c>
      <c r="V187" s="10">
        <v>110</v>
      </c>
      <c r="W187" s="15">
        <v>45462</v>
      </c>
      <c r="X187" s="13">
        <v>26234.98</v>
      </c>
      <c r="Y187" s="13">
        <f t="shared" si="16"/>
        <v>6014.98</v>
      </c>
      <c r="Z187" s="13">
        <v>26234.98</v>
      </c>
      <c r="AA187" s="16">
        <f>SUM(DASHBOARD!$Z187-DASHBOARD!$X187)</f>
        <v>0</v>
      </c>
      <c r="AB187" s="9">
        <v>825055</v>
      </c>
      <c r="AC187" s="15">
        <v>45485</v>
      </c>
      <c r="AD187" s="9" t="s">
        <v>41</v>
      </c>
      <c r="AE187" s="9"/>
      <c r="AF187" s="17"/>
      <c r="AG187" s="17"/>
    </row>
    <row r="188" spans="1:33" ht="15.75" customHeight="1">
      <c r="A188" s="9" t="s">
        <v>504</v>
      </c>
      <c r="B188" s="9" t="str">
        <f t="shared" si="11"/>
        <v>OPEN</v>
      </c>
      <c r="C188" s="9" t="s">
        <v>138</v>
      </c>
      <c r="D188" s="9" t="s">
        <v>505</v>
      </c>
      <c r="E188" s="9" t="s">
        <v>506</v>
      </c>
      <c r="F188" s="9">
        <v>1334563</v>
      </c>
      <c r="G188" s="9" t="str">
        <f>("xxxx" &amp; RIGHT(F188, 3))</f>
        <v>xxxx563</v>
      </c>
      <c r="H188" s="9">
        <v>94196</v>
      </c>
      <c r="I188" s="10" t="s">
        <v>28</v>
      </c>
      <c r="J188" s="9" t="s">
        <v>70</v>
      </c>
      <c r="K188" s="9" t="str">
        <f t="shared" si="12"/>
        <v>Hygienist 07</v>
      </c>
      <c r="L188" s="9" t="s">
        <v>50</v>
      </c>
      <c r="M188" s="11" t="s">
        <v>55</v>
      </c>
      <c r="N188" s="9" t="s">
        <v>32</v>
      </c>
      <c r="O188" s="12">
        <v>45682</v>
      </c>
      <c r="P188" s="12">
        <f t="shared" si="13"/>
        <v>45682</v>
      </c>
      <c r="Q188" s="13">
        <v>6575</v>
      </c>
      <c r="R188" s="14">
        <v>45682</v>
      </c>
      <c r="S188" s="14">
        <v>45683</v>
      </c>
      <c r="T188" s="135">
        <f t="shared" si="14"/>
        <v>1</v>
      </c>
      <c r="U188" s="135">
        <f t="shared" si="15"/>
        <v>0</v>
      </c>
      <c r="V188" s="10">
        <v>155</v>
      </c>
      <c r="W188" s="15">
        <v>45783</v>
      </c>
      <c r="X188" s="13">
        <v>2437.0300000000002</v>
      </c>
      <c r="Y188" s="13">
        <f t="shared" si="16"/>
        <v>-4137.9699999999993</v>
      </c>
      <c r="Z188" s="13">
        <v>2437.0300000000002</v>
      </c>
      <c r="AA188" s="16">
        <v>0</v>
      </c>
      <c r="AB188" s="9">
        <v>853126</v>
      </c>
      <c r="AC188" s="15">
        <v>45812</v>
      </c>
      <c r="AD188" s="9" t="s">
        <v>41</v>
      </c>
      <c r="AE188" s="18" t="s">
        <v>507</v>
      </c>
      <c r="AF188" s="17"/>
      <c r="AG188" s="17"/>
    </row>
    <row r="189" spans="1:33" ht="15.75" customHeight="1">
      <c r="A189" s="9" t="s">
        <v>508</v>
      </c>
      <c r="B189" s="9" t="str">
        <f t="shared" si="11"/>
        <v>OPEN</v>
      </c>
      <c r="C189" s="9" t="s">
        <v>138</v>
      </c>
      <c r="D189" s="9" t="s">
        <v>509</v>
      </c>
      <c r="E189" s="9" t="s">
        <v>510</v>
      </c>
      <c r="F189" s="9">
        <v>1167441</v>
      </c>
      <c r="G189" s="9" t="str">
        <f>("xxxx" &amp; RIGHT(F189, 3))</f>
        <v>xxxx441</v>
      </c>
      <c r="H189" s="9">
        <v>87398</v>
      </c>
      <c r="I189" s="10" t="s">
        <v>28</v>
      </c>
      <c r="J189" s="9" t="s">
        <v>70</v>
      </c>
      <c r="K189" s="9" t="str">
        <f t="shared" si="12"/>
        <v>Hygienist 07</v>
      </c>
      <c r="L189" s="9" t="s">
        <v>39</v>
      </c>
      <c r="M189" s="11" t="s">
        <v>55</v>
      </c>
      <c r="N189" s="9" t="s">
        <v>32</v>
      </c>
      <c r="O189" s="12">
        <v>44973</v>
      </c>
      <c r="P189" s="12">
        <f t="shared" si="13"/>
        <v>44973</v>
      </c>
      <c r="Q189" s="13">
        <v>8035</v>
      </c>
      <c r="R189" s="14">
        <v>44987</v>
      </c>
      <c r="S189" s="14">
        <v>45136</v>
      </c>
      <c r="T189" s="135">
        <f t="shared" si="14"/>
        <v>149</v>
      </c>
      <c r="U189" s="135">
        <f t="shared" si="15"/>
        <v>14</v>
      </c>
      <c r="V189" s="10">
        <v>72</v>
      </c>
      <c r="W189" s="15">
        <v>45391</v>
      </c>
      <c r="X189" s="13">
        <v>18216.88</v>
      </c>
      <c r="Y189" s="13">
        <f t="shared" si="16"/>
        <v>10181.880000000001</v>
      </c>
      <c r="Z189" s="13">
        <f>DASHBOARD!$X189</f>
        <v>18216.88</v>
      </c>
      <c r="AA189" s="16">
        <f>SUM(DASHBOARD!$Z189-DASHBOARD!$X189)</f>
        <v>0</v>
      </c>
      <c r="AB189" s="9">
        <v>829815</v>
      </c>
      <c r="AC189" s="15">
        <v>45552</v>
      </c>
      <c r="AD189" s="9" t="s">
        <v>41</v>
      </c>
      <c r="AE189" s="9"/>
      <c r="AF189" s="17"/>
      <c r="AG189" s="17"/>
    </row>
    <row r="190" spans="1:33" ht="15.75" customHeight="1">
      <c r="A190" s="9" t="s">
        <v>511</v>
      </c>
      <c r="B190" s="9" t="str">
        <f t="shared" si="11"/>
        <v>OPEN</v>
      </c>
      <c r="C190" s="9" t="s">
        <v>138</v>
      </c>
      <c r="D190" s="9" t="s">
        <v>509</v>
      </c>
      <c r="E190" s="9" t="s">
        <v>510</v>
      </c>
      <c r="F190" s="9">
        <v>1147501</v>
      </c>
      <c r="G190" s="9" t="str">
        <f>("xxxx" &amp; RIGHT(F190, 3))</f>
        <v>xxxx501</v>
      </c>
      <c r="H190" s="9">
        <v>86372</v>
      </c>
      <c r="I190" s="10" t="s">
        <v>28</v>
      </c>
      <c r="J190" s="9" t="s">
        <v>154</v>
      </c>
      <c r="K190" s="9" t="str">
        <f t="shared" si="12"/>
        <v>Hygienist 14</v>
      </c>
      <c r="L190" s="9" t="s">
        <v>39</v>
      </c>
      <c r="M190" s="11" t="s">
        <v>55</v>
      </c>
      <c r="N190" s="9" t="s">
        <v>32</v>
      </c>
      <c r="O190" s="12">
        <v>44853</v>
      </c>
      <c r="P190" s="12">
        <f t="shared" si="13"/>
        <v>44853</v>
      </c>
      <c r="Q190" s="13">
        <v>14345</v>
      </c>
      <c r="R190" s="14">
        <v>44974</v>
      </c>
      <c r="S190" s="14">
        <v>44976</v>
      </c>
      <c r="T190" s="135">
        <f t="shared" si="14"/>
        <v>2</v>
      </c>
      <c r="U190" s="135">
        <f t="shared" si="15"/>
        <v>121</v>
      </c>
      <c r="V190" s="10">
        <v>76</v>
      </c>
      <c r="W190" s="15">
        <v>45400</v>
      </c>
      <c r="X190" s="13">
        <v>6509.07</v>
      </c>
      <c r="Y190" s="13">
        <f t="shared" si="16"/>
        <v>-7835.93</v>
      </c>
      <c r="Z190" s="13">
        <f>DASHBOARD!$X190</f>
        <v>6509.07</v>
      </c>
      <c r="AA190" s="16">
        <f>SUM(DASHBOARD!$Z190-DASHBOARD!$X190)</f>
        <v>0</v>
      </c>
      <c r="AB190" s="9">
        <v>819831</v>
      </c>
      <c r="AC190" s="15">
        <v>45422</v>
      </c>
      <c r="AD190" s="9" t="s">
        <v>41</v>
      </c>
      <c r="AE190" s="9"/>
      <c r="AF190" s="17"/>
      <c r="AG190" s="17"/>
    </row>
    <row r="191" spans="1:33" ht="15.75" customHeight="1">
      <c r="A191" s="9" t="s">
        <v>512</v>
      </c>
      <c r="B191" s="9" t="str">
        <f t="shared" si="11"/>
        <v>OPEN</v>
      </c>
      <c r="C191" s="9" t="s">
        <v>138</v>
      </c>
      <c r="D191" s="9" t="s">
        <v>513</v>
      </c>
      <c r="E191" s="9" t="s">
        <v>514</v>
      </c>
      <c r="F191" s="9">
        <v>1118075</v>
      </c>
      <c r="G191" s="9" t="str">
        <f>("xxxx" &amp; RIGHT(F191, 3))</f>
        <v>xxxx075</v>
      </c>
      <c r="H191" s="9">
        <v>84666</v>
      </c>
      <c r="I191" s="10" t="s">
        <v>28</v>
      </c>
      <c r="J191" s="9" t="s">
        <v>70</v>
      </c>
      <c r="K191" s="9" t="str">
        <f t="shared" si="12"/>
        <v>Hygienist 07</v>
      </c>
      <c r="L191" s="9" t="s">
        <v>39</v>
      </c>
      <c r="M191" s="11" t="s">
        <v>40</v>
      </c>
      <c r="N191" s="9" t="s">
        <v>32</v>
      </c>
      <c r="O191" s="12">
        <v>44652</v>
      </c>
      <c r="P191" s="12">
        <f t="shared" si="13"/>
        <v>44652</v>
      </c>
      <c r="Q191" s="13">
        <v>22000</v>
      </c>
      <c r="R191" s="14">
        <v>44656</v>
      </c>
      <c r="S191" s="14">
        <v>44807</v>
      </c>
      <c r="T191" s="135">
        <f t="shared" si="14"/>
        <v>151</v>
      </c>
      <c r="U191" s="135">
        <f t="shared" si="15"/>
        <v>4</v>
      </c>
      <c r="V191" s="10">
        <v>3</v>
      </c>
      <c r="W191" s="15">
        <v>44874</v>
      </c>
      <c r="X191" s="13">
        <v>38819.14</v>
      </c>
      <c r="Y191" s="13">
        <f t="shared" si="16"/>
        <v>16819.14</v>
      </c>
      <c r="Z191" s="13">
        <v>38819.14</v>
      </c>
      <c r="AA191" s="16">
        <f>SUM(DASHBOARD!$Z191-DASHBOARD!$X191)</f>
        <v>0</v>
      </c>
      <c r="AB191" s="9">
        <v>787514</v>
      </c>
      <c r="AC191" s="15">
        <v>44874</v>
      </c>
      <c r="AD191" s="15" t="s">
        <v>41</v>
      </c>
      <c r="AE191" s="9"/>
      <c r="AF191" s="17"/>
      <c r="AG191" s="17"/>
    </row>
    <row r="192" spans="1:33" ht="15.75" customHeight="1">
      <c r="A192" s="9" t="s">
        <v>515</v>
      </c>
      <c r="B192" s="9" t="str">
        <f t="shared" si="11"/>
        <v>OPEN</v>
      </c>
      <c r="C192" s="9" t="s">
        <v>138</v>
      </c>
      <c r="D192" s="9" t="s">
        <v>516</v>
      </c>
      <c r="E192" s="9" t="s">
        <v>517</v>
      </c>
      <c r="F192" s="9">
        <v>1186758</v>
      </c>
      <c r="G192" s="9" t="str">
        <f>("xxxx" &amp; RIGHT(F192, 3))</f>
        <v>xxxx758</v>
      </c>
      <c r="H192" s="9">
        <v>87328</v>
      </c>
      <c r="I192" s="10" t="s">
        <v>28</v>
      </c>
      <c r="J192" s="9" t="s">
        <v>70</v>
      </c>
      <c r="K192" s="9" t="str">
        <f t="shared" si="12"/>
        <v>Hygienist 07</v>
      </c>
      <c r="L192" s="9" t="s">
        <v>39</v>
      </c>
      <c r="M192" s="11" t="s">
        <v>55</v>
      </c>
      <c r="N192" s="9" t="s">
        <v>32</v>
      </c>
      <c r="O192" s="12">
        <v>45126</v>
      </c>
      <c r="P192" s="12">
        <f t="shared" si="13"/>
        <v>45126</v>
      </c>
      <c r="Q192" s="13">
        <v>19000</v>
      </c>
      <c r="R192" s="14">
        <v>45063</v>
      </c>
      <c r="S192" s="14">
        <v>45279</v>
      </c>
      <c r="T192" s="135">
        <f t="shared" si="14"/>
        <v>216</v>
      </c>
      <c r="U192" s="135">
        <f t="shared" si="15"/>
        <v>-63</v>
      </c>
      <c r="V192" s="10">
        <v>113</v>
      </c>
      <c r="W192" s="15">
        <v>45478</v>
      </c>
      <c r="X192" s="13">
        <v>31267.67</v>
      </c>
      <c r="Y192" s="13">
        <f t="shared" si="16"/>
        <v>12267.669999999998</v>
      </c>
      <c r="Z192" s="13">
        <v>31267.67</v>
      </c>
      <c r="AA192" s="16">
        <f>SUM(DASHBOARD!$Z192-DASHBOARD!$X192)</f>
        <v>0</v>
      </c>
      <c r="AB192" s="9">
        <v>827383</v>
      </c>
      <c r="AC192" s="15">
        <v>45519</v>
      </c>
      <c r="AD192" s="15" t="s">
        <v>41</v>
      </c>
      <c r="AE192" s="9"/>
      <c r="AF192" s="17"/>
      <c r="AG192" s="17"/>
    </row>
    <row r="193" spans="1:33" ht="15.75" customHeight="1">
      <c r="A193" s="9" t="s">
        <v>518</v>
      </c>
      <c r="B193" s="9" t="str">
        <f t="shared" si="11"/>
        <v>OPEN</v>
      </c>
      <c r="C193" s="9" t="s">
        <v>138</v>
      </c>
      <c r="D193" s="9" t="s">
        <v>516</v>
      </c>
      <c r="E193" s="9" t="s">
        <v>517</v>
      </c>
      <c r="F193" s="9">
        <v>1186745</v>
      </c>
      <c r="G193" s="9" t="str">
        <f>("xxxx" &amp; RIGHT(F193, 3))</f>
        <v>xxxx745</v>
      </c>
      <c r="H193" s="9">
        <v>87777</v>
      </c>
      <c r="I193" s="10" t="s">
        <v>28</v>
      </c>
      <c r="J193" s="9" t="s">
        <v>70</v>
      </c>
      <c r="K193" s="9" t="str">
        <f t="shared" si="12"/>
        <v>Hygienist 07</v>
      </c>
      <c r="L193" s="9" t="s">
        <v>39</v>
      </c>
      <c r="M193" s="11" t="s">
        <v>55</v>
      </c>
      <c r="N193" s="9" t="s">
        <v>32</v>
      </c>
      <c r="O193" s="12">
        <v>45126</v>
      </c>
      <c r="P193" s="12">
        <f t="shared" si="13"/>
        <v>45126</v>
      </c>
      <c r="Q193" s="13">
        <v>500</v>
      </c>
      <c r="R193" s="14">
        <v>45142</v>
      </c>
      <c r="S193" s="14">
        <v>45143</v>
      </c>
      <c r="T193" s="135">
        <f t="shared" si="14"/>
        <v>1</v>
      </c>
      <c r="U193" s="135">
        <f t="shared" si="15"/>
        <v>16</v>
      </c>
      <c r="V193" s="10">
        <v>149</v>
      </c>
      <c r="W193" s="15">
        <v>45729</v>
      </c>
      <c r="X193" s="13">
        <v>2131.98</v>
      </c>
      <c r="Y193" s="13">
        <f t="shared" si="16"/>
        <v>1631.98</v>
      </c>
      <c r="Z193" s="13">
        <v>2131.98</v>
      </c>
      <c r="AA193" s="16">
        <f>SUM(DASHBOARD!$Z193-DASHBOARD!$X193)</f>
        <v>0</v>
      </c>
      <c r="AB193" s="9">
        <v>852978</v>
      </c>
      <c r="AC193" s="15">
        <v>45811</v>
      </c>
      <c r="AD193" s="15" t="s">
        <v>41</v>
      </c>
      <c r="AE193" s="18" t="s">
        <v>519</v>
      </c>
      <c r="AF193" s="17"/>
      <c r="AG193" s="17"/>
    </row>
    <row r="194" spans="1:33" ht="15.75" customHeight="1">
      <c r="A194" s="9"/>
      <c r="B194" s="9" t="str">
        <f t="shared" ref="B194:B257" si="17">IF(A194&lt;&gt;"", "OPEN", "Not Started")</f>
        <v>Not Started</v>
      </c>
      <c r="C194" s="9" t="s">
        <v>138</v>
      </c>
      <c r="D194" s="9" t="s">
        <v>520</v>
      </c>
      <c r="E194" s="9" t="s">
        <v>521</v>
      </c>
      <c r="F194" s="9">
        <v>1126308</v>
      </c>
      <c r="G194" s="9" t="str">
        <f>("xxxx" &amp; RIGHT(F194, 3))</f>
        <v>xxxx308</v>
      </c>
      <c r="H194" s="9">
        <v>85125</v>
      </c>
      <c r="I194" s="10" t="s">
        <v>28</v>
      </c>
      <c r="J194" s="9" t="s">
        <v>115</v>
      </c>
      <c r="K194" s="9" t="str">
        <f t="shared" ref="K194:K257" si="18">"Hygienist " &amp; TEXT(MATCH( J194, _xlfn.UNIQUE($J$2:$J$362), 0), "00")</f>
        <v>Hygienist 11</v>
      </c>
      <c r="L194" s="9" t="s">
        <v>39</v>
      </c>
      <c r="M194" s="11" t="s">
        <v>55</v>
      </c>
      <c r="N194" s="9" t="s">
        <v>56</v>
      </c>
      <c r="O194" s="12">
        <v>44712</v>
      </c>
      <c r="P194" s="12">
        <f t="shared" ref="P194:P257" si="19">IF(O194="", R194, O194)</f>
        <v>44712</v>
      </c>
      <c r="Q194" s="13">
        <v>500</v>
      </c>
      <c r="R194" s="14"/>
      <c r="S194" s="14"/>
      <c r="T194" s="135">
        <f t="shared" ref="T194:T257" si="20">IF(R194="", 0,S194-R194)</f>
        <v>0</v>
      </c>
      <c r="U194" s="135" t="str">
        <f t="shared" ref="U194:U257" si="21">IF(OR(O194="",R194=""), "0", (-1*(O194-R194)))</f>
        <v>0</v>
      </c>
      <c r="V194" s="10"/>
      <c r="W194" s="9"/>
      <c r="X194" s="13"/>
      <c r="Y194" s="13" t="str">
        <f t="shared" ref="Y194:Y257" si="22">IF(X194="", "", X194-Q194)</f>
        <v/>
      </c>
      <c r="Z194" s="13">
        <v>0</v>
      </c>
      <c r="AA194" s="16">
        <f>SUM(DASHBOARD!$Z194-DASHBOARD!$X194)</f>
        <v>0</v>
      </c>
      <c r="AB194" s="9"/>
      <c r="AC194" s="9"/>
      <c r="AD194" s="9" t="s">
        <v>33</v>
      </c>
      <c r="AE194" s="9"/>
      <c r="AF194" s="17"/>
      <c r="AG194" s="17"/>
    </row>
    <row r="195" spans="1:33" ht="15.75" customHeight="1">
      <c r="A195" s="9" t="s">
        <v>522</v>
      </c>
      <c r="B195" s="9" t="str">
        <f t="shared" si="17"/>
        <v>OPEN</v>
      </c>
      <c r="C195" s="9" t="s">
        <v>138</v>
      </c>
      <c r="D195" s="9" t="s">
        <v>523</v>
      </c>
      <c r="E195" s="9" t="s">
        <v>524</v>
      </c>
      <c r="F195" s="9">
        <v>1138188</v>
      </c>
      <c r="G195" s="9" t="str">
        <f>("xxxx" &amp; RIGHT(F195, 3))</f>
        <v>xxxx188</v>
      </c>
      <c r="H195" s="9">
        <v>85959</v>
      </c>
      <c r="I195" s="10" t="s">
        <v>28</v>
      </c>
      <c r="J195" s="9" t="s">
        <v>154</v>
      </c>
      <c r="K195" s="9" t="str">
        <f t="shared" si="18"/>
        <v>Hygienist 14</v>
      </c>
      <c r="L195" s="9" t="s">
        <v>39</v>
      </c>
      <c r="M195" s="11" t="s">
        <v>55</v>
      </c>
      <c r="N195" s="9" t="s">
        <v>32</v>
      </c>
      <c r="O195" s="12">
        <v>44799</v>
      </c>
      <c r="P195" s="12">
        <f t="shared" si="19"/>
        <v>44799</v>
      </c>
      <c r="Q195" s="13">
        <v>19845</v>
      </c>
      <c r="R195" s="14">
        <v>44861</v>
      </c>
      <c r="S195" s="14">
        <v>45271</v>
      </c>
      <c r="T195" s="135">
        <f t="shared" si="20"/>
        <v>410</v>
      </c>
      <c r="U195" s="135">
        <f t="shared" si="21"/>
        <v>62</v>
      </c>
      <c r="V195" s="10">
        <v>82</v>
      </c>
      <c r="W195" s="15">
        <v>45413</v>
      </c>
      <c r="X195" s="13">
        <v>30284.62</v>
      </c>
      <c r="Y195" s="13">
        <f t="shared" si="22"/>
        <v>10439.619999999999</v>
      </c>
      <c r="Z195" s="13">
        <v>30284.62</v>
      </c>
      <c r="AA195" s="16">
        <f>SUM(DASHBOARD!$Z195-DASHBOARD!$X195)</f>
        <v>0</v>
      </c>
      <c r="AB195" s="9">
        <v>820909</v>
      </c>
      <c r="AC195" s="15">
        <v>45433</v>
      </c>
      <c r="AD195" s="9" t="s">
        <v>41</v>
      </c>
      <c r="AE195" s="9"/>
      <c r="AF195" s="17"/>
      <c r="AG195" s="17"/>
    </row>
    <row r="196" spans="1:33" ht="15.75" customHeight="1">
      <c r="A196" s="9" t="s">
        <v>525</v>
      </c>
      <c r="B196" s="9" t="str">
        <f t="shared" si="17"/>
        <v>OPEN</v>
      </c>
      <c r="C196" s="9" t="s">
        <v>138</v>
      </c>
      <c r="D196" s="9" t="s">
        <v>526</v>
      </c>
      <c r="E196" s="9" t="s">
        <v>527</v>
      </c>
      <c r="F196" s="9">
        <v>1158465</v>
      </c>
      <c r="G196" s="9" t="str">
        <f>("xxxx" &amp; RIGHT(F196, 3))</f>
        <v>xxxx465</v>
      </c>
      <c r="H196" s="9">
        <v>86969</v>
      </c>
      <c r="I196" s="10" t="s">
        <v>28</v>
      </c>
      <c r="J196" s="9" t="s">
        <v>70</v>
      </c>
      <c r="K196" s="9" t="str">
        <f t="shared" si="18"/>
        <v>Hygienist 07</v>
      </c>
      <c r="L196" s="9" t="s">
        <v>50</v>
      </c>
      <c r="M196" s="11" t="s">
        <v>55</v>
      </c>
      <c r="N196" s="9" t="s">
        <v>32</v>
      </c>
      <c r="O196" s="12">
        <v>44897</v>
      </c>
      <c r="P196" s="12">
        <f t="shared" si="19"/>
        <v>44897</v>
      </c>
      <c r="Q196" s="13">
        <v>9075</v>
      </c>
      <c r="R196" s="14">
        <v>44897</v>
      </c>
      <c r="S196" s="14">
        <v>44900</v>
      </c>
      <c r="T196" s="135">
        <f t="shared" si="20"/>
        <v>3</v>
      </c>
      <c r="U196" s="135">
        <f t="shared" si="21"/>
        <v>0</v>
      </c>
      <c r="V196" s="10">
        <v>25</v>
      </c>
      <c r="W196" s="15">
        <v>45113</v>
      </c>
      <c r="X196" s="13">
        <v>12766</v>
      </c>
      <c r="Y196" s="13">
        <f t="shared" si="22"/>
        <v>3691</v>
      </c>
      <c r="Z196" s="13">
        <v>12766</v>
      </c>
      <c r="AA196" s="16">
        <f>SUM(DASHBOARD!$Z196-DASHBOARD!$X196)</f>
        <v>0</v>
      </c>
      <c r="AB196" s="9">
        <v>800963</v>
      </c>
      <c r="AC196" s="15">
        <v>45142</v>
      </c>
      <c r="AD196" s="15" t="s">
        <v>41</v>
      </c>
      <c r="AE196" s="9"/>
      <c r="AF196" s="17"/>
      <c r="AG196" s="17"/>
    </row>
    <row r="197" spans="1:33" ht="15.75" customHeight="1">
      <c r="A197" s="9" t="s">
        <v>528</v>
      </c>
      <c r="B197" s="9" t="str">
        <f t="shared" si="17"/>
        <v>OPEN</v>
      </c>
      <c r="C197" s="9" t="s">
        <v>138</v>
      </c>
      <c r="D197" s="9" t="s">
        <v>526</v>
      </c>
      <c r="E197" s="9" t="s">
        <v>527</v>
      </c>
      <c r="F197" s="9">
        <v>1301468</v>
      </c>
      <c r="G197" s="9" t="str">
        <f>("xxxx" &amp; RIGHT(F197, 3))</f>
        <v>xxxx468</v>
      </c>
      <c r="H197" s="9">
        <v>92332</v>
      </c>
      <c r="I197" s="10" t="s">
        <v>28</v>
      </c>
      <c r="J197" s="9" t="s">
        <v>70</v>
      </c>
      <c r="K197" s="9" t="str">
        <f t="shared" si="18"/>
        <v>Hygienist 07</v>
      </c>
      <c r="L197" s="9" t="s">
        <v>50</v>
      </c>
      <c r="M197" s="11" t="s">
        <v>55</v>
      </c>
      <c r="N197" s="9" t="s">
        <v>32</v>
      </c>
      <c r="O197" s="12">
        <v>45498</v>
      </c>
      <c r="P197" s="12">
        <f t="shared" si="19"/>
        <v>45498</v>
      </c>
      <c r="Q197" s="13">
        <v>575</v>
      </c>
      <c r="R197" s="14">
        <v>45596</v>
      </c>
      <c r="S197" s="14">
        <v>45598</v>
      </c>
      <c r="T197" s="135">
        <f t="shared" si="20"/>
        <v>2</v>
      </c>
      <c r="U197" s="135">
        <f t="shared" si="21"/>
        <v>98</v>
      </c>
      <c r="V197" s="10">
        <v>164</v>
      </c>
      <c r="W197" s="15">
        <v>45792</v>
      </c>
      <c r="X197" s="13">
        <v>6586.68</v>
      </c>
      <c r="Y197" s="13">
        <f t="shared" si="22"/>
        <v>6011.68</v>
      </c>
      <c r="Z197" s="13">
        <v>6586.68</v>
      </c>
      <c r="AA197" s="16">
        <f>SUM(DASHBOARD!$Z197-DASHBOARD!$X197)</f>
        <v>0</v>
      </c>
      <c r="AB197" s="9">
        <v>853439</v>
      </c>
      <c r="AC197" s="15">
        <v>45814</v>
      </c>
      <c r="AD197" s="15" t="s">
        <v>41</v>
      </c>
      <c r="AE197" s="18" t="s">
        <v>529</v>
      </c>
      <c r="AF197" s="17"/>
      <c r="AG197" s="17"/>
    </row>
    <row r="198" spans="1:33" ht="15.75" customHeight="1">
      <c r="A198" s="9" t="s">
        <v>530</v>
      </c>
      <c r="B198" s="9" t="str">
        <f t="shared" si="17"/>
        <v>OPEN</v>
      </c>
      <c r="C198" s="9" t="s">
        <v>138</v>
      </c>
      <c r="D198" s="9" t="s">
        <v>78</v>
      </c>
      <c r="E198" s="9" t="s">
        <v>79</v>
      </c>
      <c r="F198" s="9">
        <v>1123363</v>
      </c>
      <c r="G198" s="9" t="str">
        <f>("xxxx" &amp; RIGHT(F198, 3))</f>
        <v>xxxx363</v>
      </c>
      <c r="H198" s="9">
        <v>84986</v>
      </c>
      <c r="I198" s="10" t="s">
        <v>28</v>
      </c>
      <c r="J198" s="9" t="s">
        <v>70</v>
      </c>
      <c r="K198" s="9" t="str">
        <f t="shared" si="18"/>
        <v>Hygienist 07</v>
      </c>
      <c r="L198" s="9" t="s">
        <v>39</v>
      </c>
      <c r="M198" s="11" t="s">
        <v>40</v>
      </c>
      <c r="N198" s="9" t="s">
        <v>32</v>
      </c>
      <c r="O198" s="12">
        <v>44718</v>
      </c>
      <c r="P198" s="12">
        <f t="shared" si="19"/>
        <v>44718</v>
      </c>
      <c r="Q198" s="13">
        <v>500</v>
      </c>
      <c r="R198" s="14">
        <v>44756</v>
      </c>
      <c r="S198" s="14">
        <v>44760</v>
      </c>
      <c r="T198" s="135">
        <f t="shared" si="20"/>
        <v>4</v>
      </c>
      <c r="U198" s="135">
        <f t="shared" si="21"/>
        <v>38</v>
      </c>
      <c r="V198" s="10">
        <v>21</v>
      </c>
      <c r="W198" s="15">
        <v>45100</v>
      </c>
      <c r="X198" s="13">
        <v>21825.8</v>
      </c>
      <c r="Y198" s="13">
        <f t="shared" si="22"/>
        <v>21325.8</v>
      </c>
      <c r="Z198" s="13">
        <v>21825.8</v>
      </c>
      <c r="AA198" s="16">
        <f>SUM(DASHBOARD!$Z198-DASHBOARD!$X198)</f>
        <v>0</v>
      </c>
      <c r="AB198" s="9">
        <v>800470</v>
      </c>
      <c r="AC198" s="15">
        <v>45135</v>
      </c>
      <c r="AD198" s="15" t="s">
        <v>41</v>
      </c>
      <c r="AE198" s="9"/>
      <c r="AF198" s="17"/>
      <c r="AG198" s="17"/>
    </row>
    <row r="199" spans="1:33" ht="15.75" customHeight="1">
      <c r="A199" s="9" t="s">
        <v>531</v>
      </c>
      <c r="B199" s="9" t="str">
        <f t="shared" si="17"/>
        <v>OPEN</v>
      </c>
      <c r="C199" s="9" t="s">
        <v>138</v>
      </c>
      <c r="D199" s="9" t="s">
        <v>532</v>
      </c>
      <c r="E199" s="9" t="s">
        <v>533</v>
      </c>
      <c r="F199" s="9">
        <v>1333677</v>
      </c>
      <c r="G199" s="9" t="str">
        <f>("xxxx" &amp; RIGHT(F199, 3))</f>
        <v>xxxx677</v>
      </c>
      <c r="H199" s="9">
        <v>94298</v>
      </c>
      <c r="I199" s="10" t="s">
        <v>28</v>
      </c>
      <c r="J199" s="9" t="s">
        <v>70</v>
      </c>
      <c r="K199" s="9" t="str">
        <f t="shared" si="18"/>
        <v>Hygienist 07</v>
      </c>
      <c r="L199" s="9" t="s">
        <v>50</v>
      </c>
      <c r="M199" s="11" t="s">
        <v>55</v>
      </c>
      <c r="N199" s="9" t="s">
        <v>32</v>
      </c>
      <c r="O199" s="12">
        <v>45646</v>
      </c>
      <c r="P199" s="12">
        <f t="shared" si="19"/>
        <v>45646</v>
      </c>
      <c r="Q199" s="13">
        <v>5000</v>
      </c>
      <c r="R199" s="14">
        <v>45646</v>
      </c>
      <c r="S199" s="14">
        <v>45647</v>
      </c>
      <c r="T199" s="135">
        <f t="shared" si="20"/>
        <v>1</v>
      </c>
      <c r="U199" s="135">
        <f t="shared" si="21"/>
        <v>0</v>
      </c>
      <c r="V199" s="10">
        <v>205</v>
      </c>
      <c r="W199" s="15">
        <v>45825</v>
      </c>
      <c r="X199" s="13">
        <v>2243.94</v>
      </c>
      <c r="Y199" s="13">
        <f t="shared" si="22"/>
        <v>-2756.06</v>
      </c>
      <c r="Z199" s="13">
        <v>0</v>
      </c>
      <c r="AA199" s="16">
        <f>SUM(DASHBOARD!$Z199-DASHBOARD!$X199)</f>
        <v>-2243.94</v>
      </c>
      <c r="AB199" s="9"/>
      <c r="AC199" s="15"/>
      <c r="AD199" s="15" t="s">
        <v>33</v>
      </c>
      <c r="AE199" s="9"/>
      <c r="AF199" s="17"/>
      <c r="AG199" s="17"/>
    </row>
    <row r="200" spans="1:33" ht="15.75" customHeight="1">
      <c r="A200" s="9" t="s">
        <v>534</v>
      </c>
      <c r="B200" s="9" t="str">
        <f t="shared" si="17"/>
        <v>OPEN</v>
      </c>
      <c r="C200" s="9" t="s">
        <v>138</v>
      </c>
      <c r="D200" s="9" t="s">
        <v>535</v>
      </c>
      <c r="E200" s="9" t="s">
        <v>536</v>
      </c>
      <c r="F200" s="9">
        <v>1214485</v>
      </c>
      <c r="G200" s="9" t="str">
        <f>("xxxx" &amp; RIGHT(F200, 3))</f>
        <v>xxxx485</v>
      </c>
      <c r="H200" s="9">
        <v>89905</v>
      </c>
      <c r="I200" s="10" t="s">
        <v>28</v>
      </c>
      <c r="J200" s="9" t="s">
        <v>70</v>
      </c>
      <c r="K200" s="9" t="str">
        <f t="shared" si="18"/>
        <v>Hygienist 07</v>
      </c>
      <c r="L200" s="9" t="s">
        <v>50</v>
      </c>
      <c r="M200" s="11" t="s">
        <v>55</v>
      </c>
      <c r="N200" s="9" t="s">
        <v>32</v>
      </c>
      <c r="O200" s="12">
        <v>45268</v>
      </c>
      <c r="P200" s="12">
        <f t="shared" si="19"/>
        <v>45268</v>
      </c>
      <c r="Q200" s="13">
        <v>7800</v>
      </c>
      <c r="R200" s="14">
        <v>45268</v>
      </c>
      <c r="S200" s="14">
        <v>45269</v>
      </c>
      <c r="T200" s="135">
        <f t="shared" si="20"/>
        <v>1</v>
      </c>
      <c r="U200" s="135">
        <f t="shared" si="21"/>
        <v>0</v>
      </c>
      <c r="V200" s="10">
        <v>198</v>
      </c>
      <c r="W200" s="15">
        <v>45824</v>
      </c>
      <c r="X200" s="13">
        <v>2131.98</v>
      </c>
      <c r="Y200" s="13">
        <f t="shared" si="22"/>
        <v>-5668.02</v>
      </c>
      <c r="Z200" s="13">
        <v>0</v>
      </c>
      <c r="AA200" s="16">
        <f>SUM(DASHBOARD!$Z200-DASHBOARD!$X200)</f>
        <v>-2131.98</v>
      </c>
      <c r="AB200" s="9"/>
      <c r="AC200" s="15"/>
      <c r="AD200" s="15" t="s">
        <v>33</v>
      </c>
      <c r="AE200" s="9"/>
      <c r="AF200" s="17"/>
      <c r="AG200" s="17"/>
    </row>
    <row r="201" spans="1:33" ht="15.75" customHeight="1">
      <c r="A201" s="9" t="s">
        <v>537</v>
      </c>
      <c r="B201" s="9" t="str">
        <f t="shared" si="17"/>
        <v>OPEN</v>
      </c>
      <c r="C201" s="9" t="s">
        <v>138</v>
      </c>
      <c r="D201" s="9" t="s">
        <v>538</v>
      </c>
      <c r="E201" s="9" t="s">
        <v>539</v>
      </c>
      <c r="F201" s="9">
        <v>1179823</v>
      </c>
      <c r="G201" s="9" t="str">
        <f>("xxxx" &amp; RIGHT(F201, 3))</f>
        <v>xxxx823</v>
      </c>
      <c r="H201" s="9">
        <v>88171</v>
      </c>
      <c r="I201" s="10" t="s">
        <v>28</v>
      </c>
      <c r="J201" s="9" t="s">
        <v>90</v>
      </c>
      <c r="K201" s="9" t="str">
        <f t="shared" si="18"/>
        <v>Hygienist 09</v>
      </c>
      <c r="L201" s="9" t="s">
        <v>50</v>
      </c>
      <c r="M201" s="11" t="s">
        <v>55</v>
      </c>
      <c r="N201" s="9" t="s">
        <v>32</v>
      </c>
      <c r="O201" s="12">
        <v>45062</v>
      </c>
      <c r="P201" s="12">
        <f t="shared" si="19"/>
        <v>45062</v>
      </c>
      <c r="Q201" s="13">
        <v>4400</v>
      </c>
      <c r="R201" s="14">
        <v>45059</v>
      </c>
      <c r="S201" s="14">
        <v>45060</v>
      </c>
      <c r="T201" s="135">
        <f t="shared" si="20"/>
        <v>1</v>
      </c>
      <c r="U201" s="135">
        <f t="shared" si="21"/>
        <v>-3</v>
      </c>
      <c r="V201" s="10">
        <v>104</v>
      </c>
      <c r="W201" s="15">
        <v>45454</v>
      </c>
      <c r="X201" s="13">
        <v>4293.03</v>
      </c>
      <c r="Y201" s="13">
        <f t="shared" si="22"/>
        <v>-106.97000000000025</v>
      </c>
      <c r="Z201" s="13">
        <v>4293.03</v>
      </c>
      <c r="AA201" s="16">
        <f>SUM(DASHBOARD!$Z201-DASHBOARD!$X201)</f>
        <v>0</v>
      </c>
      <c r="AB201" s="9">
        <v>824043</v>
      </c>
      <c r="AC201" s="15">
        <v>45474</v>
      </c>
      <c r="AD201" s="9" t="s">
        <v>41</v>
      </c>
      <c r="AE201" s="9"/>
      <c r="AF201" s="17"/>
      <c r="AG201" s="17"/>
    </row>
    <row r="202" spans="1:33" ht="15.75" customHeight="1">
      <c r="A202" s="9" t="s">
        <v>540</v>
      </c>
      <c r="B202" s="9" t="str">
        <f t="shared" si="17"/>
        <v>OPEN</v>
      </c>
      <c r="C202" s="9" t="s">
        <v>138</v>
      </c>
      <c r="D202" s="9" t="s">
        <v>541</v>
      </c>
      <c r="E202" s="9" t="s">
        <v>542</v>
      </c>
      <c r="F202" s="9">
        <v>1133898</v>
      </c>
      <c r="G202" s="9" t="str">
        <f>("xxxx" &amp; RIGHT(F202, 3))</f>
        <v>xxxx898</v>
      </c>
      <c r="H202" s="9">
        <v>85649</v>
      </c>
      <c r="I202" s="10" t="s">
        <v>28</v>
      </c>
      <c r="J202" s="9" t="s">
        <v>83</v>
      </c>
      <c r="K202" s="9" t="str">
        <f t="shared" si="18"/>
        <v>Hygienist 08</v>
      </c>
      <c r="L202" s="9" t="s">
        <v>50</v>
      </c>
      <c r="M202" s="11" t="s">
        <v>55</v>
      </c>
      <c r="N202" s="9" t="s">
        <v>32</v>
      </c>
      <c r="O202" s="12">
        <v>44755</v>
      </c>
      <c r="P202" s="12">
        <f t="shared" si="19"/>
        <v>44755</v>
      </c>
      <c r="Q202" s="13">
        <v>9375</v>
      </c>
      <c r="R202" s="14">
        <v>44755</v>
      </c>
      <c r="S202" s="14">
        <v>44758</v>
      </c>
      <c r="T202" s="135">
        <f t="shared" si="20"/>
        <v>3</v>
      </c>
      <c r="U202" s="135">
        <f t="shared" si="21"/>
        <v>0</v>
      </c>
      <c r="V202" s="10">
        <v>99</v>
      </c>
      <c r="W202" s="15">
        <v>45442</v>
      </c>
      <c r="X202" s="13">
        <v>8999.02</v>
      </c>
      <c r="Y202" s="13">
        <f t="shared" si="22"/>
        <v>-375.97999999999956</v>
      </c>
      <c r="Z202" s="13">
        <v>8999.02</v>
      </c>
      <c r="AA202" s="16">
        <f>SUM(DASHBOARD!$Z202-DASHBOARD!$X202)</f>
        <v>0</v>
      </c>
      <c r="AB202" s="9">
        <v>824628</v>
      </c>
      <c r="AC202" s="15">
        <v>45481</v>
      </c>
      <c r="AD202" s="9" t="s">
        <v>41</v>
      </c>
      <c r="AE202" s="9"/>
      <c r="AF202" s="17"/>
      <c r="AG202" s="17"/>
    </row>
    <row r="203" spans="1:33" ht="15.75" customHeight="1">
      <c r="A203" s="9" t="s">
        <v>543</v>
      </c>
      <c r="B203" s="9" t="str">
        <f t="shared" si="17"/>
        <v>OPEN</v>
      </c>
      <c r="C203" s="9" t="s">
        <v>138</v>
      </c>
      <c r="D203" s="9" t="s">
        <v>81</v>
      </c>
      <c r="E203" s="9" t="s">
        <v>82</v>
      </c>
      <c r="F203" s="9">
        <v>1224438</v>
      </c>
      <c r="G203" s="9" t="str">
        <f>("xxxx" &amp; RIGHT(F203, 3))</f>
        <v>xxxx438</v>
      </c>
      <c r="H203" s="9">
        <v>91310</v>
      </c>
      <c r="I203" s="10" t="s">
        <v>28</v>
      </c>
      <c r="J203" s="9"/>
      <c r="K203" s="9" t="e">
        <f t="shared" si="18"/>
        <v>#N/A</v>
      </c>
      <c r="L203" s="9" t="s">
        <v>50</v>
      </c>
      <c r="M203" s="11" t="s">
        <v>55</v>
      </c>
      <c r="N203" s="9" t="s">
        <v>97</v>
      </c>
      <c r="O203" s="12">
        <v>45378</v>
      </c>
      <c r="P203" s="12">
        <f t="shared" si="19"/>
        <v>45378</v>
      </c>
      <c r="Q203" s="13">
        <v>4100</v>
      </c>
      <c r="R203" s="14"/>
      <c r="S203" s="14"/>
      <c r="T203" s="135">
        <f t="shared" si="20"/>
        <v>0</v>
      </c>
      <c r="U203" s="135" t="str">
        <f t="shared" si="21"/>
        <v>0</v>
      </c>
      <c r="V203" s="10"/>
      <c r="W203" s="15"/>
      <c r="X203" s="13"/>
      <c r="Y203" s="13" t="str">
        <f t="shared" si="22"/>
        <v/>
      </c>
      <c r="Z203" s="13">
        <v>0</v>
      </c>
      <c r="AA203" s="16">
        <f>SUM(DASHBOARD!$Z203-DASHBOARD!$X203)</f>
        <v>0</v>
      </c>
      <c r="AB203" s="9"/>
      <c r="AC203" s="15"/>
      <c r="AD203" s="9" t="s">
        <v>33</v>
      </c>
      <c r="AE203" s="9"/>
      <c r="AF203" s="17"/>
      <c r="AG203" s="17"/>
    </row>
    <row r="204" spans="1:33" ht="15.75" customHeight="1">
      <c r="A204" s="9" t="s">
        <v>544</v>
      </c>
      <c r="B204" s="9" t="str">
        <f t="shared" si="17"/>
        <v>OPEN</v>
      </c>
      <c r="C204" s="9" t="s">
        <v>138</v>
      </c>
      <c r="D204" s="9" t="s">
        <v>545</v>
      </c>
      <c r="E204" s="9" t="s">
        <v>546</v>
      </c>
      <c r="F204" s="9">
        <v>1189469</v>
      </c>
      <c r="G204" s="9" t="str">
        <f>("xxxx" &amp; RIGHT(F204, 3))</f>
        <v>xxxx469</v>
      </c>
      <c r="H204" s="9">
        <v>88744</v>
      </c>
      <c r="I204" s="10" t="s">
        <v>28</v>
      </c>
      <c r="J204" s="9" t="s">
        <v>83</v>
      </c>
      <c r="K204" s="9" t="str">
        <f t="shared" si="18"/>
        <v>Hygienist 08</v>
      </c>
      <c r="L204" s="9" t="s">
        <v>50</v>
      </c>
      <c r="M204" s="11" t="s">
        <v>55</v>
      </c>
      <c r="N204" s="9" t="s">
        <v>32</v>
      </c>
      <c r="O204" s="12">
        <v>45140</v>
      </c>
      <c r="P204" s="12">
        <f t="shared" si="19"/>
        <v>45140</v>
      </c>
      <c r="Q204" s="13">
        <v>575</v>
      </c>
      <c r="R204" s="14">
        <v>45595</v>
      </c>
      <c r="S204" s="14">
        <v>45605</v>
      </c>
      <c r="T204" s="135">
        <f t="shared" si="20"/>
        <v>10</v>
      </c>
      <c r="U204" s="135">
        <f t="shared" si="21"/>
        <v>455</v>
      </c>
      <c r="V204" s="10">
        <v>219</v>
      </c>
      <c r="W204" s="15">
        <v>45834</v>
      </c>
      <c r="X204" s="13">
        <v>13872.14</v>
      </c>
      <c r="Y204" s="13">
        <f t="shared" si="22"/>
        <v>13297.14</v>
      </c>
      <c r="Z204" s="13">
        <v>0</v>
      </c>
      <c r="AA204" s="16">
        <f>SUM(DASHBOARD!$Z204-DASHBOARD!$X204)</f>
        <v>-13872.14</v>
      </c>
      <c r="AB204" s="9"/>
      <c r="AC204" s="9"/>
      <c r="AD204" s="9" t="s">
        <v>33</v>
      </c>
      <c r="AE204" s="9"/>
      <c r="AF204" s="17"/>
      <c r="AG204" s="17"/>
    </row>
    <row r="205" spans="1:33" ht="15.75" customHeight="1">
      <c r="A205" s="9" t="s">
        <v>547</v>
      </c>
      <c r="B205" s="9" t="str">
        <f t="shared" si="17"/>
        <v>OPEN</v>
      </c>
      <c r="C205" s="9" t="s">
        <v>138</v>
      </c>
      <c r="D205" s="9" t="s">
        <v>548</v>
      </c>
      <c r="E205" s="9" t="s">
        <v>549</v>
      </c>
      <c r="F205" s="9">
        <v>1243757</v>
      </c>
      <c r="G205" s="9" t="str">
        <f>("xxxx" &amp; RIGHT(F205, 3))</f>
        <v>xxxx757</v>
      </c>
      <c r="H205" s="9">
        <v>92210</v>
      </c>
      <c r="I205" s="10" t="s">
        <v>28</v>
      </c>
      <c r="J205" s="9" t="s">
        <v>83</v>
      </c>
      <c r="K205" s="9" t="str">
        <f t="shared" si="18"/>
        <v>Hygienist 08</v>
      </c>
      <c r="L205" s="9" t="s">
        <v>50</v>
      </c>
      <c r="M205" s="11" t="s">
        <v>55</v>
      </c>
      <c r="N205" s="9" t="s">
        <v>32</v>
      </c>
      <c r="O205" s="12">
        <v>45464</v>
      </c>
      <c r="P205" s="12">
        <f t="shared" si="19"/>
        <v>45464</v>
      </c>
      <c r="Q205" s="13">
        <v>4100</v>
      </c>
      <c r="R205" s="14">
        <v>45416</v>
      </c>
      <c r="S205" s="14">
        <v>45417</v>
      </c>
      <c r="T205" s="135">
        <f t="shared" si="20"/>
        <v>1</v>
      </c>
      <c r="U205" s="135">
        <f t="shared" si="21"/>
        <v>-48</v>
      </c>
      <c r="V205" s="10">
        <v>135</v>
      </c>
      <c r="W205" s="15">
        <v>45575</v>
      </c>
      <c r="X205" s="13">
        <v>4933.3</v>
      </c>
      <c r="Y205" s="13">
        <f t="shared" si="22"/>
        <v>833.30000000000018</v>
      </c>
      <c r="Z205" s="13">
        <v>4933.3</v>
      </c>
      <c r="AA205" s="16">
        <f>SUM(DASHBOARD!$Z205-DASHBOARD!$X205)</f>
        <v>0</v>
      </c>
      <c r="AB205" s="9">
        <v>835020</v>
      </c>
      <c r="AC205" s="15">
        <v>45602</v>
      </c>
      <c r="AD205" s="9" t="s">
        <v>41</v>
      </c>
      <c r="AE205" s="9"/>
      <c r="AF205" s="17"/>
      <c r="AG205" s="17"/>
    </row>
    <row r="206" spans="1:33" ht="15.75" customHeight="1">
      <c r="A206" s="9" t="s">
        <v>550</v>
      </c>
      <c r="B206" s="9" t="str">
        <f t="shared" si="17"/>
        <v>OPEN</v>
      </c>
      <c r="C206" s="9" t="s">
        <v>138</v>
      </c>
      <c r="D206" s="9" t="s">
        <v>548</v>
      </c>
      <c r="E206" s="9" t="s">
        <v>549</v>
      </c>
      <c r="F206" s="9">
        <v>1243867</v>
      </c>
      <c r="G206" s="9" t="str">
        <f>("xxxx" &amp; RIGHT(F206, 3))</f>
        <v>xxxx867</v>
      </c>
      <c r="H206" s="9">
        <v>92257</v>
      </c>
      <c r="I206" s="10" t="s">
        <v>28</v>
      </c>
      <c r="J206" s="9" t="s">
        <v>83</v>
      </c>
      <c r="K206" s="9" t="str">
        <f t="shared" si="18"/>
        <v>Hygienist 08</v>
      </c>
      <c r="L206" s="9" t="s">
        <v>50</v>
      </c>
      <c r="M206" s="11" t="s">
        <v>55</v>
      </c>
      <c r="N206" s="9" t="s">
        <v>32</v>
      </c>
      <c r="O206" s="12">
        <v>45475</v>
      </c>
      <c r="P206" s="12">
        <f t="shared" si="19"/>
        <v>45475</v>
      </c>
      <c r="Q206" s="13">
        <v>575</v>
      </c>
      <c r="R206" s="14">
        <v>45484</v>
      </c>
      <c r="S206" s="14">
        <v>45485</v>
      </c>
      <c r="T206" s="135">
        <f t="shared" si="20"/>
        <v>1</v>
      </c>
      <c r="U206" s="135">
        <f t="shared" si="21"/>
        <v>9</v>
      </c>
      <c r="V206" s="10">
        <v>153</v>
      </c>
      <c r="W206" s="15">
        <v>45783</v>
      </c>
      <c r="X206" s="13">
        <v>6963.25</v>
      </c>
      <c r="Y206" s="13">
        <f t="shared" si="22"/>
        <v>6388.25</v>
      </c>
      <c r="Z206" s="13">
        <v>6963.25</v>
      </c>
      <c r="AA206" s="16">
        <f>SUM(DASHBOARD!$Z206-DASHBOARD!$X206)</f>
        <v>0</v>
      </c>
      <c r="AB206" s="9">
        <v>853127</v>
      </c>
      <c r="AC206" s="15">
        <v>45812</v>
      </c>
      <c r="AD206" s="9" t="s">
        <v>41</v>
      </c>
      <c r="AE206" s="18" t="s">
        <v>551</v>
      </c>
      <c r="AF206" s="17"/>
      <c r="AG206" s="17"/>
    </row>
    <row r="207" spans="1:33" ht="15.75" customHeight="1">
      <c r="A207" s="9" t="s">
        <v>552</v>
      </c>
      <c r="B207" s="9" t="str">
        <f t="shared" si="17"/>
        <v>OPEN</v>
      </c>
      <c r="C207" s="9" t="s">
        <v>138</v>
      </c>
      <c r="D207" s="9" t="s">
        <v>548</v>
      </c>
      <c r="E207" s="9" t="s">
        <v>549</v>
      </c>
      <c r="F207" s="9">
        <v>1233398</v>
      </c>
      <c r="G207" s="9" t="str">
        <f>("xxxx" &amp; RIGHT(F207, 3))</f>
        <v>xxxx398</v>
      </c>
      <c r="H207" s="9">
        <v>91807</v>
      </c>
      <c r="I207" s="10" t="s">
        <v>28</v>
      </c>
      <c r="J207" s="9" t="s">
        <v>83</v>
      </c>
      <c r="K207" s="9" t="str">
        <f t="shared" si="18"/>
        <v>Hygienist 08</v>
      </c>
      <c r="L207" s="9" t="s">
        <v>50</v>
      </c>
      <c r="M207" s="11" t="s">
        <v>55</v>
      </c>
      <c r="N207" s="9" t="s">
        <v>32</v>
      </c>
      <c r="O207" s="12">
        <v>45416</v>
      </c>
      <c r="P207" s="12">
        <f t="shared" si="19"/>
        <v>45416</v>
      </c>
      <c r="Q207" s="13">
        <v>4400</v>
      </c>
      <c r="R207" s="14">
        <v>45465</v>
      </c>
      <c r="S207" s="14">
        <v>45465</v>
      </c>
      <c r="T207" s="135">
        <f t="shared" si="20"/>
        <v>0</v>
      </c>
      <c r="U207" s="135">
        <f t="shared" si="21"/>
        <v>49</v>
      </c>
      <c r="V207" s="10">
        <v>174</v>
      </c>
      <c r="W207" s="15">
        <v>45811</v>
      </c>
      <c r="X207" s="13">
        <v>1901</v>
      </c>
      <c r="Y207" s="13">
        <f t="shared" si="22"/>
        <v>-2499</v>
      </c>
      <c r="Z207" s="13">
        <v>1901</v>
      </c>
      <c r="AA207" s="16">
        <f>SUM(DASHBOARD!$Z207-DASHBOARD!$X207)</f>
        <v>0</v>
      </c>
      <c r="AB207" s="9">
        <v>854823</v>
      </c>
      <c r="AC207" s="15">
        <v>45828</v>
      </c>
      <c r="AD207" s="9" t="s">
        <v>41</v>
      </c>
      <c r="AE207" s="18" t="s">
        <v>553</v>
      </c>
      <c r="AF207" s="17"/>
      <c r="AG207" s="17"/>
    </row>
    <row r="208" spans="1:33" ht="15.75" customHeight="1">
      <c r="A208" s="9" t="s">
        <v>554</v>
      </c>
      <c r="B208" s="9" t="str">
        <f t="shared" si="17"/>
        <v>OPEN</v>
      </c>
      <c r="C208" s="9" t="s">
        <v>138</v>
      </c>
      <c r="D208" s="9" t="s">
        <v>555</v>
      </c>
      <c r="E208" s="9" t="s">
        <v>556</v>
      </c>
      <c r="F208" s="9">
        <v>1239285</v>
      </c>
      <c r="G208" s="9" t="str">
        <f>("xxxx" &amp; RIGHT(F208, 3))</f>
        <v>xxxx285</v>
      </c>
      <c r="H208" s="9">
        <v>91978</v>
      </c>
      <c r="I208" s="10" t="s">
        <v>28</v>
      </c>
      <c r="J208" s="9"/>
      <c r="K208" s="9" t="e">
        <f t="shared" si="18"/>
        <v>#N/A</v>
      </c>
      <c r="L208" s="9" t="s">
        <v>50</v>
      </c>
      <c r="M208" s="11" t="s">
        <v>55</v>
      </c>
      <c r="N208" s="9" t="s">
        <v>97</v>
      </c>
      <c r="O208" s="12">
        <v>45448</v>
      </c>
      <c r="P208" s="12">
        <f t="shared" si="19"/>
        <v>45448</v>
      </c>
      <c r="Q208" s="13">
        <v>575</v>
      </c>
      <c r="R208" s="14"/>
      <c r="S208" s="14"/>
      <c r="T208" s="135">
        <f t="shared" si="20"/>
        <v>0</v>
      </c>
      <c r="U208" s="135" t="str">
        <f t="shared" si="21"/>
        <v>0</v>
      </c>
      <c r="V208" s="10"/>
      <c r="W208" s="9"/>
      <c r="X208" s="13"/>
      <c r="Y208" s="13" t="str">
        <f t="shared" si="22"/>
        <v/>
      </c>
      <c r="Z208" s="13">
        <v>0</v>
      </c>
      <c r="AA208" s="16">
        <f>SUM(DASHBOARD!$Z208-DASHBOARD!$X208)</f>
        <v>0</v>
      </c>
      <c r="AB208" s="9"/>
      <c r="AC208" s="9"/>
      <c r="AD208" s="9" t="s">
        <v>33</v>
      </c>
      <c r="AE208" s="9"/>
      <c r="AF208" s="17"/>
      <c r="AG208" s="17"/>
    </row>
    <row r="209" spans="1:33" ht="15.75" customHeight="1">
      <c r="A209" s="9" t="s">
        <v>557</v>
      </c>
      <c r="B209" s="9" t="str">
        <f t="shared" si="17"/>
        <v>OPEN</v>
      </c>
      <c r="C209" s="9" t="s">
        <v>138</v>
      </c>
      <c r="D209" s="9" t="s">
        <v>558</v>
      </c>
      <c r="E209" s="9" t="s">
        <v>559</v>
      </c>
      <c r="F209" s="9">
        <v>1187894</v>
      </c>
      <c r="G209" s="9" t="str">
        <f>("xxxx" &amp; RIGHT(F209, 3))</f>
        <v>xxxx894</v>
      </c>
      <c r="H209" s="9">
        <v>88759</v>
      </c>
      <c r="I209" s="10" t="s">
        <v>28</v>
      </c>
      <c r="J209" s="9" t="s">
        <v>83</v>
      </c>
      <c r="K209" s="9" t="str">
        <f t="shared" si="18"/>
        <v>Hygienist 08</v>
      </c>
      <c r="L209" s="9" t="s">
        <v>39</v>
      </c>
      <c r="M209" s="11" t="s">
        <v>55</v>
      </c>
      <c r="N209" s="9" t="s">
        <v>32</v>
      </c>
      <c r="O209" s="12">
        <v>45132</v>
      </c>
      <c r="P209" s="12">
        <f t="shared" si="19"/>
        <v>45132</v>
      </c>
      <c r="Q209" s="13">
        <v>14735</v>
      </c>
      <c r="R209" s="14">
        <v>45176</v>
      </c>
      <c r="S209" s="14">
        <v>45498</v>
      </c>
      <c r="T209" s="135">
        <f t="shared" si="20"/>
        <v>322</v>
      </c>
      <c r="U209" s="135">
        <f t="shared" si="21"/>
        <v>44</v>
      </c>
      <c r="V209" s="10">
        <v>237</v>
      </c>
      <c r="W209" s="15">
        <v>45862</v>
      </c>
      <c r="X209" s="13">
        <v>16573.38</v>
      </c>
      <c r="Y209" s="13">
        <f t="shared" si="22"/>
        <v>1838.380000000001</v>
      </c>
      <c r="Z209" s="13">
        <v>0</v>
      </c>
      <c r="AA209" s="16">
        <f>SUM(DASHBOARD!$Z209-DASHBOARD!$X209)</f>
        <v>-16573.38</v>
      </c>
      <c r="AB209" s="9"/>
      <c r="AC209" s="9"/>
      <c r="AD209" s="9" t="s">
        <v>33</v>
      </c>
      <c r="AE209" s="9"/>
      <c r="AF209" s="17"/>
      <c r="AG209" s="17"/>
    </row>
    <row r="210" spans="1:33" ht="15.75" customHeight="1">
      <c r="A210" s="9" t="s">
        <v>560</v>
      </c>
      <c r="B210" s="9" t="str">
        <f t="shared" si="17"/>
        <v>OPEN</v>
      </c>
      <c r="C210" s="9" t="s">
        <v>138</v>
      </c>
      <c r="D210" s="9" t="s">
        <v>561</v>
      </c>
      <c r="E210" s="9" t="s">
        <v>562</v>
      </c>
      <c r="F210" s="9">
        <v>1186771</v>
      </c>
      <c r="G210" s="9" t="str">
        <f>("xxxx" &amp; RIGHT(F210, 3))</f>
        <v>xxxx771</v>
      </c>
      <c r="H210" s="9">
        <v>88617</v>
      </c>
      <c r="I210" s="10" t="s">
        <v>28</v>
      </c>
      <c r="J210" s="9" t="s">
        <v>90</v>
      </c>
      <c r="K210" s="9" t="str">
        <f t="shared" si="18"/>
        <v>Hygienist 09</v>
      </c>
      <c r="L210" s="9" t="s">
        <v>50</v>
      </c>
      <c r="M210" s="11" t="s">
        <v>55</v>
      </c>
      <c r="N210" s="9" t="s">
        <v>32</v>
      </c>
      <c r="O210" s="12">
        <v>45126</v>
      </c>
      <c r="P210" s="12">
        <f t="shared" si="19"/>
        <v>45126</v>
      </c>
      <c r="Q210" s="13">
        <v>575</v>
      </c>
      <c r="R210" s="14">
        <v>45323</v>
      </c>
      <c r="S210" s="14">
        <v>45340</v>
      </c>
      <c r="T210" s="135">
        <f t="shared" si="20"/>
        <v>17</v>
      </c>
      <c r="U210" s="135">
        <f t="shared" si="21"/>
        <v>197</v>
      </c>
      <c r="V210" s="10">
        <v>125</v>
      </c>
      <c r="W210" s="15">
        <v>45513</v>
      </c>
      <c r="X210" s="13">
        <v>20699.7</v>
      </c>
      <c r="Y210" s="13">
        <f t="shared" si="22"/>
        <v>20124.7</v>
      </c>
      <c r="Z210" s="13">
        <v>20699.7</v>
      </c>
      <c r="AA210" s="16">
        <f>SUM(DASHBOARD!$Z210-DASHBOARD!$X210)</f>
        <v>0</v>
      </c>
      <c r="AB210" s="9">
        <v>829475</v>
      </c>
      <c r="AC210" s="15">
        <v>45547</v>
      </c>
      <c r="AD210" s="9" t="s">
        <v>41</v>
      </c>
      <c r="AE210" s="9"/>
      <c r="AF210" s="17"/>
      <c r="AG210" s="17"/>
    </row>
    <row r="211" spans="1:33" ht="15.75" customHeight="1">
      <c r="A211" s="9" t="s">
        <v>563</v>
      </c>
      <c r="B211" s="9" t="str">
        <f t="shared" si="17"/>
        <v>OPEN</v>
      </c>
      <c r="C211" s="9" t="s">
        <v>138</v>
      </c>
      <c r="D211" s="9" t="s">
        <v>564</v>
      </c>
      <c r="E211" s="9" t="s">
        <v>565</v>
      </c>
      <c r="F211" s="9">
        <v>1163182</v>
      </c>
      <c r="G211" s="9" t="str">
        <f>("xxxx" &amp; RIGHT(F211, 3))</f>
        <v>xxxx182</v>
      </c>
      <c r="H211" s="9">
        <v>87037</v>
      </c>
      <c r="I211" s="10" t="s">
        <v>28</v>
      </c>
      <c r="J211" s="9" t="s">
        <v>83</v>
      </c>
      <c r="K211" s="9" t="str">
        <f t="shared" si="18"/>
        <v>Hygienist 08</v>
      </c>
      <c r="L211" s="9" t="s">
        <v>50</v>
      </c>
      <c r="M211" s="11" t="s">
        <v>55</v>
      </c>
      <c r="N211" s="9" t="s">
        <v>32</v>
      </c>
      <c r="O211" s="12">
        <v>44957</v>
      </c>
      <c r="P211" s="12">
        <f t="shared" si="19"/>
        <v>44957</v>
      </c>
      <c r="Q211" s="13">
        <v>575</v>
      </c>
      <c r="R211" s="14">
        <v>45141</v>
      </c>
      <c r="S211" s="14">
        <v>45208</v>
      </c>
      <c r="T211" s="135">
        <f t="shared" si="20"/>
        <v>67</v>
      </c>
      <c r="U211" s="135">
        <f t="shared" si="21"/>
        <v>184</v>
      </c>
      <c r="V211" s="10">
        <v>102</v>
      </c>
      <c r="W211" s="15">
        <v>45453</v>
      </c>
      <c r="X211" s="13">
        <v>71368.5</v>
      </c>
      <c r="Y211" s="13">
        <f t="shared" si="22"/>
        <v>70793.5</v>
      </c>
      <c r="Z211" s="13">
        <v>71368.5</v>
      </c>
      <c r="AA211" s="16">
        <f>SUM(DASHBOARD!$Z211-DASHBOARD!$X211)</f>
        <v>0</v>
      </c>
      <c r="AB211" s="9">
        <v>826307</v>
      </c>
      <c r="AC211" s="15">
        <v>45503</v>
      </c>
      <c r="AD211" s="9" t="s">
        <v>41</v>
      </c>
      <c r="AE211" s="9"/>
      <c r="AF211" s="17"/>
      <c r="AG211" s="17"/>
    </row>
    <row r="212" spans="1:33" ht="15.75" customHeight="1">
      <c r="A212" s="9" t="s">
        <v>566</v>
      </c>
      <c r="B212" s="9" t="str">
        <f t="shared" si="17"/>
        <v>OPEN</v>
      </c>
      <c r="C212" s="9" t="s">
        <v>138</v>
      </c>
      <c r="D212" s="9" t="s">
        <v>567</v>
      </c>
      <c r="E212" s="9" t="s">
        <v>568</v>
      </c>
      <c r="F212" s="9">
        <v>1232763</v>
      </c>
      <c r="G212" s="9" t="str">
        <f>("xxxx" &amp; RIGHT(F212, 3))</f>
        <v>xxxx763</v>
      </c>
      <c r="H212" s="9">
        <v>91803</v>
      </c>
      <c r="I212" s="10" t="s">
        <v>28</v>
      </c>
      <c r="J212" s="9" t="s">
        <v>154</v>
      </c>
      <c r="K212" s="9" t="str">
        <f t="shared" si="18"/>
        <v>Hygienist 14</v>
      </c>
      <c r="L212" s="9" t="s">
        <v>39</v>
      </c>
      <c r="M212" s="11" t="s">
        <v>55</v>
      </c>
      <c r="N212" s="9" t="s">
        <v>97</v>
      </c>
      <c r="O212" s="12">
        <v>45422</v>
      </c>
      <c r="P212" s="12">
        <f t="shared" si="19"/>
        <v>45422</v>
      </c>
      <c r="Q212" s="13">
        <v>15400</v>
      </c>
      <c r="R212" s="14"/>
      <c r="S212" s="14"/>
      <c r="T212" s="135">
        <f t="shared" si="20"/>
        <v>0</v>
      </c>
      <c r="U212" s="135" t="str">
        <f t="shared" si="21"/>
        <v>0</v>
      </c>
      <c r="V212" s="10"/>
      <c r="W212" s="15"/>
      <c r="X212" s="13"/>
      <c r="Y212" s="13" t="str">
        <f t="shared" si="22"/>
        <v/>
      </c>
      <c r="Z212" s="13">
        <v>0</v>
      </c>
      <c r="AA212" s="16">
        <f>SUM(DASHBOARD!$Z212-DASHBOARD!$X212)</f>
        <v>0</v>
      </c>
      <c r="AB212" s="9"/>
      <c r="AC212" s="15"/>
      <c r="AD212" s="9" t="s">
        <v>33</v>
      </c>
      <c r="AE212" s="9"/>
      <c r="AF212" s="17"/>
      <c r="AG212" s="17"/>
    </row>
    <row r="213" spans="1:33" ht="15.75" customHeight="1">
      <c r="A213" s="9" t="s">
        <v>569</v>
      </c>
      <c r="B213" s="9" t="str">
        <f t="shared" si="17"/>
        <v>OPEN</v>
      </c>
      <c r="C213" s="9" t="s">
        <v>138</v>
      </c>
      <c r="D213" s="9" t="s">
        <v>567</v>
      </c>
      <c r="E213" s="9" t="s">
        <v>568</v>
      </c>
      <c r="F213" s="9">
        <v>1232764</v>
      </c>
      <c r="G213" s="9" t="str">
        <f>("xxxx" &amp; RIGHT(F213, 3))</f>
        <v>xxxx764</v>
      </c>
      <c r="H213" s="9">
        <v>91801</v>
      </c>
      <c r="I213" s="10" t="s">
        <v>28</v>
      </c>
      <c r="J213" s="9"/>
      <c r="K213" s="9" t="e">
        <f t="shared" si="18"/>
        <v>#N/A</v>
      </c>
      <c r="L213" s="9" t="s">
        <v>39</v>
      </c>
      <c r="M213" s="11" t="s">
        <v>55</v>
      </c>
      <c r="N213" s="9" t="s">
        <v>97</v>
      </c>
      <c r="O213" s="12">
        <v>45422</v>
      </c>
      <c r="P213" s="12">
        <f t="shared" si="19"/>
        <v>45422</v>
      </c>
      <c r="Q213" s="13">
        <v>11700</v>
      </c>
      <c r="R213" s="14"/>
      <c r="S213" s="14"/>
      <c r="T213" s="135">
        <f t="shared" si="20"/>
        <v>0</v>
      </c>
      <c r="U213" s="135" t="str">
        <f t="shared" si="21"/>
        <v>0</v>
      </c>
      <c r="V213" s="10"/>
      <c r="W213" s="15"/>
      <c r="X213" s="13"/>
      <c r="Y213" s="13" t="str">
        <f t="shared" si="22"/>
        <v/>
      </c>
      <c r="Z213" s="13">
        <v>0</v>
      </c>
      <c r="AA213" s="16">
        <f>SUM(DASHBOARD!$Z213-DASHBOARD!$X213)</f>
        <v>0</v>
      </c>
      <c r="AB213" s="9"/>
      <c r="AC213" s="15"/>
      <c r="AD213" s="9" t="s">
        <v>33</v>
      </c>
      <c r="AE213" s="9"/>
      <c r="AF213" s="17"/>
      <c r="AG213" s="17"/>
    </row>
    <row r="214" spans="1:33" ht="15.75" customHeight="1">
      <c r="A214" s="9" t="s">
        <v>570</v>
      </c>
      <c r="B214" s="9" t="str">
        <f t="shared" si="17"/>
        <v>OPEN</v>
      </c>
      <c r="C214" s="9" t="s">
        <v>138</v>
      </c>
      <c r="D214" s="9" t="s">
        <v>571</v>
      </c>
      <c r="E214" s="9" t="s">
        <v>572</v>
      </c>
      <c r="F214" s="9">
        <v>1190869</v>
      </c>
      <c r="G214" s="9" t="str">
        <f>("xxxx" &amp; RIGHT(F214, 3))</f>
        <v>xxxx869</v>
      </c>
      <c r="H214" s="9">
        <v>88352</v>
      </c>
      <c r="I214" s="10" t="s">
        <v>28</v>
      </c>
      <c r="J214" s="9" t="s">
        <v>83</v>
      </c>
      <c r="K214" s="9" t="str">
        <f t="shared" si="18"/>
        <v>Hygienist 08</v>
      </c>
      <c r="L214" s="9" t="s">
        <v>50</v>
      </c>
      <c r="M214" s="11" t="s">
        <v>55</v>
      </c>
      <c r="N214" s="9" t="s">
        <v>32</v>
      </c>
      <c r="O214" s="12">
        <v>45152</v>
      </c>
      <c r="P214" s="12">
        <f t="shared" si="19"/>
        <v>45152</v>
      </c>
      <c r="Q214" s="13">
        <v>27418.09</v>
      </c>
      <c r="R214" s="14">
        <v>45547</v>
      </c>
      <c r="S214" s="14">
        <v>45563</v>
      </c>
      <c r="T214" s="135">
        <f t="shared" si="20"/>
        <v>16</v>
      </c>
      <c r="U214" s="135">
        <f t="shared" si="21"/>
        <v>395</v>
      </c>
      <c r="V214" s="10">
        <v>152</v>
      </c>
      <c r="W214" s="15">
        <v>45783</v>
      </c>
      <c r="X214" s="13">
        <v>27200.01</v>
      </c>
      <c r="Y214" s="13">
        <f t="shared" si="22"/>
        <v>-218.08000000000175</v>
      </c>
      <c r="Z214" s="13">
        <v>27200.01</v>
      </c>
      <c r="AA214" s="16">
        <f>SUM(DASHBOARD!$Z214-DASHBOARD!$X214)</f>
        <v>0</v>
      </c>
      <c r="AB214" s="9">
        <v>853280</v>
      </c>
      <c r="AC214" s="15">
        <v>45813</v>
      </c>
      <c r="AD214" s="9" t="s">
        <v>41</v>
      </c>
      <c r="AE214" s="18" t="s">
        <v>573</v>
      </c>
      <c r="AF214" s="17"/>
      <c r="AG214" s="17"/>
    </row>
    <row r="215" spans="1:33" ht="15.75" customHeight="1">
      <c r="A215" s="9" t="s">
        <v>574</v>
      </c>
      <c r="B215" s="9" t="str">
        <f t="shared" si="17"/>
        <v>OPEN</v>
      </c>
      <c r="C215" s="9" t="s">
        <v>138</v>
      </c>
      <c r="D215" s="9" t="s">
        <v>575</v>
      </c>
      <c r="E215" s="9" t="s">
        <v>576</v>
      </c>
      <c r="F215" s="9">
        <v>1133896</v>
      </c>
      <c r="G215" s="9" t="str">
        <f>("xxxx" &amp; RIGHT(F215, 3))</f>
        <v>xxxx896</v>
      </c>
      <c r="H215" s="9">
        <v>85646</v>
      </c>
      <c r="I215" s="10" t="s">
        <v>28</v>
      </c>
      <c r="J215" s="9" t="s">
        <v>83</v>
      </c>
      <c r="K215" s="9" t="str">
        <f t="shared" si="18"/>
        <v>Hygienist 08</v>
      </c>
      <c r="L215" s="9" t="s">
        <v>50</v>
      </c>
      <c r="M215" s="11" t="s">
        <v>55</v>
      </c>
      <c r="N215" s="9" t="s">
        <v>32</v>
      </c>
      <c r="O215" s="12">
        <v>44770</v>
      </c>
      <c r="P215" s="12">
        <f t="shared" si="19"/>
        <v>44770</v>
      </c>
      <c r="Q215" s="13">
        <v>575</v>
      </c>
      <c r="R215" s="14">
        <v>44841</v>
      </c>
      <c r="S215" s="14">
        <v>44925</v>
      </c>
      <c r="T215" s="135">
        <f t="shared" si="20"/>
        <v>84</v>
      </c>
      <c r="U215" s="135">
        <f t="shared" si="21"/>
        <v>71</v>
      </c>
      <c r="V215" s="10">
        <v>137</v>
      </c>
      <c r="W215" s="15">
        <v>45593</v>
      </c>
      <c r="X215" s="13">
        <v>32571.72</v>
      </c>
      <c r="Y215" s="13">
        <f t="shared" si="22"/>
        <v>31996.720000000001</v>
      </c>
      <c r="Z215" s="13">
        <v>32571.72</v>
      </c>
      <c r="AA215" s="16">
        <f>SUM(DASHBOARD!$Z215-DASHBOARD!$X215)</f>
        <v>0</v>
      </c>
      <c r="AB215" s="9">
        <v>839873</v>
      </c>
      <c r="AC215" s="15">
        <v>45656</v>
      </c>
      <c r="AD215" s="9" t="s">
        <v>41</v>
      </c>
      <c r="AE215" s="9"/>
      <c r="AF215" s="17"/>
      <c r="AG215" s="17"/>
    </row>
    <row r="216" spans="1:33" ht="15.75" customHeight="1">
      <c r="A216" s="9" t="s">
        <v>577</v>
      </c>
      <c r="B216" s="9" t="str">
        <f t="shared" si="17"/>
        <v>OPEN</v>
      </c>
      <c r="C216" s="9" t="s">
        <v>138</v>
      </c>
      <c r="D216" s="9" t="s">
        <v>88</v>
      </c>
      <c r="E216" s="9" t="s">
        <v>578</v>
      </c>
      <c r="F216" s="9">
        <v>1197103</v>
      </c>
      <c r="G216" s="9" t="str">
        <f>("xxxx" &amp; RIGHT(F216, 3))</f>
        <v>xxxx103</v>
      </c>
      <c r="H216" s="9">
        <v>89472</v>
      </c>
      <c r="I216" s="10" t="s">
        <v>28</v>
      </c>
      <c r="J216" s="9" t="s">
        <v>83</v>
      </c>
      <c r="K216" s="9" t="str">
        <f t="shared" si="18"/>
        <v>Hygienist 08</v>
      </c>
      <c r="L216" s="9" t="s">
        <v>50</v>
      </c>
      <c r="M216" s="11" t="s">
        <v>55</v>
      </c>
      <c r="N216" s="9" t="s">
        <v>32</v>
      </c>
      <c r="O216" s="12">
        <v>45191</v>
      </c>
      <c r="P216" s="12">
        <f t="shared" si="19"/>
        <v>45191</v>
      </c>
      <c r="Q216" s="13">
        <v>4375</v>
      </c>
      <c r="R216" s="14">
        <v>45191</v>
      </c>
      <c r="S216" s="14">
        <v>45192</v>
      </c>
      <c r="T216" s="135">
        <f t="shared" si="20"/>
        <v>1</v>
      </c>
      <c r="U216" s="135">
        <f t="shared" si="21"/>
        <v>0</v>
      </c>
      <c r="V216" s="10">
        <v>60</v>
      </c>
      <c r="W216" s="15">
        <v>45355</v>
      </c>
      <c r="X216" s="13">
        <v>3397.18</v>
      </c>
      <c r="Y216" s="13">
        <f t="shared" si="22"/>
        <v>-977.82000000000016</v>
      </c>
      <c r="Z216" s="13">
        <f>DASHBOARD!$X216</f>
        <v>3397.18</v>
      </c>
      <c r="AA216" s="16">
        <f>SUM(DASHBOARD!$Z216-DASHBOARD!$X216)</f>
        <v>0</v>
      </c>
      <c r="AB216" s="9">
        <v>816891</v>
      </c>
      <c r="AC216" s="15">
        <v>45384</v>
      </c>
      <c r="AD216" s="9" t="s">
        <v>41</v>
      </c>
      <c r="AE216" s="9"/>
      <c r="AF216" s="17"/>
      <c r="AG216" s="17"/>
    </row>
    <row r="217" spans="1:33" ht="15.75" customHeight="1">
      <c r="A217" s="9"/>
      <c r="B217" s="9" t="str">
        <f t="shared" si="17"/>
        <v>Not Started</v>
      </c>
      <c r="C217" s="9" t="s">
        <v>138</v>
      </c>
      <c r="D217" s="9" t="s">
        <v>579</v>
      </c>
      <c r="E217" s="9" t="s">
        <v>580</v>
      </c>
      <c r="F217" s="9">
        <v>1124663</v>
      </c>
      <c r="G217" s="9" t="str">
        <f>("xxxx" &amp; RIGHT(F217, 3))</f>
        <v>xxxx663</v>
      </c>
      <c r="H217" s="9">
        <v>85105</v>
      </c>
      <c r="I217" s="10" t="s">
        <v>28</v>
      </c>
      <c r="J217" s="9" t="s">
        <v>90</v>
      </c>
      <c r="K217" s="9" t="str">
        <f t="shared" si="18"/>
        <v>Hygienist 09</v>
      </c>
      <c r="L217" s="9" t="s">
        <v>50</v>
      </c>
      <c r="M217" s="11" t="s">
        <v>55</v>
      </c>
      <c r="N217" s="9" t="s">
        <v>56</v>
      </c>
      <c r="O217" s="12">
        <v>44705</v>
      </c>
      <c r="P217" s="12">
        <f t="shared" si="19"/>
        <v>44705</v>
      </c>
      <c r="Q217" s="13">
        <v>575</v>
      </c>
      <c r="R217" s="14"/>
      <c r="S217" s="14"/>
      <c r="T217" s="135">
        <f t="shared" si="20"/>
        <v>0</v>
      </c>
      <c r="U217" s="135" t="str">
        <f t="shared" si="21"/>
        <v>0</v>
      </c>
      <c r="V217" s="10"/>
      <c r="W217" s="9"/>
      <c r="X217" s="13"/>
      <c r="Y217" s="13" t="str">
        <f t="shared" si="22"/>
        <v/>
      </c>
      <c r="Z217" s="13">
        <v>0</v>
      </c>
      <c r="AA217" s="16">
        <f>SUM(DASHBOARD!$Z217-DASHBOARD!$X217)</f>
        <v>0</v>
      </c>
      <c r="AB217" s="9"/>
      <c r="AC217" s="9"/>
      <c r="AD217" s="9" t="s">
        <v>33</v>
      </c>
      <c r="AE217" s="9"/>
      <c r="AF217" s="17"/>
      <c r="AG217" s="17"/>
    </row>
    <row r="218" spans="1:33" ht="15.75" customHeight="1">
      <c r="A218" s="9" t="s">
        <v>581</v>
      </c>
      <c r="B218" s="9" t="str">
        <f t="shared" si="17"/>
        <v>OPEN</v>
      </c>
      <c r="C218" s="9" t="s">
        <v>138</v>
      </c>
      <c r="D218" s="9" t="s">
        <v>582</v>
      </c>
      <c r="E218" s="9" t="s">
        <v>583</v>
      </c>
      <c r="F218" s="9">
        <v>1225935</v>
      </c>
      <c r="G218" s="9" t="str">
        <f>("xxxx" &amp; RIGHT(F218, 3))</f>
        <v>xxxx935</v>
      </c>
      <c r="H218" s="9">
        <v>90816</v>
      </c>
      <c r="I218" s="10" t="s">
        <v>28</v>
      </c>
      <c r="J218" s="9"/>
      <c r="K218" s="9" t="e">
        <f t="shared" si="18"/>
        <v>#N/A</v>
      </c>
      <c r="L218" s="9" t="s">
        <v>50</v>
      </c>
      <c r="M218" s="11" t="s">
        <v>55</v>
      </c>
      <c r="N218" s="9" t="s">
        <v>97</v>
      </c>
      <c r="O218" s="12">
        <v>45384</v>
      </c>
      <c r="P218" s="12">
        <f t="shared" si="19"/>
        <v>45384</v>
      </c>
      <c r="Q218" s="13">
        <v>575</v>
      </c>
      <c r="R218" s="14"/>
      <c r="S218" s="14"/>
      <c r="T218" s="135">
        <f t="shared" si="20"/>
        <v>0</v>
      </c>
      <c r="U218" s="135" t="str">
        <f t="shared" si="21"/>
        <v>0</v>
      </c>
      <c r="V218" s="10"/>
      <c r="W218" s="9"/>
      <c r="X218" s="13"/>
      <c r="Y218" s="13" t="str">
        <f t="shared" si="22"/>
        <v/>
      </c>
      <c r="Z218" s="13">
        <v>0</v>
      </c>
      <c r="AA218" s="16">
        <f>SUM(DASHBOARD!$Z218-DASHBOARD!$X218)</f>
        <v>0</v>
      </c>
      <c r="AB218" s="9"/>
      <c r="AC218" s="9"/>
      <c r="AD218" s="9" t="s">
        <v>33</v>
      </c>
      <c r="AE218" s="9"/>
      <c r="AF218" s="17"/>
      <c r="AG218" s="17"/>
    </row>
    <row r="219" spans="1:33" ht="15.75" customHeight="1">
      <c r="A219" s="9" t="s">
        <v>584</v>
      </c>
      <c r="B219" s="9" t="str">
        <f t="shared" si="17"/>
        <v>OPEN</v>
      </c>
      <c r="C219" s="9" t="s">
        <v>138</v>
      </c>
      <c r="D219" s="9" t="s">
        <v>585</v>
      </c>
      <c r="E219" s="9" t="s">
        <v>586</v>
      </c>
      <c r="F219" s="9">
        <v>1182975</v>
      </c>
      <c r="G219" s="9" t="str">
        <f>("xxxx" &amp; RIGHT(F219, 3))</f>
        <v>xxxx975</v>
      </c>
      <c r="H219" s="9">
        <v>88112</v>
      </c>
      <c r="I219" s="10" t="s">
        <v>28</v>
      </c>
      <c r="J219" s="9" t="s">
        <v>83</v>
      </c>
      <c r="K219" s="9" t="str">
        <f t="shared" si="18"/>
        <v>Hygienist 08</v>
      </c>
      <c r="L219" s="9" t="s">
        <v>50</v>
      </c>
      <c r="M219" s="11" t="s">
        <v>55</v>
      </c>
      <c r="N219" s="9" t="s">
        <v>56</v>
      </c>
      <c r="O219" s="12">
        <v>45084</v>
      </c>
      <c r="P219" s="12">
        <f t="shared" si="19"/>
        <v>45084</v>
      </c>
      <c r="Q219" s="13"/>
      <c r="R219" s="14"/>
      <c r="S219" s="14"/>
      <c r="T219" s="135">
        <f t="shared" si="20"/>
        <v>0</v>
      </c>
      <c r="U219" s="135" t="str">
        <f t="shared" si="21"/>
        <v>0</v>
      </c>
      <c r="V219" s="10"/>
      <c r="W219" s="9"/>
      <c r="X219" s="13"/>
      <c r="Y219" s="13" t="str">
        <f t="shared" si="22"/>
        <v/>
      </c>
      <c r="Z219" s="13">
        <v>0</v>
      </c>
      <c r="AA219" s="16">
        <f>SUM(DASHBOARD!$Z219-DASHBOARD!$X219)</f>
        <v>0</v>
      </c>
      <c r="AB219" s="9"/>
      <c r="AC219" s="9"/>
      <c r="AD219" s="9" t="s">
        <v>33</v>
      </c>
      <c r="AE219" s="9"/>
      <c r="AF219" s="17"/>
      <c r="AG219" s="17"/>
    </row>
    <row r="220" spans="1:33" ht="15.75" customHeight="1">
      <c r="A220" s="9" t="s">
        <v>587</v>
      </c>
      <c r="B220" s="9" t="str">
        <f t="shared" si="17"/>
        <v>OPEN</v>
      </c>
      <c r="C220" s="9" t="s">
        <v>138</v>
      </c>
      <c r="D220" s="9" t="s">
        <v>588</v>
      </c>
      <c r="E220" s="9" t="s">
        <v>589</v>
      </c>
      <c r="F220" s="9">
        <v>1157266</v>
      </c>
      <c r="G220" s="9" t="str">
        <f>("xxxx" &amp; RIGHT(F220, 3))</f>
        <v>xxxx266</v>
      </c>
      <c r="H220" s="9">
        <v>86894</v>
      </c>
      <c r="I220" s="10" t="s">
        <v>28</v>
      </c>
      <c r="J220" s="9" t="s">
        <v>90</v>
      </c>
      <c r="K220" s="9" t="str">
        <f t="shared" si="18"/>
        <v>Hygienist 09</v>
      </c>
      <c r="L220" s="9" t="s">
        <v>50</v>
      </c>
      <c r="M220" s="11" t="s">
        <v>40</v>
      </c>
      <c r="N220" s="9" t="s">
        <v>32</v>
      </c>
      <c r="O220" s="12">
        <v>44905</v>
      </c>
      <c r="P220" s="12">
        <f t="shared" si="19"/>
        <v>44905</v>
      </c>
      <c r="Q220" s="13">
        <v>5000</v>
      </c>
      <c r="R220" s="14">
        <v>44905</v>
      </c>
      <c r="S220" s="14">
        <v>44906</v>
      </c>
      <c r="T220" s="135">
        <f t="shared" si="20"/>
        <v>1</v>
      </c>
      <c r="U220" s="135">
        <f t="shared" si="21"/>
        <v>0</v>
      </c>
      <c r="V220" s="10">
        <v>27</v>
      </c>
      <c r="W220" s="15">
        <v>45118</v>
      </c>
      <c r="X220" s="13">
        <v>5249.18</v>
      </c>
      <c r="Y220" s="13">
        <f t="shared" si="22"/>
        <v>249.18000000000029</v>
      </c>
      <c r="Z220" s="13">
        <v>5249.18</v>
      </c>
      <c r="AA220" s="16">
        <f>SUM(DASHBOARD!$Z220-DASHBOARD!$X220)</f>
        <v>0</v>
      </c>
      <c r="AB220" s="9">
        <v>799711</v>
      </c>
      <c r="AC220" s="15">
        <v>45125</v>
      </c>
      <c r="AD220" s="15" t="s">
        <v>41</v>
      </c>
      <c r="AE220" s="9"/>
      <c r="AF220" s="17"/>
      <c r="AG220" s="17"/>
    </row>
    <row r="221" spans="1:33" ht="15.75" customHeight="1">
      <c r="A221" s="9" t="s">
        <v>590</v>
      </c>
      <c r="B221" s="9" t="str">
        <f t="shared" si="17"/>
        <v>OPEN</v>
      </c>
      <c r="C221" s="9" t="s">
        <v>138</v>
      </c>
      <c r="D221" s="9" t="s">
        <v>95</v>
      </c>
      <c r="E221" s="9" t="s">
        <v>96</v>
      </c>
      <c r="F221" s="9">
        <v>1302817</v>
      </c>
      <c r="G221" s="9" t="str">
        <f>("xxxx" &amp; RIGHT(F221, 3))</f>
        <v>xxxx817</v>
      </c>
      <c r="H221" s="9">
        <v>91977</v>
      </c>
      <c r="I221" s="10" t="s">
        <v>28</v>
      </c>
      <c r="J221" s="9" t="s">
        <v>90</v>
      </c>
      <c r="K221" s="9" t="str">
        <f t="shared" si="18"/>
        <v>Hygienist 09</v>
      </c>
      <c r="L221" s="9" t="s">
        <v>50</v>
      </c>
      <c r="M221" s="11" t="s">
        <v>55</v>
      </c>
      <c r="N221" s="9" t="s">
        <v>32</v>
      </c>
      <c r="O221" s="12">
        <v>45513</v>
      </c>
      <c r="P221" s="12">
        <f t="shared" si="19"/>
        <v>45513</v>
      </c>
      <c r="Q221" s="13">
        <v>575</v>
      </c>
      <c r="R221" s="14">
        <v>45757</v>
      </c>
      <c r="S221" s="14">
        <v>45762</v>
      </c>
      <c r="T221" s="135">
        <f t="shared" si="20"/>
        <v>5</v>
      </c>
      <c r="U221" s="135">
        <f t="shared" si="21"/>
        <v>244</v>
      </c>
      <c r="V221" s="10">
        <v>184</v>
      </c>
      <c r="W221" s="15">
        <v>45812</v>
      </c>
      <c r="X221" s="13">
        <v>11142.81</v>
      </c>
      <c r="Y221" s="13">
        <f t="shared" si="22"/>
        <v>10567.81</v>
      </c>
      <c r="Z221" s="13">
        <v>11142.81</v>
      </c>
      <c r="AA221" s="16">
        <f>SUM(DASHBOARD!$Z221-DASHBOARD!$X221)</f>
        <v>0</v>
      </c>
      <c r="AB221" s="9">
        <v>854143</v>
      </c>
      <c r="AC221" s="15">
        <v>45821</v>
      </c>
      <c r="AD221" s="15" t="s">
        <v>41</v>
      </c>
      <c r="AE221" s="18" t="s">
        <v>591</v>
      </c>
      <c r="AF221" s="17"/>
      <c r="AG221" s="17"/>
    </row>
    <row r="222" spans="1:33" ht="15.75" customHeight="1">
      <c r="A222" s="9" t="s">
        <v>592</v>
      </c>
      <c r="B222" s="9" t="str">
        <f t="shared" si="17"/>
        <v>OPEN</v>
      </c>
      <c r="C222" s="9" t="s">
        <v>138</v>
      </c>
      <c r="D222" s="9" t="s">
        <v>593</v>
      </c>
      <c r="E222" s="9" t="s">
        <v>594</v>
      </c>
      <c r="F222" s="9">
        <v>1129728</v>
      </c>
      <c r="G222" s="9" t="str">
        <f>("xxxx" &amp; RIGHT(F222, 3))</f>
        <v>xxxx728</v>
      </c>
      <c r="H222" s="9">
        <v>84939</v>
      </c>
      <c r="I222" s="10" t="s">
        <v>28</v>
      </c>
      <c r="J222" s="9" t="s">
        <v>90</v>
      </c>
      <c r="K222" s="9" t="str">
        <f t="shared" si="18"/>
        <v>Hygienist 09</v>
      </c>
      <c r="L222" s="9" t="s">
        <v>50</v>
      </c>
      <c r="M222" s="11" t="s">
        <v>55</v>
      </c>
      <c r="N222" s="9" t="s">
        <v>32</v>
      </c>
      <c r="O222" s="12">
        <v>44742</v>
      </c>
      <c r="P222" s="12">
        <f t="shared" si="19"/>
        <v>44742</v>
      </c>
      <c r="Q222" s="13">
        <v>575</v>
      </c>
      <c r="R222" s="14">
        <v>44910</v>
      </c>
      <c r="S222" s="14">
        <v>45278</v>
      </c>
      <c r="T222" s="135">
        <f t="shared" si="20"/>
        <v>368</v>
      </c>
      <c r="U222" s="135">
        <f t="shared" si="21"/>
        <v>168</v>
      </c>
      <c r="V222" s="10">
        <v>116</v>
      </c>
      <c r="W222" s="15">
        <v>45504</v>
      </c>
      <c r="X222" s="13">
        <v>23786.87</v>
      </c>
      <c r="Y222" s="13">
        <f t="shared" si="22"/>
        <v>23211.87</v>
      </c>
      <c r="Z222" s="13">
        <v>23786.87</v>
      </c>
      <c r="AA222" s="16">
        <f>SUM(DASHBOARD!$Z222-DASHBOARD!$X222)</f>
        <v>0</v>
      </c>
      <c r="AB222" s="9">
        <v>828151</v>
      </c>
      <c r="AC222" s="15">
        <v>45531</v>
      </c>
      <c r="AD222" s="9" t="s">
        <v>41</v>
      </c>
      <c r="AE222" s="9"/>
      <c r="AF222" s="17"/>
      <c r="AG222" s="17"/>
    </row>
    <row r="223" spans="1:33" ht="15.75" customHeight="1">
      <c r="A223" s="9" t="s">
        <v>595</v>
      </c>
      <c r="B223" s="9" t="str">
        <f t="shared" si="17"/>
        <v>OPEN</v>
      </c>
      <c r="C223" s="9" t="s">
        <v>138</v>
      </c>
      <c r="D223" s="9" t="s">
        <v>596</v>
      </c>
      <c r="E223" s="9" t="s">
        <v>597</v>
      </c>
      <c r="F223" s="9">
        <v>1196944</v>
      </c>
      <c r="G223" s="9" t="str">
        <f>("xxxx" &amp; RIGHT(F223, 3))</f>
        <v>xxxx944</v>
      </c>
      <c r="H223" s="9">
        <v>89473</v>
      </c>
      <c r="I223" s="10" t="s">
        <v>28</v>
      </c>
      <c r="J223" s="9" t="s">
        <v>83</v>
      </c>
      <c r="K223" s="9" t="str">
        <f t="shared" si="18"/>
        <v>Hygienist 08</v>
      </c>
      <c r="L223" s="9" t="s">
        <v>50</v>
      </c>
      <c r="M223" s="11" t="s">
        <v>40</v>
      </c>
      <c r="N223" s="9" t="s">
        <v>32</v>
      </c>
      <c r="O223" s="12">
        <v>45194</v>
      </c>
      <c r="P223" s="12">
        <f t="shared" si="19"/>
        <v>45194</v>
      </c>
      <c r="Q223" s="13">
        <v>6400</v>
      </c>
      <c r="R223" s="14">
        <v>45190</v>
      </c>
      <c r="S223" s="14">
        <v>45195</v>
      </c>
      <c r="T223" s="135">
        <f t="shared" si="20"/>
        <v>5</v>
      </c>
      <c r="U223" s="135">
        <f t="shared" si="21"/>
        <v>-4</v>
      </c>
      <c r="V223" s="10">
        <v>63</v>
      </c>
      <c r="W223" s="15">
        <v>45369</v>
      </c>
      <c r="X223" s="13">
        <v>5116.55</v>
      </c>
      <c r="Y223" s="13">
        <f t="shared" si="22"/>
        <v>-1283.4499999999998</v>
      </c>
      <c r="Z223" s="13">
        <f>DASHBOARD!$X223</f>
        <v>5116.55</v>
      </c>
      <c r="AA223" s="16">
        <f>SUM(DASHBOARD!$Z223-DASHBOARD!$X223)</f>
        <v>0</v>
      </c>
      <c r="AB223" s="9">
        <v>819272</v>
      </c>
      <c r="AC223" s="15">
        <v>45420</v>
      </c>
      <c r="AD223" s="9" t="s">
        <v>41</v>
      </c>
      <c r="AE223" s="9"/>
      <c r="AF223" s="17"/>
      <c r="AG223" s="17"/>
    </row>
    <row r="224" spans="1:33" ht="15.75" customHeight="1">
      <c r="A224" s="9"/>
      <c r="B224" s="9" t="str">
        <f t="shared" si="17"/>
        <v>Not Started</v>
      </c>
      <c r="C224" s="9" t="s">
        <v>138</v>
      </c>
      <c r="D224" s="9" t="s">
        <v>598</v>
      </c>
      <c r="E224" s="9" t="s">
        <v>599</v>
      </c>
      <c r="F224" s="9">
        <v>1125492</v>
      </c>
      <c r="G224" s="9" t="str">
        <f>("xxxx" &amp; RIGHT(F224, 3))</f>
        <v>xxxx492</v>
      </c>
      <c r="H224" s="9">
        <v>85171</v>
      </c>
      <c r="I224" s="10" t="s">
        <v>28</v>
      </c>
      <c r="J224" s="9" t="s">
        <v>90</v>
      </c>
      <c r="K224" s="9" t="str">
        <f t="shared" si="18"/>
        <v>Hygienist 09</v>
      </c>
      <c r="L224" s="9" t="s">
        <v>50</v>
      </c>
      <c r="M224" s="11" t="s">
        <v>55</v>
      </c>
      <c r="N224" s="9" t="s">
        <v>56</v>
      </c>
      <c r="O224" s="12">
        <v>44706</v>
      </c>
      <c r="P224" s="12">
        <f t="shared" si="19"/>
        <v>44706</v>
      </c>
      <c r="Q224" s="13">
        <v>575</v>
      </c>
      <c r="R224" s="14"/>
      <c r="S224" s="14"/>
      <c r="T224" s="135">
        <f t="shared" si="20"/>
        <v>0</v>
      </c>
      <c r="U224" s="135" t="str">
        <f t="shared" si="21"/>
        <v>0</v>
      </c>
      <c r="V224" s="10"/>
      <c r="W224" s="9"/>
      <c r="X224" s="13"/>
      <c r="Y224" s="13" t="str">
        <f t="shared" si="22"/>
        <v/>
      </c>
      <c r="Z224" s="13">
        <v>0</v>
      </c>
      <c r="AA224" s="16">
        <f>SUM(DASHBOARD!$Z224-DASHBOARD!$X224)</f>
        <v>0</v>
      </c>
      <c r="AB224" s="9"/>
      <c r="AC224" s="9"/>
      <c r="AD224" s="9" t="s">
        <v>33</v>
      </c>
      <c r="AE224" s="9"/>
      <c r="AF224" s="17"/>
      <c r="AG224" s="17"/>
    </row>
    <row r="225" spans="1:33" ht="15.75" customHeight="1">
      <c r="A225" s="9" t="s">
        <v>600</v>
      </c>
      <c r="B225" s="9" t="str">
        <f t="shared" si="17"/>
        <v>OPEN</v>
      </c>
      <c r="C225" s="9" t="s">
        <v>138</v>
      </c>
      <c r="D225" s="9" t="s">
        <v>598</v>
      </c>
      <c r="E225" s="9" t="s">
        <v>599</v>
      </c>
      <c r="F225" s="9">
        <v>1203131</v>
      </c>
      <c r="G225" s="9" t="str">
        <f>("xxxx" &amp; RIGHT(F225, 3))</f>
        <v>xxxx131</v>
      </c>
      <c r="H225" s="9">
        <v>89849</v>
      </c>
      <c r="I225" s="10" t="s">
        <v>28</v>
      </c>
      <c r="J225" s="9" t="s">
        <v>90</v>
      </c>
      <c r="K225" s="9" t="str">
        <f t="shared" si="18"/>
        <v>Hygienist 09</v>
      </c>
      <c r="L225" s="9" t="s">
        <v>50</v>
      </c>
      <c r="M225" s="11" t="s">
        <v>55</v>
      </c>
      <c r="N225" s="9" t="s">
        <v>32</v>
      </c>
      <c r="O225" s="12">
        <v>45226</v>
      </c>
      <c r="P225" s="12">
        <f t="shared" si="19"/>
        <v>45226</v>
      </c>
      <c r="Q225" s="13">
        <v>3775</v>
      </c>
      <c r="R225" s="14">
        <v>45226</v>
      </c>
      <c r="S225" s="14">
        <v>45227</v>
      </c>
      <c r="T225" s="135">
        <f t="shared" si="20"/>
        <v>1</v>
      </c>
      <c r="U225" s="135">
        <f t="shared" si="21"/>
        <v>0</v>
      </c>
      <c r="V225" s="10">
        <v>220</v>
      </c>
      <c r="W225" s="15">
        <v>45834</v>
      </c>
      <c r="X225" s="13">
        <v>2244.92</v>
      </c>
      <c r="Y225" s="13">
        <f t="shared" si="22"/>
        <v>-1530.08</v>
      </c>
      <c r="Z225" s="13">
        <v>0</v>
      </c>
      <c r="AA225" s="16">
        <f>SUM(DASHBOARD!$Z225-DASHBOARD!$X225)</f>
        <v>-2244.92</v>
      </c>
      <c r="AB225" s="9"/>
      <c r="AC225" s="9"/>
      <c r="AD225" s="9" t="s">
        <v>33</v>
      </c>
      <c r="AE225" s="9"/>
      <c r="AF225" s="17"/>
      <c r="AG225" s="17"/>
    </row>
    <row r="226" spans="1:33" ht="15.75" customHeight="1">
      <c r="A226" s="9" t="s">
        <v>601</v>
      </c>
      <c r="B226" s="9" t="str">
        <f t="shared" si="17"/>
        <v>OPEN</v>
      </c>
      <c r="C226" s="9" t="s">
        <v>138</v>
      </c>
      <c r="D226" s="9" t="s">
        <v>602</v>
      </c>
      <c r="E226" s="9" t="s">
        <v>603</v>
      </c>
      <c r="F226" s="9">
        <v>1158587</v>
      </c>
      <c r="G226" s="9" t="str">
        <f>("xxxx" &amp; RIGHT(F226, 3))</f>
        <v>xxxx587</v>
      </c>
      <c r="H226" s="9">
        <v>86983</v>
      </c>
      <c r="I226" s="10" t="s">
        <v>28</v>
      </c>
      <c r="J226" s="9" t="s">
        <v>90</v>
      </c>
      <c r="K226" s="9" t="str">
        <f t="shared" si="18"/>
        <v>Hygienist 09</v>
      </c>
      <c r="L226" s="9" t="s">
        <v>50</v>
      </c>
      <c r="M226" s="11" t="s">
        <v>55</v>
      </c>
      <c r="N226" s="9" t="s">
        <v>32</v>
      </c>
      <c r="O226" s="12">
        <v>44930</v>
      </c>
      <c r="P226" s="12">
        <f t="shared" si="19"/>
        <v>44930</v>
      </c>
      <c r="Q226" s="13">
        <v>575</v>
      </c>
      <c r="R226" s="14">
        <v>45143</v>
      </c>
      <c r="S226" s="14">
        <v>45160</v>
      </c>
      <c r="T226" s="135">
        <f t="shared" si="20"/>
        <v>17</v>
      </c>
      <c r="U226" s="135">
        <f t="shared" si="21"/>
        <v>213</v>
      </c>
      <c r="V226" s="10">
        <v>68</v>
      </c>
      <c r="W226" s="15">
        <v>45380</v>
      </c>
      <c r="X226" s="13">
        <v>25616.36</v>
      </c>
      <c r="Y226" s="13">
        <f t="shared" si="22"/>
        <v>25041.360000000001</v>
      </c>
      <c r="Z226" s="13">
        <f>DASHBOARD!$X226</f>
        <v>25616.36</v>
      </c>
      <c r="AA226" s="16">
        <f>SUM(DASHBOARD!$Z226-DASHBOARD!$X226)</f>
        <v>0</v>
      </c>
      <c r="AB226" s="9">
        <v>819270</v>
      </c>
      <c r="AC226" s="15">
        <v>45420</v>
      </c>
      <c r="AD226" s="9" t="s">
        <v>41</v>
      </c>
      <c r="AE226" s="9"/>
      <c r="AF226" s="17"/>
      <c r="AG226" s="17"/>
    </row>
    <row r="227" spans="1:33" ht="15.75" customHeight="1">
      <c r="A227" s="9" t="s">
        <v>604</v>
      </c>
      <c r="B227" s="9" t="str">
        <f t="shared" si="17"/>
        <v>OPEN</v>
      </c>
      <c r="C227" s="9" t="s">
        <v>138</v>
      </c>
      <c r="D227" s="9" t="s">
        <v>602</v>
      </c>
      <c r="E227" s="9" t="s">
        <v>603</v>
      </c>
      <c r="F227" s="9">
        <v>1315213</v>
      </c>
      <c r="G227" s="9" t="str">
        <f>("xxxx" &amp; RIGHT(F227, 3))</f>
        <v>xxxx213</v>
      </c>
      <c r="H227" s="9">
        <v>93426</v>
      </c>
      <c r="I227" s="10" t="s">
        <v>28</v>
      </c>
      <c r="J227" s="9" t="s">
        <v>90</v>
      </c>
      <c r="K227" s="9" t="str">
        <f t="shared" si="18"/>
        <v>Hygienist 09</v>
      </c>
      <c r="L227" s="9" t="s">
        <v>50</v>
      </c>
      <c r="M227" s="11" t="s">
        <v>55</v>
      </c>
      <c r="N227" s="9" t="s">
        <v>32</v>
      </c>
      <c r="O227" s="12">
        <v>45569</v>
      </c>
      <c r="P227" s="12">
        <f t="shared" si="19"/>
        <v>45569</v>
      </c>
      <c r="Q227" s="13">
        <v>4000</v>
      </c>
      <c r="R227" s="14">
        <v>45569</v>
      </c>
      <c r="S227" s="14">
        <v>45570</v>
      </c>
      <c r="T227" s="135">
        <f t="shared" si="20"/>
        <v>1</v>
      </c>
      <c r="U227" s="135">
        <f t="shared" si="21"/>
        <v>0</v>
      </c>
      <c r="V227" s="10">
        <v>242</v>
      </c>
      <c r="W227" s="15">
        <v>45862</v>
      </c>
      <c r="X227" s="13">
        <v>3821.05</v>
      </c>
      <c r="Y227" s="13">
        <f t="shared" si="22"/>
        <v>-178.94999999999982</v>
      </c>
      <c r="Z227" s="13">
        <v>0</v>
      </c>
      <c r="AA227" s="16">
        <f>SUM(DASHBOARD!$Z227-DASHBOARD!$X227)</f>
        <v>-3821.05</v>
      </c>
      <c r="AB227" s="9"/>
      <c r="AC227" s="15"/>
      <c r="AD227" s="9" t="s">
        <v>33</v>
      </c>
      <c r="AE227" s="9"/>
      <c r="AF227" s="17"/>
      <c r="AG227" s="17"/>
    </row>
    <row r="228" spans="1:33" ht="15.75" customHeight="1">
      <c r="A228" s="9" t="s">
        <v>605</v>
      </c>
      <c r="B228" s="9" t="str">
        <f t="shared" si="17"/>
        <v>OPEN</v>
      </c>
      <c r="C228" s="9" t="s">
        <v>138</v>
      </c>
      <c r="D228" s="9" t="s">
        <v>606</v>
      </c>
      <c r="E228" s="9" t="s">
        <v>607</v>
      </c>
      <c r="F228" s="9">
        <v>1229285</v>
      </c>
      <c r="G228" s="9" t="str">
        <f>("xxxx" &amp; RIGHT(F228, 3))</f>
        <v>xxxx285</v>
      </c>
      <c r="H228" s="9">
        <v>91394</v>
      </c>
      <c r="I228" s="10" t="s">
        <v>28</v>
      </c>
      <c r="J228" s="9"/>
      <c r="K228" s="9" t="e">
        <f t="shared" si="18"/>
        <v>#N/A</v>
      </c>
      <c r="L228" s="9" t="s">
        <v>50</v>
      </c>
      <c r="M228" s="11" t="s">
        <v>55</v>
      </c>
      <c r="N228" s="9" t="s">
        <v>97</v>
      </c>
      <c r="O228" s="12">
        <v>45394</v>
      </c>
      <c r="P228" s="12">
        <f t="shared" si="19"/>
        <v>45394</v>
      </c>
      <c r="Q228" s="13">
        <v>5575</v>
      </c>
      <c r="R228" s="14"/>
      <c r="S228" s="14"/>
      <c r="T228" s="135">
        <f t="shared" si="20"/>
        <v>0</v>
      </c>
      <c r="U228" s="135" t="str">
        <f t="shared" si="21"/>
        <v>0</v>
      </c>
      <c r="V228" s="10"/>
      <c r="W228" s="15"/>
      <c r="X228" s="13"/>
      <c r="Y228" s="13" t="str">
        <f t="shared" si="22"/>
        <v/>
      </c>
      <c r="Z228" s="13">
        <v>0</v>
      </c>
      <c r="AA228" s="16">
        <f>SUM(DASHBOARD!$Z228-DASHBOARD!$X228)</f>
        <v>0</v>
      </c>
      <c r="AB228" s="9"/>
      <c r="AC228" s="15"/>
      <c r="AD228" s="9" t="s">
        <v>33</v>
      </c>
      <c r="AE228" s="9"/>
      <c r="AF228" s="17"/>
      <c r="AG228" s="17"/>
    </row>
    <row r="229" spans="1:33" ht="15.75" customHeight="1">
      <c r="A229" s="9" t="s">
        <v>608</v>
      </c>
      <c r="B229" s="9" t="str">
        <f t="shared" si="17"/>
        <v>OPEN</v>
      </c>
      <c r="C229" s="9" t="s">
        <v>138</v>
      </c>
      <c r="D229" s="9" t="s">
        <v>609</v>
      </c>
      <c r="E229" s="9" t="s">
        <v>610</v>
      </c>
      <c r="F229" s="9">
        <v>1223510</v>
      </c>
      <c r="G229" s="9" t="str">
        <f>("xxxx" &amp; RIGHT(F229, 3))</f>
        <v>xxxx510</v>
      </c>
      <c r="H229" s="9">
        <v>88306</v>
      </c>
      <c r="I229" s="10" t="s">
        <v>28</v>
      </c>
      <c r="J229" s="9" t="s">
        <v>83</v>
      </c>
      <c r="K229" s="9" t="str">
        <f t="shared" si="18"/>
        <v>Hygienist 08</v>
      </c>
      <c r="L229" s="9" t="s">
        <v>50</v>
      </c>
      <c r="M229" s="11" t="s">
        <v>55</v>
      </c>
      <c r="N229" s="9" t="s">
        <v>97</v>
      </c>
      <c r="O229" s="12">
        <v>45359</v>
      </c>
      <c r="P229" s="12">
        <f t="shared" si="19"/>
        <v>45359</v>
      </c>
      <c r="Q229" s="13"/>
      <c r="R229" s="14"/>
      <c r="S229" s="14"/>
      <c r="T229" s="135">
        <f t="shared" si="20"/>
        <v>0</v>
      </c>
      <c r="U229" s="135" t="str">
        <f t="shared" si="21"/>
        <v>0</v>
      </c>
      <c r="V229" s="10"/>
      <c r="W229" s="15"/>
      <c r="X229" s="13"/>
      <c r="Y229" s="13" t="str">
        <f t="shared" si="22"/>
        <v/>
      </c>
      <c r="Z229" s="13">
        <v>0</v>
      </c>
      <c r="AA229" s="16">
        <f>SUM(DASHBOARD!$Z229-DASHBOARD!$X229)</f>
        <v>0</v>
      </c>
      <c r="AB229" s="9"/>
      <c r="AC229" s="15"/>
      <c r="AD229" s="9" t="s">
        <v>33</v>
      </c>
      <c r="AE229" s="9"/>
      <c r="AF229" s="17"/>
      <c r="AG229" s="17"/>
    </row>
    <row r="230" spans="1:33" ht="15.75" customHeight="1">
      <c r="A230" s="9" t="s">
        <v>611</v>
      </c>
      <c r="B230" s="9" t="str">
        <f t="shared" si="17"/>
        <v>OPEN</v>
      </c>
      <c r="C230" s="9" t="s">
        <v>138</v>
      </c>
      <c r="D230" s="9" t="s">
        <v>609</v>
      </c>
      <c r="E230" s="9" t="s">
        <v>610</v>
      </c>
      <c r="F230" s="9">
        <v>1330550</v>
      </c>
      <c r="G230" s="9" t="str">
        <f>("xxxx" &amp; RIGHT(F230, 3))</f>
        <v>xxxx550</v>
      </c>
      <c r="H230" s="9">
        <v>94416</v>
      </c>
      <c r="I230" s="10" t="s">
        <v>28</v>
      </c>
      <c r="J230" s="9" t="s">
        <v>83</v>
      </c>
      <c r="K230" s="9" t="str">
        <f t="shared" si="18"/>
        <v>Hygienist 08</v>
      </c>
      <c r="L230" s="9" t="s">
        <v>50</v>
      </c>
      <c r="M230" s="11" t="s">
        <v>55</v>
      </c>
      <c r="N230" s="9" t="s">
        <v>32</v>
      </c>
      <c r="O230" s="12">
        <v>45660</v>
      </c>
      <c r="P230" s="12">
        <f t="shared" si="19"/>
        <v>45660</v>
      </c>
      <c r="Q230" s="13">
        <v>4100</v>
      </c>
      <c r="R230" s="14">
        <v>45661</v>
      </c>
      <c r="S230" s="14">
        <v>45662</v>
      </c>
      <c r="T230" s="135">
        <f t="shared" si="20"/>
        <v>1</v>
      </c>
      <c r="U230" s="135">
        <f t="shared" si="21"/>
        <v>1</v>
      </c>
      <c r="V230" s="10">
        <v>186</v>
      </c>
      <c r="W230" s="15">
        <v>45813</v>
      </c>
      <c r="X230" s="13">
        <v>3943.88</v>
      </c>
      <c r="Y230" s="13">
        <f t="shared" si="22"/>
        <v>-156.11999999999989</v>
      </c>
      <c r="Z230" s="13">
        <v>3943.88</v>
      </c>
      <c r="AA230" s="16">
        <f>SUM(DASHBOARD!$Z230-DASHBOARD!$X230)</f>
        <v>0</v>
      </c>
      <c r="AB230" s="9">
        <v>855123</v>
      </c>
      <c r="AC230" s="15">
        <v>45831</v>
      </c>
      <c r="AD230" s="9" t="s">
        <v>41</v>
      </c>
      <c r="AE230" s="18" t="s">
        <v>612</v>
      </c>
      <c r="AF230" s="17"/>
      <c r="AG230" s="17"/>
    </row>
    <row r="231" spans="1:33" ht="15.75" customHeight="1">
      <c r="A231" s="9"/>
      <c r="B231" s="9" t="str">
        <f t="shared" si="17"/>
        <v>Not Started</v>
      </c>
      <c r="C231" s="9" t="s">
        <v>138</v>
      </c>
      <c r="D231" s="9" t="s">
        <v>613</v>
      </c>
      <c r="E231" s="9" t="s">
        <v>614</v>
      </c>
      <c r="F231" s="9">
        <v>1314909</v>
      </c>
      <c r="G231" s="9" t="str">
        <f>("xxxx" &amp; RIGHT(F231, 3))</f>
        <v>xxxx909</v>
      </c>
      <c r="H231" s="9">
        <v>93419</v>
      </c>
      <c r="I231" s="10" t="s">
        <v>28</v>
      </c>
      <c r="J231" s="9"/>
      <c r="K231" s="9" t="e">
        <f t="shared" si="18"/>
        <v>#N/A</v>
      </c>
      <c r="L231" s="9" t="s">
        <v>50</v>
      </c>
      <c r="M231" s="11" t="s">
        <v>55</v>
      </c>
      <c r="N231" s="9" t="s">
        <v>97</v>
      </c>
      <c r="O231" s="12">
        <v>45568</v>
      </c>
      <c r="P231" s="12">
        <f t="shared" si="19"/>
        <v>45568</v>
      </c>
      <c r="Q231" s="13">
        <v>575</v>
      </c>
      <c r="R231" s="14"/>
      <c r="S231" s="14"/>
      <c r="T231" s="135">
        <f t="shared" si="20"/>
        <v>0</v>
      </c>
      <c r="U231" s="135" t="str">
        <f t="shared" si="21"/>
        <v>0</v>
      </c>
      <c r="V231" s="10"/>
      <c r="W231" s="15"/>
      <c r="X231" s="13"/>
      <c r="Y231" s="13" t="str">
        <f t="shared" si="22"/>
        <v/>
      </c>
      <c r="Z231" s="13">
        <v>0</v>
      </c>
      <c r="AA231" s="16">
        <f>SUM(DASHBOARD!$Z231-DASHBOARD!$X231)</f>
        <v>0</v>
      </c>
      <c r="AB231" s="9"/>
      <c r="AC231" s="15"/>
      <c r="AD231" s="9" t="s">
        <v>33</v>
      </c>
      <c r="AE231" s="9"/>
      <c r="AF231" s="17"/>
      <c r="AG231" s="17"/>
    </row>
    <row r="232" spans="1:33" ht="15.75" customHeight="1">
      <c r="A232" s="9" t="s">
        <v>615</v>
      </c>
      <c r="B232" s="9" t="str">
        <f t="shared" si="17"/>
        <v>OPEN</v>
      </c>
      <c r="C232" s="9" t="s">
        <v>138</v>
      </c>
      <c r="D232" s="9" t="s">
        <v>616</v>
      </c>
      <c r="E232" s="9" t="s">
        <v>617</v>
      </c>
      <c r="F232" s="9">
        <v>1144603</v>
      </c>
      <c r="G232" s="9" t="str">
        <f>("xxxx" &amp; RIGHT(F232, 3))</f>
        <v>xxxx603</v>
      </c>
      <c r="H232" s="9">
        <v>86289</v>
      </c>
      <c r="I232" s="10" t="s">
        <v>28</v>
      </c>
      <c r="J232" s="9" t="s">
        <v>83</v>
      </c>
      <c r="K232" s="9" t="str">
        <f t="shared" si="18"/>
        <v>Hygienist 08</v>
      </c>
      <c r="L232" s="9" t="s">
        <v>50</v>
      </c>
      <c r="M232" s="11" t="s">
        <v>55</v>
      </c>
      <c r="N232" s="9" t="s">
        <v>32</v>
      </c>
      <c r="O232" s="12">
        <v>44820</v>
      </c>
      <c r="P232" s="12">
        <f t="shared" si="19"/>
        <v>44820</v>
      </c>
      <c r="Q232" s="13">
        <v>4840.7299999999996</v>
      </c>
      <c r="R232" s="14">
        <v>44850</v>
      </c>
      <c r="S232" s="14">
        <v>44851</v>
      </c>
      <c r="T232" s="135">
        <f t="shared" si="20"/>
        <v>1</v>
      </c>
      <c r="U232" s="135">
        <f t="shared" si="21"/>
        <v>30</v>
      </c>
      <c r="V232" s="10">
        <v>85</v>
      </c>
      <c r="W232" s="15">
        <v>45413</v>
      </c>
      <c r="X232" s="13">
        <v>4040.73</v>
      </c>
      <c r="Y232" s="13">
        <f t="shared" si="22"/>
        <v>-799.99999999999955</v>
      </c>
      <c r="Z232" s="13">
        <v>4040.73</v>
      </c>
      <c r="AA232" s="16">
        <f>SUM(DASHBOARD!$Z232-DASHBOARD!$X232)</f>
        <v>0</v>
      </c>
      <c r="AB232" s="9">
        <v>822747</v>
      </c>
      <c r="AC232" s="15">
        <v>45456</v>
      </c>
      <c r="AD232" s="9" t="s">
        <v>41</v>
      </c>
      <c r="AE232" s="9"/>
      <c r="AF232" s="17"/>
      <c r="AG232" s="17"/>
    </row>
    <row r="233" spans="1:33" ht="15.75" customHeight="1">
      <c r="A233" s="9" t="s">
        <v>618</v>
      </c>
      <c r="B233" s="9" t="str">
        <f t="shared" si="17"/>
        <v>OPEN</v>
      </c>
      <c r="C233" s="9" t="s">
        <v>138</v>
      </c>
      <c r="D233" s="9" t="s">
        <v>616</v>
      </c>
      <c r="E233" s="9" t="s">
        <v>617</v>
      </c>
      <c r="F233" s="9">
        <v>1160261</v>
      </c>
      <c r="G233" s="9" t="str">
        <f>("xxxx" &amp; RIGHT(F233, 3))</f>
        <v>xxxx261</v>
      </c>
      <c r="H233" s="9">
        <v>86877</v>
      </c>
      <c r="I233" s="10" t="s">
        <v>28</v>
      </c>
      <c r="J233" s="9" t="s">
        <v>83</v>
      </c>
      <c r="K233" s="9" t="str">
        <f t="shared" si="18"/>
        <v>Hygienist 08</v>
      </c>
      <c r="L233" s="9" t="s">
        <v>50</v>
      </c>
      <c r="M233" s="11" t="s">
        <v>55</v>
      </c>
      <c r="N233" s="9" t="s">
        <v>32</v>
      </c>
      <c r="O233" s="12">
        <v>44906</v>
      </c>
      <c r="P233" s="12">
        <f t="shared" si="19"/>
        <v>44906</v>
      </c>
      <c r="Q233" s="13">
        <v>3900</v>
      </c>
      <c r="R233" s="14">
        <v>44906</v>
      </c>
      <c r="S233" s="14">
        <v>44906</v>
      </c>
      <c r="T233" s="135">
        <f t="shared" si="20"/>
        <v>0</v>
      </c>
      <c r="U233" s="135">
        <f t="shared" si="21"/>
        <v>0</v>
      </c>
      <c r="V233" s="10">
        <v>227</v>
      </c>
      <c r="W233" s="15">
        <v>45849</v>
      </c>
      <c r="X233" s="13">
        <v>2384.13</v>
      </c>
      <c r="Y233" s="13">
        <f t="shared" si="22"/>
        <v>-1515.87</v>
      </c>
      <c r="Z233" s="13">
        <v>0</v>
      </c>
      <c r="AA233" s="16">
        <f>SUM(DASHBOARD!$Z233-DASHBOARD!$X233)</f>
        <v>-2384.13</v>
      </c>
      <c r="AB233" s="9"/>
      <c r="AC233" s="15"/>
      <c r="AD233" s="9" t="s">
        <v>33</v>
      </c>
      <c r="AE233" s="9"/>
      <c r="AF233" s="17"/>
      <c r="AG233" s="17"/>
    </row>
    <row r="234" spans="1:33" ht="15.75" customHeight="1">
      <c r="A234" s="9" t="s">
        <v>619</v>
      </c>
      <c r="B234" s="9" t="str">
        <f t="shared" si="17"/>
        <v>OPEN</v>
      </c>
      <c r="C234" s="9" t="s">
        <v>138</v>
      </c>
      <c r="D234" s="9" t="s">
        <v>620</v>
      </c>
      <c r="E234" s="9" t="s">
        <v>621</v>
      </c>
      <c r="F234" s="9">
        <v>1196148</v>
      </c>
      <c r="G234" s="9" t="str">
        <f>("xxxx" &amp; RIGHT(F234, 3))</f>
        <v>xxxx148</v>
      </c>
      <c r="H234" s="9">
        <v>89297</v>
      </c>
      <c r="I234" s="10" t="s">
        <v>28</v>
      </c>
      <c r="J234" s="9" t="s">
        <v>83</v>
      </c>
      <c r="K234" s="9" t="str">
        <f t="shared" si="18"/>
        <v>Hygienist 08</v>
      </c>
      <c r="L234" s="9" t="s">
        <v>50</v>
      </c>
      <c r="M234" s="11" t="s">
        <v>55</v>
      </c>
      <c r="N234" s="9" t="s">
        <v>32</v>
      </c>
      <c r="O234" s="12">
        <v>45188</v>
      </c>
      <c r="P234" s="12">
        <f t="shared" si="19"/>
        <v>45188</v>
      </c>
      <c r="Q234" s="13">
        <v>5100</v>
      </c>
      <c r="R234" s="14">
        <v>45185</v>
      </c>
      <c r="S234" s="14">
        <v>45186</v>
      </c>
      <c r="T234" s="135">
        <f t="shared" si="20"/>
        <v>1</v>
      </c>
      <c r="U234" s="135">
        <f t="shared" si="21"/>
        <v>-3</v>
      </c>
      <c r="V234" s="10">
        <v>229</v>
      </c>
      <c r="W234" s="15">
        <v>45853</v>
      </c>
      <c r="X234" s="13">
        <v>3363.57</v>
      </c>
      <c r="Y234" s="13">
        <f t="shared" si="22"/>
        <v>-1736.4299999999998</v>
      </c>
      <c r="Z234" s="13">
        <v>0</v>
      </c>
      <c r="AA234" s="16">
        <f>SUM(DASHBOARD!$Z234-DASHBOARD!$X234)</f>
        <v>-3363.57</v>
      </c>
      <c r="AB234" s="9"/>
      <c r="AC234" s="15"/>
      <c r="AD234" s="9" t="s">
        <v>33</v>
      </c>
      <c r="AE234" s="9"/>
      <c r="AF234" s="17"/>
      <c r="AG234" s="17"/>
    </row>
    <row r="235" spans="1:33" ht="15.75" customHeight="1">
      <c r="A235" s="9" t="s">
        <v>622</v>
      </c>
      <c r="B235" s="9" t="str">
        <f t="shared" si="17"/>
        <v>OPEN</v>
      </c>
      <c r="C235" s="9" t="s">
        <v>138</v>
      </c>
      <c r="D235" s="9" t="s">
        <v>623</v>
      </c>
      <c r="E235" s="9" t="s">
        <v>624</v>
      </c>
      <c r="F235" s="9">
        <v>1188566</v>
      </c>
      <c r="G235" s="9" t="str">
        <f>("xxxx" &amp; RIGHT(F235, 3))</f>
        <v>xxxx566</v>
      </c>
      <c r="H235" s="9">
        <v>88205</v>
      </c>
      <c r="I235" s="10" t="s">
        <v>28</v>
      </c>
      <c r="J235" s="9" t="s">
        <v>83</v>
      </c>
      <c r="K235" s="9" t="str">
        <f t="shared" si="18"/>
        <v>Hygienist 08</v>
      </c>
      <c r="L235" s="9" t="s">
        <v>50</v>
      </c>
      <c r="M235" s="11" t="s">
        <v>55</v>
      </c>
      <c r="N235" s="9" t="s">
        <v>56</v>
      </c>
      <c r="O235" s="12">
        <v>45131</v>
      </c>
      <c r="P235" s="12">
        <f t="shared" si="19"/>
        <v>45131</v>
      </c>
      <c r="Q235" s="13"/>
      <c r="R235" s="14"/>
      <c r="S235" s="14"/>
      <c r="T235" s="135">
        <f t="shared" si="20"/>
        <v>0</v>
      </c>
      <c r="U235" s="135" t="str">
        <f t="shared" si="21"/>
        <v>0</v>
      </c>
      <c r="V235" s="10"/>
      <c r="W235" s="9"/>
      <c r="X235" s="13"/>
      <c r="Y235" s="13" t="str">
        <f t="shared" si="22"/>
        <v/>
      </c>
      <c r="Z235" s="13">
        <v>0</v>
      </c>
      <c r="AA235" s="16">
        <f>SUM(DASHBOARD!$Z235-DASHBOARD!$X235)</f>
        <v>0</v>
      </c>
      <c r="AB235" s="9"/>
      <c r="AC235" s="9"/>
      <c r="AD235" s="9" t="s">
        <v>33</v>
      </c>
      <c r="AE235" s="9"/>
      <c r="AF235" s="17"/>
      <c r="AG235" s="17"/>
    </row>
    <row r="236" spans="1:33" ht="15.75" customHeight="1">
      <c r="A236" s="9" t="s">
        <v>625</v>
      </c>
      <c r="B236" s="9" t="str">
        <f t="shared" si="17"/>
        <v>OPEN</v>
      </c>
      <c r="C236" s="9" t="s">
        <v>138</v>
      </c>
      <c r="D236" s="9" t="s">
        <v>626</v>
      </c>
      <c r="E236" s="9" t="s">
        <v>627</v>
      </c>
      <c r="F236" s="9">
        <v>1329981</v>
      </c>
      <c r="G236" s="9" t="str">
        <f>("xxxx" &amp; RIGHT(F236, 3))</f>
        <v>xxxx981</v>
      </c>
      <c r="H236" s="9">
        <v>94438</v>
      </c>
      <c r="I236" s="10" t="s">
        <v>28</v>
      </c>
      <c r="J236" s="9" t="s">
        <v>83</v>
      </c>
      <c r="K236" s="9" t="str">
        <f t="shared" si="18"/>
        <v>Hygienist 08</v>
      </c>
      <c r="L236" s="9" t="s">
        <v>50</v>
      </c>
      <c r="M236" s="11" t="s">
        <v>55</v>
      </c>
      <c r="N236" s="9" t="s">
        <v>32</v>
      </c>
      <c r="O236" s="12">
        <v>45644</v>
      </c>
      <c r="P236" s="12">
        <f t="shared" si="19"/>
        <v>45644</v>
      </c>
      <c r="Q236" s="13">
        <v>16800</v>
      </c>
      <c r="R236" s="14">
        <v>45644</v>
      </c>
      <c r="S236" s="14">
        <v>45649</v>
      </c>
      <c r="T236" s="135">
        <f t="shared" si="20"/>
        <v>5</v>
      </c>
      <c r="U236" s="135">
        <f t="shared" si="21"/>
        <v>0</v>
      </c>
      <c r="V236" s="10">
        <v>173</v>
      </c>
      <c r="W236" s="15">
        <v>45811</v>
      </c>
      <c r="X236" s="13">
        <v>9674.83</v>
      </c>
      <c r="Y236" s="13">
        <f t="shared" si="22"/>
        <v>-7125.17</v>
      </c>
      <c r="Z236" s="13">
        <v>9674.83</v>
      </c>
      <c r="AA236" s="16">
        <f>SUM(DASHBOARD!$Z236-DASHBOARD!$X236)</f>
        <v>0</v>
      </c>
      <c r="AB236" s="9">
        <v>854824</v>
      </c>
      <c r="AC236" s="15">
        <v>45828</v>
      </c>
      <c r="AD236" s="9" t="s">
        <v>41</v>
      </c>
      <c r="AE236" s="18" t="s">
        <v>628</v>
      </c>
      <c r="AF236" s="17"/>
      <c r="AG236" s="17"/>
    </row>
    <row r="237" spans="1:33" ht="15.75" customHeight="1">
      <c r="A237" s="9"/>
      <c r="B237" s="9" t="str">
        <f t="shared" si="17"/>
        <v>Not Started</v>
      </c>
      <c r="C237" s="9" t="s">
        <v>138</v>
      </c>
      <c r="D237" s="9" t="s">
        <v>629</v>
      </c>
      <c r="E237" s="9" t="s">
        <v>630</v>
      </c>
      <c r="F237" s="9">
        <v>1301654</v>
      </c>
      <c r="G237" s="9" t="str">
        <f>("xxxx" &amp; RIGHT(F237, 3))</f>
        <v>xxxx654</v>
      </c>
      <c r="H237" s="9">
        <v>92693</v>
      </c>
      <c r="I237" s="10" t="s">
        <v>28</v>
      </c>
      <c r="J237" s="9" t="s">
        <v>83</v>
      </c>
      <c r="K237" s="9" t="str">
        <f t="shared" si="18"/>
        <v>Hygienist 08</v>
      </c>
      <c r="L237" s="9" t="s">
        <v>50</v>
      </c>
      <c r="M237" s="11" t="s">
        <v>55</v>
      </c>
      <c r="N237" s="9" t="s">
        <v>97</v>
      </c>
      <c r="O237" s="12">
        <v>45502</v>
      </c>
      <c r="P237" s="12">
        <f t="shared" si="19"/>
        <v>45502</v>
      </c>
      <c r="Q237" s="13">
        <v>575</v>
      </c>
      <c r="R237" s="14"/>
      <c r="S237" s="14"/>
      <c r="T237" s="135">
        <f t="shared" si="20"/>
        <v>0</v>
      </c>
      <c r="U237" s="135" t="str">
        <f t="shared" si="21"/>
        <v>0</v>
      </c>
      <c r="V237" s="10"/>
      <c r="W237" s="9"/>
      <c r="X237" s="13"/>
      <c r="Y237" s="13" t="str">
        <f t="shared" si="22"/>
        <v/>
      </c>
      <c r="Z237" s="13">
        <v>0</v>
      </c>
      <c r="AA237" s="16">
        <f>SUM(DASHBOARD!$Z237-DASHBOARD!$X237)</f>
        <v>0</v>
      </c>
      <c r="AB237" s="9"/>
      <c r="AC237" s="9"/>
      <c r="AD237" s="9" t="s">
        <v>33</v>
      </c>
      <c r="AE237" s="9"/>
      <c r="AF237" s="17"/>
      <c r="AG237" s="17"/>
    </row>
    <row r="238" spans="1:33" ht="15.75" customHeight="1">
      <c r="A238" s="9" t="s">
        <v>631</v>
      </c>
      <c r="B238" s="9" t="str">
        <f t="shared" si="17"/>
        <v>OPEN</v>
      </c>
      <c r="C238" s="9" t="s">
        <v>138</v>
      </c>
      <c r="D238" s="9" t="s">
        <v>632</v>
      </c>
      <c r="E238" s="9" t="s">
        <v>633</v>
      </c>
      <c r="F238" s="9">
        <v>1126762</v>
      </c>
      <c r="G238" s="9" t="str">
        <f>("xxxx" &amp; RIGHT(F238, 3))</f>
        <v>xxxx762</v>
      </c>
      <c r="H238" s="9">
        <v>85253</v>
      </c>
      <c r="I238" s="10" t="s">
        <v>28</v>
      </c>
      <c r="J238" s="9" t="s">
        <v>83</v>
      </c>
      <c r="K238" s="9" t="str">
        <f t="shared" si="18"/>
        <v>Hygienist 08</v>
      </c>
      <c r="L238" s="9" t="s">
        <v>50</v>
      </c>
      <c r="M238" s="11" t="s">
        <v>40</v>
      </c>
      <c r="N238" s="9" t="s">
        <v>32</v>
      </c>
      <c r="O238" s="12">
        <v>44721</v>
      </c>
      <c r="P238" s="12">
        <f t="shared" si="19"/>
        <v>44721</v>
      </c>
      <c r="Q238" s="13">
        <v>575</v>
      </c>
      <c r="R238" s="14">
        <v>44784</v>
      </c>
      <c r="S238" s="14">
        <v>44787</v>
      </c>
      <c r="T238" s="135">
        <f t="shared" si="20"/>
        <v>3</v>
      </c>
      <c r="U238" s="135">
        <f t="shared" si="21"/>
        <v>63</v>
      </c>
      <c r="V238" s="10">
        <v>18</v>
      </c>
      <c r="W238" s="15">
        <v>45099</v>
      </c>
      <c r="X238" s="13">
        <v>9012.85</v>
      </c>
      <c r="Y238" s="13">
        <f t="shared" si="22"/>
        <v>8437.85</v>
      </c>
      <c r="Z238" s="13">
        <v>9012.85</v>
      </c>
      <c r="AA238" s="16">
        <f>SUM(DASHBOARD!$Z238-DASHBOARD!$X238)</f>
        <v>0</v>
      </c>
      <c r="AB238" s="9">
        <v>799332</v>
      </c>
      <c r="AC238" s="15">
        <v>45119</v>
      </c>
      <c r="AD238" s="15" t="s">
        <v>41</v>
      </c>
      <c r="AE238" s="9"/>
      <c r="AF238" s="17"/>
      <c r="AG238" s="17"/>
    </row>
    <row r="239" spans="1:33" ht="15.75" customHeight="1">
      <c r="A239" s="9" t="s">
        <v>634</v>
      </c>
      <c r="B239" s="9" t="str">
        <f t="shared" si="17"/>
        <v>OPEN</v>
      </c>
      <c r="C239" s="9" t="s">
        <v>138</v>
      </c>
      <c r="D239" s="9" t="s">
        <v>632</v>
      </c>
      <c r="E239" s="9" t="s">
        <v>633</v>
      </c>
      <c r="F239" s="9">
        <v>1197401</v>
      </c>
      <c r="G239" s="9" t="str">
        <f>("xxxx" &amp; RIGHT(F239, 3))</f>
        <v>xxxx401</v>
      </c>
      <c r="H239" s="9">
        <v>89542</v>
      </c>
      <c r="I239" s="10" t="s">
        <v>28</v>
      </c>
      <c r="J239" s="9" t="s">
        <v>83</v>
      </c>
      <c r="K239" s="9" t="str">
        <f t="shared" si="18"/>
        <v>Hygienist 08</v>
      </c>
      <c r="L239" s="9" t="s">
        <v>50</v>
      </c>
      <c r="M239" s="11" t="s">
        <v>55</v>
      </c>
      <c r="N239" s="9" t="s">
        <v>32</v>
      </c>
      <c r="O239" s="12">
        <v>45202</v>
      </c>
      <c r="P239" s="12">
        <f t="shared" si="19"/>
        <v>45202</v>
      </c>
      <c r="Q239" s="13">
        <v>29538.65</v>
      </c>
      <c r="R239" s="14">
        <v>45645</v>
      </c>
      <c r="S239" s="14">
        <v>45711</v>
      </c>
      <c r="T239" s="135">
        <f t="shared" si="20"/>
        <v>66</v>
      </c>
      <c r="U239" s="135">
        <f t="shared" si="21"/>
        <v>443</v>
      </c>
      <c r="V239" s="10">
        <v>218</v>
      </c>
      <c r="W239" s="15">
        <v>45834</v>
      </c>
      <c r="X239" s="13">
        <v>27816.65</v>
      </c>
      <c r="Y239" s="13">
        <f t="shared" si="22"/>
        <v>-1722</v>
      </c>
      <c r="Z239" s="13">
        <v>0</v>
      </c>
      <c r="AA239" s="16">
        <f>SUM(DASHBOARD!$Z239-DASHBOARD!$X239)</f>
        <v>-27816.65</v>
      </c>
      <c r="AB239" s="9"/>
      <c r="AC239" s="15"/>
      <c r="AD239" s="15" t="s">
        <v>33</v>
      </c>
      <c r="AE239" s="9"/>
      <c r="AF239" s="17"/>
      <c r="AG239" s="17"/>
    </row>
    <row r="240" spans="1:33" ht="15.75" customHeight="1">
      <c r="A240" s="9" t="s">
        <v>635</v>
      </c>
      <c r="B240" s="9" t="str">
        <f t="shared" si="17"/>
        <v>OPEN</v>
      </c>
      <c r="C240" s="9" t="s">
        <v>138</v>
      </c>
      <c r="D240" s="9" t="s">
        <v>636</v>
      </c>
      <c r="E240" s="9" t="s">
        <v>637</v>
      </c>
      <c r="F240" s="9">
        <v>1123683</v>
      </c>
      <c r="G240" s="9" t="str">
        <f>("xxxx" &amp; RIGHT(F240, 3))</f>
        <v>xxxx683</v>
      </c>
      <c r="H240" s="9">
        <v>84992</v>
      </c>
      <c r="I240" s="10" t="s">
        <v>28</v>
      </c>
      <c r="J240" s="9" t="s">
        <v>83</v>
      </c>
      <c r="K240" s="9" t="str">
        <f t="shared" si="18"/>
        <v>Hygienist 08</v>
      </c>
      <c r="L240" s="9" t="s">
        <v>50</v>
      </c>
      <c r="M240" s="11" t="s">
        <v>55</v>
      </c>
      <c r="N240" s="9" t="s">
        <v>32</v>
      </c>
      <c r="O240" s="12">
        <v>44680</v>
      </c>
      <c r="P240" s="12">
        <f t="shared" si="19"/>
        <v>44680</v>
      </c>
      <c r="Q240" s="13">
        <v>3500</v>
      </c>
      <c r="R240" s="14">
        <v>44680</v>
      </c>
      <c r="S240" s="14">
        <v>44682</v>
      </c>
      <c r="T240" s="135">
        <f t="shared" si="20"/>
        <v>2</v>
      </c>
      <c r="U240" s="135">
        <f t="shared" si="21"/>
        <v>0</v>
      </c>
      <c r="V240" s="10">
        <v>96</v>
      </c>
      <c r="W240" s="15">
        <v>45436</v>
      </c>
      <c r="X240" s="13">
        <v>5171.03</v>
      </c>
      <c r="Y240" s="13">
        <f t="shared" si="22"/>
        <v>1671.0299999999997</v>
      </c>
      <c r="Z240" s="13">
        <v>5171.03</v>
      </c>
      <c r="AA240" s="16">
        <f>SUM(DASHBOARD!$Z240-DASHBOARD!$X240)</f>
        <v>0</v>
      </c>
      <c r="AB240" s="9">
        <v>824530</v>
      </c>
      <c r="AC240" s="15">
        <v>45478</v>
      </c>
      <c r="AD240" s="15" t="s">
        <v>41</v>
      </c>
      <c r="AE240" s="9"/>
      <c r="AF240" s="17"/>
      <c r="AG240" s="17"/>
    </row>
    <row r="241" spans="1:33" ht="15.75" customHeight="1">
      <c r="A241" s="9" t="s">
        <v>638</v>
      </c>
      <c r="B241" s="9" t="str">
        <f t="shared" si="17"/>
        <v>OPEN</v>
      </c>
      <c r="C241" s="9" t="s">
        <v>138</v>
      </c>
      <c r="D241" s="9" t="s">
        <v>102</v>
      </c>
      <c r="E241" s="9" t="s">
        <v>103</v>
      </c>
      <c r="F241" s="9">
        <v>1117713</v>
      </c>
      <c r="G241" s="9" t="str">
        <f>("xxxx" &amp; RIGHT(F241, 3))</f>
        <v>xxxx713</v>
      </c>
      <c r="H241" s="9">
        <v>84478</v>
      </c>
      <c r="I241" s="10" t="s">
        <v>28</v>
      </c>
      <c r="J241" s="9" t="s">
        <v>83</v>
      </c>
      <c r="K241" s="9" t="str">
        <f t="shared" si="18"/>
        <v>Hygienist 08</v>
      </c>
      <c r="L241" s="9" t="s">
        <v>50</v>
      </c>
      <c r="M241" s="11" t="s">
        <v>55</v>
      </c>
      <c r="N241" s="9" t="s">
        <v>32</v>
      </c>
      <c r="O241" s="12">
        <v>44720</v>
      </c>
      <c r="P241" s="12">
        <f t="shared" si="19"/>
        <v>44720</v>
      </c>
      <c r="Q241" s="13">
        <v>1075</v>
      </c>
      <c r="R241" s="14">
        <v>44827</v>
      </c>
      <c r="S241" s="14">
        <v>44829</v>
      </c>
      <c r="T241" s="135">
        <f t="shared" si="20"/>
        <v>2</v>
      </c>
      <c r="U241" s="135">
        <f t="shared" si="21"/>
        <v>107</v>
      </c>
      <c r="V241" s="10">
        <v>42</v>
      </c>
      <c r="W241" s="15">
        <v>45198</v>
      </c>
      <c r="X241" s="13">
        <v>8661.09</v>
      </c>
      <c r="Y241" s="13">
        <f t="shared" si="22"/>
        <v>7586.09</v>
      </c>
      <c r="Z241" s="13">
        <v>8661.09</v>
      </c>
      <c r="AA241" s="16">
        <f>SUM(DASHBOARD!$Z241-DASHBOARD!$X241)</f>
        <v>0</v>
      </c>
      <c r="AB241" s="9">
        <v>806700</v>
      </c>
      <c r="AC241" s="15">
        <v>45224</v>
      </c>
      <c r="AD241" s="9" t="s">
        <v>41</v>
      </c>
      <c r="AE241" s="9"/>
      <c r="AF241" s="17"/>
      <c r="AG241" s="17"/>
    </row>
    <row r="242" spans="1:33" ht="15.75" customHeight="1">
      <c r="A242" s="9" t="s">
        <v>639</v>
      </c>
      <c r="B242" s="9" t="str">
        <f t="shared" si="17"/>
        <v>OPEN</v>
      </c>
      <c r="C242" s="9" t="s">
        <v>138</v>
      </c>
      <c r="D242" s="9" t="s">
        <v>102</v>
      </c>
      <c r="E242" s="9" t="s">
        <v>103</v>
      </c>
      <c r="F242" s="9">
        <v>1126399</v>
      </c>
      <c r="G242" s="9" t="str">
        <f>("xxxx" &amp; RIGHT(F242, 3))</f>
        <v>xxxx399</v>
      </c>
      <c r="H242" s="9">
        <v>84618</v>
      </c>
      <c r="I242" s="10" t="s">
        <v>28</v>
      </c>
      <c r="J242" s="9" t="s">
        <v>83</v>
      </c>
      <c r="K242" s="9" t="str">
        <f t="shared" si="18"/>
        <v>Hygienist 08</v>
      </c>
      <c r="L242" s="9" t="s">
        <v>50</v>
      </c>
      <c r="M242" s="11" t="s">
        <v>55</v>
      </c>
      <c r="N242" s="9" t="s">
        <v>32</v>
      </c>
      <c r="O242" s="12">
        <v>44718</v>
      </c>
      <c r="P242" s="12">
        <f t="shared" si="19"/>
        <v>44718</v>
      </c>
      <c r="Q242" s="13">
        <v>575</v>
      </c>
      <c r="R242" s="14">
        <v>44770</v>
      </c>
      <c r="S242" s="14">
        <v>44787</v>
      </c>
      <c r="T242" s="135">
        <f t="shared" si="20"/>
        <v>17</v>
      </c>
      <c r="U242" s="135">
        <f t="shared" si="21"/>
        <v>52</v>
      </c>
      <c r="V242" s="10">
        <v>50</v>
      </c>
      <c r="W242" s="15">
        <v>45230</v>
      </c>
      <c r="X242" s="13">
        <v>20556.68</v>
      </c>
      <c r="Y242" s="13">
        <f t="shared" si="22"/>
        <v>19981.68</v>
      </c>
      <c r="Z242" s="13">
        <v>20556.68</v>
      </c>
      <c r="AA242" s="16">
        <f>SUM(DASHBOARD!$Z242-DASHBOARD!$X242)</f>
        <v>0</v>
      </c>
      <c r="AB242" s="9">
        <v>809817</v>
      </c>
      <c r="AC242" s="15">
        <v>45271</v>
      </c>
      <c r="AD242" s="9" t="s">
        <v>41</v>
      </c>
      <c r="AE242" s="9"/>
      <c r="AF242" s="17"/>
      <c r="AG242" s="17"/>
    </row>
    <row r="243" spans="1:33" ht="15.75" customHeight="1">
      <c r="A243" s="9" t="s">
        <v>640</v>
      </c>
      <c r="B243" s="9" t="str">
        <f t="shared" si="17"/>
        <v>OPEN</v>
      </c>
      <c r="C243" s="9" t="s">
        <v>138</v>
      </c>
      <c r="D243" s="9" t="s">
        <v>102</v>
      </c>
      <c r="E243" s="9" t="s">
        <v>103</v>
      </c>
      <c r="F243" s="9">
        <v>1139744</v>
      </c>
      <c r="G243" s="9" t="str">
        <f>("xxxx" &amp; RIGHT(F243, 3))</f>
        <v>xxxx744</v>
      </c>
      <c r="H243" s="9">
        <v>86129</v>
      </c>
      <c r="I243" s="10" t="s">
        <v>28</v>
      </c>
      <c r="J243" s="9" t="s">
        <v>83</v>
      </c>
      <c r="K243" s="9" t="str">
        <f t="shared" si="18"/>
        <v>Hygienist 08</v>
      </c>
      <c r="L243" s="9" t="s">
        <v>50</v>
      </c>
      <c r="M243" s="11" t="s">
        <v>55</v>
      </c>
      <c r="N243" s="9" t="s">
        <v>32</v>
      </c>
      <c r="O243" s="12">
        <v>44803</v>
      </c>
      <c r="P243" s="12">
        <f t="shared" si="19"/>
        <v>44803</v>
      </c>
      <c r="Q243" s="13">
        <v>5775</v>
      </c>
      <c r="R243" s="14">
        <v>44803</v>
      </c>
      <c r="S243" s="14">
        <v>44805</v>
      </c>
      <c r="T243" s="135">
        <f t="shared" si="20"/>
        <v>2</v>
      </c>
      <c r="U243" s="135">
        <f t="shared" si="21"/>
        <v>0</v>
      </c>
      <c r="V243" s="10">
        <v>118</v>
      </c>
      <c r="W243" s="15">
        <v>45504</v>
      </c>
      <c r="X243" s="13">
        <v>4911.53</v>
      </c>
      <c r="Y243" s="13">
        <f t="shared" si="22"/>
        <v>-863.47000000000025</v>
      </c>
      <c r="Z243" s="13">
        <v>4911.53</v>
      </c>
      <c r="AA243" s="16">
        <f>SUM(DASHBOARD!$Z243-DASHBOARD!$X243)</f>
        <v>0</v>
      </c>
      <c r="AB243" s="9">
        <v>828522</v>
      </c>
      <c r="AC243" s="15">
        <v>45534</v>
      </c>
      <c r="AD243" s="9" t="s">
        <v>41</v>
      </c>
      <c r="AE243" s="9"/>
      <c r="AF243" s="17"/>
      <c r="AG243" s="17"/>
    </row>
    <row r="244" spans="1:33" ht="15.75" customHeight="1">
      <c r="A244" s="9" t="s">
        <v>641</v>
      </c>
      <c r="B244" s="9" t="str">
        <f t="shared" si="17"/>
        <v>OPEN</v>
      </c>
      <c r="C244" s="9" t="s">
        <v>138</v>
      </c>
      <c r="D244" s="9" t="s">
        <v>102</v>
      </c>
      <c r="E244" s="9" t="s">
        <v>103</v>
      </c>
      <c r="F244" s="9">
        <v>1134708</v>
      </c>
      <c r="G244" s="9" t="str">
        <f>("xxxx" &amp; RIGHT(F244, 3))</f>
        <v>xxxx708</v>
      </c>
      <c r="H244" s="9">
        <v>85703</v>
      </c>
      <c r="I244" s="10" t="s">
        <v>28</v>
      </c>
      <c r="J244" s="9" t="s">
        <v>83</v>
      </c>
      <c r="K244" s="9" t="str">
        <f t="shared" si="18"/>
        <v>Hygienist 08</v>
      </c>
      <c r="L244" s="9" t="s">
        <v>50</v>
      </c>
      <c r="M244" s="11" t="s">
        <v>55</v>
      </c>
      <c r="N244" s="9" t="s">
        <v>32</v>
      </c>
      <c r="O244" s="12">
        <v>44775</v>
      </c>
      <c r="P244" s="12">
        <f t="shared" si="19"/>
        <v>44775</v>
      </c>
      <c r="Q244" s="13">
        <v>575</v>
      </c>
      <c r="R244" s="14">
        <v>45149</v>
      </c>
      <c r="S244" s="14">
        <v>45164</v>
      </c>
      <c r="T244" s="135">
        <f t="shared" si="20"/>
        <v>15</v>
      </c>
      <c r="U244" s="135">
        <f t="shared" si="21"/>
        <v>374</v>
      </c>
      <c r="V244" s="10">
        <v>127</v>
      </c>
      <c r="W244" s="15">
        <v>45517</v>
      </c>
      <c r="X244" s="13">
        <v>16413.169999999998</v>
      </c>
      <c r="Y244" s="13">
        <f t="shared" si="22"/>
        <v>15838.169999999998</v>
      </c>
      <c r="Z244" s="13">
        <v>16413.169999999998</v>
      </c>
      <c r="AA244" s="16">
        <f>SUM(DASHBOARD!$Z244-DASHBOARD!$X244)</f>
        <v>0</v>
      </c>
      <c r="AB244" s="9">
        <v>832021</v>
      </c>
      <c r="AC244" s="15">
        <v>45572</v>
      </c>
      <c r="AD244" s="9" t="s">
        <v>41</v>
      </c>
      <c r="AE244" s="9"/>
      <c r="AF244" s="17"/>
      <c r="AG244" s="17"/>
    </row>
    <row r="245" spans="1:33" ht="15.75" customHeight="1">
      <c r="A245" s="9"/>
      <c r="B245" s="9" t="str">
        <f t="shared" si="17"/>
        <v>Not Started</v>
      </c>
      <c r="C245" s="9" t="s">
        <v>138</v>
      </c>
      <c r="D245" s="9" t="s">
        <v>102</v>
      </c>
      <c r="E245" s="9" t="s">
        <v>103</v>
      </c>
      <c r="F245" s="9">
        <v>1140015</v>
      </c>
      <c r="G245" s="9" t="str">
        <f>("xxxx" &amp; RIGHT(F245, 3))</f>
        <v>xxxx015</v>
      </c>
      <c r="H245" s="9">
        <v>86082</v>
      </c>
      <c r="I245" s="10" t="s">
        <v>28</v>
      </c>
      <c r="J245" s="9" t="s">
        <v>83</v>
      </c>
      <c r="K245" s="9" t="str">
        <f t="shared" si="18"/>
        <v>Hygienist 08</v>
      </c>
      <c r="L245" s="9" t="s">
        <v>50</v>
      </c>
      <c r="M245" s="11" t="s">
        <v>55</v>
      </c>
      <c r="N245" s="9" t="s">
        <v>56</v>
      </c>
      <c r="O245" s="12">
        <v>44811</v>
      </c>
      <c r="P245" s="12">
        <f t="shared" si="19"/>
        <v>44811</v>
      </c>
      <c r="Q245" s="13">
        <v>575</v>
      </c>
      <c r="R245" s="14"/>
      <c r="S245" s="14"/>
      <c r="T245" s="135">
        <f t="shared" si="20"/>
        <v>0</v>
      </c>
      <c r="U245" s="135" t="str">
        <f t="shared" si="21"/>
        <v>0</v>
      </c>
      <c r="V245" s="10"/>
      <c r="W245" s="9"/>
      <c r="X245" s="13"/>
      <c r="Y245" s="13" t="str">
        <f t="shared" si="22"/>
        <v/>
      </c>
      <c r="Z245" s="13">
        <v>0</v>
      </c>
      <c r="AA245" s="16">
        <f>SUM(DASHBOARD!$Z245-DASHBOARD!$X245)</f>
        <v>0</v>
      </c>
      <c r="AB245" s="9"/>
      <c r="AC245" s="9"/>
      <c r="AD245" s="9" t="s">
        <v>33</v>
      </c>
      <c r="AE245" s="9"/>
      <c r="AF245" s="17"/>
      <c r="AG245" s="17"/>
    </row>
    <row r="246" spans="1:33" ht="15.75" customHeight="1">
      <c r="A246" s="9" t="s">
        <v>642</v>
      </c>
      <c r="B246" s="9" t="str">
        <f t="shared" si="17"/>
        <v>OPEN</v>
      </c>
      <c r="C246" s="9" t="s">
        <v>138</v>
      </c>
      <c r="D246" s="9" t="s">
        <v>102</v>
      </c>
      <c r="E246" s="9" t="s">
        <v>103</v>
      </c>
      <c r="F246" s="9">
        <v>1131965</v>
      </c>
      <c r="G246" s="9" t="str">
        <f>("xxxx" &amp; RIGHT(F246, 3))</f>
        <v>xxxx965</v>
      </c>
      <c r="H246" s="9">
        <v>85545</v>
      </c>
      <c r="I246" s="10" t="s">
        <v>28</v>
      </c>
      <c r="J246" s="9" t="s">
        <v>83</v>
      </c>
      <c r="K246" s="9" t="str">
        <f t="shared" si="18"/>
        <v>Hygienist 08</v>
      </c>
      <c r="L246" s="9" t="s">
        <v>50</v>
      </c>
      <c r="M246" s="11" t="s">
        <v>55</v>
      </c>
      <c r="N246" s="9" t="s">
        <v>32</v>
      </c>
      <c r="O246" s="12">
        <v>44754</v>
      </c>
      <c r="P246" s="12">
        <f t="shared" si="19"/>
        <v>44754</v>
      </c>
      <c r="Q246" s="13">
        <v>575</v>
      </c>
      <c r="R246" s="14">
        <v>45119</v>
      </c>
      <c r="S246" s="14">
        <v>45136</v>
      </c>
      <c r="T246" s="135">
        <f t="shared" si="20"/>
        <v>17</v>
      </c>
      <c r="U246" s="135">
        <f t="shared" si="21"/>
        <v>365</v>
      </c>
      <c r="V246" s="10">
        <v>148</v>
      </c>
      <c r="W246" s="15">
        <v>45734</v>
      </c>
      <c r="X246" s="13">
        <v>14183.93</v>
      </c>
      <c r="Y246" s="13">
        <f t="shared" si="22"/>
        <v>13608.93</v>
      </c>
      <c r="Z246" s="13">
        <v>14183.93</v>
      </c>
      <c r="AA246" s="16">
        <f>SUM(DASHBOARD!$Z246-DASHBOARD!$X246)</f>
        <v>0</v>
      </c>
      <c r="AB246" s="9">
        <v>852349</v>
      </c>
      <c r="AC246" s="15">
        <v>45799</v>
      </c>
      <c r="AD246" s="9" t="s">
        <v>41</v>
      </c>
      <c r="AE246" s="18" t="s">
        <v>643</v>
      </c>
      <c r="AF246" s="17"/>
      <c r="AG246" s="17"/>
    </row>
    <row r="247" spans="1:33" ht="15.75" customHeight="1">
      <c r="A247" s="9" t="s">
        <v>644</v>
      </c>
      <c r="B247" s="9" t="str">
        <f t="shared" si="17"/>
        <v>OPEN</v>
      </c>
      <c r="C247" s="9" t="s">
        <v>138</v>
      </c>
      <c r="D247" s="9" t="s">
        <v>645</v>
      </c>
      <c r="E247" s="9" t="s">
        <v>646</v>
      </c>
      <c r="F247" s="9">
        <v>1204825</v>
      </c>
      <c r="G247" s="9" t="str">
        <f>("xxxx" &amp; RIGHT(F247, 3))</f>
        <v>xxxx825</v>
      </c>
      <c r="H247" s="9">
        <v>89737</v>
      </c>
      <c r="I247" s="10" t="s">
        <v>28</v>
      </c>
      <c r="J247" s="9" t="s">
        <v>83</v>
      </c>
      <c r="K247" s="9" t="str">
        <f t="shared" si="18"/>
        <v>Hygienist 08</v>
      </c>
      <c r="L247" s="9" t="s">
        <v>50</v>
      </c>
      <c r="M247" s="11" t="s">
        <v>55</v>
      </c>
      <c r="N247" s="9" t="s">
        <v>32</v>
      </c>
      <c r="O247" s="12">
        <v>45233</v>
      </c>
      <c r="P247" s="12">
        <f t="shared" si="19"/>
        <v>45233</v>
      </c>
      <c r="Q247" s="13">
        <v>4200</v>
      </c>
      <c r="R247" s="14">
        <v>45232</v>
      </c>
      <c r="S247" s="14">
        <v>45235</v>
      </c>
      <c r="T247" s="135">
        <f t="shared" si="20"/>
        <v>3</v>
      </c>
      <c r="U247" s="135">
        <f t="shared" si="21"/>
        <v>-1</v>
      </c>
      <c r="V247" s="10">
        <v>98</v>
      </c>
      <c r="W247" s="15">
        <v>45442</v>
      </c>
      <c r="X247" s="13">
        <v>5440.93</v>
      </c>
      <c r="Y247" s="13">
        <f t="shared" si="22"/>
        <v>1240.9300000000003</v>
      </c>
      <c r="Z247" s="13">
        <v>5440.93</v>
      </c>
      <c r="AA247" s="16">
        <f>SUM(DASHBOARD!$Z247-DASHBOARD!$X247)</f>
        <v>0</v>
      </c>
      <c r="AB247" s="9">
        <v>824527</v>
      </c>
      <c r="AC247" s="15">
        <v>45478</v>
      </c>
      <c r="AD247" s="9" t="s">
        <v>41</v>
      </c>
      <c r="AE247" s="9"/>
      <c r="AF247" s="17"/>
      <c r="AG247" s="17"/>
    </row>
    <row r="248" spans="1:33" ht="15.75" customHeight="1">
      <c r="A248" s="9" t="s">
        <v>647</v>
      </c>
      <c r="B248" s="9" t="str">
        <f t="shared" si="17"/>
        <v>OPEN</v>
      </c>
      <c r="C248" s="9" t="s">
        <v>138</v>
      </c>
      <c r="D248" s="9" t="s">
        <v>645</v>
      </c>
      <c r="E248" s="9" t="s">
        <v>648</v>
      </c>
      <c r="F248" s="9">
        <v>1191451</v>
      </c>
      <c r="G248" s="9" t="str">
        <f>("xxxx" &amp; RIGHT(F248, 3))</f>
        <v>xxxx451</v>
      </c>
      <c r="H248" s="9">
        <v>88616</v>
      </c>
      <c r="I248" s="10" t="s">
        <v>28</v>
      </c>
      <c r="J248" s="9" t="s">
        <v>83</v>
      </c>
      <c r="K248" s="9" t="str">
        <f t="shared" si="18"/>
        <v>Hygienist 08</v>
      </c>
      <c r="L248" s="9" t="s">
        <v>50</v>
      </c>
      <c r="M248" s="11" t="s">
        <v>55</v>
      </c>
      <c r="N248" s="9" t="s">
        <v>56</v>
      </c>
      <c r="O248" s="12">
        <v>45152</v>
      </c>
      <c r="P248" s="12">
        <f t="shared" si="19"/>
        <v>45152</v>
      </c>
      <c r="Q248" s="13"/>
      <c r="R248" s="14"/>
      <c r="S248" s="14"/>
      <c r="T248" s="135">
        <f t="shared" si="20"/>
        <v>0</v>
      </c>
      <c r="U248" s="135" t="str">
        <f t="shared" si="21"/>
        <v>0</v>
      </c>
      <c r="V248" s="10"/>
      <c r="W248" s="9"/>
      <c r="X248" s="13"/>
      <c r="Y248" s="13" t="str">
        <f t="shared" si="22"/>
        <v/>
      </c>
      <c r="Z248" s="13">
        <v>0</v>
      </c>
      <c r="AA248" s="16">
        <f>SUM(DASHBOARD!$Z248-DASHBOARD!$X248)</f>
        <v>0</v>
      </c>
      <c r="AB248" s="9"/>
      <c r="AC248" s="9"/>
      <c r="AD248" s="9" t="s">
        <v>33</v>
      </c>
      <c r="AE248" s="9"/>
      <c r="AF248" s="17"/>
      <c r="AG248" s="17"/>
    </row>
    <row r="249" spans="1:33" ht="15.75" customHeight="1">
      <c r="A249" s="9"/>
      <c r="B249" s="9" t="str">
        <f t="shared" si="17"/>
        <v>Not Started</v>
      </c>
      <c r="C249" s="9" t="s">
        <v>138</v>
      </c>
      <c r="D249" s="9" t="s">
        <v>649</v>
      </c>
      <c r="E249" s="9" t="s">
        <v>650</v>
      </c>
      <c r="F249" s="9">
        <v>1192028</v>
      </c>
      <c r="G249" s="9" t="str">
        <f>("xxxx" &amp; RIGHT(F249, 3))</f>
        <v>xxxx028</v>
      </c>
      <c r="H249" s="9">
        <v>88590</v>
      </c>
      <c r="I249" s="10" t="s">
        <v>28</v>
      </c>
      <c r="J249" s="9" t="s">
        <v>90</v>
      </c>
      <c r="K249" s="9" t="str">
        <f t="shared" si="18"/>
        <v>Hygienist 09</v>
      </c>
      <c r="L249" s="9" t="s">
        <v>50</v>
      </c>
      <c r="M249" s="11" t="s">
        <v>55</v>
      </c>
      <c r="N249" s="9" t="s">
        <v>56</v>
      </c>
      <c r="O249" s="12">
        <v>45161</v>
      </c>
      <c r="P249" s="12">
        <f t="shared" si="19"/>
        <v>45161</v>
      </c>
      <c r="Q249" s="13">
        <v>575</v>
      </c>
      <c r="R249" s="14"/>
      <c r="S249" s="14"/>
      <c r="T249" s="135">
        <f t="shared" si="20"/>
        <v>0</v>
      </c>
      <c r="U249" s="135" t="str">
        <f t="shared" si="21"/>
        <v>0</v>
      </c>
      <c r="V249" s="10"/>
      <c r="W249" s="9"/>
      <c r="X249" s="13"/>
      <c r="Y249" s="13" t="str">
        <f t="shared" si="22"/>
        <v/>
      </c>
      <c r="Z249" s="13">
        <v>0</v>
      </c>
      <c r="AA249" s="16">
        <f>SUM(DASHBOARD!$Z249-DASHBOARD!$X249)</f>
        <v>0</v>
      </c>
      <c r="AB249" s="9"/>
      <c r="AC249" s="9"/>
      <c r="AD249" s="9" t="s">
        <v>33</v>
      </c>
      <c r="AE249" s="9"/>
      <c r="AF249" s="17"/>
      <c r="AG249" s="17"/>
    </row>
    <row r="250" spans="1:33" ht="15.75" customHeight="1">
      <c r="A250" s="9" t="s">
        <v>651</v>
      </c>
      <c r="B250" s="9" t="str">
        <f t="shared" si="17"/>
        <v>OPEN</v>
      </c>
      <c r="C250" s="9" t="s">
        <v>138</v>
      </c>
      <c r="D250" s="9" t="s">
        <v>652</v>
      </c>
      <c r="E250" s="9" t="s">
        <v>653</v>
      </c>
      <c r="F250" s="9">
        <v>1243762</v>
      </c>
      <c r="G250" s="9" t="str">
        <f>("xxxx" &amp; RIGHT(F250, 3))</f>
        <v>xxxx762</v>
      </c>
      <c r="H250" s="9">
        <v>92007</v>
      </c>
      <c r="I250" s="10" t="s">
        <v>28</v>
      </c>
      <c r="J250" s="9" t="s">
        <v>83</v>
      </c>
      <c r="K250" s="9" t="str">
        <f t="shared" si="18"/>
        <v>Hygienist 08</v>
      </c>
      <c r="L250" s="9" t="s">
        <v>50</v>
      </c>
      <c r="M250" s="11" t="s">
        <v>55</v>
      </c>
      <c r="N250" s="9" t="s">
        <v>32</v>
      </c>
      <c r="O250" s="12">
        <v>45443</v>
      </c>
      <c r="P250" s="12">
        <f t="shared" si="19"/>
        <v>45443</v>
      </c>
      <c r="Q250" s="13">
        <v>4100</v>
      </c>
      <c r="R250" s="14">
        <v>45444</v>
      </c>
      <c r="S250" s="14">
        <v>45445</v>
      </c>
      <c r="T250" s="135">
        <f t="shared" si="20"/>
        <v>1</v>
      </c>
      <c r="U250" s="135">
        <f t="shared" si="21"/>
        <v>1</v>
      </c>
      <c r="V250" s="10">
        <v>136</v>
      </c>
      <c r="W250" s="15">
        <v>45575</v>
      </c>
      <c r="X250" s="13">
        <v>3557.55</v>
      </c>
      <c r="Y250" s="13">
        <f t="shared" si="22"/>
        <v>-542.44999999999982</v>
      </c>
      <c r="Z250" s="13">
        <v>3557.55</v>
      </c>
      <c r="AA250" s="16">
        <f>SUM(DASHBOARD!$Z250-DASHBOARD!$X250)</f>
        <v>0</v>
      </c>
      <c r="AB250" s="9">
        <v>835021</v>
      </c>
      <c r="AC250" s="15">
        <v>45602</v>
      </c>
      <c r="AD250" s="9" t="s">
        <v>41</v>
      </c>
      <c r="AE250" s="9"/>
      <c r="AF250" s="17"/>
      <c r="AG250" s="17"/>
    </row>
    <row r="251" spans="1:33" ht="15.75" customHeight="1">
      <c r="A251" s="9" t="s">
        <v>654</v>
      </c>
      <c r="B251" s="9" t="str">
        <f t="shared" si="17"/>
        <v>OPEN</v>
      </c>
      <c r="C251" s="9" t="s">
        <v>138</v>
      </c>
      <c r="D251" s="9" t="s">
        <v>655</v>
      </c>
      <c r="E251" s="9" t="s">
        <v>656</v>
      </c>
      <c r="F251" s="9">
        <v>1161238</v>
      </c>
      <c r="G251" s="9" t="str">
        <f>("xxxx" &amp; RIGHT(F251, 3))</f>
        <v>xxxx238</v>
      </c>
      <c r="H251" s="9">
        <v>86946</v>
      </c>
      <c r="I251" s="10" t="s">
        <v>28</v>
      </c>
      <c r="J251" s="9" t="s">
        <v>154</v>
      </c>
      <c r="K251" s="9" t="str">
        <f t="shared" si="18"/>
        <v>Hygienist 14</v>
      </c>
      <c r="L251" s="9" t="s">
        <v>657</v>
      </c>
      <c r="M251" s="11" t="s">
        <v>55</v>
      </c>
      <c r="N251" s="9" t="s">
        <v>32</v>
      </c>
      <c r="O251" s="12">
        <v>44937</v>
      </c>
      <c r="P251" s="12">
        <f t="shared" si="19"/>
        <v>44937</v>
      </c>
      <c r="Q251" s="13">
        <v>25845</v>
      </c>
      <c r="R251" s="14">
        <v>44972</v>
      </c>
      <c r="S251" s="14">
        <v>45175</v>
      </c>
      <c r="T251" s="135">
        <f t="shared" si="20"/>
        <v>203</v>
      </c>
      <c r="U251" s="135">
        <f t="shared" si="21"/>
        <v>35</v>
      </c>
      <c r="V251" s="10">
        <v>235</v>
      </c>
      <c r="W251" s="15">
        <v>45862</v>
      </c>
      <c r="X251" s="13">
        <v>23289.08</v>
      </c>
      <c r="Y251" s="13">
        <f t="shared" si="22"/>
        <v>-2555.9199999999983</v>
      </c>
      <c r="Z251" s="13">
        <v>0</v>
      </c>
      <c r="AA251" s="16">
        <f>SUM(DASHBOARD!$Z251-DASHBOARD!$X251)</f>
        <v>-23289.08</v>
      </c>
      <c r="AB251" s="9"/>
      <c r="AC251" s="9"/>
      <c r="AD251" s="9" t="s">
        <v>33</v>
      </c>
      <c r="AE251" s="9"/>
      <c r="AF251" s="17"/>
      <c r="AG251" s="17"/>
    </row>
    <row r="252" spans="1:33" ht="15.75" customHeight="1">
      <c r="A252" s="9" t="s">
        <v>658</v>
      </c>
      <c r="B252" s="9" t="str">
        <f t="shared" si="17"/>
        <v>OPEN</v>
      </c>
      <c r="C252" s="9" t="s">
        <v>138</v>
      </c>
      <c r="D252" s="9" t="s">
        <v>659</v>
      </c>
      <c r="E252" s="9" t="s">
        <v>660</v>
      </c>
      <c r="F252" s="9">
        <v>1160021</v>
      </c>
      <c r="G252" s="9" t="str">
        <f>("xxxx" &amp; RIGHT(F252, 3))</f>
        <v>xxxx021</v>
      </c>
      <c r="H252" s="9">
        <v>87036</v>
      </c>
      <c r="I252" s="10" t="s">
        <v>28</v>
      </c>
      <c r="J252" s="9" t="s">
        <v>90</v>
      </c>
      <c r="K252" s="9" t="str">
        <f t="shared" si="18"/>
        <v>Hygienist 09</v>
      </c>
      <c r="L252" s="9" t="s">
        <v>50</v>
      </c>
      <c r="M252" s="11" t="s">
        <v>55</v>
      </c>
      <c r="N252" s="9" t="s">
        <v>32</v>
      </c>
      <c r="O252" s="12">
        <v>44939</v>
      </c>
      <c r="P252" s="12">
        <f t="shared" si="19"/>
        <v>44939</v>
      </c>
      <c r="Q252" s="13">
        <v>575</v>
      </c>
      <c r="R252" s="14">
        <v>45028</v>
      </c>
      <c r="S252" s="14">
        <v>45143</v>
      </c>
      <c r="T252" s="135">
        <f t="shared" si="20"/>
        <v>115</v>
      </c>
      <c r="U252" s="135">
        <f t="shared" si="21"/>
        <v>89</v>
      </c>
      <c r="V252" s="10">
        <v>115</v>
      </c>
      <c r="W252" s="15">
        <v>45504</v>
      </c>
      <c r="X252" s="13">
        <v>48501.86</v>
      </c>
      <c r="Y252" s="13">
        <f t="shared" si="22"/>
        <v>47926.86</v>
      </c>
      <c r="Z252" s="13">
        <v>48501.86</v>
      </c>
      <c r="AA252" s="16">
        <f>SUM(DASHBOARD!$Z252-DASHBOARD!$X252)</f>
        <v>0</v>
      </c>
      <c r="AB252" s="9">
        <v>828152</v>
      </c>
      <c r="AC252" s="15">
        <v>45531</v>
      </c>
      <c r="AD252" s="9" t="s">
        <v>41</v>
      </c>
      <c r="AE252" s="9"/>
      <c r="AF252" s="17"/>
      <c r="AG252" s="17"/>
    </row>
    <row r="253" spans="1:33" ht="15.75" customHeight="1">
      <c r="A253" s="9" t="s">
        <v>661</v>
      </c>
      <c r="B253" s="9" t="str">
        <f t="shared" si="17"/>
        <v>OPEN</v>
      </c>
      <c r="C253" s="9" t="s">
        <v>138</v>
      </c>
      <c r="D253" s="9" t="s">
        <v>107</v>
      </c>
      <c r="E253" s="9" t="s">
        <v>108</v>
      </c>
      <c r="F253" s="9">
        <v>1153592</v>
      </c>
      <c r="G253" s="9" t="str">
        <f>("xxxx" &amp; RIGHT(F253, 3))</f>
        <v>xxxx592</v>
      </c>
      <c r="H253" s="9">
        <v>86738</v>
      </c>
      <c r="I253" s="10" t="s">
        <v>28</v>
      </c>
      <c r="J253" s="9" t="s">
        <v>154</v>
      </c>
      <c r="K253" s="9" t="str">
        <f t="shared" si="18"/>
        <v>Hygienist 14</v>
      </c>
      <c r="L253" s="9" t="s">
        <v>39</v>
      </c>
      <c r="M253" s="11" t="s">
        <v>55</v>
      </c>
      <c r="N253" s="9" t="s">
        <v>32</v>
      </c>
      <c r="O253" s="12">
        <v>44887</v>
      </c>
      <c r="P253" s="12">
        <f t="shared" si="19"/>
        <v>44887</v>
      </c>
      <c r="Q253" s="13">
        <v>15045</v>
      </c>
      <c r="R253" s="14">
        <v>45128</v>
      </c>
      <c r="S253" s="14">
        <v>45130</v>
      </c>
      <c r="T253" s="135">
        <f t="shared" si="20"/>
        <v>2</v>
      </c>
      <c r="U253" s="135">
        <f t="shared" si="21"/>
        <v>241</v>
      </c>
      <c r="V253" s="10">
        <v>86</v>
      </c>
      <c r="W253" s="15">
        <v>45415</v>
      </c>
      <c r="X253" s="13">
        <v>6607.2</v>
      </c>
      <c r="Y253" s="13">
        <f t="shared" si="22"/>
        <v>-8437.7999999999993</v>
      </c>
      <c r="Z253" s="13">
        <v>6607.2</v>
      </c>
      <c r="AA253" s="16">
        <f>SUM(DASHBOARD!$Z253-DASHBOARD!$X253)</f>
        <v>0</v>
      </c>
      <c r="AB253" s="9">
        <v>820793</v>
      </c>
      <c r="AC253" s="15">
        <v>45432</v>
      </c>
      <c r="AD253" s="9" t="s">
        <v>41</v>
      </c>
      <c r="AE253" s="9"/>
      <c r="AF253" s="17"/>
      <c r="AG253" s="17"/>
    </row>
    <row r="254" spans="1:33" ht="15.75" customHeight="1">
      <c r="A254" s="9" t="s">
        <v>662</v>
      </c>
      <c r="B254" s="9" t="str">
        <f t="shared" si="17"/>
        <v>OPEN</v>
      </c>
      <c r="C254" s="9" t="s">
        <v>138</v>
      </c>
      <c r="D254" s="9" t="s">
        <v>663</v>
      </c>
      <c r="E254" s="9" t="s">
        <v>664</v>
      </c>
      <c r="F254" s="9">
        <v>1188339</v>
      </c>
      <c r="G254" s="9" t="str">
        <f>("xxxx" &amp; RIGHT(F254, 3))</f>
        <v>xxxx339</v>
      </c>
      <c r="H254" s="9">
        <v>88787</v>
      </c>
      <c r="I254" s="10" t="s">
        <v>28</v>
      </c>
      <c r="J254" s="9" t="s">
        <v>90</v>
      </c>
      <c r="K254" s="9" t="str">
        <f t="shared" si="18"/>
        <v>Hygienist 09</v>
      </c>
      <c r="L254" s="9" t="s">
        <v>39</v>
      </c>
      <c r="M254" s="11" t="s">
        <v>55</v>
      </c>
      <c r="N254" s="9" t="s">
        <v>56</v>
      </c>
      <c r="O254" s="12">
        <v>45133</v>
      </c>
      <c r="P254" s="12">
        <f t="shared" si="19"/>
        <v>45133</v>
      </c>
      <c r="Q254" s="13"/>
      <c r="R254" s="14"/>
      <c r="S254" s="14"/>
      <c r="T254" s="135">
        <f t="shared" si="20"/>
        <v>0</v>
      </c>
      <c r="U254" s="135" t="str">
        <f t="shared" si="21"/>
        <v>0</v>
      </c>
      <c r="V254" s="10"/>
      <c r="W254" s="9"/>
      <c r="X254" s="13"/>
      <c r="Y254" s="13" t="str">
        <f t="shared" si="22"/>
        <v/>
      </c>
      <c r="Z254" s="13">
        <v>0</v>
      </c>
      <c r="AA254" s="16">
        <f>SUM(DASHBOARD!$Z254-DASHBOARD!$X254)</f>
        <v>0</v>
      </c>
      <c r="AB254" s="9"/>
      <c r="AC254" s="9"/>
      <c r="AD254" s="9" t="s">
        <v>33</v>
      </c>
      <c r="AE254" s="9"/>
      <c r="AF254" s="17"/>
      <c r="AG254" s="17"/>
    </row>
    <row r="255" spans="1:33" ht="15.75" customHeight="1">
      <c r="A255" s="9" t="s">
        <v>665</v>
      </c>
      <c r="B255" s="9" t="str">
        <f t="shared" si="17"/>
        <v>OPEN</v>
      </c>
      <c r="C255" s="9" t="s">
        <v>138</v>
      </c>
      <c r="D255" s="9" t="s">
        <v>666</v>
      </c>
      <c r="E255" s="9" t="s">
        <v>667</v>
      </c>
      <c r="F255" s="9">
        <v>1162079</v>
      </c>
      <c r="G255" s="9" t="str">
        <f>("xxxx" &amp; RIGHT(F255, 3))</f>
        <v>xxxx079</v>
      </c>
      <c r="H255" s="9">
        <v>87060</v>
      </c>
      <c r="I255" s="10" t="s">
        <v>28</v>
      </c>
      <c r="J255" s="9" t="s">
        <v>83</v>
      </c>
      <c r="K255" s="9" t="str">
        <f t="shared" si="18"/>
        <v>Hygienist 08</v>
      </c>
      <c r="L255" s="9" t="s">
        <v>50</v>
      </c>
      <c r="M255" s="11" t="s">
        <v>55</v>
      </c>
      <c r="N255" s="9" t="s">
        <v>32</v>
      </c>
      <c r="O255" s="12">
        <v>44953</v>
      </c>
      <c r="P255" s="12">
        <f t="shared" si="19"/>
        <v>44953</v>
      </c>
      <c r="Q255" s="13">
        <v>575</v>
      </c>
      <c r="R255" s="14">
        <v>45162</v>
      </c>
      <c r="S255" s="14">
        <v>45234</v>
      </c>
      <c r="T255" s="135">
        <f t="shared" si="20"/>
        <v>72</v>
      </c>
      <c r="U255" s="135">
        <f t="shared" si="21"/>
        <v>209</v>
      </c>
      <c r="V255" s="10">
        <v>90</v>
      </c>
      <c r="W255" s="15">
        <v>45419</v>
      </c>
      <c r="X255" s="13">
        <v>39716.839999999997</v>
      </c>
      <c r="Y255" s="13">
        <f t="shared" si="22"/>
        <v>39141.839999999997</v>
      </c>
      <c r="Z255" s="13">
        <v>39716.839999999997</v>
      </c>
      <c r="AA255" s="16">
        <f>SUM(DASHBOARD!$Z255-DASHBOARD!$X255)</f>
        <v>0</v>
      </c>
      <c r="AB255" s="9">
        <v>824529</v>
      </c>
      <c r="AC255" s="15">
        <v>45478</v>
      </c>
      <c r="AD255" s="9" t="s">
        <v>41</v>
      </c>
      <c r="AE255" s="9"/>
      <c r="AF255" s="17"/>
      <c r="AG255" s="17"/>
    </row>
    <row r="256" spans="1:33" ht="15.75" customHeight="1">
      <c r="A256" s="9" t="s">
        <v>668</v>
      </c>
      <c r="B256" s="9" t="str">
        <f t="shared" si="17"/>
        <v>OPEN</v>
      </c>
      <c r="C256" s="9" t="s">
        <v>138</v>
      </c>
      <c r="D256" s="9" t="s">
        <v>669</v>
      </c>
      <c r="E256" s="9" t="s">
        <v>670</v>
      </c>
      <c r="F256" s="9">
        <v>1170969</v>
      </c>
      <c r="G256" s="9" t="str">
        <f>("xxxx" &amp; RIGHT(F256, 3))</f>
        <v>xxxx969</v>
      </c>
      <c r="H256" s="9">
        <v>87623</v>
      </c>
      <c r="I256" s="10" t="s">
        <v>28</v>
      </c>
      <c r="J256" s="9" t="s">
        <v>154</v>
      </c>
      <c r="K256" s="9" t="str">
        <f t="shared" si="18"/>
        <v>Hygienist 14</v>
      </c>
      <c r="L256" s="9" t="s">
        <v>657</v>
      </c>
      <c r="M256" s="11" t="s">
        <v>55</v>
      </c>
      <c r="N256" s="9" t="s">
        <v>32</v>
      </c>
      <c r="O256" s="12">
        <v>45028</v>
      </c>
      <c r="P256" s="12">
        <f t="shared" si="19"/>
        <v>45028</v>
      </c>
      <c r="Q256" s="13">
        <v>21520</v>
      </c>
      <c r="R256" s="14">
        <v>45035</v>
      </c>
      <c r="S256" s="14">
        <v>45151</v>
      </c>
      <c r="T256" s="135">
        <f t="shared" si="20"/>
        <v>116</v>
      </c>
      <c r="U256" s="135">
        <f t="shared" si="21"/>
        <v>7</v>
      </c>
      <c r="V256" s="10">
        <v>207</v>
      </c>
      <c r="W256" s="15">
        <v>45826</v>
      </c>
      <c r="X256" s="13">
        <v>25507.87</v>
      </c>
      <c r="Y256" s="13">
        <f t="shared" si="22"/>
        <v>3987.869999999999</v>
      </c>
      <c r="Z256" s="13">
        <v>0</v>
      </c>
      <c r="AA256" s="16">
        <f>SUM(DASHBOARD!$Z256-DASHBOARD!$X256)</f>
        <v>-25507.87</v>
      </c>
      <c r="AB256" s="9"/>
      <c r="AC256" s="9"/>
      <c r="AD256" s="9" t="s">
        <v>33</v>
      </c>
      <c r="AE256" s="9"/>
      <c r="AF256" s="17"/>
      <c r="AG256" s="17"/>
    </row>
    <row r="257" spans="1:33" ht="15.75" customHeight="1">
      <c r="A257" s="9" t="s">
        <v>671</v>
      </c>
      <c r="B257" s="9" t="str">
        <f t="shared" si="17"/>
        <v>OPEN</v>
      </c>
      <c r="C257" s="9" t="s">
        <v>138</v>
      </c>
      <c r="D257" s="9" t="s">
        <v>672</v>
      </c>
      <c r="E257" s="9" t="s">
        <v>673</v>
      </c>
      <c r="F257" s="9">
        <v>1223718</v>
      </c>
      <c r="G257" s="9" t="str">
        <f>("xxxx" &amp; RIGHT(F257, 3))</f>
        <v>xxxx718</v>
      </c>
      <c r="H257" s="9">
        <v>89963</v>
      </c>
      <c r="I257" s="10" t="s">
        <v>28</v>
      </c>
      <c r="J257" s="9" t="s">
        <v>154</v>
      </c>
      <c r="K257" s="9" t="str">
        <f t="shared" si="18"/>
        <v>Hygienist 14</v>
      </c>
      <c r="L257" s="9" t="s">
        <v>39</v>
      </c>
      <c r="M257" s="11" t="s">
        <v>55</v>
      </c>
      <c r="N257" s="9" t="s">
        <v>97</v>
      </c>
      <c r="O257" s="12">
        <v>45365</v>
      </c>
      <c r="P257" s="12">
        <f t="shared" si="19"/>
        <v>45365</v>
      </c>
      <c r="Q257" s="13">
        <v>13900</v>
      </c>
      <c r="R257" s="14"/>
      <c r="S257" s="14"/>
      <c r="T257" s="135">
        <f t="shared" si="20"/>
        <v>0</v>
      </c>
      <c r="U257" s="135" t="str">
        <f t="shared" si="21"/>
        <v>0</v>
      </c>
      <c r="V257" s="10"/>
      <c r="W257" s="9"/>
      <c r="X257" s="13"/>
      <c r="Y257" s="13" t="str">
        <f t="shared" si="22"/>
        <v/>
      </c>
      <c r="Z257" s="13">
        <v>0</v>
      </c>
      <c r="AA257" s="16">
        <f>SUM(DASHBOARD!$Z257-DASHBOARD!$X257)</f>
        <v>0</v>
      </c>
      <c r="AB257" s="9"/>
      <c r="AC257" s="9"/>
      <c r="AD257" s="9" t="s">
        <v>33</v>
      </c>
      <c r="AE257" s="9"/>
      <c r="AF257" s="17"/>
      <c r="AG257" s="17"/>
    </row>
    <row r="258" spans="1:33" ht="15.75" customHeight="1">
      <c r="A258" s="9" t="s">
        <v>674</v>
      </c>
      <c r="B258" s="9" t="str">
        <f t="shared" ref="B258:B321" si="23">IF(A258&lt;&gt;"", "OPEN", "Not Started")</f>
        <v>OPEN</v>
      </c>
      <c r="C258" s="9" t="s">
        <v>138</v>
      </c>
      <c r="D258" s="9" t="s">
        <v>672</v>
      </c>
      <c r="E258" s="9" t="s">
        <v>673</v>
      </c>
      <c r="F258" s="9">
        <v>1223719</v>
      </c>
      <c r="G258" s="9" t="str">
        <f>("xxxx" &amp; RIGHT(F258, 3))</f>
        <v>xxxx719</v>
      </c>
      <c r="H258" s="9">
        <v>89359</v>
      </c>
      <c r="I258" s="10" t="s">
        <v>28</v>
      </c>
      <c r="J258" s="9" t="s">
        <v>154</v>
      </c>
      <c r="K258" s="9" t="str">
        <f t="shared" ref="K258:K321" si="24">"Hygienist " &amp; TEXT(MATCH( J258, _xlfn.UNIQUE($J$2:$J$362), 0), "00")</f>
        <v>Hygienist 14</v>
      </c>
      <c r="L258" s="9" t="s">
        <v>39</v>
      </c>
      <c r="M258" s="11" t="s">
        <v>55</v>
      </c>
      <c r="N258" s="9" t="s">
        <v>97</v>
      </c>
      <c r="O258" s="12">
        <v>45365</v>
      </c>
      <c r="P258" s="12">
        <f t="shared" ref="P258:P321" si="25">IF(O258="", R258, O258)</f>
        <v>45365</v>
      </c>
      <c r="Q258" s="13">
        <v>13900</v>
      </c>
      <c r="R258" s="14"/>
      <c r="S258" s="14"/>
      <c r="T258" s="135">
        <f t="shared" ref="T258:T321" si="26">IF(R258="", 0,S258-R258)</f>
        <v>0</v>
      </c>
      <c r="U258" s="135" t="str">
        <f t="shared" ref="U258:U321" si="27">IF(OR(O258="",R258=""), "0", (-1*(O258-R258)))</f>
        <v>0</v>
      </c>
      <c r="V258" s="10"/>
      <c r="W258" s="9"/>
      <c r="X258" s="13"/>
      <c r="Y258" s="13" t="str">
        <f t="shared" ref="Y258:Y321" si="28">IF(X258="", "", X258-Q258)</f>
        <v/>
      </c>
      <c r="Z258" s="13">
        <v>0</v>
      </c>
      <c r="AA258" s="16">
        <f>SUM(DASHBOARD!$Z258-DASHBOARD!$X258)</f>
        <v>0</v>
      </c>
      <c r="AB258" s="9"/>
      <c r="AC258" s="9"/>
      <c r="AD258" s="9" t="s">
        <v>33</v>
      </c>
      <c r="AE258" s="9"/>
      <c r="AF258" s="17"/>
      <c r="AG258" s="17"/>
    </row>
    <row r="259" spans="1:33" ht="15.75" customHeight="1">
      <c r="A259" s="9" t="s">
        <v>675</v>
      </c>
      <c r="B259" s="9" t="str">
        <f t="shared" si="23"/>
        <v>OPEN</v>
      </c>
      <c r="C259" s="9" t="s">
        <v>138</v>
      </c>
      <c r="D259" s="9" t="s">
        <v>676</v>
      </c>
      <c r="E259" s="9" t="s">
        <v>677</v>
      </c>
      <c r="F259" s="9">
        <v>1152671</v>
      </c>
      <c r="G259" s="9" t="str">
        <f>("xxxx" &amp; RIGHT(F259, 3))</f>
        <v>xxxx671</v>
      </c>
      <c r="H259" s="9">
        <v>86707</v>
      </c>
      <c r="I259" s="10" t="s">
        <v>28</v>
      </c>
      <c r="J259" s="9" t="s">
        <v>83</v>
      </c>
      <c r="K259" s="9" t="str">
        <f t="shared" si="24"/>
        <v>Hygienist 08</v>
      </c>
      <c r="L259" s="9" t="s">
        <v>39</v>
      </c>
      <c r="M259" s="11" t="s">
        <v>55</v>
      </c>
      <c r="N259" s="9" t="s">
        <v>32</v>
      </c>
      <c r="O259" s="12">
        <v>44897</v>
      </c>
      <c r="P259" s="12">
        <f t="shared" si="25"/>
        <v>44897</v>
      </c>
      <c r="Q259" s="13">
        <v>13200</v>
      </c>
      <c r="R259" s="14">
        <v>45207</v>
      </c>
      <c r="S259" s="14">
        <v>45208</v>
      </c>
      <c r="T259" s="135">
        <f t="shared" si="26"/>
        <v>1</v>
      </c>
      <c r="U259" s="135">
        <f t="shared" si="27"/>
        <v>310</v>
      </c>
      <c r="V259" s="10">
        <v>93</v>
      </c>
      <c r="W259" s="15">
        <v>45433</v>
      </c>
      <c r="X259" s="13">
        <v>5505.39</v>
      </c>
      <c r="Y259" s="13">
        <f t="shared" si="28"/>
        <v>-7694.61</v>
      </c>
      <c r="Z259" s="13">
        <v>5505.39</v>
      </c>
      <c r="AA259" s="16">
        <f>SUM(DASHBOARD!$Z259-DASHBOARD!$X259)</f>
        <v>0</v>
      </c>
      <c r="AB259" s="9">
        <v>824041</v>
      </c>
      <c r="AC259" s="15">
        <v>45474</v>
      </c>
      <c r="AD259" s="9" t="s">
        <v>41</v>
      </c>
      <c r="AE259" s="9"/>
      <c r="AF259" s="17"/>
      <c r="AG259" s="17"/>
    </row>
    <row r="260" spans="1:33" ht="15.75" customHeight="1">
      <c r="A260" s="9" t="s">
        <v>678</v>
      </c>
      <c r="B260" s="9" t="str">
        <f t="shared" si="23"/>
        <v>OPEN</v>
      </c>
      <c r="C260" s="9" t="s">
        <v>138</v>
      </c>
      <c r="D260" s="9" t="s">
        <v>676</v>
      </c>
      <c r="E260" s="9" t="s">
        <v>677</v>
      </c>
      <c r="F260" s="9">
        <v>1135183</v>
      </c>
      <c r="G260" s="9" t="str">
        <f>("xxxx" &amp; RIGHT(F260, 3))</f>
        <v>xxxx183</v>
      </c>
      <c r="H260" s="9">
        <v>85777</v>
      </c>
      <c r="I260" s="10" t="s">
        <v>28</v>
      </c>
      <c r="J260" s="9" t="s">
        <v>83</v>
      </c>
      <c r="K260" s="9" t="str">
        <f t="shared" si="24"/>
        <v>Hygienist 08</v>
      </c>
      <c r="L260" s="9" t="s">
        <v>50</v>
      </c>
      <c r="M260" s="11" t="s">
        <v>55</v>
      </c>
      <c r="N260" s="9" t="s">
        <v>32</v>
      </c>
      <c r="O260" s="12">
        <v>44771</v>
      </c>
      <c r="P260" s="12">
        <f t="shared" si="25"/>
        <v>44771</v>
      </c>
      <c r="Q260" s="13">
        <v>3900</v>
      </c>
      <c r="R260" s="14">
        <v>44771</v>
      </c>
      <c r="S260" s="14">
        <v>44772</v>
      </c>
      <c r="T260" s="135">
        <f t="shared" si="26"/>
        <v>1</v>
      </c>
      <c r="U260" s="135">
        <f t="shared" si="27"/>
        <v>0</v>
      </c>
      <c r="V260" s="10">
        <v>192</v>
      </c>
      <c r="W260" s="19">
        <v>45824</v>
      </c>
      <c r="X260" s="13">
        <v>2079.1999999999998</v>
      </c>
      <c r="Y260" s="13">
        <f t="shared" si="28"/>
        <v>-1820.8000000000002</v>
      </c>
      <c r="Z260" s="13">
        <v>0</v>
      </c>
      <c r="AA260" s="16">
        <f>SUM(DASHBOARD!$Z260-DASHBOARD!$X260)</f>
        <v>-2079.1999999999998</v>
      </c>
      <c r="AB260" s="9"/>
      <c r="AC260" s="9"/>
      <c r="AD260" s="9" t="s">
        <v>33</v>
      </c>
      <c r="AE260" s="9"/>
      <c r="AF260" s="17"/>
      <c r="AG260" s="17"/>
    </row>
    <row r="261" spans="1:33" ht="15.75" customHeight="1">
      <c r="A261" s="9" t="s">
        <v>679</v>
      </c>
      <c r="B261" s="9" t="str">
        <f t="shared" si="23"/>
        <v>OPEN</v>
      </c>
      <c r="C261" s="9" t="s">
        <v>138</v>
      </c>
      <c r="D261" s="9" t="s">
        <v>680</v>
      </c>
      <c r="E261" s="9" t="s">
        <v>681</v>
      </c>
      <c r="F261" s="9">
        <v>1129932</v>
      </c>
      <c r="G261" s="9" t="str">
        <f>("xxxx" &amp; RIGHT(F261, 3))</f>
        <v>xxxx932</v>
      </c>
      <c r="H261" s="9">
        <v>85470</v>
      </c>
      <c r="I261" s="10" t="s">
        <v>28</v>
      </c>
      <c r="J261" s="9" t="s">
        <v>90</v>
      </c>
      <c r="K261" s="9" t="str">
        <f t="shared" si="24"/>
        <v>Hygienist 09</v>
      </c>
      <c r="L261" s="9" t="s">
        <v>50</v>
      </c>
      <c r="M261" s="11" t="s">
        <v>40</v>
      </c>
      <c r="N261" s="9" t="s">
        <v>32</v>
      </c>
      <c r="O261" s="12">
        <v>44736</v>
      </c>
      <c r="P261" s="12">
        <f t="shared" si="25"/>
        <v>44736</v>
      </c>
      <c r="Q261" s="13">
        <v>4100</v>
      </c>
      <c r="R261" s="14">
        <v>44737</v>
      </c>
      <c r="S261" s="14">
        <v>44738</v>
      </c>
      <c r="T261" s="135">
        <f t="shared" si="26"/>
        <v>1</v>
      </c>
      <c r="U261" s="135">
        <f t="shared" si="27"/>
        <v>1</v>
      </c>
      <c r="V261" s="10">
        <v>5</v>
      </c>
      <c r="W261" s="15">
        <v>44910</v>
      </c>
      <c r="X261" s="13">
        <v>3300.38</v>
      </c>
      <c r="Y261" s="13">
        <f t="shared" si="28"/>
        <v>-799.61999999999989</v>
      </c>
      <c r="Z261" s="13">
        <v>3300.38</v>
      </c>
      <c r="AA261" s="16">
        <f>SUM(DASHBOARD!$Z261-DASHBOARD!$X261)</f>
        <v>0</v>
      </c>
      <c r="AB261" s="9">
        <v>788350</v>
      </c>
      <c r="AC261" s="15">
        <v>44966</v>
      </c>
      <c r="AD261" s="15" t="s">
        <v>41</v>
      </c>
      <c r="AE261" s="9"/>
      <c r="AF261" s="17"/>
      <c r="AG261" s="17"/>
    </row>
    <row r="262" spans="1:33" ht="15.75" customHeight="1">
      <c r="A262" s="9" t="s">
        <v>682</v>
      </c>
      <c r="B262" s="9" t="str">
        <f t="shared" si="23"/>
        <v>OPEN</v>
      </c>
      <c r="C262" s="9" t="s">
        <v>138</v>
      </c>
      <c r="D262" s="9" t="s">
        <v>680</v>
      </c>
      <c r="E262" s="9" t="s">
        <v>681</v>
      </c>
      <c r="F262" s="9">
        <v>1183628</v>
      </c>
      <c r="G262" s="9" t="str">
        <f>("xxxx" &amp; RIGHT(F262, 3))</f>
        <v>xxxx628</v>
      </c>
      <c r="H262" s="9">
        <v>88349</v>
      </c>
      <c r="I262" s="10" t="s">
        <v>28</v>
      </c>
      <c r="J262" s="9" t="s">
        <v>90</v>
      </c>
      <c r="K262" s="9" t="str">
        <f t="shared" si="24"/>
        <v>Hygienist 09</v>
      </c>
      <c r="L262" s="9" t="s">
        <v>50</v>
      </c>
      <c r="M262" s="11" t="s">
        <v>55</v>
      </c>
      <c r="N262" s="9" t="s">
        <v>32</v>
      </c>
      <c r="O262" s="12">
        <v>45086</v>
      </c>
      <c r="P262" s="12">
        <f t="shared" si="25"/>
        <v>45086</v>
      </c>
      <c r="Q262" s="13">
        <v>6175</v>
      </c>
      <c r="R262" s="14">
        <v>45086</v>
      </c>
      <c r="S262" s="14">
        <v>45087</v>
      </c>
      <c r="T262" s="135">
        <f t="shared" si="26"/>
        <v>1</v>
      </c>
      <c r="U262" s="135">
        <f t="shared" si="27"/>
        <v>0</v>
      </c>
      <c r="V262" s="10">
        <v>49</v>
      </c>
      <c r="W262" s="15">
        <v>45216</v>
      </c>
      <c r="X262" s="13">
        <v>7665.88</v>
      </c>
      <c r="Y262" s="13">
        <f t="shared" si="28"/>
        <v>1490.88</v>
      </c>
      <c r="Z262" s="13">
        <v>7665.88</v>
      </c>
      <c r="AA262" s="16">
        <f>SUM(DASHBOARD!$Z262-DASHBOARD!$X262)</f>
        <v>0</v>
      </c>
      <c r="AB262" s="9">
        <v>807569</v>
      </c>
      <c r="AC262" s="15">
        <v>45238</v>
      </c>
      <c r="AD262" s="9" t="s">
        <v>41</v>
      </c>
      <c r="AE262" s="9"/>
      <c r="AF262" s="17"/>
      <c r="AG262" s="17"/>
    </row>
    <row r="263" spans="1:33" ht="15.75" customHeight="1">
      <c r="A263" s="9" t="s">
        <v>683</v>
      </c>
      <c r="B263" s="9" t="str">
        <f t="shared" si="23"/>
        <v>OPEN</v>
      </c>
      <c r="C263" s="9" t="s">
        <v>138</v>
      </c>
      <c r="D263" s="9" t="s">
        <v>684</v>
      </c>
      <c r="E263" s="9" t="s">
        <v>685</v>
      </c>
      <c r="F263" s="9">
        <v>1134593</v>
      </c>
      <c r="G263" s="9" t="str">
        <f>("xxxx" &amp; RIGHT(F263, 3))</f>
        <v>xxxx593</v>
      </c>
      <c r="H263" s="9">
        <v>85622</v>
      </c>
      <c r="I263" s="10" t="s">
        <v>28</v>
      </c>
      <c r="J263" s="9" t="s">
        <v>90</v>
      </c>
      <c r="K263" s="9" t="str">
        <f t="shared" si="24"/>
        <v>Hygienist 09</v>
      </c>
      <c r="L263" s="9" t="s">
        <v>50</v>
      </c>
      <c r="M263" s="11" t="s">
        <v>40</v>
      </c>
      <c r="N263" s="9" t="s">
        <v>32</v>
      </c>
      <c r="O263" s="12">
        <v>44764</v>
      </c>
      <c r="P263" s="12">
        <f t="shared" si="25"/>
        <v>44764</v>
      </c>
      <c r="Q263" s="13">
        <v>6575</v>
      </c>
      <c r="R263" s="14">
        <v>44764</v>
      </c>
      <c r="S263" s="14">
        <v>44787</v>
      </c>
      <c r="T263" s="135">
        <f t="shared" si="26"/>
        <v>23</v>
      </c>
      <c r="U263" s="135">
        <f t="shared" si="27"/>
        <v>0</v>
      </c>
      <c r="V263" s="10">
        <v>16</v>
      </c>
      <c r="W263" s="15">
        <v>45099</v>
      </c>
      <c r="X263" s="13">
        <v>15635.03</v>
      </c>
      <c r="Y263" s="13">
        <f t="shared" si="28"/>
        <v>9060.0300000000007</v>
      </c>
      <c r="Z263" s="13">
        <v>15635.03</v>
      </c>
      <c r="AA263" s="16">
        <f>SUM(DASHBOARD!$Z263-DASHBOARD!$X263)</f>
        <v>0</v>
      </c>
      <c r="AB263" s="9">
        <v>799300</v>
      </c>
      <c r="AC263" s="15">
        <v>45119</v>
      </c>
      <c r="AD263" s="15" t="s">
        <v>41</v>
      </c>
      <c r="AE263" s="9"/>
      <c r="AF263" s="17"/>
      <c r="AG263" s="17"/>
    </row>
    <row r="264" spans="1:33" ht="15.75" customHeight="1">
      <c r="A264" s="9"/>
      <c r="B264" s="9" t="str">
        <f t="shared" si="23"/>
        <v>Not Started</v>
      </c>
      <c r="C264" s="9" t="s">
        <v>138</v>
      </c>
      <c r="D264" s="9" t="s">
        <v>684</v>
      </c>
      <c r="E264" s="9" t="s">
        <v>685</v>
      </c>
      <c r="F264" s="9">
        <v>1323411</v>
      </c>
      <c r="G264" s="9" t="str">
        <f>("xxxx" &amp; RIGHT(F264, 3))</f>
        <v>xxxx411</v>
      </c>
      <c r="H264" s="9">
        <v>94004</v>
      </c>
      <c r="I264" s="10" t="s">
        <v>28</v>
      </c>
      <c r="J264" s="9" t="s">
        <v>154</v>
      </c>
      <c r="K264" s="9" t="str">
        <f t="shared" si="24"/>
        <v>Hygienist 14</v>
      </c>
      <c r="L264" s="9" t="s">
        <v>39</v>
      </c>
      <c r="M264" s="11" t="s">
        <v>55</v>
      </c>
      <c r="N264" s="9" t="s">
        <v>97</v>
      </c>
      <c r="O264" s="12">
        <v>45622</v>
      </c>
      <c r="P264" s="12">
        <f t="shared" si="25"/>
        <v>45622</v>
      </c>
      <c r="Q264" s="13">
        <v>14100</v>
      </c>
      <c r="R264" s="14"/>
      <c r="S264" s="14"/>
      <c r="T264" s="135">
        <f t="shared" si="26"/>
        <v>0</v>
      </c>
      <c r="U264" s="135" t="str">
        <f t="shared" si="27"/>
        <v>0</v>
      </c>
      <c r="V264" s="10"/>
      <c r="W264" s="15"/>
      <c r="X264" s="13"/>
      <c r="Y264" s="13" t="str">
        <f t="shared" si="28"/>
        <v/>
      </c>
      <c r="Z264" s="13">
        <v>0</v>
      </c>
      <c r="AA264" s="16"/>
      <c r="AB264" s="9"/>
      <c r="AC264" s="15"/>
      <c r="AD264" s="15" t="s">
        <v>33</v>
      </c>
      <c r="AE264" s="9"/>
      <c r="AF264" s="17"/>
      <c r="AG264" s="17"/>
    </row>
    <row r="265" spans="1:33" ht="15.75" customHeight="1">
      <c r="A265" s="9" t="s">
        <v>686</v>
      </c>
      <c r="B265" s="9" t="str">
        <f t="shared" si="23"/>
        <v>OPEN</v>
      </c>
      <c r="C265" s="9" t="s">
        <v>138</v>
      </c>
      <c r="D265" s="9" t="s">
        <v>687</v>
      </c>
      <c r="E265" s="9" t="s">
        <v>688</v>
      </c>
      <c r="F265" s="9">
        <v>1120169</v>
      </c>
      <c r="G265" s="9" t="str">
        <f>("xxxx" &amp; RIGHT(F265, 3))</f>
        <v>xxxx169</v>
      </c>
      <c r="H265" s="9">
        <v>67089</v>
      </c>
      <c r="I265" s="10" t="s">
        <v>28</v>
      </c>
      <c r="J265" s="9" t="s">
        <v>83</v>
      </c>
      <c r="K265" s="9" t="str">
        <f t="shared" si="24"/>
        <v>Hygienist 08</v>
      </c>
      <c r="L265" s="9" t="s">
        <v>39</v>
      </c>
      <c r="M265" s="11" t="s">
        <v>40</v>
      </c>
      <c r="N265" s="9" t="s">
        <v>32</v>
      </c>
      <c r="O265" s="12">
        <v>44659</v>
      </c>
      <c r="P265" s="12">
        <f t="shared" si="25"/>
        <v>44659</v>
      </c>
      <c r="Q265" s="13">
        <v>4100</v>
      </c>
      <c r="R265" s="14">
        <v>44659</v>
      </c>
      <c r="S265" s="14">
        <v>45109</v>
      </c>
      <c r="T265" s="135">
        <f t="shared" si="26"/>
        <v>450</v>
      </c>
      <c r="U265" s="135">
        <f t="shared" si="27"/>
        <v>0</v>
      </c>
      <c r="V265" s="10">
        <v>162</v>
      </c>
      <c r="W265" s="15">
        <v>45784</v>
      </c>
      <c r="X265" s="13">
        <v>9949.73</v>
      </c>
      <c r="Y265" s="13">
        <f t="shared" si="28"/>
        <v>5849.73</v>
      </c>
      <c r="Z265" s="13">
        <v>9949.73</v>
      </c>
      <c r="AA265" s="16">
        <f>SUM(DASHBOARD!$Z265-DASHBOARD!$X265)</f>
        <v>0</v>
      </c>
      <c r="AB265" s="9">
        <v>853438</v>
      </c>
      <c r="AC265" s="15">
        <v>45814</v>
      </c>
      <c r="AD265" s="9" t="s">
        <v>41</v>
      </c>
      <c r="AE265" s="18" t="s">
        <v>689</v>
      </c>
      <c r="AF265" s="17"/>
      <c r="AG265" s="17"/>
    </row>
    <row r="266" spans="1:33" ht="15.75" customHeight="1">
      <c r="A266" s="9" t="s">
        <v>690</v>
      </c>
      <c r="B266" s="9" t="str">
        <f t="shared" si="23"/>
        <v>OPEN</v>
      </c>
      <c r="C266" s="9" t="s">
        <v>138</v>
      </c>
      <c r="D266" s="9" t="s">
        <v>691</v>
      </c>
      <c r="E266" s="9" t="s">
        <v>692</v>
      </c>
      <c r="F266" s="9">
        <v>1200347</v>
      </c>
      <c r="G266" s="9" t="str">
        <f>("xxxx" &amp; RIGHT(F266, 3))</f>
        <v>xxxx347</v>
      </c>
      <c r="H266" s="9">
        <v>89726</v>
      </c>
      <c r="I266" s="10" t="s">
        <v>28</v>
      </c>
      <c r="J266" s="9" t="s">
        <v>83</v>
      </c>
      <c r="K266" s="9" t="str">
        <f t="shared" si="24"/>
        <v>Hygienist 08</v>
      </c>
      <c r="L266" s="9" t="s">
        <v>50</v>
      </c>
      <c r="M266" s="11" t="s">
        <v>55</v>
      </c>
      <c r="N266" s="9" t="s">
        <v>32</v>
      </c>
      <c r="O266" s="12">
        <v>45217</v>
      </c>
      <c r="P266" s="12">
        <f t="shared" si="25"/>
        <v>45217</v>
      </c>
      <c r="Q266" s="13">
        <v>5700</v>
      </c>
      <c r="R266" s="14">
        <v>45212</v>
      </c>
      <c r="S266" s="14">
        <v>45214</v>
      </c>
      <c r="T266" s="135">
        <f t="shared" si="26"/>
        <v>2</v>
      </c>
      <c r="U266" s="135">
        <f t="shared" si="27"/>
        <v>-5</v>
      </c>
      <c r="V266" s="10">
        <v>74</v>
      </c>
      <c r="W266" s="15">
        <v>45400</v>
      </c>
      <c r="X266" s="13">
        <v>5378.1</v>
      </c>
      <c r="Y266" s="13">
        <f t="shared" si="28"/>
        <v>-321.89999999999964</v>
      </c>
      <c r="Z266" s="13">
        <f>DASHBOARD!$X266</f>
        <v>5378.1</v>
      </c>
      <c r="AA266" s="16">
        <f>SUM(DASHBOARD!$Z266-DASHBOARD!$X266)</f>
        <v>0</v>
      </c>
      <c r="AB266" s="9">
        <v>822278</v>
      </c>
      <c r="AC266" s="15">
        <v>45450</v>
      </c>
      <c r="AD266" s="9" t="s">
        <v>41</v>
      </c>
      <c r="AE266" s="9"/>
      <c r="AF266" s="17"/>
      <c r="AG266" s="17"/>
    </row>
    <row r="267" spans="1:33" ht="15.75" customHeight="1">
      <c r="A267" s="9" t="s">
        <v>693</v>
      </c>
      <c r="B267" s="9" t="str">
        <f t="shared" si="23"/>
        <v>OPEN</v>
      </c>
      <c r="C267" s="9" t="s">
        <v>138</v>
      </c>
      <c r="D267" s="9" t="s">
        <v>694</v>
      </c>
      <c r="E267" s="9" t="s">
        <v>695</v>
      </c>
      <c r="F267" s="9">
        <v>1300385</v>
      </c>
      <c r="G267" s="9" t="str">
        <f>("xxxx" &amp; RIGHT(F267, 3))</f>
        <v>xxxx385</v>
      </c>
      <c r="H267" s="9">
        <v>92209</v>
      </c>
      <c r="I267" s="10" t="s">
        <v>28</v>
      </c>
      <c r="J267" s="9" t="s">
        <v>83</v>
      </c>
      <c r="K267" s="9" t="str">
        <f t="shared" si="24"/>
        <v>Hygienist 08</v>
      </c>
      <c r="L267" s="9" t="s">
        <v>50</v>
      </c>
      <c r="M267" s="11" t="s">
        <v>55</v>
      </c>
      <c r="N267" s="9" t="s">
        <v>97</v>
      </c>
      <c r="O267" s="12">
        <v>45491</v>
      </c>
      <c r="P267" s="12">
        <f t="shared" si="25"/>
        <v>45491</v>
      </c>
      <c r="Q267" s="13">
        <v>6198.04</v>
      </c>
      <c r="R267" s="14"/>
      <c r="S267" s="14"/>
      <c r="T267" s="135">
        <f t="shared" si="26"/>
        <v>0</v>
      </c>
      <c r="U267" s="135" t="str">
        <f t="shared" si="27"/>
        <v>0</v>
      </c>
      <c r="V267" s="10"/>
      <c r="W267" s="15"/>
      <c r="X267" s="13"/>
      <c r="Y267" s="13" t="str">
        <f t="shared" si="28"/>
        <v/>
      </c>
      <c r="Z267" s="13">
        <v>0</v>
      </c>
      <c r="AA267" s="16">
        <f>SUM(DASHBOARD!$Z267-DASHBOARD!$X267)</f>
        <v>0</v>
      </c>
      <c r="AB267" s="9"/>
      <c r="AC267" s="15"/>
      <c r="AD267" s="9" t="s">
        <v>33</v>
      </c>
      <c r="AE267" s="9"/>
      <c r="AF267" s="17"/>
      <c r="AG267" s="17"/>
    </row>
    <row r="268" spans="1:33" ht="15.75" customHeight="1">
      <c r="A268" s="9" t="s">
        <v>696</v>
      </c>
      <c r="B268" s="9" t="str">
        <f t="shared" si="23"/>
        <v>OPEN</v>
      </c>
      <c r="C268" s="9" t="s">
        <v>138</v>
      </c>
      <c r="D268" s="9" t="s">
        <v>697</v>
      </c>
      <c r="E268" s="9" t="s">
        <v>698</v>
      </c>
      <c r="F268" s="9">
        <v>1233875</v>
      </c>
      <c r="G268" s="9" t="str">
        <f>("xxxx" &amp; RIGHT(F268, 3))</f>
        <v>xxxx875</v>
      </c>
      <c r="H268" s="9">
        <v>91854</v>
      </c>
      <c r="I268" s="10" t="s">
        <v>28</v>
      </c>
      <c r="J268" s="9" t="s">
        <v>83</v>
      </c>
      <c r="K268" s="9" t="str">
        <f t="shared" si="24"/>
        <v>Hygienist 08</v>
      </c>
      <c r="L268" s="9" t="s">
        <v>50</v>
      </c>
      <c r="M268" s="11" t="s">
        <v>55</v>
      </c>
      <c r="N268" s="9" t="s">
        <v>97</v>
      </c>
      <c r="O268" s="12">
        <v>45429</v>
      </c>
      <c r="P268" s="12">
        <f t="shared" si="25"/>
        <v>45429</v>
      </c>
      <c r="Q268" s="13">
        <v>575</v>
      </c>
      <c r="R268" s="14"/>
      <c r="S268" s="14"/>
      <c r="T268" s="135">
        <f t="shared" si="26"/>
        <v>0</v>
      </c>
      <c r="U268" s="135" t="str">
        <f t="shared" si="27"/>
        <v>0</v>
      </c>
      <c r="V268" s="10"/>
      <c r="W268" s="15"/>
      <c r="X268" s="13"/>
      <c r="Y268" s="13" t="str">
        <f t="shared" si="28"/>
        <v/>
      </c>
      <c r="Z268" s="13">
        <v>0</v>
      </c>
      <c r="AA268" s="16">
        <f>SUM(DASHBOARD!$Z268-DASHBOARD!$X268)</f>
        <v>0</v>
      </c>
      <c r="AB268" s="9"/>
      <c r="AC268" s="15"/>
      <c r="AD268" s="9" t="s">
        <v>33</v>
      </c>
      <c r="AE268" s="9"/>
      <c r="AF268" s="17"/>
      <c r="AG268" s="17"/>
    </row>
    <row r="269" spans="1:33" ht="15.75" customHeight="1">
      <c r="A269" s="9" t="s">
        <v>699</v>
      </c>
      <c r="B269" s="9" t="str">
        <f t="shared" si="23"/>
        <v>OPEN</v>
      </c>
      <c r="C269" s="9" t="s">
        <v>138</v>
      </c>
      <c r="D269" s="9" t="s">
        <v>697</v>
      </c>
      <c r="E269" s="9" t="s">
        <v>698</v>
      </c>
      <c r="F269" s="9">
        <v>1233397</v>
      </c>
      <c r="G269" s="9" t="str">
        <f>("xxxx" &amp; RIGHT(F269, 3))</f>
        <v>xxxx397</v>
      </c>
      <c r="H269" s="9">
        <v>91832</v>
      </c>
      <c r="I269" s="10" t="s">
        <v>28</v>
      </c>
      <c r="J269" s="9" t="s">
        <v>83</v>
      </c>
      <c r="K269" s="9" t="str">
        <f t="shared" si="24"/>
        <v>Hygienist 08</v>
      </c>
      <c r="L269" s="9" t="s">
        <v>50</v>
      </c>
      <c r="M269" s="11" t="s">
        <v>55</v>
      </c>
      <c r="N269" s="9" t="s">
        <v>97</v>
      </c>
      <c r="O269" s="12">
        <v>45426</v>
      </c>
      <c r="P269" s="12">
        <f t="shared" si="25"/>
        <v>45426</v>
      </c>
      <c r="Q269" s="13">
        <v>575</v>
      </c>
      <c r="R269" s="14"/>
      <c r="S269" s="14"/>
      <c r="T269" s="135">
        <f t="shared" si="26"/>
        <v>0</v>
      </c>
      <c r="U269" s="135" t="str">
        <f t="shared" si="27"/>
        <v>0</v>
      </c>
      <c r="V269" s="10"/>
      <c r="W269" s="15"/>
      <c r="X269" s="13"/>
      <c r="Y269" s="13" t="str">
        <f t="shared" si="28"/>
        <v/>
      </c>
      <c r="Z269" s="13">
        <v>0</v>
      </c>
      <c r="AA269" s="16">
        <f>SUM(DASHBOARD!$Z269-DASHBOARD!$X269)</f>
        <v>0</v>
      </c>
      <c r="AB269" s="9"/>
      <c r="AC269" s="15"/>
      <c r="AD269" s="9" t="s">
        <v>33</v>
      </c>
      <c r="AE269" s="9"/>
      <c r="AF269" s="17"/>
      <c r="AG269" s="17"/>
    </row>
    <row r="270" spans="1:33" ht="15.75" customHeight="1">
      <c r="A270" s="9" t="s">
        <v>700</v>
      </c>
      <c r="B270" s="9" t="str">
        <f t="shared" si="23"/>
        <v>OPEN</v>
      </c>
      <c r="C270" s="9" t="s">
        <v>138</v>
      </c>
      <c r="D270" s="9" t="s">
        <v>110</v>
      </c>
      <c r="E270" s="9" t="s">
        <v>111</v>
      </c>
      <c r="F270" s="9">
        <v>1174986</v>
      </c>
      <c r="G270" s="9" t="str">
        <f>("xxxx" &amp; RIGHT(F270, 3))</f>
        <v>xxxx986</v>
      </c>
      <c r="H270" s="9">
        <v>87897</v>
      </c>
      <c r="I270" s="10" t="s">
        <v>28</v>
      </c>
      <c r="J270" s="9" t="s">
        <v>90</v>
      </c>
      <c r="K270" s="9" t="str">
        <f t="shared" si="24"/>
        <v>Hygienist 09</v>
      </c>
      <c r="L270" s="9" t="s">
        <v>50</v>
      </c>
      <c r="M270" s="11" t="s">
        <v>55</v>
      </c>
      <c r="N270" s="9" t="s">
        <v>32</v>
      </c>
      <c r="O270" s="12">
        <v>45028</v>
      </c>
      <c r="P270" s="12">
        <f t="shared" si="25"/>
        <v>45028</v>
      </c>
      <c r="Q270" s="13">
        <v>5575</v>
      </c>
      <c r="R270" s="14">
        <v>45023</v>
      </c>
      <c r="S270" s="14">
        <v>45029</v>
      </c>
      <c r="T270" s="135">
        <f t="shared" si="26"/>
        <v>6</v>
      </c>
      <c r="U270" s="135">
        <f t="shared" si="27"/>
        <v>-5</v>
      </c>
      <c r="V270" s="10">
        <v>59</v>
      </c>
      <c r="W270" s="15">
        <v>45329</v>
      </c>
      <c r="X270" s="13">
        <v>7810.55</v>
      </c>
      <c r="Y270" s="13">
        <f t="shared" si="28"/>
        <v>2235.5500000000002</v>
      </c>
      <c r="Z270" s="13">
        <f>DASHBOARD!$X270</f>
        <v>7810.55</v>
      </c>
      <c r="AA270" s="16">
        <f>SUM(DASHBOARD!$Z270-DASHBOARD!$X270)</f>
        <v>0</v>
      </c>
      <c r="AB270" s="9">
        <v>816890</v>
      </c>
      <c r="AC270" s="15">
        <v>45384</v>
      </c>
      <c r="AD270" s="9" t="s">
        <v>41</v>
      </c>
      <c r="AE270" s="9"/>
      <c r="AF270" s="17"/>
      <c r="AG270" s="17"/>
    </row>
    <row r="271" spans="1:33" ht="15.75" customHeight="1">
      <c r="A271" s="9" t="s">
        <v>701</v>
      </c>
      <c r="B271" s="9" t="str">
        <f t="shared" si="23"/>
        <v>OPEN</v>
      </c>
      <c r="C271" s="9" t="s">
        <v>138</v>
      </c>
      <c r="D271" s="9" t="s">
        <v>110</v>
      </c>
      <c r="E271" s="9" t="s">
        <v>111</v>
      </c>
      <c r="F271" s="9">
        <v>1159967</v>
      </c>
      <c r="G271" s="9" t="str">
        <f>("xxxx" &amp; RIGHT(F271, 3))</f>
        <v>xxxx967</v>
      </c>
      <c r="H271" s="9">
        <v>87016</v>
      </c>
      <c r="I271" s="10" t="s">
        <v>28</v>
      </c>
      <c r="J271" s="9" t="s">
        <v>154</v>
      </c>
      <c r="K271" s="9" t="str">
        <f t="shared" si="24"/>
        <v>Hygienist 14</v>
      </c>
      <c r="L271" s="9" t="s">
        <v>39</v>
      </c>
      <c r="M271" s="11" t="s">
        <v>55</v>
      </c>
      <c r="N271" s="9" t="s">
        <v>32</v>
      </c>
      <c r="O271" s="12">
        <v>44930</v>
      </c>
      <c r="P271" s="12">
        <f t="shared" si="25"/>
        <v>44930</v>
      </c>
      <c r="Q271" s="13">
        <v>4500</v>
      </c>
      <c r="R271" s="14">
        <v>44956</v>
      </c>
      <c r="S271" s="14">
        <v>45557</v>
      </c>
      <c r="T271" s="135">
        <f t="shared" si="26"/>
        <v>601</v>
      </c>
      <c r="U271" s="135">
        <f t="shared" si="27"/>
        <v>26</v>
      </c>
      <c r="V271" s="10">
        <v>234</v>
      </c>
      <c r="W271" s="15">
        <v>45862</v>
      </c>
      <c r="X271" s="13">
        <v>64978.59</v>
      </c>
      <c r="Y271" s="13">
        <f t="shared" si="28"/>
        <v>60478.59</v>
      </c>
      <c r="Z271" s="13">
        <v>0</v>
      </c>
      <c r="AA271" s="16">
        <f>SUM(DASHBOARD!$Z271-DASHBOARD!$X271)</f>
        <v>-64978.59</v>
      </c>
      <c r="AB271" s="9"/>
      <c r="AC271" s="9"/>
      <c r="AD271" s="9" t="s">
        <v>33</v>
      </c>
      <c r="AE271" s="9"/>
      <c r="AF271" s="17"/>
      <c r="AG271" s="17"/>
    </row>
    <row r="272" spans="1:33" ht="15.75" customHeight="1">
      <c r="A272" s="9" t="s">
        <v>702</v>
      </c>
      <c r="B272" s="9" t="str">
        <f t="shared" si="23"/>
        <v>OPEN</v>
      </c>
      <c r="C272" s="9" t="s">
        <v>138</v>
      </c>
      <c r="D272" s="9" t="s">
        <v>703</v>
      </c>
      <c r="E272" s="9" t="s">
        <v>704</v>
      </c>
      <c r="F272" s="9">
        <v>1189784</v>
      </c>
      <c r="G272" s="9" t="str">
        <f>("xxxx" &amp; RIGHT(F272, 3))</f>
        <v>xxxx784</v>
      </c>
      <c r="H272" s="9">
        <v>88945</v>
      </c>
      <c r="I272" s="10" t="s">
        <v>28</v>
      </c>
      <c r="J272" s="9" t="s">
        <v>90</v>
      </c>
      <c r="K272" s="9" t="str">
        <f t="shared" si="24"/>
        <v>Hygienist 09</v>
      </c>
      <c r="L272" s="9" t="s">
        <v>50</v>
      </c>
      <c r="M272" s="11" t="s">
        <v>55</v>
      </c>
      <c r="N272" s="9" t="s">
        <v>32</v>
      </c>
      <c r="O272" s="12">
        <v>45138</v>
      </c>
      <c r="P272" s="12">
        <f t="shared" si="25"/>
        <v>45138</v>
      </c>
      <c r="Q272" s="13">
        <v>6575</v>
      </c>
      <c r="R272" s="14">
        <v>45138</v>
      </c>
      <c r="S272" s="14">
        <v>45139</v>
      </c>
      <c r="T272" s="135">
        <f t="shared" si="26"/>
        <v>1</v>
      </c>
      <c r="U272" s="135">
        <f t="shared" si="27"/>
        <v>0</v>
      </c>
      <c r="V272" s="10">
        <v>56</v>
      </c>
      <c r="W272" s="15">
        <v>45329</v>
      </c>
      <c r="X272" s="13">
        <v>5992.9</v>
      </c>
      <c r="Y272" s="13">
        <f t="shared" si="28"/>
        <v>-582.10000000000036</v>
      </c>
      <c r="Z272" s="13">
        <v>5992.9</v>
      </c>
      <c r="AA272" s="16">
        <f>SUM(DASHBOARD!$Z272-DASHBOARD!$X272)</f>
        <v>0</v>
      </c>
      <c r="AB272" s="9">
        <v>818439</v>
      </c>
      <c r="AC272" s="15">
        <v>45406</v>
      </c>
      <c r="AD272" s="9" t="s">
        <v>41</v>
      </c>
      <c r="AE272" s="9"/>
      <c r="AF272" s="17"/>
      <c r="AG272" s="17"/>
    </row>
    <row r="273" spans="1:33" ht="15.75" customHeight="1">
      <c r="A273" s="9" t="s">
        <v>705</v>
      </c>
      <c r="B273" s="9" t="str">
        <f t="shared" si="23"/>
        <v>OPEN</v>
      </c>
      <c r="C273" s="9" t="s">
        <v>138</v>
      </c>
      <c r="D273" s="9" t="s">
        <v>706</v>
      </c>
      <c r="E273" s="9" t="s">
        <v>707</v>
      </c>
      <c r="F273" s="9">
        <v>1216051</v>
      </c>
      <c r="G273" s="9" t="str">
        <f>("xxxx" &amp; RIGHT(F273, 3))</f>
        <v>xxxx051</v>
      </c>
      <c r="H273" s="9">
        <v>90480</v>
      </c>
      <c r="I273" s="10" t="s">
        <v>28</v>
      </c>
      <c r="J273" s="9" t="s">
        <v>83</v>
      </c>
      <c r="K273" s="9" t="str">
        <f t="shared" si="24"/>
        <v>Hygienist 08</v>
      </c>
      <c r="L273" s="9" t="s">
        <v>50</v>
      </c>
      <c r="M273" s="11" t="s">
        <v>55</v>
      </c>
      <c r="N273" s="9" t="s">
        <v>97</v>
      </c>
      <c r="O273" s="12">
        <v>45321</v>
      </c>
      <c r="P273" s="12">
        <f t="shared" si="25"/>
        <v>45321</v>
      </c>
      <c r="Q273" s="13">
        <v>1575</v>
      </c>
      <c r="R273" s="14"/>
      <c r="S273" s="14"/>
      <c r="T273" s="135">
        <f t="shared" si="26"/>
        <v>0</v>
      </c>
      <c r="U273" s="135" t="str">
        <f t="shared" si="27"/>
        <v>0</v>
      </c>
      <c r="V273" s="10"/>
      <c r="W273" s="15"/>
      <c r="X273" s="13"/>
      <c r="Y273" s="13" t="str">
        <f t="shared" si="28"/>
        <v/>
      </c>
      <c r="Z273" s="13">
        <v>0</v>
      </c>
      <c r="AA273" s="16">
        <f>SUM(DASHBOARD!$Z273-DASHBOARD!$X273)</f>
        <v>0</v>
      </c>
      <c r="AB273" s="9"/>
      <c r="AC273" s="15"/>
      <c r="AD273" s="15" t="s">
        <v>33</v>
      </c>
      <c r="AE273" s="9"/>
      <c r="AF273" s="17"/>
      <c r="AG273" s="17"/>
    </row>
    <row r="274" spans="1:33" ht="15.75" customHeight="1">
      <c r="A274" s="9" t="s">
        <v>708</v>
      </c>
      <c r="B274" s="9" t="str">
        <f t="shared" si="23"/>
        <v>OPEN</v>
      </c>
      <c r="C274" s="9" t="s">
        <v>138</v>
      </c>
      <c r="D274" s="9" t="s">
        <v>706</v>
      </c>
      <c r="E274" s="9" t="s">
        <v>707</v>
      </c>
      <c r="F274" s="9">
        <v>1218989</v>
      </c>
      <c r="G274" s="9" t="str">
        <f>("xxxx" &amp; RIGHT(F274, 3))</f>
        <v>xxxx989</v>
      </c>
      <c r="H274" s="9">
        <v>90784</v>
      </c>
      <c r="I274" s="10" t="s">
        <v>28</v>
      </c>
      <c r="J274" s="9" t="s">
        <v>83</v>
      </c>
      <c r="K274" s="9" t="str">
        <f t="shared" si="24"/>
        <v>Hygienist 08</v>
      </c>
      <c r="L274" s="9" t="s">
        <v>50</v>
      </c>
      <c r="M274" s="11" t="s">
        <v>55</v>
      </c>
      <c r="N274" s="9" t="s">
        <v>97</v>
      </c>
      <c r="O274" s="12">
        <v>45350</v>
      </c>
      <c r="P274" s="12">
        <f t="shared" si="25"/>
        <v>45350</v>
      </c>
      <c r="Q274" s="13">
        <v>1775</v>
      </c>
      <c r="R274" s="14"/>
      <c r="S274" s="14"/>
      <c r="T274" s="135">
        <f t="shared" si="26"/>
        <v>0</v>
      </c>
      <c r="U274" s="135" t="str">
        <f t="shared" si="27"/>
        <v>0</v>
      </c>
      <c r="V274" s="10"/>
      <c r="W274" s="15"/>
      <c r="X274" s="13"/>
      <c r="Y274" s="13" t="str">
        <f t="shared" si="28"/>
        <v/>
      </c>
      <c r="Z274" s="13">
        <v>0</v>
      </c>
      <c r="AA274" s="16">
        <f>SUM(DASHBOARD!$Z274-DASHBOARD!$X274)</f>
        <v>0</v>
      </c>
      <c r="AB274" s="9"/>
      <c r="AC274" s="15"/>
      <c r="AD274" s="15" t="s">
        <v>33</v>
      </c>
      <c r="AE274" s="9"/>
      <c r="AF274" s="17"/>
      <c r="AG274" s="17"/>
    </row>
    <row r="275" spans="1:33" ht="15.75" customHeight="1">
      <c r="A275" s="9" t="s">
        <v>709</v>
      </c>
      <c r="B275" s="9" t="str">
        <f t="shared" si="23"/>
        <v>OPEN</v>
      </c>
      <c r="C275" s="9" t="s">
        <v>138</v>
      </c>
      <c r="D275" s="9" t="s">
        <v>710</v>
      </c>
      <c r="E275" s="9" t="s">
        <v>711</v>
      </c>
      <c r="F275" s="9">
        <v>1181631</v>
      </c>
      <c r="G275" s="9" t="str">
        <f>("xxxx" &amp; RIGHT(F275, 3))</f>
        <v>xxxx631</v>
      </c>
      <c r="H275" s="9">
        <v>88287</v>
      </c>
      <c r="I275" s="10" t="s">
        <v>28</v>
      </c>
      <c r="J275" s="9" t="s">
        <v>90</v>
      </c>
      <c r="K275" s="9" t="str">
        <f t="shared" si="24"/>
        <v>Hygienist 09</v>
      </c>
      <c r="L275" s="9" t="s">
        <v>50</v>
      </c>
      <c r="M275" s="11" t="s">
        <v>55</v>
      </c>
      <c r="N275" s="9" t="s">
        <v>32</v>
      </c>
      <c r="O275" s="12">
        <v>45072</v>
      </c>
      <c r="P275" s="12">
        <f t="shared" si="25"/>
        <v>45072</v>
      </c>
      <c r="Q275" s="13">
        <v>5600</v>
      </c>
      <c r="R275" s="14">
        <v>45071</v>
      </c>
      <c r="S275" s="14">
        <v>45074</v>
      </c>
      <c r="T275" s="135">
        <f t="shared" si="26"/>
        <v>3</v>
      </c>
      <c r="U275" s="135">
        <f t="shared" si="27"/>
        <v>-1</v>
      </c>
      <c r="V275" s="10">
        <v>62</v>
      </c>
      <c r="W275" s="15">
        <v>45342</v>
      </c>
      <c r="X275" s="13">
        <v>5783.81</v>
      </c>
      <c r="Y275" s="13">
        <f t="shared" si="28"/>
        <v>183.8100000000004</v>
      </c>
      <c r="Z275" s="13">
        <f>DASHBOARD!$X275</f>
        <v>5783.81</v>
      </c>
      <c r="AA275" s="16">
        <f>SUM(DASHBOARD!$Z275-DASHBOARD!$X275)</f>
        <v>0</v>
      </c>
      <c r="AB275" s="9">
        <v>817321</v>
      </c>
      <c r="AC275" s="15">
        <v>45390</v>
      </c>
      <c r="AD275" s="9" t="s">
        <v>41</v>
      </c>
      <c r="AE275" s="9"/>
      <c r="AF275" s="17"/>
      <c r="AG275" s="17"/>
    </row>
    <row r="276" spans="1:33" ht="15.75" customHeight="1">
      <c r="A276" s="9" t="s">
        <v>712</v>
      </c>
      <c r="B276" s="9" t="str">
        <f t="shared" si="23"/>
        <v>OPEN</v>
      </c>
      <c r="C276" s="9" t="s">
        <v>138</v>
      </c>
      <c r="D276" s="9" t="s">
        <v>713</v>
      </c>
      <c r="E276" s="9" t="s">
        <v>714</v>
      </c>
      <c r="F276" s="9">
        <v>1243886</v>
      </c>
      <c r="G276" s="9" t="str">
        <f>("xxxx" &amp; RIGHT(F276, 3))</f>
        <v>xxxx886</v>
      </c>
      <c r="H276" s="9">
        <v>92299</v>
      </c>
      <c r="I276" s="10" t="s">
        <v>28</v>
      </c>
      <c r="J276" s="9"/>
      <c r="K276" s="9" t="e">
        <f t="shared" si="24"/>
        <v>#N/A</v>
      </c>
      <c r="L276" s="9" t="s">
        <v>155</v>
      </c>
      <c r="M276" s="11" t="s">
        <v>55</v>
      </c>
      <c r="N276" s="9" t="s">
        <v>32</v>
      </c>
      <c r="O276" s="12">
        <v>45470</v>
      </c>
      <c r="P276" s="12">
        <f t="shared" si="25"/>
        <v>45470</v>
      </c>
      <c r="Q276" s="13">
        <v>4400</v>
      </c>
      <c r="R276" s="14">
        <v>45486</v>
      </c>
      <c r="S276" s="14">
        <v>45487</v>
      </c>
      <c r="T276" s="135">
        <f t="shared" si="26"/>
        <v>1</v>
      </c>
      <c r="U276" s="135">
        <f t="shared" si="27"/>
        <v>16</v>
      </c>
      <c r="V276" s="10">
        <v>142</v>
      </c>
      <c r="W276" s="15">
        <v>45657</v>
      </c>
      <c r="X276" s="13">
        <v>2273.91</v>
      </c>
      <c r="Y276" s="13">
        <f t="shared" si="28"/>
        <v>-2126.09</v>
      </c>
      <c r="Z276" s="13">
        <v>2273.91</v>
      </c>
      <c r="AA276" s="16">
        <f>SUM(DASHBOARD!$Z276-DASHBOARD!$X276)</f>
        <v>0</v>
      </c>
      <c r="AB276" s="9"/>
      <c r="AC276" s="15">
        <v>45696</v>
      </c>
      <c r="AD276" s="15" t="s">
        <v>41</v>
      </c>
      <c r="AE276" s="9"/>
      <c r="AF276" s="17"/>
      <c r="AG276" s="17"/>
    </row>
    <row r="277" spans="1:33" ht="15.75" customHeight="1">
      <c r="A277" s="9" t="s">
        <v>715</v>
      </c>
      <c r="B277" s="9" t="str">
        <f t="shared" si="23"/>
        <v>OPEN</v>
      </c>
      <c r="C277" s="9" t="s">
        <v>138</v>
      </c>
      <c r="D277" s="9" t="s">
        <v>716</v>
      </c>
      <c r="E277" s="9" t="s">
        <v>717</v>
      </c>
      <c r="F277" s="9">
        <v>1149305</v>
      </c>
      <c r="G277" s="9" t="str">
        <f>("xxxx" &amp; RIGHT(F277, 3))</f>
        <v>xxxx305</v>
      </c>
      <c r="H277" s="9">
        <v>86549</v>
      </c>
      <c r="I277" s="10" t="s">
        <v>28</v>
      </c>
      <c r="J277" s="9" t="s">
        <v>90</v>
      </c>
      <c r="K277" s="9" t="str">
        <f t="shared" si="24"/>
        <v>Hygienist 09</v>
      </c>
      <c r="L277" s="9" t="s">
        <v>50</v>
      </c>
      <c r="M277" s="11" t="s">
        <v>40</v>
      </c>
      <c r="N277" s="9" t="s">
        <v>32</v>
      </c>
      <c r="O277" s="12">
        <v>44853</v>
      </c>
      <c r="P277" s="12">
        <f t="shared" si="25"/>
        <v>44853</v>
      </c>
      <c r="Q277" s="13">
        <v>4800</v>
      </c>
      <c r="R277" s="14">
        <v>44853</v>
      </c>
      <c r="S277" s="14">
        <v>44855</v>
      </c>
      <c r="T277" s="135">
        <f t="shared" si="26"/>
        <v>2</v>
      </c>
      <c r="U277" s="135">
        <f t="shared" si="27"/>
        <v>0</v>
      </c>
      <c r="V277" s="10">
        <v>39</v>
      </c>
      <c r="W277" s="15">
        <v>45139</v>
      </c>
      <c r="X277" s="13">
        <v>4742.45</v>
      </c>
      <c r="Y277" s="13">
        <f t="shared" si="28"/>
        <v>-57.550000000000182</v>
      </c>
      <c r="Z277" s="13">
        <v>4742.45</v>
      </c>
      <c r="AA277" s="16">
        <f>SUM(DASHBOARD!$Z277-DASHBOARD!$X277)</f>
        <v>0</v>
      </c>
      <c r="AB277" s="9">
        <v>800965</v>
      </c>
      <c r="AC277" s="15">
        <v>45142</v>
      </c>
      <c r="AD277" s="15" t="s">
        <v>41</v>
      </c>
      <c r="AE277" s="9"/>
      <c r="AF277" s="17"/>
      <c r="AG277" s="17"/>
    </row>
    <row r="278" spans="1:33" ht="15.75" customHeight="1">
      <c r="A278" s="9" t="s">
        <v>718</v>
      </c>
      <c r="B278" s="9" t="str">
        <f t="shared" si="23"/>
        <v>OPEN</v>
      </c>
      <c r="C278" s="9" t="s">
        <v>138</v>
      </c>
      <c r="D278" s="9" t="s">
        <v>716</v>
      </c>
      <c r="E278" s="9" t="s">
        <v>717</v>
      </c>
      <c r="F278" s="9">
        <v>1159686</v>
      </c>
      <c r="G278" s="9" t="str">
        <f>("xxxx" &amp; RIGHT(F278, 3))</f>
        <v>xxxx686</v>
      </c>
      <c r="H278" s="9">
        <v>86999</v>
      </c>
      <c r="I278" s="10" t="s">
        <v>28</v>
      </c>
      <c r="J278" s="9" t="s">
        <v>90</v>
      </c>
      <c r="K278" s="9" t="str">
        <f t="shared" si="24"/>
        <v>Hygienist 09</v>
      </c>
      <c r="L278" s="9" t="s">
        <v>50</v>
      </c>
      <c r="M278" s="11" t="s">
        <v>55</v>
      </c>
      <c r="N278" s="9" t="s">
        <v>32</v>
      </c>
      <c r="O278" s="12">
        <v>44929</v>
      </c>
      <c r="P278" s="12">
        <f t="shared" si="25"/>
        <v>44929</v>
      </c>
      <c r="Q278" s="13">
        <v>3575</v>
      </c>
      <c r="R278" s="14">
        <v>44924</v>
      </c>
      <c r="S278" s="14">
        <v>44925</v>
      </c>
      <c r="T278" s="135">
        <f t="shared" si="26"/>
        <v>1</v>
      </c>
      <c r="U278" s="135">
        <f t="shared" si="27"/>
        <v>-5</v>
      </c>
      <c r="V278" s="10">
        <v>147</v>
      </c>
      <c r="W278" s="15">
        <v>45782</v>
      </c>
      <c r="X278" s="13">
        <v>2762.41</v>
      </c>
      <c r="Y278" s="13">
        <f t="shared" si="28"/>
        <v>-812.59000000000015</v>
      </c>
      <c r="Z278" s="13">
        <v>2762.41</v>
      </c>
      <c r="AA278" s="16">
        <f>SUM(DASHBOARD!$Z278-DASHBOARD!$X278)</f>
        <v>0</v>
      </c>
      <c r="AB278" s="9">
        <v>851186</v>
      </c>
      <c r="AC278" s="15">
        <v>45790</v>
      </c>
      <c r="AD278" s="15" t="s">
        <v>41</v>
      </c>
      <c r="AE278" s="18" t="s">
        <v>719</v>
      </c>
      <c r="AF278" s="17"/>
      <c r="AG278" s="17"/>
    </row>
    <row r="279" spans="1:33" ht="15.75" customHeight="1">
      <c r="A279" s="9" t="s">
        <v>720</v>
      </c>
      <c r="B279" s="9" t="str">
        <f t="shared" si="23"/>
        <v>OPEN</v>
      </c>
      <c r="C279" s="9" t="s">
        <v>138</v>
      </c>
      <c r="D279" s="9" t="s">
        <v>721</v>
      </c>
      <c r="E279" s="9" t="s">
        <v>722</v>
      </c>
      <c r="F279" s="9">
        <v>1170402</v>
      </c>
      <c r="G279" s="9" t="str">
        <f>("xxxx" &amp; RIGHT(F279, 3))</f>
        <v>xxxx402</v>
      </c>
      <c r="H279" s="9">
        <v>87585</v>
      </c>
      <c r="I279" s="10" t="s">
        <v>28</v>
      </c>
      <c r="J279" s="9" t="s">
        <v>154</v>
      </c>
      <c r="K279" s="9" t="str">
        <f t="shared" si="24"/>
        <v>Hygienist 14</v>
      </c>
      <c r="L279" s="9" t="s">
        <v>39</v>
      </c>
      <c r="M279" s="11" t="s">
        <v>55</v>
      </c>
      <c r="N279" s="9" t="s">
        <v>32</v>
      </c>
      <c r="O279" s="12">
        <v>44994</v>
      </c>
      <c r="P279" s="12">
        <f t="shared" si="25"/>
        <v>44994</v>
      </c>
      <c r="Q279" s="13">
        <v>21520</v>
      </c>
      <c r="R279" s="14">
        <v>45015</v>
      </c>
      <c r="S279" s="14">
        <v>45213</v>
      </c>
      <c r="T279" s="135">
        <f t="shared" si="26"/>
        <v>198</v>
      </c>
      <c r="U279" s="135">
        <f t="shared" si="27"/>
        <v>21</v>
      </c>
      <c r="V279" s="10">
        <v>119</v>
      </c>
      <c r="W279" s="15">
        <v>45504</v>
      </c>
      <c r="X279" s="13">
        <v>10752.68</v>
      </c>
      <c r="Y279" s="13">
        <f t="shared" si="28"/>
        <v>-10767.32</v>
      </c>
      <c r="Z279" s="13">
        <v>10752.68</v>
      </c>
      <c r="AA279" s="16">
        <f>SUM(DASHBOARD!$Z279-DASHBOARD!$X279)</f>
        <v>0</v>
      </c>
      <c r="AB279" s="9">
        <v>827289</v>
      </c>
      <c r="AC279" s="15">
        <v>45518</v>
      </c>
      <c r="AD279" s="9" t="s">
        <v>41</v>
      </c>
      <c r="AE279" s="9"/>
      <c r="AF279" s="17"/>
      <c r="AG279" s="17"/>
    </row>
    <row r="280" spans="1:33" ht="15.75" customHeight="1">
      <c r="A280" s="9" t="s">
        <v>723</v>
      </c>
      <c r="B280" s="9" t="str">
        <f t="shared" si="23"/>
        <v>OPEN</v>
      </c>
      <c r="C280" s="9" t="s">
        <v>138</v>
      </c>
      <c r="D280" s="9" t="s">
        <v>724</v>
      </c>
      <c r="E280" s="9" t="s">
        <v>725</v>
      </c>
      <c r="F280" s="9">
        <v>1147905</v>
      </c>
      <c r="G280" s="9" t="str">
        <f>("xxxx" &amp; RIGHT(F280, 3))</f>
        <v>xxxx905</v>
      </c>
      <c r="H280" s="9">
        <v>86152</v>
      </c>
      <c r="I280" s="10" t="s">
        <v>28</v>
      </c>
      <c r="J280" s="9" t="s">
        <v>90</v>
      </c>
      <c r="K280" s="9" t="str">
        <f t="shared" si="24"/>
        <v>Hygienist 09</v>
      </c>
      <c r="L280" s="9" t="s">
        <v>50</v>
      </c>
      <c r="M280" s="11" t="s">
        <v>55</v>
      </c>
      <c r="N280" s="9" t="s">
        <v>56</v>
      </c>
      <c r="O280" s="12">
        <v>44929</v>
      </c>
      <c r="P280" s="12">
        <f t="shared" si="25"/>
        <v>44929</v>
      </c>
      <c r="Q280" s="13">
        <v>575</v>
      </c>
      <c r="R280" s="14"/>
      <c r="S280" s="14"/>
      <c r="T280" s="135">
        <f t="shared" si="26"/>
        <v>0</v>
      </c>
      <c r="U280" s="135" t="str">
        <f t="shared" si="27"/>
        <v>0</v>
      </c>
      <c r="V280" s="10"/>
      <c r="W280" s="9"/>
      <c r="X280" s="13"/>
      <c r="Y280" s="13" t="str">
        <f t="shared" si="28"/>
        <v/>
      </c>
      <c r="Z280" s="13">
        <v>0</v>
      </c>
      <c r="AA280" s="16">
        <f>SUM(DASHBOARD!$Z280-DASHBOARD!$X280)</f>
        <v>0</v>
      </c>
      <c r="AB280" s="9"/>
      <c r="AC280" s="9"/>
      <c r="AD280" s="9" t="s">
        <v>33</v>
      </c>
      <c r="AE280" s="9"/>
      <c r="AF280" s="17"/>
      <c r="AG280" s="17"/>
    </row>
    <row r="281" spans="1:33" ht="15.75" customHeight="1">
      <c r="A281" s="9" t="s">
        <v>726</v>
      </c>
      <c r="B281" s="9" t="str">
        <f t="shared" si="23"/>
        <v>OPEN</v>
      </c>
      <c r="C281" s="9" t="s">
        <v>138</v>
      </c>
      <c r="D281" s="9" t="s">
        <v>727</v>
      </c>
      <c r="E281" s="9" t="s">
        <v>728</v>
      </c>
      <c r="F281" s="9">
        <v>1137231</v>
      </c>
      <c r="G281" s="9" t="str">
        <f>("xxxx" &amp; RIGHT(F281, 3))</f>
        <v>xxxx231</v>
      </c>
      <c r="H281" s="9">
        <v>85867</v>
      </c>
      <c r="I281" s="10" t="s">
        <v>28</v>
      </c>
      <c r="J281" s="9" t="s">
        <v>90</v>
      </c>
      <c r="K281" s="9" t="str">
        <f t="shared" si="24"/>
        <v>Hygienist 09</v>
      </c>
      <c r="L281" s="9" t="s">
        <v>50</v>
      </c>
      <c r="M281" s="11" t="s">
        <v>55</v>
      </c>
      <c r="N281" s="9" t="s">
        <v>32</v>
      </c>
      <c r="O281" s="12">
        <v>44805</v>
      </c>
      <c r="P281" s="12">
        <f t="shared" si="25"/>
        <v>44805</v>
      </c>
      <c r="Q281" s="13">
        <v>575</v>
      </c>
      <c r="R281" s="14">
        <v>44931</v>
      </c>
      <c r="S281" s="14">
        <v>44961</v>
      </c>
      <c r="T281" s="135">
        <f t="shared" si="26"/>
        <v>30</v>
      </c>
      <c r="U281" s="135">
        <f t="shared" si="27"/>
        <v>126</v>
      </c>
      <c r="V281" s="10">
        <v>29</v>
      </c>
      <c r="W281" s="15">
        <v>45118</v>
      </c>
      <c r="X281" s="13">
        <v>12701.34</v>
      </c>
      <c r="Y281" s="13">
        <f t="shared" si="28"/>
        <v>12126.34</v>
      </c>
      <c r="Z281" s="13">
        <v>12701.34</v>
      </c>
      <c r="AA281" s="16">
        <f>SUM(DASHBOARD!$Z281-DASHBOARD!$X281)</f>
        <v>0</v>
      </c>
      <c r="AB281" s="9">
        <v>799843</v>
      </c>
      <c r="AC281" s="15">
        <v>45132</v>
      </c>
      <c r="AD281" s="15" t="s">
        <v>41</v>
      </c>
      <c r="AE281" s="9"/>
      <c r="AF281" s="17"/>
      <c r="AG281" s="17"/>
    </row>
    <row r="282" spans="1:33" ht="15.75" customHeight="1">
      <c r="A282" s="9" t="s">
        <v>729</v>
      </c>
      <c r="B282" s="9" t="str">
        <f t="shared" si="23"/>
        <v>OPEN</v>
      </c>
      <c r="C282" s="9" t="s">
        <v>138</v>
      </c>
      <c r="D282" s="9" t="s">
        <v>727</v>
      </c>
      <c r="E282" s="9" t="s">
        <v>728</v>
      </c>
      <c r="F282" s="9">
        <v>1163723</v>
      </c>
      <c r="G282" s="9" t="str">
        <f>("xxxx" &amp; RIGHT(F282, 3))</f>
        <v>xxxx723</v>
      </c>
      <c r="H282" s="9">
        <v>87297</v>
      </c>
      <c r="I282" s="10" t="s">
        <v>28</v>
      </c>
      <c r="J282" s="9" t="s">
        <v>90</v>
      </c>
      <c r="K282" s="9" t="str">
        <f t="shared" si="24"/>
        <v>Hygienist 09</v>
      </c>
      <c r="L282" s="9" t="s">
        <v>50</v>
      </c>
      <c r="M282" s="11" t="s">
        <v>55</v>
      </c>
      <c r="N282" s="9" t="s">
        <v>32</v>
      </c>
      <c r="O282" s="12">
        <v>44963</v>
      </c>
      <c r="P282" s="12">
        <f t="shared" si="25"/>
        <v>44963</v>
      </c>
      <c r="Q282" s="13">
        <v>575</v>
      </c>
      <c r="R282" s="14">
        <v>45008</v>
      </c>
      <c r="S282" s="14">
        <v>45017</v>
      </c>
      <c r="T282" s="135">
        <f t="shared" si="26"/>
        <v>9</v>
      </c>
      <c r="U282" s="135">
        <f t="shared" si="27"/>
        <v>45</v>
      </c>
      <c r="V282" s="10">
        <v>31</v>
      </c>
      <c r="W282" s="15">
        <v>45127</v>
      </c>
      <c r="X282" s="13">
        <v>11664.66</v>
      </c>
      <c r="Y282" s="13">
        <f t="shared" si="28"/>
        <v>11089.66</v>
      </c>
      <c r="Z282" s="13">
        <v>11664.66</v>
      </c>
      <c r="AA282" s="16">
        <f>SUM(DASHBOARD!$Z282-DASHBOARD!$X282)</f>
        <v>0</v>
      </c>
      <c r="AB282" s="9">
        <v>800964</v>
      </c>
      <c r="AC282" s="15">
        <v>45142</v>
      </c>
      <c r="AD282" s="15" t="s">
        <v>41</v>
      </c>
      <c r="AE282" s="9"/>
      <c r="AF282" s="17"/>
      <c r="AG282" s="17"/>
    </row>
    <row r="283" spans="1:33" ht="15.75" customHeight="1">
      <c r="A283" s="9" t="s">
        <v>730</v>
      </c>
      <c r="B283" s="9" t="str">
        <f t="shared" si="23"/>
        <v>OPEN</v>
      </c>
      <c r="C283" s="9" t="s">
        <v>138</v>
      </c>
      <c r="D283" s="9" t="s">
        <v>731</v>
      </c>
      <c r="E283" s="9" t="s">
        <v>732</v>
      </c>
      <c r="F283" s="9">
        <v>1183983</v>
      </c>
      <c r="G283" s="9" t="str">
        <f>("xxxx" &amp; RIGHT(F283, 3))</f>
        <v>xxxx983</v>
      </c>
      <c r="H283" s="9">
        <v>88353</v>
      </c>
      <c r="I283" s="10" t="s">
        <v>28</v>
      </c>
      <c r="J283" s="9" t="s">
        <v>154</v>
      </c>
      <c r="K283" s="9" t="str">
        <f t="shared" si="24"/>
        <v>Hygienist 14</v>
      </c>
      <c r="L283" s="9" t="s">
        <v>50</v>
      </c>
      <c r="M283" s="11" t="s">
        <v>55</v>
      </c>
      <c r="N283" s="9" t="s">
        <v>32</v>
      </c>
      <c r="O283" s="12">
        <v>45086</v>
      </c>
      <c r="P283" s="12">
        <f t="shared" si="25"/>
        <v>45086</v>
      </c>
      <c r="Q283" s="13">
        <v>875</v>
      </c>
      <c r="R283" s="14">
        <v>45086</v>
      </c>
      <c r="S283" s="14">
        <v>45087</v>
      </c>
      <c r="T283" s="135">
        <f t="shared" si="26"/>
        <v>1</v>
      </c>
      <c r="U283" s="135">
        <f t="shared" si="27"/>
        <v>0</v>
      </c>
      <c r="V283" s="10">
        <v>44</v>
      </c>
      <c r="W283" s="15">
        <v>45210</v>
      </c>
      <c r="X283" s="13">
        <v>8535.7000000000007</v>
      </c>
      <c r="Y283" s="13">
        <f t="shared" si="28"/>
        <v>7660.7000000000007</v>
      </c>
      <c r="Z283" s="13">
        <v>8535.7000000000007</v>
      </c>
      <c r="AA283" s="16">
        <f>SUM(DASHBOARD!$Z283-DASHBOARD!$X283)</f>
        <v>0</v>
      </c>
      <c r="AB283" s="9">
        <v>806509</v>
      </c>
      <c r="AC283" s="15">
        <v>45223</v>
      </c>
      <c r="AD283" s="15" t="s">
        <v>41</v>
      </c>
      <c r="AE283" s="9"/>
      <c r="AF283" s="17"/>
      <c r="AG283" s="17"/>
    </row>
    <row r="284" spans="1:33" ht="15.75" customHeight="1">
      <c r="A284" s="9" t="s">
        <v>733</v>
      </c>
      <c r="B284" s="9" t="str">
        <f t="shared" si="23"/>
        <v>OPEN</v>
      </c>
      <c r="C284" s="9" t="s">
        <v>138</v>
      </c>
      <c r="D284" s="9" t="s">
        <v>731</v>
      </c>
      <c r="E284" s="9" t="s">
        <v>732</v>
      </c>
      <c r="F284" s="9">
        <v>1224066</v>
      </c>
      <c r="G284" s="9" t="str">
        <f>("xxxx" &amp; RIGHT(F284, 3))</f>
        <v>xxxx066</v>
      </c>
      <c r="H284" s="9">
        <v>91184</v>
      </c>
      <c r="I284" s="10" t="s">
        <v>28</v>
      </c>
      <c r="J284" s="9" t="s">
        <v>154</v>
      </c>
      <c r="K284" s="9" t="str">
        <f t="shared" si="24"/>
        <v>Hygienist 14</v>
      </c>
      <c r="L284" s="9" t="s">
        <v>50</v>
      </c>
      <c r="M284" s="11" t="s">
        <v>55</v>
      </c>
      <c r="N284" s="9" t="s">
        <v>97</v>
      </c>
      <c r="O284" s="12">
        <v>45352</v>
      </c>
      <c r="P284" s="12">
        <f t="shared" si="25"/>
        <v>45352</v>
      </c>
      <c r="Q284" s="13">
        <v>4200</v>
      </c>
      <c r="R284" s="14"/>
      <c r="S284" s="14"/>
      <c r="T284" s="135">
        <f t="shared" si="26"/>
        <v>0</v>
      </c>
      <c r="U284" s="135" t="str">
        <f t="shared" si="27"/>
        <v>0</v>
      </c>
      <c r="V284" s="10"/>
      <c r="W284" s="15"/>
      <c r="X284" s="13"/>
      <c r="Y284" s="13" t="str">
        <f t="shared" si="28"/>
        <v/>
      </c>
      <c r="Z284" s="13">
        <v>0</v>
      </c>
      <c r="AA284" s="16">
        <f>SUM(DASHBOARD!$Z284-DASHBOARD!$X284)</f>
        <v>0</v>
      </c>
      <c r="AB284" s="9"/>
      <c r="AC284" s="15"/>
      <c r="AD284" s="15" t="s">
        <v>33</v>
      </c>
      <c r="AE284" s="9"/>
      <c r="AF284" s="17"/>
      <c r="AG284" s="17"/>
    </row>
    <row r="285" spans="1:33" ht="15.75" customHeight="1">
      <c r="A285" s="9"/>
      <c r="B285" s="9" t="str">
        <f t="shared" si="23"/>
        <v>Not Started</v>
      </c>
      <c r="C285" s="9" t="s">
        <v>138</v>
      </c>
      <c r="D285" s="9" t="s">
        <v>731</v>
      </c>
      <c r="E285" s="9" t="s">
        <v>732</v>
      </c>
      <c r="F285" s="9">
        <v>1305317</v>
      </c>
      <c r="G285" s="9" t="str">
        <f>("xxxx" &amp; RIGHT(F285, 3))</f>
        <v>xxxx317</v>
      </c>
      <c r="H285" s="9">
        <v>92968</v>
      </c>
      <c r="I285" s="10" t="s">
        <v>28</v>
      </c>
      <c r="J285" s="9" t="s">
        <v>154</v>
      </c>
      <c r="K285" s="9" t="str">
        <f t="shared" si="24"/>
        <v>Hygienist 14</v>
      </c>
      <c r="L285" s="9" t="s">
        <v>155</v>
      </c>
      <c r="M285" s="11" t="s">
        <v>55</v>
      </c>
      <c r="N285" s="9" t="s">
        <v>97</v>
      </c>
      <c r="O285" s="12">
        <v>45519</v>
      </c>
      <c r="P285" s="12">
        <f t="shared" si="25"/>
        <v>45519</v>
      </c>
      <c r="Q285" s="13">
        <v>4000</v>
      </c>
      <c r="R285" s="14"/>
      <c r="S285" s="14"/>
      <c r="T285" s="135">
        <f t="shared" si="26"/>
        <v>0</v>
      </c>
      <c r="U285" s="135" t="str">
        <f t="shared" si="27"/>
        <v>0</v>
      </c>
      <c r="V285" s="10"/>
      <c r="W285" s="15"/>
      <c r="X285" s="13"/>
      <c r="Y285" s="13" t="str">
        <f t="shared" si="28"/>
        <v/>
      </c>
      <c r="Z285" s="13">
        <v>0</v>
      </c>
      <c r="AA285" s="16">
        <f>SUM(DASHBOARD!$Z285-DASHBOARD!$X285)</f>
        <v>0</v>
      </c>
      <c r="AB285" s="9"/>
      <c r="AC285" s="15"/>
      <c r="AD285" s="15" t="s">
        <v>33</v>
      </c>
      <c r="AE285" s="9"/>
      <c r="AF285" s="17"/>
      <c r="AG285" s="17"/>
    </row>
    <row r="286" spans="1:33" ht="15.75" customHeight="1">
      <c r="A286" s="9" t="s">
        <v>734</v>
      </c>
      <c r="B286" s="9" t="str">
        <f t="shared" si="23"/>
        <v>OPEN</v>
      </c>
      <c r="C286" s="9" t="s">
        <v>138</v>
      </c>
      <c r="D286" s="9" t="s">
        <v>735</v>
      </c>
      <c r="E286" s="9" t="s">
        <v>736</v>
      </c>
      <c r="F286" s="9">
        <v>1142107</v>
      </c>
      <c r="G286" s="9" t="str">
        <f>("xxxx" &amp; RIGHT(F286, 3))</f>
        <v>xxxx107</v>
      </c>
      <c r="H286" s="9">
        <v>86217</v>
      </c>
      <c r="I286" s="10" t="s">
        <v>28</v>
      </c>
      <c r="J286" s="9" t="s">
        <v>154</v>
      </c>
      <c r="K286" s="9" t="str">
        <f t="shared" si="24"/>
        <v>Hygienist 14</v>
      </c>
      <c r="L286" s="9" t="s">
        <v>50</v>
      </c>
      <c r="M286" s="11" t="s">
        <v>31</v>
      </c>
      <c r="N286" s="9" t="s">
        <v>32</v>
      </c>
      <c r="O286" s="12">
        <v>44818</v>
      </c>
      <c r="P286" s="12">
        <f t="shared" si="25"/>
        <v>44818</v>
      </c>
      <c r="Q286" s="13">
        <v>13000</v>
      </c>
      <c r="R286" s="14">
        <v>44874</v>
      </c>
      <c r="S286" s="14">
        <v>44884</v>
      </c>
      <c r="T286" s="135">
        <f t="shared" si="26"/>
        <v>10</v>
      </c>
      <c r="U286" s="135">
        <f t="shared" si="27"/>
        <v>56</v>
      </c>
      <c r="V286" s="10">
        <v>172</v>
      </c>
      <c r="W286" s="15">
        <v>45806</v>
      </c>
      <c r="X286" s="13">
        <v>11726.56</v>
      </c>
      <c r="Y286" s="13">
        <f t="shared" si="28"/>
        <v>-1273.4400000000005</v>
      </c>
      <c r="Z286" s="13">
        <v>11726.56</v>
      </c>
      <c r="AA286" s="16">
        <f>SUM(DASHBOARD!$Z286-DASHBOARD!$X286)</f>
        <v>0</v>
      </c>
      <c r="AB286" s="9">
        <v>854347</v>
      </c>
      <c r="AC286" s="15">
        <v>45824</v>
      </c>
      <c r="AD286" s="9" t="s">
        <v>41</v>
      </c>
      <c r="AE286" s="18" t="s">
        <v>737</v>
      </c>
      <c r="AF286" s="17"/>
      <c r="AG286" s="17"/>
    </row>
    <row r="287" spans="1:33" ht="15.75" customHeight="1">
      <c r="A287" s="9" t="s">
        <v>738</v>
      </c>
      <c r="B287" s="9" t="str">
        <f t="shared" si="23"/>
        <v>OPEN</v>
      </c>
      <c r="C287" s="9" t="s">
        <v>138</v>
      </c>
      <c r="D287" s="9" t="s">
        <v>739</v>
      </c>
      <c r="E287" s="9" t="s">
        <v>740</v>
      </c>
      <c r="F287" s="9">
        <v>1243679</v>
      </c>
      <c r="G287" s="9" t="str">
        <f>("xxxx" &amp; RIGHT(F287, 3))</f>
        <v>xxxx679</v>
      </c>
      <c r="H287" s="9">
        <v>92211</v>
      </c>
      <c r="I287" s="10" t="s">
        <v>28</v>
      </c>
      <c r="J287" s="9" t="s">
        <v>154</v>
      </c>
      <c r="K287" s="9" t="str">
        <f t="shared" si="24"/>
        <v>Hygienist 14</v>
      </c>
      <c r="L287" s="9" t="s">
        <v>50</v>
      </c>
      <c r="M287" s="11" t="s">
        <v>55</v>
      </c>
      <c r="N287" s="9" t="s">
        <v>32</v>
      </c>
      <c r="O287" s="12">
        <v>45450</v>
      </c>
      <c r="P287" s="12">
        <f t="shared" si="25"/>
        <v>45450</v>
      </c>
      <c r="Q287" s="13">
        <v>4000</v>
      </c>
      <c r="R287" s="14">
        <v>45450</v>
      </c>
      <c r="S287" s="14">
        <v>45451</v>
      </c>
      <c r="T287" s="135">
        <f t="shared" si="26"/>
        <v>1</v>
      </c>
      <c r="U287" s="135">
        <f t="shared" si="27"/>
        <v>0</v>
      </c>
      <c r="V287" s="10">
        <v>160</v>
      </c>
      <c r="W287" s="15">
        <v>45784</v>
      </c>
      <c r="X287" s="13">
        <v>2152.98</v>
      </c>
      <c r="Y287" s="13">
        <f t="shared" si="28"/>
        <v>-1847.02</v>
      </c>
      <c r="Z287" s="13">
        <v>2152.98</v>
      </c>
      <c r="AA287" s="16">
        <f>SUM(DASHBOARD!$Z287-DASHBOARD!$X287)</f>
        <v>0</v>
      </c>
      <c r="AB287" s="9">
        <v>851064</v>
      </c>
      <c r="AC287" s="15">
        <v>45789</v>
      </c>
      <c r="AD287" s="9" t="s">
        <v>41</v>
      </c>
      <c r="AE287" s="18" t="s">
        <v>741</v>
      </c>
      <c r="AF287" s="17"/>
      <c r="AG287" s="17"/>
    </row>
    <row r="288" spans="1:33" ht="15.75" customHeight="1">
      <c r="A288" s="9" t="s">
        <v>742</v>
      </c>
      <c r="B288" s="9" t="str">
        <f t="shared" si="23"/>
        <v>OPEN</v>
      </c>
      <c r="C288" s="9" t="s">
        <v>138</v>
      </c>
      <c r="D288" s="9" t="s">
        <v>743</v>
      </c>
      <c r="E288" s="9" t="s">
        <v>744</v>
      </c>
      <c r="F288" s="9">
        <v>1232533</v>
      </c>
      <c r="G288" s="9" t="str">
        <f>("xxxx" &amp; RIGHT(F288, 3))</f>
        <v>xxxx533</v>
      </c>
      <c r="H288" s="9">
        <v>91809</v>
      </c>
      <c r="I288" s="10" t="s">
        <v>28</v>
      </c>
      <c r="J288" s="9"/>
      <c r="K288" s="9" t="e">
        <f t="shared" si="24"/>
        <v>#N/A</v>
      </c>
      <c r="L288" s="9" t="s">
        <v>39</v>
      </c>
      <c r="M288" s="11" t="s">
        <v>55</v>
      </c>
      <c r="N288" s="9" t="s">
        <v>97</v>
      </c>
      <c r="O288" s="12">
        <v>45421</v>
      </c>
      <c r="P288" s="12">
        <f t="shared" si="25"/>
        <v>45421</v>
      </c>
      <c r="Q288" s="13">
        <v>15400</v>
      </c>
      <c r="R288" s="14"/>
      <c r="S288" s="14"/>
      <c r="T288" s="135">
        <f t="shared" si="26"/>
        <v>0</v>
      </c>
      <c r="U288" s="135" t="str">
        <f t="shared" si="27"/>
        <v>0</v>
      </c>
      <c r="V288" s="10"/>
      <c r="W288" s="9"/>
      <c r="X288" s="13"/>
      <c r="Y288" s="13" t="str">
        <f t="shared" si="28"/>
        <v/>
      </c>
      <c r="Z288" s="13">
        <v>0</v>
      </c>
      <c r="AA288" s="16">
        <f>SUM(DASHBOARD!$Z288-DASHBOARD!$X288)</f>
        <v>0</v>
      </c>
      <c r="AB288" s="9"/>
      <c r="AC288" s="9"/>
      <c r="AD288" s="9" t="s">
        <v>33</v>
      </c>
      <c r="AE288" s="9"/>
      <c r="AF288" s="17"/>
      <c r="AG288" s="17"/>
    </row>
    <row r="289" spans="1:33" ht="15.75" customHeight="1">
      <c r="A289" s="9" t="s">
        <v>745</v>
      </c>
      <c r="B289" s="9" t="str">
        <f t="shared" si="23"/>
        <v>OPEN</v>
      </c>
      <c r="C289" s="9" t="s">
        <v>138</v>
      </c>
      <c r="D289" s="9" t="s">
        <v>743</v>
      </c>
      <c r="E289" s="9" t="s">
        <v>744</v>
      </c>
      <c r="F289" s="9">
        <v>1232548</v>
      </c>
      <c r="G289" s="9" t="str">
        <f>("xxxx" &amp; RIGHT(F289, 3))</f>
        <v>xxxx548</v>
      </c>
      <c r="H289" s="9">
        <v>91836</v>
      </c>
      <c r="I289" s="10" t="s">
        <v>28</v>
      </c>
      <c r="J289" s="9"/>
      <c r="K289" s="9" t="e">
        <f t="shared" si="24"/>
        <v>#N/A</v>
      </c>
      <c r="L289" s="9" t="s">
        <v>39</v>
      </c>
      <c r="M289" s="11" t="s">
        <v>55</v>
      </c>
      <c r="N289" s="9" t="s">
        <v>97</v>
      </c>
      <c r="O289" s="12">
        <v>45422</v>
      </c>
      <c r="P289" s="12">
        <f t="shared" si="25"/>
        <v>45422</v>
      </c>
      <c r="Q289" s="13">
        <v>11200</v>
      </c>
      <c r="R289" s="14"/>
      <c r="S289" s="14"/>
      <c r="T289" s="135">
        <f t="shared" si="26"/>
        <v>0</v>
      </c>
      <c r="U289" s="135" t="str">
        <f t="shared" si="27"/>
        <v>0</v>
      </c>
      <c r="V289" s="10"/>
      <c r="W289" s="9"/>
      <c r="X289" s="13"/>
      <c r="Y289" s="13" t="str">
        <f t="shared" si="28"/>
        <v/>
      </c>
      <c r="Z289" s="13">
        <v>0</v>
      </c>
      <c r="AA289" s="16">
        <f>SUM(DASHBOARD!$Z289-DASHBOARD!$X289)</f>
        <v>0</v>
      </c>
      <c r="AB289" s="9"/>
      <c r="AC289" s="9"/>
      <c r="AD289" s="9" t="s">
        <v>33</v>
      </c>
      <c r="AE289" s="9"/>
      <c r="AF289" s="17"/>
      <c r="AG289" s="17"/>
    </row>
    <row r="290" spans="1:33" ht="15.75" customHeight="1">
      <c r="A290" s="9" t="s">
        <v>746</v>
      </c>
      <c r="B290" s="9" t="str">
        <f t="shared" si="23"/>
        <v>OPEN</v>
      </c>
      <c r="C290" s="9" t="s">
        <v>138</v>
      </c>
      <c r="D290" s="9" t="s">
        <v>747</v>
      </c>
      <c r="E290" s="9" t="s">
        <v>748</v>
      </c>
      <c r="F290" s="9">
        <v>1198180</v>
      </c>
      <c r="G290" s="9" t="str">
        <f>("xxxx" &amp; RIGHT(F290, 3))</f>
        <v>xxxx180</v>
      </c>
      <c r="H290" s="9">
        <v>89628</v>
      </c>
      <c r="I290" s="10" t="s">
        <v>28</v>
      </c>
      <c r="J290" s="9" t="s">
        <v>154</v>
      </c>
      <c r="K290" s="9" t="str">
        <f t="shared" si="24"/>
        <v>Hygienist 14</v>
      </c>
      <c r="L290" s="9" t="s">
        <v>50</v>
      </c>
      <c r="M290" s="11" t="s">
        <v>55</v>
      </c>
      <c r="N290" s="9" t="s">
        <v>32</v>
      </c>
      <c r="O290" s="12">
        <v>45199</v>
      </c>
      <c r="P290" s="12">
        <f t="shared" si="25"/>
        <v>45199</v>
      </c>
      <c r="Q290" s="13">
        <v>7875</v>
      </c>
      <c r="R290" s="14">
        <v>45199</v>
      </c>
      <c r="S290" s="14">
        <v>45200</v>
      </c>
      <c r="T290" s="135">
        <f t="shared" si="26"/>
        <v>1</v>
      </c>
      <c r="U290" s="135">
        <f t="shared" si="27"/>
        <v>0</v>
      </c>
      <c r="V290" s="10">
        <v>65</v>
      </c>
      <c r="W290" s="15">
        <v>45371</v>
      </c>
      <c r="X290" s="13">
        <v>5413.73</v>
      </c>
      <c r="Y290" s="13">
        <f t="shared" si="28"/>
        <v>-2461.2700000000004</v>
      </c>
      <c r="Z290" s="13">
        <f>DASHBOARD!$X290</f>
        <v>5413.73</v>
      </c>
      <c r="AA290" s="16">
        <f>SUM(DASHBOARD!$Z290-DASHBOARD!$X290)</f>
        <v>0</v>
      </c>
      <c r="AB290" s="9">
        <v>819024</v>
      </c>
      <c r="AC290" s="15">
        <v>45414</v>
      </c>
      <c r="AD290" s="9" t="s">
        <v>41</v>
      </c>
      <c r="AE290" s="9"/>
      <c r="AF290" s="17"/>
      <c r="AG290" s="17"/>
    </row>
    <row r="291" spans="1:33" ht="15.75" customHeight="1">
      <c r="A291" s="9" t="s">
        <v>749</v>
      </c>
      <c r="B291" s="9" t="str">
        <f t="shared" si="23"/>
        <v>OPEN</v>
      </c>
      <c r="C291" s="9" t="s">
        <v>138</v>
      </c>
      <c r="D291" s="9" t="s">
        <v>750</v>
      </c>
      <c r="E291" s="9" t="s">
        <v>751</v>
      </c>
      <c r="F291" s="9">
        <v>1158460</v>
      </c>
      <c r="G291" s="9" t="str">
        <f>("xxxx" &amp; RIGHT(F291, 3))</f>
        <v>xxxx460</v>
      </c>
      <c r="H291" s="9">
        <v>86961</v>
      </c>
      <c r="I291" s="10" t="s">
        <v>28</v>
      </c>
      <c r="J291" s="9" t="s">
        <v>154</v>
      </c>
      <c r="K291" s="9" t="str">
        <f t="shared" si="24"/>
        <v>Hygienist 14</v>
      </c>
      <c r="L291" s="9" t="s">
        <v>50</v>
      </c>
      <c r="M291" s="11" t="s">
        <v>55</v>
      </c>
      <c r="N291" s="9" t="s">
        <v>32</v>
      </c>
      <c r="O291" s="12">
        <v>44949</v>
      </c>
      <c r="P291" s="12">
        <f t="shared" si="25"/>
        <v>44949</v>
      </c>
      <c r="Q291" s="13">
        <v>190287.5</v>
      </c>
      <c r="R291" s="14">
        <v>44973</v>
      </c>
      <c r="S291" s="14">
        <v>45125</v>
      </c>
      <c r="T291" s="135">
        <f t="shared" si="26"/>
        <v>152</v>
      </c>
      <c r="U291" s="135">
        <f t="shared" si="27"/>
        <v>24</v>
      </c>
      <c r="V291" s="10">
        <v>211</v>
      </c>
      <c r="W291" s="15">
        <v>45832</v>
      </c>
      <c r="X291" s="13">
        <v>37545.440000000002</v>
      </c>
      <c r="Y291" s="13">
        <f t="shared" si="28"/>
        <v>-152742.06</v>
      </c>
      <c r="Z291" s="13">
        <v>0</v>
      </c>
      <c r="AA291" s="16">
        <f>SUM(DASHBOARD!$Z291-DASHBOARD!$X291)</f>
        <v>-37545.440000000002</v>
      </c>
      <c r="AB291" s="9"/>
      <c r="AC291" s="15"/>
      <c r="AD291" s="9" t="s">
        <v>33</v>
      </c>
      <c r="AE291" s="9"/>
      <c r="AF291" s="17"/>
      <c r="AG291" s="17"/>
    </row>
    <row r="292" spans="1:33" ht="15.75" customHeight="1">
      <c r="A292" s="9" t="s">
        <v>752</v>
      </c>
      <c r="B292" s="9" t="str">
        <f t="shared" si="23"/>
        <v>OPEN</v>
      </c>
      <c r="C292" s="9" t="s">
        <v>138</v>
      </c>
      <c r="D292" s="9" t="s">
        <v>753</v>
      </c>
      <c r="E292" s="9" t="s">
        <v>754</v>
      </c>
      <c r="F292" s="9">
        <v>1213407</v>
      </c>
      <c r="G292" s="9" t="str">
        <f>("xxxx" &amp; RIGHT(F292, 3))</f>
        <v>xxxx407</v>
      </c>
      <c r="H292" s="9">
        <v>82742</v>
      </c>
      <c r="I292" s="10" t="s">
        <v>28</v>
      </c>
      <c r="J292" s="9" t="s">
        <v>154</v>
      </c>
      <c r="K292" s="9" t="str">
        <f t="shared" si="24"/>
        <v>Hygienist 14</v>
      </c>
      <c r="L292" s="9" t="s">
        <v>39</v>
      </c>
      <c r="M292" s="11" t="s">
        <v>55</v>
      </c>
      <c r="N292" s="9" t="s">
        <v>97</v>
      </c>
      <c r="O292" s="12">
        <v>45300</v>
      </c>
      <c r="P292" s="12">
        <f t="shared" si="25"/>
        <v>45300</v>
      </c>
      <c r="Q292" s="13">
        <v>5500</v>
      </c>
      <c r="R292" s="14"/>
      <c r="S292" s="14"/>
      <c r="T292" s="135">
        <f t="shared" si="26"/>
        <v>0</v>
      </c>
      <c r="U292" s="135" t="str">
        <f t="shared" si="27"/>
        <v>0</v>
      </c>
      <c r="V292" s="10"/>
      <c r="W292" s="15"/>
      <c r="X292" s="13"/>
      <c r="Y292" s="13" t="str">
        <f t="shared" si="28"/>
        <v/>
      </c>
      <c r="Z292" s="13">
        <v>0</v>
      </c>
      <c r="AA292" s="16">
        <f>SUM(DASHBOARD!$Z292-DASHBOARD!$X292)</f>
        <v>0</v>
      </c>
      <c r="AB292" s="9"/>
      <c r="AC292" s="15"/>
      <c r="AD292" s="9" t="s">
        <v>33</v>
      </c>
      <c r="AE292" s="9"/>
      <c r="AF292" s="17"/>
      <c r="AG292" s="17"/>
    </row>
    <row r="293" spans="1:33" ht="15.75" customHeight="1">
      <c r="A293" s="9" t="s">
        <v>755</v>
      </c>
      <c r="B293" s="9" t="str">
        <f t="shared" si="23"/>
        <v>OPEN</v>
      </c>
      <c r="C293" s="9" t="s">
        <v>138</v>
      </c>
      <c r="D293" s="9" t="s">
        <v>756</v>
      </c>
      <c r="E293" s="9" t="s">
        <v>757</v>
      </c>
      <c r="F293" s="9">
        <v>1304867</v>
      </c>
      <c r="G293" s="9" t="str">
        <f>("xxxx" &amp; RIGHT(F293, 3))</f>
        <v>xxxx867</v>
      </c>
      <c r="H293" s="9">
        <v>92944</v>
      </c>
      <c r="I293" s="10" t="s">
        <v>28</v>
      </c>
      <c r="J293" s="9" t="s">
        <v>154</v>
      </c>
      <c r="K293" s="9" t="str">
        <f t="shared" si="24"/>
        <v>Hygienist 14</v>
      </c>
      <c r="L293" s="9" t="s">
        <v>155</v>
      </c>
      <c r="M293" s="11" t="s">
        <v>55</v>
      </c>
      <c r="N293" s="9" t="s">
        <v>32</v>
      </c>
      <c r="O293" s="12">
        <v>45519</v>
      </c>
      <c r="P293" s="12">
        <f t="shared" si="25"/>
        <v>45519</v>
      </c>
      <c r="Q293" s="13">
        <v>4000</v>
      </c>
      <c r="R293" s="14">
        <v>45524</v>
      </c>
      <c r="S293" s="14">
        <v>45890</v>
      </c>
      <c r="T293" s="135">
        <f t="shared" si="26"/>
        <v>366</v>
      </c>
      <c r="U293" s="135">
        <f t="shared" si="27"/>
        <v>5</v>
      </c>
      <c r="V293" s="10">
        <v>161</v>
      </c>
      <c r="W293" s="15">
        <v>45784</v>
      </c>
      <c r="X293" s="13">
        <v>2032.9</v>
      </c>
      <c r="Y293" s="13">
        <f t="shared" si="28"/>
        <v>-1967.1</v>
      </c>
      <c r="Z293" s="13">
        <v>2032.9</v>
      </c>
      <c r="AA293" s="16">
        <f>SUM(DASHBOARD!$Z293-DASHBOARD!$X293)</f>
        <v>0</v>
      </c>
      <c r="AB293" s="9">
        <v>854349</v>
      </c>
      <c r="AC293" s="15">
        <v>45824</v>
      </c>
      <c r="AD293" s="9" t="s">
        <v>41</v>
      </c>
      <c r="AE293" s="18" t="s">
        <v>758</v>
      </c>
      <c r="AF293" s="17"/>
      <c r="AG293" s="17"/>
    </row>
    <row r="294" spans="1:33" ht="15.75" customHeight="1">
      <c r="A294" s="9" t="s">
        <v>759</v>
      </c>
      <c r="B294" s="9" t="str">
        <f t="shared" si="23"/>
        <v>OPEN</v>
      </c>
      <c r="C294" s="9" t="s">
        <v>138</v>
      </c>
      <c r="D294" s="9" t="s">
        <v>760</v>
      </c>
      <c r="E294" s="9" t="s">
        <v>761</v>
      </c>
      <c r="F294" s="9">
        <v>1132987</v>
      </c>
      <c r="G294" s="9" t="str">
        <f>("xxxx" &amp; RIGHT(F294, 3))</f>
        <v>xxxx987</v>
      </c>
      <c r="H294" s="9">
        <v>85620</v>
      </c>
      <c r="I294" s="10" t="s">
        <v>28</v>
      </c>
      <c r="J294" s="9" t="s">
        <v>154</v>
      </c>
      <c r="K294" s="9" t="str">
        <f t="shared" si="24"/>
        <v>Hygienist 14</v>
      </c>
      <c r="L294" s="9" t="s">
        <v>50</v>
      </c>
      <c r="M294" s="11" t="s">
        <v>40</v>
      </c>
      <c r="N294" s="9" t="s">
        <v>32</v>
      </c>
      <c r="O294" s="12">
        <v>44679</v>
      </c>
      <c r="P294" s="12">
        <f t="shared" si="25"/>
        <v>44679</v>
      </c>
      <c r="Q294" s="13">
        <v>21075</v>
      </c>
      <c r="R294" s="14">
        <v>44763</v>
      </c>
      <c r="S294" s="14">
        <v>44769</v>
      </c>
      <c r="T294" s="135">
        <f t="shared" si="26"/>
        <v>6</v>
      </c>
      <c r="U294" s="135">
        <f t="shared" si="27"/>
        <v>84</v>
      </c>
      <c r="V294" s="10">
        <v>2</v>
      </c>
      <c r="W294" s="15">
        <v>44840</v>
      </c>
      <c r="X294" s="13">
        <v>29313.56</v>
      </c>
      <c r="Y294" s="13">
        <f t="shared" si="28"/>
        <v>8238.5600000000013</v>
      </c>
      <c r="Z294" s="13">
        <v>29313.56</v>
      </c>
      <c r="AA294" s="16">
        <f>SUM(DASHBOARD!$Z294-DASHBOARD!$X294)</f>
        <v>0</v>
      </c>
      <c r="AB294" s="9">
        <v>780525</v>
      </c>
      <c r="AC294" s="15">
        <v>44840</v>
      </c>
      <c r="AD294" s="15" t="s">
        <v>41</v>
      </c>
      <c r="AE294" s="9"/>
      <c r="AF294" s="17"/>
      <c r="AG294" s="17"/>
    </row>
    <row r="295" spans="1:33" ht="15.75" customHeight="1">
      <c r="A295" s="9" t="s">
        <v>762</v>
      </c>
      <c r="B295" s="9" t="str">
        <f t="shared" si="23"/>
        <v>OPEN</v>
      </c>
      <c r="C295" s="9" t="s">
        <v>138</v>
      </c>
      <c r="D295" s="9" t="s">
        <v>760</v>
      </c>
      <c r="E295" s="9" t="s">
        <v>761</v>
      </c>
      <c r="F295" s="9">
        <v>1177420</v>
      </c>
      <c r="G295" s="9" t="str">
        <f>("xxxx" &amp; RIGHT(F295, 3))</f>
        <v>xxxx420</v>
      </c>
      <c r="H295" s="9">
        <v>87998</v>
      </c>
      <c r="I295" s="10" t="s">
        <v>28</v>
      </c>
      <c r="J295" s="9" t="s">
        <v>154</v>
      </c>
      <c r="K295" s="9" t="str">
        <f t="shared" si="24"/>
        <v>Hygienist 14</v>
      </c>
      <c r="L295" s="9" t="s">
        <v>50</v>
      </c>
      <c r="M295" s="11" t="s">
        <v>55</v>
      </c>
      <c r="N295" s="9" t="s">
        <v>32</v>
      </c>
      <c r="O295" s="12">
        <v>45036</v>
      </c>
      <c r="P295" s="12">
        <f t="shared" si="25"/>
        <v>45036</v>
      </c>
      <c r="Q295" s="13"/>
      <c r="R295" s="14">
        <v>45036</v>
      </c>
      <c r="S295" s="14">
        <v>45037</v>
      </c>
      <c r="T295" s="135">
        <f t="shared" si="26"/>
        <v>1</v>
      </c>
      <c r="U295" s="135">
        <f t="shared" si="27"/>
        <v>0</v>
      </c>
      <c r="V295" s="10">
        <v>36</v>
      </c>
      <c r="W295" s="15">
        <v>45139</v>
      </c>
      <c r="X295" s="13">
        <v>6062.8</v>
      </c>
      <c r="Y295" s="13">
        <f t="shared" si="28"/>
        <v>6062.8</v>
      </c>
      <c r="Z295" s="13">
        <v>6062.8</v>
      </c>
      <c r="AA295" s="16">
        <f>SUM(DASHBOARD!$Z295-DASHBOARD!$X295)</f>
        <v>0</v>
      </c>
      <c r="AB295" s="9">
        <v>800921</v>
      </c>
      <c r="AC295" s="15">
        <v>45142</v>
      </c>
      <c r="AD295" s="15" t="s">
        <v>41</v>
      </c>
      <c r="AE295" s="9"/>
      <c r="AF295" s="17"/>
      <c r="AG295" s="17"/>
    </row>
    <row r="296" spans="1:33" ht="15.75" customHeight="1">
      <c r="A296" s="9" t="s">
        <v>763</v>
      </c>
      <c r="B296" s="9" t="str">
        <f t="shared" si="23"/>
        <v>OPEN</v>
      </c>
      <c r="C296" s="9" t="s">
        <v>138</v>
      </c>
      <c r="D296" s="9" t="s">
        <v>760</v>
      </c>
      <c r="E296" s="9" t="s">
        <v>761</v>
      </c>
      <c r="F296" s="9">
        <v>1202649</v>
      </c>
      <c r="G296" s="9" t="str">
        <f>("xxxx" &amp; RIGHT(F296, 3))</f>
        <v>xxxx649</v>
      </c>
      <c r="H296" s="9">
        <v>89785</v>
      </c>
      <c r="I296" s="10" t="s">
        <v>28</v>
      </c>
      <c r="J296" s="9" t="s">
        <v>154</v>
      </c>
      <c r="K296" s="9" t="str">
        <f t="shared" si="24"/>
        <v>Hygienist 14</v>
      </c>
      <c r="L296" s="9" t="s">
        <v>50</v>
      </c>
      <c r="M296" s="11" t="s">
        <v>55</v>
      </c>
      <c r="N296" s="9" t="s">
        <v>32</v>
      </c>
      <c r="O296" s="12">
        <v>45243</v>
      </c>
      <c r="P296" s="12">
        <f t="shared" si="25"/>
        <v>45243</v>
      </c>
      <c r="Q296" s="13">
        <v>3875</v>
      </c>
      <c r="R296" s="14">
        <v>45227</v>
      </c>
      <c r="S296" s="14">
        <v>45227</v>
      </c>
      <c r="T296" s="135">
        <f t="shared" si="26"/>
        <v>0</v>
      </c>
      <c r="U296" s="135">
        <f t="shared" si="27"/>
        <v>-16</v>
      </c>
      <c r="V296" s="10">
        <v>122</v>
      </c>
      <c r="W296" s="15">
        <v>45504</v>
      </c>
      <c r="X296" s="13">
        <v>2523.58</v>
      </c>
      <c r="Y296" s="13">
        <f t="shared" si="28"/>
        <v>-1351.42</v>
      </c>
      <c r="Z296" s="13">
        <v>2523.58</v>
      </c>
      <c r="AA296" s="16">
        <f>SUM(DASHBOARD!$Z296-DASHBOARD!$X296)</f>
        <v>0</v>
      </c>
      <c r="AB296" s="9">
        <v>827896</v>
      </c>
      <c r="AC296" s="15">
        <v>45527</v>
      </c>
      <c r="AD296" s="15" t="s">
        <v>41</v>
      </c>
      <c r="AE296" s="9"/>
      <c r="AF296" s="17"/>
      <c r="AG296" s="17"/>
    </row>
    <row r="297" spans="1:33" ht="15.75" customHeight="1">
      <c r="A297" s="9" t="s">
        <v>764</v>
      </c>
      <c r="B297" s="9" t="str">
        <f t="shared" si="23"/>
        <v>OPEN</v>
      </c>
      <c r="C297" s="9" t="s">
        <v>138</v>
      </c>
      <c r="D297" s="9" t="s">
        <v>760</v>
      </c>
      <c r="E297" s="9" t="s">
        <v>761</v>
      </c>
      <c r="F297" s="9">
        <v>1310116</v>
      </c>
      <c r="G297" s="9" t="str">
        <f>("xxxx" &amp; RIGHT(F297, 3))</f>
        <v>xxxx116</v>
      </c>
      <c r="H297" s="9">
        <v>93264</v>
      </c>
      <c r="I297" s="10" t="s">
        <v>28</v>
      </c>
      <c r="J297" s="9" t="s">
        <v>154</v>
      </c>
      <c r="K297" s="9" t="str">
        <f t="shared" si="24"/>
        <v>Hygienist 14</v>
      </c>
      <c r="L297" s="9" t="s">
        <v>50</v>
      </c>
      <c r="M297" s="11" t="s">
        <v>55</v>
      </c>
      <c r="N297" s="9" t="s">
        <v>97</v>
      </c>
      <c r="O297" s="12">
        <v>45541</v>
      </c>
      <c r="P297" s="12">
        <f t="shared" si="25"/>
        <v>45541</v>
      </c>
      <c r="Q297" s="13"/>
      <c r="R297" s="14"/>
      <c r="S297" s="14"/>
      <c r="T297" s="135">
        <f t="shared" si="26"/>
        <v>0</v>
      </c>
      <c r="U297" s="135" t="str">
        <f t="shared" si="27"/>
        <v>0</v>
      </c>
      <c r="V297" s="10"/>
      <c r="W297" s="15"/>
      <c r="X297" s="13"/>
      <c r="Y297" s="13" t="str">
        <f t="shared" si="28"/>
        <v/>
      </c>
      <c r="Z297" s="13">
        <v>0</v>
      </c>
      <c r="AA297" s="16">
        <f>SUM(DASHBOARD!$Z297-DASHBOARD!$X297)</f>
        <v>0</v>
      </c>
      <c r="AB297" s="9"/>
      <c r="AC297" s="15"/>
      <c r="AD297" s="15" t="s">
        <v>33</v>
      </c>
      <c r="AE297" s="9"/>
      <c r="AF297" s="17"/>
      <c r="AG297" s="17"/>
    </row>
    <row r="298" spans="1:33" ht="15.75" customHeight="1">
      <c r="A298" s="9" t="s">
        <v>765</v>
      </c>
      <c r="B298" s="9" t="str">
        <f t="shared" si="23"/>
        <v>OPEN</v>
      </c>
      <c r="C298" s="9" t="s">
        <v>138</v>
      </c>
      <c r="D298" s="9" t="s">
        <v>766</v>
      </c>
      <c r="E298" s="9" t="s">
        <v>767</v>
      </c>
      <c r="F298" s="9">
        <v>1205691</v>
      </c>
      <c r="G298" s="9" t="str">
        <f>("xxxx" &amp; RIGHT(F298, 3))</f>
        <v>xxxx691</v>
      </c>
      <c r="H298" s="9">
        <v>90030</v>
      </c>
      <c r="I298" s="10" t="s">
        <v>28</v>
      </c>
      <c r="J298" s="9" t="s">
        <v>154</v>
      </c>
      <c r="K298" s="9" t="str">
        <f t="shared" si="24"/>
        <v>Hygienist 14</v>
      </c>
      <c r="L298" s="9" t="s">
        <v>50</v>
      </c>
      <c r="M298" s="11" t="s">
        <v>55</v>
      </c>
      <c r="N298" s="9" t="s">
        <v>32</v>
      </c>
      <c r="O298" s="12">
        <v>45247</v>
      </c>
      <c r="P298" s="12">
        <f t="shared" si="25"/>
        <v>45247</v>
      </c>
      <c r="Q298" s="13">
        <v>11375</v>
      </c>
      <c r="R298" s="14">
        <v>45247</v>
      </c>
      <c r="S298" s="14">
        <v>45248</v>
      </c>
      <c r="T298" s="135">
        <f t="shared" si="26"/>
        <v>1</v>
      </c>
      <c r="U298" s="135">
        <f t="shared" si="27"/>
        <v>0</v>
      </c>
      <c r="V298" s="10">
        <v>70</v>
      </c>
      <c r="W298" s="15">
        <v>45384</v>
      </c>
      <c r="X298" s="13">
        <v>6029.25</v>
      </c>
      <c r="Y298" s="13">
        <f t="shared" si="28"/>
        <v>-5345.75</v>
      </c>
      <c r="Z298" s="13">
        <f>DASHBOARD!$X298</f>
        <v>6029.25</v>
      </c>
      <c r="AA298" s="16">
        <f>SUM(DASHBOARD!$Z298-DASHBOARD!$X298)</f>
        <v>0</v>
      </c>
      <c r="AB298" s="9">
        <v>818641</v>
      </c>
      <c r="AC298" s="15">
        <v>45408</v>
      </c>
      <c r="AD298" s="15" t="s">
        <v>41</v>
      </c>
      <c r="AE298" s="9"/>
      <c r="AF298" s="17"/>
      <c r="AG298" s="17"/>
    </row>
    <row r="299" spans="1:33" ht="15.75" customHeight="1">
      <c r="A299" s="9"/>
      <c r="B299" s="9" t="str">
        <f t="shared" si="23"/>
        <v>Not Started</v>
      </c>
      <c r="C299" s="9" t="s">
        <v>138</v>
      </c>
      <c r="D299" s="9" t="s">
        <v>768</v>
      </c>
      <c r="E299" s="9" t="s">
        <v>769</v>
      </c>
      <c r="F299" s="9">
        <v>1132984</v>
      </c>
      <c r="G299" s="9" t="str">
        <f>("xxxx" &amp; RIGHT(F299, 3))</f>
        <v>xxxx984</v>
      </c>
      <c r="H299" s="9">
        <v>85600</v>
      </c>
      <c r="I299" s="10" t="s">
        <v>28</v>
      </c>
      <c r="J299" s="9" t="s">
        <v>154</v>
      </c>
      <c r="K299" s="9" t="str">
        <f t="shared" si="24"/>
        <v>Hygienist 14</v>
      </c>
      <c r="L299" s="9" t="s">
        <v>50</v>
      </c>
      <c r="M299" s="11" t="s">
        <v>55</v>
      </c>
      <c r="N299" s="9" t="s">
        <v>56</v>
      </c>
      <c r="O299" s="12">
        <v>44762</v>
      </c>
      <c r="P299" s="12">
        <f t="shared" si="25"/>
        <v>44762</v>
      </c>
      <c r="Q299" s="13">
        <v>6000</v>
      </c>
      <c r="R299" s="14"/>
      <c r="S299" s="14"/>
      <c r="T299" s="135">
        <f t="shared" si="26"/>
        <v>0</v>
      </c>
      <c r="U299" s="135" t="str">
        <f t="shared" si="27"/>
        <v>0</v>
      </c>
      <c r="V299" s="10"/>
      <c r="W299" s="9"/>
      <c r="X299" s="13"/>
      <c r="Y299" s="13" t="str">
        <f t="shared" si="28"/>
        <v/>
      </c>
      <c r="Z299" s="13">
        <v>0</v>
      </c>
      <c r="AA299" s="16">
        <f>SUM(DASHBOARD!$Z299-DASHBOARD!$X299)</f>
        <v>0</v>
      </c>
      <c r="AB299" s="9"/>
      <c r="AC299" s="9"/>
      <c r="AD299" s="9" t="s">
        <v>33</v>
      </c>
      <c r="AE299" s="9"/>
      <c r="AF299" s="17"/>
      <c r="AG299" s="17"/>
    </row>
    <row r="300" spans="1:33" ht="15.75" customHeight="1">
      <c r="A300" s="9" t="s">
        <v>770</v>
      </c>
      <c r="B300" s="9" t="str">
        <f t="shared" si="23"/>
        <v>OPEN</v>
      </c>
      <c r="C300" s="9" t="s">
        <v>138</v>
      </c>
      <c r="D300" s="9" t="s">
        <v>771</v>
      </c>
      <c r="E300" s="9" t="s">
        <v>772</v>
      </c>
      <c r="F300" s="9">
        <v>1123686</v>
      </c>
      <c r="G300" s="9" t="str">
        <f>("xxxx" &amp; RIGHT(F300, 3))</f>
        <v>xxxx686</v>
      </c>
      <c r="H300" s="9">
        <v>84927</v>
      </c>
      <c r="I300" s="10" t="s">
        <v>28</v>
      </c>
      <c r="J300" s="9" t="s">
        <v>154</v>
      </c>
      <c r="K300" s="9" t="str">
        <f t="shared" si="24"/>
        <v>Hygienist 14</v>
      </c>
      <c r="L300" s="9" t="s">
        <v>50</v>
      </c>
      <c r="M300" s="11" t="s">
        <v>40</v>
      </c>
      <c r="N300" s="9" t="s">
        <v>32</v>
      </c>
      <c r="O300" s="12">
        <v>44679</v>
      </c>
      <c r="P300" s="12">
        <f t="shared" si="25"/>
        <v>44679</v>
      </c>
      <c r="Q300" s="13">
        <v>8300</v>
      </c>
      <c r="R300" s="14">
        <v>44679</v>
      </c>
      <c r="S300" s="14">
        <v>44681</v>
      </c>
      <c r="T300" s="135">
        <f t="shared" si="26"/>
        <v>2</v>
      </c>
      <c r="U300" s="135">
        <f t="shared" si="27"/>
        <v>0</v>
      </c>
      <c r="V300" s="10">
        <v>1</v>
      </c>
      <c r="W300" s="15">
        <v>44840</v>
      </c>
      <c r="X300" s="13">
        <v>6453.9</v>
      </c>
      <c r="Y300" s="13">
        <f t="shared" si="28"/>
        <v>-1846.1000000000004</v>
      </c>
      <c r="Z300" s="13">
        <v>6453.9</v>
      </c>
      <c r="AA300" s="16">
        <f>SUM(DASHBOARD!$Z300-DASHBOARD!$X300)</f>
        <v>0</v>
      </c>
      <c r="AB300" s="9">
        <v>780524</v>
      </c>
      <c r="AC300" s="15">
        <v>44840</v>
      </c>
      <c r="AD300" s="15" t="s">
        <v>41</v>
      </c>
      <c r="AE300" s="9"/>
      <c r="AF300" s="17"/>
      <c r="AG300" s="17"/>
    </row>
    <row r="301" spans="1:33" ht="15.75" customHeight="1">
      <c r="A301" s="9" t="s">
        <v>773</v>
      </c>
      <c r="B301" s="9" t="str">
        <f t="shared" si="23"/>
        <v>OPEN</v>
      </c>
      <c r="C301" s="9" t="s">
        <v>138</v>
      </c>
      <c r="D301" s="9" t="s">
        <v>771</v>
      </c>
      <c r="E301" s="9" t="s">
        <v>772</v>
      </c>
      <c r="F301" s="9">
        <v>1179156</v>
      </c>
      <c r="G301" s="9" t="str">
        <f>("xxxx" &amp; RIGHT(F301, 3))</f>
        <v>xxxx156</v>
      </c>
      <c r="H301" s="9">
        <v>88108</v>
      </c>
      <c r="I301" s="10" t="s">
        <v>28</v>
      </c>
      <c r="J301" s="9" t="s">
        <v>154</v>
      </c>
      <c r="K301" s="9" t="str">
        <f t="shared" si="24"/>
        <v>Hygienist 14</v>
      </c>
      <c r="L301" s="9" t="s">
        <v>50</v>
      </c>
      <c r="M301" s="11" t="s">
        <v>55</v>
      </c>
      <c r="N301" s="9" t="s">
        <v>32</v>
      </c>
      <c r="O301" s="12">
        <v>45058</v>
      </c>
      <c r="P301" s="12">
        <f t="shared" si="25"/>
        <v>45058</v>
      </c>
      <c r="Q301" s="13"/>
      <c r="R301" s="14">
        <v>45051</v>
      </c>
      <c r="S301" s="14">
        <v>45052</v>
      </c>
      <c r="T301" s="135">
        <f t="shared" si="26"/>
        <v>1</v>
      </c>
      <c r="U301" s="135">
        <f t="shared" si="27"/>
        <v>-7</v>
      </c>
      <c r="V301" s="10">
        <v>37</v>
      </c>
      <c r="W301" s="15">
        <v>45139</v>
      </c>
      <c r="X301" s="13">
        <v>5264.23</v>
      </c>
      <c r="Y301" s="13">
        <f t="shared" si="28"/>
        <v>5264.23</v>
      </c>
      <c r="Z301" s="13">
        <v>5264.23</v>
      </c>
      <c r="AA301" s="16">
        <f>SUM(DASHBOARD!$Z301-DASHBOARD!$X301)</f>
        <v>0</v>
      </c>
      <c r="AB301" s="9">
        <v>800922</v>
      </c>
      <c r="AC301" s="15">
        <v>45142</v>
      </c>
      <c r="AD301" s="15" t="s">
        <v>41</v>
      </c>
      <c r="AE301" s="9"/>
      <c r="AF301" s="17"/>
      <c r="AG301" s="17"/>
    </row>
    <row r="302" spans="1:33" ht="15.75" customHeight="1">
      <c r="A302" s="9" t="s">
        <v>774</v>
      </c>
      <c r="B302" s="9" t="str">
        <f t="shared" si="23"/>
        <v>OPEN</v>
      </c>
      <c r="C302" s="9" t="s">
        <v>138</v>
      </c>
      <c r="D302" s="9" t="s">
        <v>771</v>
      </c>
      <c r="E302" s="9" t="s">
        <v>772</v>
      </c>
      <c r="F302" s="9">
        <v>1305386</v>
      </c>
      <c r="G302" s="9" t="str">
        <f>("xxxx" &amp; RIGHT(F302, 3))</f>
        <v>xxxx386</v>
      </c>
      <c r="H302" s="9">
        <v>92969</v>
      </c>
      <c r="I302" s="10" t="s">
        <v>28</v>
      </c>
      <c r="J302" s="9" t="s">
        <v>154</v>
      </c>
      <c r="K302" s="9" t="str">
        <f t="shared" si="24"/>
        <v>Hygienist 14</v>
      </c>
      <c r="L302" s="9" t="s">
        <v>155</v>
      </c>
      <c r="M302" s="11" t="s">
        <v>55</v>
      </c>
      <c r="N302" s="9" t="s">
        <v>32</v>
      </c>
      <c r="O302" s="12">
        <v>45520</v>
      </c>
      <c r="P302" s="12">
        <f t="shared" si="25"/>
        <v>45520</v>
      </c>
      <c r="Q302" s="13">
        <v>4000</v>
      </c>
      <c r="R302" s="14">
        <v>45536</v>
      </c>
      <c r="S302" s="14">
        <v>45536</v>
      </c>
      <c r="T302" s="135">
        <f t="shared" si="26"/>
        <v>0</v>
      </c>
      <c r="U302" s="135">
        <f t="shared" si="27"/>
        <v>16</v>
      </c>
      <c r="V302" s="10">
        <v>180</v>
      </c>
      <c r="W302" s="15">
        <v>45811</v>
      </c>
      <c r="X302" s="13">
        <v>3166.68</v>
      </c>
      <c r="Y302" s="13">
        <f t="shared" si="28"/>
        <v>-833.32000000000016</v>
      </c>
      <c r="Z302" s="13">
        <v>0</v>
      </c>
      <c r="AA302" s="16">
        <f>SUM(DASHBOARD!$Z302-DASHBOARD!$X302)</f>
        <v>-3166.68</v>
      </c>
      <c r="AB302" s="9"/>
      <c r="AC302" s="15"/>
      <c r="AD302" s="15" t="s">
        <v>33</v>
      </c>
      <c r="AE302" s="9"/>
      <c r="AF302" s="17"/>
      <c r="AG302" s="17"/>
    </row>
    <row r="303" spans="1:33" ht="15.75" customHeight="1">
      <c r="A303" s="9" t="s">
        <v>775</v>
      </c>
      <c r="B303" s="9" t="str">
        <f t="shared" si="23"/>
        <v>OPEN</v>
      </c>
      <c r="C303" s="9" t="s">
        <v>138</v>
      </c>
      <c r="D303" s="9" t="s">
        <v>776</v>
      </c>
      <c r="E303" s="9" t="s">
        <v>777</v>
      </c>
      <c r="F303" s="9">
        <v>1194257</v>
      </c>
      <c r="G303" s="9" t="str">
        <f>("xxxx" &amp; RIGHT(F303, 3))</f>
        <v>xxxx257</v>
      </c>
      <c r="H303" s="9">
        <v>89229</v>
      </c>
      <c r="I303" s="10" t="s">
        <v>28</v>
      </c>
      <c r="J303" s="9" t="s">
        <v>154</v>
      </c>
      <c r="K303" s="9" t="str">
        <f t="shared" si="24"/>
        <v>Hygienist 14</v>
      </c>
      <c r="L303" s="9" t="s">
        <v>50</v>
      </c>
      <c r="M303" s="11" t="s">
        <v>55</v>
      </c>
      <c r="N303" s="9" t="s">
        <v>32</v>
      </c>
      <c r="O303" s="12">
        <v>45446</v>
      </c>
      <c r="P303" s="12">
        <f t="shared" si="25"/>
        <v>45446</v>
      </c>
      <c r="Q303" s="13"/>
      <c r="R303" s="14">
        <v>45170</v>
      </c>
      <c r="S303" s="14">
        <v>45171</v>
      </c>
      <c r="T303" s="135">
        <f t="shared" si="26"/>
        <v>1</v>
      </c>
      <c r="U303" s="135">
        <f t="shared" si="27"/>
        <v>-276</v>
      </c>
      <c r="V303" s="10">
        <v>126</v>
      </c>
      <c r="W303" s="15">
        <v>45516</v>
      </c>
      <c r="X303" s="13">
        <v>2964.88</v>
      </c>
      <c r="Y303" s="13">
        <f t="shared" si="28"/>
        <v>2964.88</v>
      </c>
      <c r="Z303" s="13">
        <v>2964.88</v>
      </c>
      <c r="AA303" s="16">
        <f>SUM(DASHBOARD!$Z303-DASHBOARD!$X303)</f>
        <v>0</v>
      </c>
      <c r="AB303" s="9">
        <v>828332</v>
      </c>
      <c r="AC303" s="15">
        <v>45532</v>
      </c>
      <c r="AD303" s="9" t="s">
        <v>41</v>
      </c>
      <c r="AE303" s="9"/>
      <c r="AF303" s="17"/>
      <c r="AG303" s="17"/>
    </row>
    <row r="304" spans="1:33" ht="15.75" customHeight="1">
      <c r="A304" s="9" t="s">
        <v>778</v>
      </c>
      <c r="B304" s="9" t="str">
        <f t="shared" si="23"/>
        <v>OPEN</v>
      </c>
      <c r="C304" s="9" t="s">
        <v>138</v>
      </c>
      <c r="D304" s="9" t="s">
        <v>776</v>
      </c>
      <c r="E304" s="9" t="s">
        <v>777</v>
      </c>
      <c r="F304" s="9">
        <v>1194257</v>
      </c>
      <c r="G304" s="9" t="str">
        <f>("xxxx" &amp; RIGHT(F304, 3))</f>
        <v>xxxx257</v>
      </c>
      <c r="H304" s="9">
        <v>89229</v>
      </c>
      <c r="I304" s="10" t="s">
        <v>28</v>
      </c>
      <c r="J304" s="9" t="s">
        <v>154</v>
      </c>
      <c r="K304" s="9" t="str">
        <f t="shared" si="24"/>
        <v>Hygienist 14</v>
      </c>
      <c r="L304" s="9" t="s">
        <v>50</v>
      </c>
      <c r="M304" s="11" t="s">
        <v>55</v>
      </c>
      <c r="N304" s="9" t="s">
        <v>97</v>
      </c>
      <c r="O304" s="12">
        <v>45534</v>
      </c>
      <c r="P304" s="12">
        <f t="shared" si="25"/>
        <v>45534</v>
      </c>
      <c r="Q304" s="13">
        <v>5575</v>
      </c>
      <c r="R304" s="14"/>
      <c r="S304" s="14"/>
      <c r="T304" s="135">
        <f t="shared" si="26"/>
        <v>0</v>
      </c>
      <c r="U304" s="135" t="str">
        <f t="shared" si="27"/>
        <v>0</v>
      </c>
      <c r="V304" s="10"/>
      <c r="W304" s="15"/>
      <c r="X304" s="13"/>
      <c r="Y304" s="13" t="str">
        <f t="shared" si="28"/>
        <v/>
      </c>
      <c r="Z304" s="13">
        <v>0</v>
      </c>
      <c r="AA304" s="16">
        <f>SUM(DASHBOARD!$Z304-DASHBOARD!$X304)</f>
        <v>0</v>
      </c>
      <c r="AB304" s="9"/>
      <c r="AC304" s="15"/>
      <c r="AD304" s="15" t="s">
        <v>33</v>
      </c>
      <c r="AE304" s="9"/>
      <c r="AF304" s="17"/>
      <c r="AG304" s="17"/>
    </row>
    <row r="305" spans="1:33" ht="15.75" customHeight="1">
      <c r="A305" s="9" t="s">
        <v>779</v>
      </c>
      <c r="B305" s="9" t="str">
        <f t="shared" si="23"/>
        <v>OPEN</v>
      </c>
      <c r="C305" s="9" t="s">
        <v>138</v>
      </c>
      <c r="D305" s="9" t="s">
        <v>780</v>
      </c>
      <c r="E305" s="9" t="s">
        <v>781</v>
      </c>
      <c r="F305" s="9">
        <v>1129757</v>
      </c>
      <c r="G305" s="9" t="str">
        <f>("xxxx" &amp; RIGHT(F305, 3))</f>
        <v>xxxx757</v>
      </c>
      <c r="H305" s="9">
        <v>85321</v>
      </c>
      <c r="I305" s="10" t="s">
        <v>28</v>
      </c>
      <c r="J305" s="9" t="s">
        <v>154</v>
      </c>
      <c r="K305" s="9" t="str">
        <f t="shared" si="24"/>
        <v>Hygienist 14</v>
      </c>
      <c r="L305" s="9" t="s">
        <v>50</v>
      </c>
      <c r="M305" s="11" t="s">
        <v>40</v>
      </c>
      <c r="N305" s="9" t="s">
        <v>32</v>
      </c>
      <c r="O305" s="12">
        <v>44720</v>
      </c>
      <c r="P305" s="12">
        <f t="shared" si="25"/>
        <v>44720</v>
      </c>
      <c r="Q305" s="13">
        <v>8275</v>
      </c>
      <c r="R305" s="14">
        <v>44720</v>
      </c>
      <c r="S305" s="14">
        <v>44724</v>
      </c>
      <c r="T305" s="135">
        <f t="shared" si="26"/>
        <v>4</v>
      </c>
      <c r="U305" s="135">
        <f t="shared" si="27"/>
        <v>0</v>
      </c>
      <c r="V305" s="10">
        <v>12</v>
      </c>
      <c r="W305" s="15">
        <v>45091</v>
      </c>
      <c r="X305" s="13">
        <v>7579.36</v>
      </c>
      <c r="Y305" s="13">
        <f t="shared" si="28"/>
        <v>-695.64000000000033</v>
      </c>
      <c r="Z305" s="13">
        <v>7579.36</v>
      </c>
      <c r="AA305" s="16">
        <f>SUM(DASHBOARD!$Z305-DASHBOARD!$X305)</f>
        <v>0</v>
      </c>
      <c r="AB305" s="9">
        <v>798454</v>
      </c>
      <c r="AC305" s="15">
        <v>45102</v>
      </c>
      <c r="AD305" s="15" t="s">
        <v>41</v>
      </c>
      <c r="AE305" s="9"/>
      <c r="AF305" s="17"/>
      <c r="AG305" s="17"/>
    </row>
    <row r="306" spans="1:33" ht="15.75" customHeight="1">
      <c r="A306" s="9"/>
      <c r="B306" s="9" t="str">
        <f t="shared" si="23"/>
        <v>Not Started</v>
      </c>
      <c r="C306" s="9" t="s">
        <v>138</v>
      </c>
      <c r="D306" s="9" t="s">
        <v>782</v>
      </c>
      <c r="E306" s="9" t="s">
        <v>783</v>
      </c>
      <c r="F306" s="9">
        <v>1212835</v>
      </c>
      <c r="G306" s="9" t="str">
        <f>("xxxx" &amp; RIGHT(F306, 3))</f>
        <v>xxxx835</v>
      </c>
      <c r="H306" s="9">
        <v>90300</v>
      </c>
      <c r="I306" s="10" t="s">
        <v>28</v>
      </c>
      <c r="J306" s="9" t="s">
        <v>154</v>
      </c>
      <c r="K306" s="9" t="str">
        <f t="shared" si="24"/>
        <v>Hygienist 14</v>
      </c>
      <c r="L306" s="9" t="s">
        <v>50</v>
      </c>
      <c r="M306" s="11" t="s">
        <v>55</v>
      </c>
      <c r="N306" s="9" t="s">
        <v>97</v>
      </c>
      <c r="O306" s="12">
        <v>45300</v>
      </c>
      <c r="P306" s="12">
        <f t="shared" si="25"/>
        <v>45300</v>
      </c>
      <c r="Q306" s="13">
        <v>3100</v>
      </c>
      <c r="R306" s="14"/>
      <c r="S306" s="14"/>
      <c r="T306" s="135">
        <f t="shared" si="26"/>
        <v>0</v>
      </c>
      <c r="U306" s="135" t="str">
        <f t="shared" si="27"/>
        <v>0</v>
      </c>
      <c r="V306" s="10"/>
      <c r="W306" s="15"/>
      <c r="X306" s="13"/>
      <c r="Y306" s="13" t="str">
        <f t="shared" si="28"/>
        <v/>
      </c>
      <c r="Z306" s="13">
        <v>0</v>
      </c>
      <c r="AA306" s="16">
        <f>SUM(DASHBOARD!$Z306-DASHBOARD!$X306)</f>
        <v>0</v>
      </c>
      <c r="AB306" s="9"/>
      <c r="AC306" s="15"/>
      <c r="AD306" s="15" t="s">
        <v>33</v>
      </c>
      <c r="AE306" s="9"/>
      <c r="AF306" s="17"/>
      <c r="AG306" s="17"/>
    </row>
    <row r="307" spans="1:33" ht="15.75" customHeight="1">
      <c r="A307" s="9" t="s">
        <v>784</v>
      </c>
      <c r="B307" s="9" t="str">
        <f t="shared" si="23"/>
        <v>OPEN</v>
      </c>
      <c r="C307" s="9" t="s">
        <v>138</v>
      </c>
      <c r="D307" s="9" t="s">
        <v>785</v>
      </c>
      <c r="E307" s="9" t="s">
        <v>786</v>
      </c>
      <c r="F307" s="9">
        <v>1189854</v>
      </c>
      <c r="G307" s="9" t="str">
        <f>("xxxx" &amp; RIGHT(F307, 3))</f>
        <v>xxxx854</v>
      </c>
      <c r="H307" s="9">
        <v>88746</v>
      </c>
      <c r="I307" s="10" t="s">
        <v>28</v>
      </c>
      <c r="J307" s="9" t="s">
        <v>154</v>
      </c>
      <c r="K307" s="9" t="str">
        <f t="shared" si="24"/>
        <v>Hygienist 14</v>
      </c>
      <c r="L307" s="9" t="s">
        <v>50</v>
      </c>
      <c r="M307" s="11" t="s">
        <v>55</v>
      </c>
      <c r="N307" s="9" t="s">
        <v>32</v>
      </c>
      <c r="O307" s="12">
        <v>45145</v>
      </c>
      <c r="P307" s="12">
        <f t="shared" si="25"/>
        <v>45145</v>
      </c>
      <c r="Q307" s="13"/>
      <c r="R307" s="14"/>
      <c r="S307" s="14"/>
      <c r="T307" s="135">
        <f t="shared" si="26"/>
        <v>0</v>
      </c>
      <c r="U307" s="135" t="str">
        <f t="shared" si="27"/>
        <v>0</v>
      </c>
      <c r="V307" s="10"/>
      <c r="W307" s="15"/>
      <c r="X307" s="13"/>
      <c r="Y307" s="13" t="str">
        <f t="shared" si="28"/>
        <v/>
      </c>
      <c r="Z307" s="13">
        <v>0</v>
      </c>
      <c r="AA307" s="16">
        <f>SUM(DASHBOARD!$Z307-DASHBOARD!$X307)</f>
        <v>0</v>
      </c>
      <c r="AB307" s="9"/>
      <c r="AC307" s="15"/>
      <c r="AD307" s="15" t="s">
        <v>33</v>
      </c>
      <c r="AE307" s="9"/>
      <c r="AF307" s="17"/>
      <c r="AG307" s="17"/>
    </row>
    <row r="308" spans="1:33" ht="15.75" customHeight="1">
      <c r="A308" s="9"/>
      <c r="B308" s="9" t="str">
        <f t="shared" si="23"/>
        <v>Not Started</v>
      </c>
      <c r="C308" s="9" t="s">
        <v>138</v>
      </c>
      <c r="D308" s="9" t="s">
        <v>787</v>
      </c>
      <c r="E308" s="9" t="s">
        <v>788</v>
      </c>
      <c r="F308" s="9">
        <v>1311249</v>
      </c>
      <c r="G308" s="9" t="str">
        <f>("xxxx" &amp; RIGHT(F308, 3))</f>
        <v>xxxx249</v>
      </c>
      <c r="H308" s="9">
        <v>93283</v>
      </c>
      <c r="I308" s="10" t="s">
        <v>28</v>
      </c>
      <c r="J308" s="9" t="s">
        <v>154</v>
      </c>
      <c r="K308" s="9" t="str">
        <f t="shared" si="24"/>
        <v>Hygienist 14</v>
      </c>
      <c r="L308" s="9" t="s">
        <v>50</v>
      </c>
      <c r="M308" s="11" t="s">
        <v>55</v>
      </c>
      <c r="N308" s="9" t="s">
        <v>97</v>
      </c>
      <c r="O308" s="12">
        <v>45549</v>
      </c>
      <c r="P308" s="12">
        <f t="shared" si="25"/>
        <v>45549</v>
      </c>
      <c r="Q308" s="13">
        <v>4000</v>
      </c>
      <c r="R308" s="14"/>
      <c r="S308" s="14"/>
      <c r="T308" s="135">
        <f t="shared" si="26"/>
        <v>0</v>
      </c>
      <c r="U308" s="135" t="str">
        <f t="shared" si="27"/>
        <v>0</v>
      </c>
      <c r="V308" s="10"/>
      <c r="W308" s="15"/>
      <c r="X308" s="13"/>
      <c r="Y308" s="13" t="str">
        <f t="shared" si="28"/>
        <v/>
      </c>
      <c r="Z308" s="13">
        <v>0</v>
      </c>
      <c r="AA308" s="16">
        <f>SUM(DASHBOARD!$Z308-DASHBOARD!$X308)</f>
        <v>0</v>
      </c>
      <c r="AB308" s="9"/>
      <c r="AC308" s="15"/>
      <c r="AD308" s="15" t="s">
        <v>33</v>
      </c>
      <c r="AE308" s="9"/>
      <c r="AF308" s="17"/>
      <c r="AG308" s="17"/>
    </row>
    <row r="309" spans="1:33" ht="15.75" customHeight="1">
      <c r="A309" s="9" t="s">
        <v>789</v>
      </c>
      <c r="B309" s="9" t="str">
        <f t="shared" si="23"/>
        <v>OPEN</v>
      </c>
      <c r="C309" s="9" t="s">
        <v>138</v>
      </c>
      <c r="D309" s="9" t="s">
        <v>787</v>
      </c>
      <c r="E309" s="9" t="s">
        <v>788</v>
      </c>
      <c r="F309" s="9">
        <v>1205516</v>
      </c>
      <c r="G309" s="9" t="str">
        <f>("xxxx" &amp; RIGHT(F309, 3))</f>
        <v>xxxx516</v>
      </c>
      <c r="H309" s="9">
        <v>89819</v>
      </c>
      <c r="I309" s="10" t="s">
        <v>28</v>
      </c>
      <c r="J309" s="9" t="s">
        <v>154</v>
      </c>
      <c r="K309" s="9" t="str">
        <f t="shared" si="24"/>
        <v>Hygienist 14</v>
      </c>
      <c r="L309" s="9" t="s">
        <v>50</v>
      </c>
      <c r="M309" s="11" t="s">
        <v>55</v>
      </c>
      <c r="N309" s="9" t="s">
        <v>32</v>
      </c>
      <c r="O309" s="12">
        <v>45226</v>
      </c>
      <c r="P309" s="12">
        <f t="shared" si="25"/>
        <v>45226</v>
      </c>
      <c r="Q309" s="13">
        <v>7875</v>
      </c>
      <c r="R309" s="14">
        <v>45226</v>
      </c>
      <c r="S309" s="14">
        <v>45227</v>
      </c>
      <c r="T309" s="135">
        <f t="shared" si="26"/>
        <v>1</v>
      </c>
      <c r="U309" s="135">
        <f t="shared" si="27"/>
        <v>0</v>
      </c>
      <c r="V309" s="10">
        <v>216</v>
      </c>
      <c r="W309" s="15">
        <v>45833</v>
      </c>
      <c r="X309" s="13">
        <v>6603.4</v>
      </c>
      <c r="Y309" s="13">
        <f t="shared" si="28"/>
        <v>-1271.6000000000004</v>
      </c>
      <c r="Z309" s="13">
        <v>0</v>
      </c>
      <c r="AA309" s="16">
        <f>SUM(DASHBOARD!$Z309-DASHBOARD!$X309)</f>
        <v>-6603.4</v>
      </c>
      <c r="AB309" s="9"/>
      <c r="AC309" s="15"/>
      <c r="AD309" s="15" t="s">
        <v>33</v>
      </c>
      <c r="AE309" s="9"/>
      <c r="AF309" s="17"/>
      <c r="AG309" s="17"/>
    </row>
    <row r="310" spans="1:33" ht="15.75" customHeight="1">
      <c r="A310" s="9" t="s">
        <v>790</v>
      </c>
      <c r="B310" s="9" t="str">
        <f t="shared" si="23"/>
        <v>OPEN</v>
      </c>
      <c r="C310" s="9" t="s">
        <v>138</v>
      </c>
      <c r="D310" s="9" t="s">
        <v>791</v>
      </c>
      <c r="E310" s="9" t="s">
        <v>792</v>
      </c>
      <c r="F310" s="9">
        <v>1199112</v>
      </c>
      <c r="G310" s="9" t="str">
        <f>("xxxx" &amp; RIGHT(F310, 3))</f>
        <v>xxxx112</v>
      </c>
      <c r="H310" s="9">
        <v>89511</v>
      </c>
      <c r="I310" s="10" t="s">
        <v>28</v>
      </c>
      <c r="J310" s="9" t="s">
        <v>154</v>
      </c>
      <c r="K310" s="9" t="str">
        <f t="shared" si="24"/>
        <v>Hygienist 14</v>
      </c>
      <c r="L310" s="9" t="s">
        <v>50</v>
      </c>
      <c r="M310" s="11" t="s">
        <v>55</v>
      </c>
      <c r="N310" s="9" t="s">
        <v>32</v>
      </c>
      <c r="O310" s="12">
        <v>45206</v>
      </c>
      <c r="P310" s="12">
        <f t="shared" si="25"/>
        <v>45206</v>
      </c>
      <c r="Q310" s="13">
        <v>10375</v>
      </c>
      <c r="R310" s="14">
        <v>45205</v>
      </c>
      <c r="S310" s="14">
        <v>45209</v>
      </c>
      <c r="T310" s="135">
        <f t="shared" si="26"/>
        <v>4</v>
      </c>
      <c r="U310" s="135">
        <f t="shared" si="27"/>
        <v>-1</v>
      </c>
      <c r="V310" s="10">
        <v>238</v>
      </c>
      <c r="W310" s="15">
        <v>45862</v>
      </c>
      <c r="X310" s="13">
        <v>9467.3700000000008</v>
      </c>
      <c r="Y310" s="13">
        <f t="shared" si="28"/>
        <v>-907.6299999999992</v>
      </c>
      <c r="Z310" s="13">
        <v>0</v>
      </c>
      <c r="AA310" s="16">
        <f>SUM(DASHBOARD!$Z310-DASHBOARD!$X310)</f>
        <v>-9467.3700000000008</v>
      </c>
      <c r="AB310" s="9"/>
      <c r="AC310" s="15"/>
      <c r="AD310" s="15" t="s">
        <v>33</v>
      </c>
      <c r="AE310" s="9"/>
      <c r="AF310" s="17"/>
      <c r="AG310" s="17"/>
    </row>
    <row r="311" spans="1:33" ht="15.75" customHeight="1">
      <c r="A311" s="9" t="s">
        <v>793</v>
      </c>
      <c r="B311" s="9" t="str">
        <f t="shared" si="23"/>
        <v>OPEN</v>
      </c>
      <c r="C311" s="9" t="s">
        <v>138</v>
      </c>
      <c r="D311" s="9" t="s">
        <v>794</v>
      </c>
      <c r="E311" s="9" t="s">
        <v>795</v>
      </c>
      <c r="F311" s="9">
        <v>1300413</v>
      </c>
      <c r="G311" s="9" t="str">
        <f>("xxxx" &amp; RIGHT(F311, 3))</f>
        <v>xxxx413</v>
      </c>
      <c r="H311" s="9">
        <v>92564</v>
      </c>
      <c r="I311" s="10" t="s">
        <v>28</v>
      </c>
      <c r="J311" s="9" t="s">
        <v>154</v>
      </c>
      <c r="K311" s="9" t="str">
        <f t="shared" si="24"/>
        <v>Hygienist 14</v>
      </c>
      <c r="L311" s="9" t="s">
        <v>155</v>
      </c>
      <c r="M311" s="11" t="s">
        <v>55</v>
      </c>
      <c r="N311" s="9" t="s">
        <v>32</v>
      </c>
      <c r="O311" s="12">
        <v>45497</v>
      </c>
      <c r="P311" s="12">
        <f t="shared" si="25"/>
        <v>45497</v>
      </c>
      <c r="Q311" s="13">
        <v>4000</v>
      </c>
      <c r="R311" s="14">
        <v>45499</v>
      </c>
      <c r="S311" s="14">
        <v>45500</v>
      </c>
      <c r="T311" s="135">
        <f t="shared" si="26"/>
        <v>1</v>
      </c>
      <c r="U311" s="135">
        <f t="shared" si="27"/>
        <v>2</v>
      </c>
      <c r="V311" s="10">
        <v>175</v>
      </c>
      <c r="W311" s="15">
        <v>45811</v>
      </c>
      <c r="X311" s="13">
        <v>4437.13</v>
      </c>
      <c r="Y311" s="13">
        <f t="shared" si="28"/>
        <v>437.13000000000011</v>
      </c>
      <c r="Z311" s="13">
        <v>0</v>
      </c>
      <c r="AA311" s="16">
        <f>SUM(DASHBOARD!$Z311-DASHBOARD!$X311)</f>
        <v>-4437.13</v>
      </c>
      <c r="AB311" s="9"/>
      <c r="AC311" s="15"/>
      <c r="AD311" s="15" t="s">
        <v>33</v>
      </c>
      <c r="AE311" s="9"/>
      <c r="AF311" s="17"/>
      <c r="AG311" s="17"/>
    </row>
    <row r="312" spans="1:33" ht="15.75" customHeight="1">
      <c r="A312" s="9" t="s">
        <v>796</v>
      </c>
      <c r="B312" s="9" t="str">
        <f t="shared" si="23"/>
        <v>OPEN</v>
      </c>
      <c r="C312" s="9" t="s">
        <v>138</v>
      </c>
      <c r="D312" s="9" t="s">
        <v>797</v>
      </c>
      <c r="E312" s="9" t="s">
        <v>798</v>
      </c>
      <c r="F312" s="9">
        <v>1172020</v>
      </c>
      <c r="G312" s="9" t="str">
        <f>("xxxx" &amp; RIGHT(F312, 3))</f>
        <v>xxxx020</v>
      </c>
      <c r="H312" s="9">
        <v>87748</v>
      </c>
      <c r="I312" s="10" t="s">
        <v>28</v>
      </c>
      <c r="J312" s="9" t="s">
        <v>154</v>
      </c>
      <c r="K312" s="9" t="str">
        <f t="shared" si="24"/>
        <v>Hygienist 14</v>
      </c>
      <c r="L312" s="9" t="s">
        <v>50</v>
      </c>
      <c r="M312" s="11" t="s">
        <v>55</v>
      </c>
      <c r="N312" s="9" t="s">
        <v>32</v>
      </c>
      <c r="O312" s="12">
        <v>45012</v>
      </c>
      <c r="P312" s="12">
        <f t="shared" si="25"/>
        <v>45012</v>
      </c>
      <c r="Q312" s="13">
        <v>9075</v>
      </c>
      <c r="R312" s="14">
        <v>45044</v>
      </c>
      <c r="S312" s="14">
        <v>45045</v>
      </c>
      <c r="T312" s="135">
        <f t="shared" si="26"/>
        <v>1</v>
      </c>
      <c r="U312" s="135">
        <f t="shared" si="27"/>
        <v>32</v>
      </c>
      <c r="V312" s="10">
        <v>196</v>
      </c>
      <c r="W312" s="15">
        <v>45824</v>
      </c>
      <c r="X312" s="13">
        <v>4501.55</v>
      </c>
      <c r="Y312" s="13">
        <f t="shared" si="28"/>
        <v>-4573.45</v>
      </c>
      <c r="Z312" s="13">
        <v>4501.55</v>
      </c>
      <c r="AA312" s="16">
        <f>SUM(DASHBOARD!$Z312-DASHBOARD!$X312)</f>
        <v>0</v>
      </c>
      <c r="AB312" s="9">
        <v>855117</v>
      </c>
      <c r="AC312" s="15">
        <v>45831</v>
      </c>
      <c r="AD312" s="9" t="s">
        <v>41</v>
      </c>
      <c r="AE312" s="18" t="s">
        <v>799</v>
      </c>
      <c r="AF312" s="17"/>
      <c r="AG312" s="17"/>
    </row>
    <row r="313" spans="1:33" ht="15.75" customHeight="1">
      <c r="A313" s="9" t="s">
        <v>800</v>
      </c>
      <c r="B313" s="9" t="str">
        <f t="shared" si="23"/>
        <v>OPEN</v>
      </c>
      <c r="C313" s="9" t="s">
        <v>138</v>
      </c>
      <c r="D313" s="9" t="s">
        <v>801</v>
      </c>
      <c r="E313" s="9" t="s">
        <v>802</v>
      </c>
      <c r="F313" s="9">
        <v>1224929</v>
      </c>
      <c r="G313" s="9" t="str">
        <f>("xxxx" &amp; RIGHT(F313, 3))</f>
        <v>xxxx929</v>
      </c>
      <c r="H313" s="9">
        <v>91329</v>
      </c>
      <c r="I313" s="10" t="s">
        <v>28</v>
      </c>
      <c r="J313" s="9" t="s">
        <v>154</v>
      </c>
      <c r="K313" s="9" t="str">
        <f t="shared" si="24"/>
        <v>Hygienist 14</v>
      </c>
      <c r="L313" s="9" t="s">
        <v>50</v>
      </c>
      <c r="M313" s="11" t="s">
        <v>55</v>
      </c>
      <c r="N313" s="9" t="s">
        <v>97</v>
      </c>
      <c r="O313" s="12">
        <v>45378</v>
      </c>
      <c r="P313" s="12">
        <f t="shared" si="25"/>
        <v>45378</v>
      </c>
      <c r="Q313" s="13">
        <v>17575</v>
      </c>
      <c r="R313" s="14"/>
      <c r="S313" s="14"/>
      <c r="T313" s="135">
        <f t="shared" si="26"/>
        <v>0</v>
      </c>
      <c r="U313" s="135" t="str">
        <f t="shared" si="27"/>
        <v>0</v>
      </c>
      <c r="V313" s="10"/>
      <c r="W313" s="9"/>
      <c r="X313" s="13"/>
      <c r="Y313" s="13" t="str">
        <f t="shared" si="28"/>
        <v/>
      </c>
      <c r="Z313" s="13">
        <v>0</v>
      </c>
      <c r="AA313" s="16">
        <f>SUM(DASHBOARD!$Z313-DASHBOARD!$X313)</f>
        <v>0</v>
      </c>
      <c r="AB313" s="9"/>
      <c r="AC313" s="9"/>
      <c r="AD313" s="9" t="s">
        <v>33</v>
      </c>
      <c r="AE313" s="9"/>
      <c r="AF313" s="17"/>
      <c r="AG313" s="17"/>
    </row>
    <row r="314" spans="1:33" ht="15.75" customHeight="1">
      <c r="A314" s="9" t="s">
        <v>803</v>
      </c>
      <c r="B314" s="9" t="str">
        <f t="shared" si="23"/>
        <v>OPEN</v>
      </c>
      <c r="C314" s="9" t="s">
        <v>138</v>
      </c>
      <c r="D314" s="9" t="s">
        <v>804</v>
      </c>
      <c r="E314" s="9" t="s">
        <v>805</v>
      </c>
      <c r="F314" s="9">
        <v>1116702</v>
      </c>
      <c r="G314" s="9" t="str">
        <f>("xxxx" &amp; RIGHT(F314, 3))</f>
        <v>xxxx702</v>
      </c>
      <c r="H314" s="9">
        <v>84575</v>
      </c>
      <c r="I314" s="10" t="s">
        <v>28</v>
      </c>
      <c r="J314" s="9" t="s">
        <v>154</v>
      </c>
      <c r="K314" s="9" t="str">
        <f t="shared" si="24"/>
        <v>Hygienist 14</v>
      </c>
      <c r="L314" s="9" t="s">
        <v>50</v>
      </c>
      <c r="M314" s="11" t="s">
        <v>40</v>
      </c>
      <c r="N314" s="9" t="s">
        <v>32</v>
      </c>
      <c r="O314" s="12">
        <v>44636</v>
      </c>
      <c r="P314" s="12">
        <f t="shared" si="25"/>
        <v>44636</v>
      </c>
      <c r="Q314" s="13"/>
      <c r="R314" s="14">
        <v>44636</v>
      </c>
      <c r="S314" s="14">
        <v>44654</v>
      </c>
      <c r="T314" s="135">
        <f t="shared" si="26"/>
        <v>18</v>
      </c>
      <c r="U314" s="135">
        <f t="shared" si="27"/>
        <v>0</v>
      </c>
      <c r="V314" s="10">
        <v>4</v>
      </c>
      <c r="W314" s="15">
        <v>44879</v>
      </c>
      <c r="X314" s="13">
        <v>12189.08</v>
      </c>
      <c r="Y314" s="13">
        <f t="shared" si="28"/>
        <v>12189.08</v>
      </c>
      <c r="Z314" s="13">
        <v>12189.08</v>
      </c>
      <c r="AA314" s="16">
        <f>SUM(DASHBOARD!$Z314-DASHBOARD!$X314)</f>
        <v>0</v>
      </c>
      <c r="AB314" s="9">
        <v>784612</v>
      </c>
      <c r="AC314" s="15">
        <v>44908</v>
      </c>
      <c r="AD314" s="15" t="s">
        <v>41</v>
      </c>
      <c r="AE314" s="9"/>
      <c r="AF314" s="17"/>
      <c r="AG314" s="17"/>
    </row>
    <row r="315" spans="1:33" ht="15.75" customHeight="1">
      <c r="A315" s="9" t="s">
        <v>806</v>
      </c>
      <c r="B315" s="9" t="str">
        <f t="shared" si="23"/>
        <v>OPEN</v>
      </c>
      <c r="C315" s="9" t="s">
        <v>138</v>
      </c>
      <c r="D315" s="9" t="s">
        <v>804</v>
      </c>
      <c r="E315" s="9" t="s">
        <v>805</v>
      </c>
      <c r="F315" s="9">
        <v>1206985</v>
      </c>
      <c r="G315" s="9" t="str">
        <f>("xxxx" &amp; RIGHT(F315, 3))</f>
        <v>xxxx985</v>
      </c>
      <c r="H315" s="9">
        <v>90061</v>
      </c>
      <c r="I315" s="10" t="s">
        <v>28</v>
      </c>
      <c r="J315" s="9" t="s">
        <v>154</v>
      </c>
      <c r="K315" s="9" t="str">
        <f t="shared" si="24"/>
        <v>Hygienist 14</v>
      </c>
      <c r="L315" s="9" t="s">
        <v>50</v>
      </c>
      <c r="M315" s="11" t="s">
        <v>55</v>
      </c>
      <c r="N315" s="9" t="s">
        <v>32</v>
      </c>
      <c r="O315" s="12">
        <v>45256</v>
      </c>
      <c r="P315" s="12">
        <f t="shared" si="25"/>
        <v>45256</v>
      </c>
      <c r="Q315" s="13">
        <v>3850</v>
      </c>
      <c r="R315" s="14">
        <v>45256</v>
      </c>
      <c r="S315" s="14">
        <v>45257</v>
      </c>
      <c r="T315" s="135">
        <f t="shared" si="26"/>
        <v>1</v>
      </c>
      <c r="U315" s="135">
        <f t="shared" si="27"/>
        <v>0</v>
      </c>
      <c r="V315" s="10">
        <v>182</v>
      </c>
      <c r="W315" s="15">
        <v>45811</v>
      </c>
      <c r="X315" s="13">
        <v>2346.04</v>
      </c>
      <c r="Y315" s="13">
        <f t="shared" si="28"/>
        <v>-1503.96</v>
      </c>
      <c r="Z315" s="13">
        <v>2346.04</v>
      </c>
      <c r="AA315" s="16">
        <f>SUM(DASHBOARD!$Z315-DASHBOARD!$X315)</f>
        <v>0</v>
      </c>
      <c r="AB315" s="9">
        <v>854345</v>
      </c>
      <c r="AC315" s="15">
        <v>45824</v>
      </c>
      <c r="AD315" s="15" t="s">
        <v>41</v>
      </c>
      <c r="AE315" s="18" t="s">
        <v>807</v>
      </c>
      <c r="AF315" s="17"/>
      <c r="AG315" s="17"/>
    </row>
    <row r="316" spans="1:33" ht="15.75" customHeight="1">
      <c r="A316" s="9" t="s">
        <v>808</v>
      </c>
      <c r="B316" s="9" t="str">
        <f t="shared" si="23"/>
        <v>OPEN</v>
      </c>
      <c r="C316" s="9" t="s">
        <v>138</v>
      </c>
      <c r="D316" s="9" t="s">
        <v>804</v>
      </c>
      <c r="E316" s="9" t="s">
        <v>805</v>
      </c>
      <c r="F316" s="9">
        <v>1213180</v>
      </c>
      <c r="G316" s="9" t="str">
        <f>("xxxx" &amp; RIGHT(F316, 3))</f>
        <v>xxxx180</v>
      </c>
      <c r="H316" s="9">
        <v>90083</v>
      </c>
      <c r="I316" s="10" t="s">
        <v>28</v>
      </c>
      <c r="J316" s="9" t="s">
        <v>154</v>
      </c>
      <c r="K316" s="9" t="str">
        <f t="shared" si="24"/>
        <v>Hygienist 14</v>
      </c>
      <c r="L316" s="9" t="s">
        <v>39</v>
      </c>
      <c r="M316" s="11" t="s">
        <v>55</v>
      </c>
      <c r="N316" s="9" t="s">
        <v>32</v>
      </c>
      <c r="O316" s="12">
        <v>45295</v>
      </c>
      <c r="P316" s="12">
        <f t="shared" si="25"/>
        <v>45295</v>
      </c>
      <c r="Q316" s="13">
        <v>14000</v>
      </c>
      <c r="R316" s="14">
        <v>45327</v>
      </c>
      <c r="S316" s="14">
        <v>45613</v>
      </c>
      <c r="T316" s="135">
        <f t="shared" si="26"/>
        <v>286</v>
      </c>
      <c r="U316" s="135">
        <f t="shared" si="27"/>
        <v>32</v>
      </c>
      <c r="V316" s="10">
        <v>215</v>
      </c>
      <c r="W316" s="15">
        <v>45833</v>
      </c>
      <c r="X316" s="13">
        <v>8436.98</v>
      </c>
      <c r="Y316" s="13">
        <f t="shared" si="28"/>
        <v>-5563.02</v>
      </c>
      <c r="Z316" s="13">
        <v>0</v>
      </c>
      <c r="AA316" s="16">
        <f>SUM(DASHBOARD!$Z316-DASHBOARD!$X316)</f>
        <v>-8436.98</v>
      </c>
      <c r="AB316" s="9"/>
      <c r="AC316" s="15"/>
      <c r="AD316" s="15" t="s">
        <v>33</v>
      </c>
      <c r="AE316" s="9"/>
      <c r="AF316" s="17"/>
      <c r="AG316" s="17"/>
    </row>
    <row r="317" spans="1:33" ht="15.75" customHeight="1">
      <c r="A317" s="9"/>
      <c r="B317" s="9" t="str">
        <f t="shared" si="23"/>
        <v>Not Started</v>
      </c>
      <c r="C317" s="9" t="s">
        <v>138</v>
      </c>
      <c r="D317" s="9" t="s">
        <v>804</v>
      </c>
      <c r="E317" s="9" t="s">
        <v>805</v>
      </c>
      <c r="F317" s="9">
        <v>1304869</v>
      </c>
      <c r="G317" s="9" t="str">
        <f>("xxxx" &amp; RIGHT(F317, 3))</f>
        <v>xxxx869</v>
      </c>
      <c r="H317" s="9">
        <v>92950</v>
      </c>
      <c r="I317" s="10" t="s">
        <v>28</v>
      </c>
      <c r="J317" s="9" t="s">
        <v>154</v>
      </c>
      <c r="K317" s="9" t="str">
        <f t="shared" si="24"/>
        <v>Hygienist 14</v>
      </c>
      <c r="L317" s="9" t="s">
        <v>155</v>
      </c>
      <c r="M317" s="11" t="s">
        <v>55</v>
      </c>
      <c r="N317" s="9" t="s">
        <v>97</v>
      </c>
      <c r="O317" s="12">
        <v>45520</v>
      </c>
      <c r="P317" s="12">
        <f t="shared" si="25"/>
        <v>45520</v>
      </c>
      <c r="Q317" s="13">
        <v>4000</v>
      </c>
      <c r="R317" s="14"/>
      <c r="S317" s="14"/>
      <c r="T317" s="135">
        <f t="shared" si="26"/>
        <v>0</v>
      </c>
      <c r="U317" s="135" t="str">
        <f t="shared" si="27"/>
        <v>0</v>
      </c>
      <c r="V317" s="10"/>
      <c r="W317" s="15"/>
      <c r="X317" s="13"/>
      <c r="Y317" s="13" t="str">
        <f t="shared" si="28"/>
        <v/>
      </c>
      <c r="Z317" s="13">
        <v>0</v>
      </c>
      <c r="AA317" s="16">
        <f>SUM(DASHBOARD!$Z317-DASHBOARD!$X317)</f>
        <v>0</v>
      </c>
      <c r="AB317" s="9"/>
      <c r="AC317" s="15"/>
      <c r="AD317" s="15" t="s">
        <v>33</v>
      </c>
      <c r="AE317" s="9"/>
      <c r="AF317" s="17"/>
      <c r="AG317" s="17"/>
    </row>
    <row r="318" spans="1:33" ht="15.75" customHeight="1">
      <c r="A318" s="9" t="s">
        <v>809</v>
      </c>
      <c r="B318" s="9" t="str">
        <f t="shared" si="23"/>
        <v>OPEN</v>
      </c>
      <c r="C318" s="9" t="s">
        <v>138</v>
      </c>
      <c r="D318" s="9" t="s">
        <v>810</v>
      </c>
      <c r="E318" s="9" t="s">
        <v>811</v>
      </c>
      <c r="F318" s="9">
        <v>1312305</v>
      </c>
      <c r="G318" s="9" t="str">
        <f>("xxxx" &amp; RIGHT(F318, 3))</f>
        <v>xxxx305</v>
      </c>
      <c r="H318" s="9">
        <v>93263</v>
      </c>
      <c r="I318" s="10" t="s">
        <v>28</v>
      </c>
      <c r="J318" s="9" t="s">
        <v>154</v>
      </c>
      <c r="K318" s="9" t="str">
        <f t="shared" si="24"/>
        <v>Hygienist 14</v>
      </c>
      <c r="L318" s="9" t="s">
        <v>50</v>
      </c>
      <c r="M318" s="11" t="s">
        <v>55</v>
      </c>
      <c r="N318" s="9" t="s">
        <v>32</v>
      </c>
      <c r="O318" s="12">
        <v>45549</v>
      </c>
      <c r="P318" s="12">
        <f t="shared" si="25"/>
        <v>45549</v>
      </c>
      <c r="Q318" s="13">
        <v>10200</v>
      </c>
      <c r="R318" s="14">
        <v>45549</v>
      </c>
      <c r="S318" s="14">
        <v>45557</v>
      </c>
      <c r="T318" s="135">
        <f t="shared" si="26"/>
        <v>8</v>
      </c>
      <c r="U318" s="135">
        <f t="shared" si="27"/>
        <v>0</v>
      </c>
      <c r="V318" s="10">
        <v>146</v>
      </c>
      <c r="W318" s="15">
        <v>45684</v>
      </c>
      <c r="X318" s="13">
        <v>10352.629999999999</v>
      </c>
      <c r="Y318" s="13">
        <f t="shared" si="28"/>
        <v>152.6299999999992</v>
      </c>
      <c r="Z318" s="13">
        <v>10352.629999999999</v>
      </c>
      <c r="AA318" s="16">
        <f>SUM(DASHBOARD!$Z318-DASHBOARD!$X318)</f>
        <v>0</v>
      </c>
      <c r="AB318" s="9"/>
      <c r="AC318" s="15">
        <v>45699</v>
      </c>
      <c r="AD318" s="15" t="s">
        <v>41</v>
      </c>
      <c r="AE318" s="9"/>
      <c r="AF318" s="17"/>
      <c r="AG318" s="17"/>
    </row>
    <row r="319" spans="1:33" ht="15.75" customHeight="1">
      <c r="A319" s="9" t="s">
        <v>812</v>
      </c>
      <c r="B319" s="9" t="str">
        <f t="shared" si="23"/>
        <v>OPEN</v>
      </c>
      <c r="C319" s="9" t="s">
        <v>138</v>
      </c>
      <c r="D319" s="9" t="s">
        <v>813</v>
      </c>
      <c r="E319" s="9" t="s">
        <v>814</v>
      </c>
      <c r="F319" s="9">
        <v>1187909</v>
      </c>
      <c r="G319" s="9" t="str">
        <f>("xxxx" &amp; RIGHT(F319, 3))</f>
        <v>xxxx909</v>
      </c>
      <c r="H319" s="9">
        <v>88731</v>
      </c>
      <c r="I319" s="10" t="s">
        <v>28</v>
      </c>
      <c r="J319" s="9" t="s">
        <v>154</v>
      </c>
      <c r="K319" s="9" t="str">
        <f t="shared" si="24"/>
        <v>Hygienist 14</v>
      </c>
      <c r="L319" s="9" t="s">
        <v>50</v>
      </c>
      <c r="M319" s="11" t="s">
        <v>55</v>
      </c>
      <c r="N319" s="9" t="s">
        <v>32</v>
      </c>
      <c r="O319" s="12">
        <v>45120</v>
      </c>
      <c r="P319" s="12">
        <f t="shared" si="25"/>
        <v>45120</v>
      </c>
      <c r="Q319" s="13">
        <v>7875</v>
      </c>
      <c r="R319" s="14">
        <v>45120</v>
      </c>
      <c r="S319" s="14">
        <v>45121</v>
      </c>
      <c r="T319" s="135">
        <f t="shared" si="26"/>
        <v>1</v>
      </c>
      <c r="U319" s="135">
        <f t="shared" si="27"/>
        <v>0</v>
      </c>
      <c r="V319" s="10">
        <v>224</v>
      </c>
      <c r="W319" s="15">
        <v>45845</v>
      </c>
      <c r="X319" s="13">
        <v>2628.23</v>
      </c>
      <c r="Y319" s="13">
        <f t="shared" si="28"/>
        <v>-5246.77</v>
      </c>
      <c r="Z319" s="13">
        <v>0</v>
      </c>
      <c r="AA319" s="16">
        <f>SUM(DASHBOARD!$Z319-DASHBOARD!$X319)</f>
        <v>-2628.23</v>
      </c>
      <c r="AB319" s="9"/>
      <c r="AC319" s="15"/>
      <c r="AD319" s="15" t="s">
        <v>33</v>
      </c>
      <c r="AE319" s="9"/>
      <c r="AF319" s="17"/>
      <c r="AG319" s="17"/>
    </row>
    <row r="320" spans="1:33" ht="15.75" customHeight="1">
      <c r="A320" s="9"/>
      <c r="B320" s="9" t="str">
        <f t="shared" si="23"/>
        <v>Not Started</v>
      </c>
      <c r="C320" s="9" t="s">
        <v>138</v>
      </c>
      <c r="D320" s="9" t="s">
        <v>813</v>
      </c>
      <c r="E320" s="9" t="s">
        <v>814</v>
      </c>
      <c r="F320" s="9">
        <v>1304791</v>
      </c>
      <c r="G320" s="9" t="str">
        <f>("xxxx" &amp; RIGHT(F320, 3))</f>
        <v>xxxx791</v>
      </c>
      <c r="H320" s="9">
        <v>92921</v>
      </c>
      <c r="I320" s="10" t="s">
        <v>28</v>
      </c>
      <c r="J320" s="9" t="s">
        <v>154</v>
      </c>
      <c r="K320" s="9" t="str">
        <f t="shared" si="24"/>
        <v>Hygienist 14</v>
      </c>
      <c r="L320" s="9" t="s">
        <v>155</v>
      </c>
      <c r="M320" s="11" t="s">
        <v>55</v>
      </c>
      <c r="N320" s="9" t="s">
        <v>97</v>
      </c>
      <c r="O320" s="12">
        <v>45514</v>
      </c>
      <c r="P320" s="12">
        <f t="shared" si="25"/>
        <v>45514</v>
      </c>
      <c r="Q320" s="13">
        <v>4000</v>
      </c>
      <c r="R320" s="14"/>
      <c r="S320" s="14"/>
      <c r="T320" s="135">
        <f t="shared" si="26"/>
        <v>0</v>
      </c>
      <c r="U320" s="135" t="str">
        <f t="shared" si="27"/>
        <v>0</v>
      </c>
      <c r="V320" s="10"/>
      <c r="W320" s="15"/>
      <c r="X320" s="13"/>
      <c r="Y320" s="13" t="str">
        <f t="shared" si="28"/>
        <v/>
      </c>
      <c r="Z320" s="13">
        <v>0</v>
      </c>
      <c r="AA320" s="16">
        <f>SUM(DASHBOARD!$Z320-DASHBOARD!$X320)</f>
        <v>0</v>
      </c>
      <c r="AB320" s="9"/>
      <c r="AC320" s="15"/>
      <c r="AD320" s="15" t="s">
        <v>33</v>
      </c>
      <c r="AE320" s="9"/>
      <c r="AF320" s="17"/>
      <c r="AG320" s="17"/>
    </row>
    <row r="321" spans="1:33" ht="15.75" customHeight="1">
      <c r="A321" s="9" t="s">
        <v>815</v>
      </c>
      <c r="B321" s="9" t="str">
        <f t="shared" si="23"/>
        <v>OPEN</v>
      </c>
      <c r="C321" s="9" t="s">
        <v>138</v>
      </c>
      <c r="D321" s="9" t="s">
        <v>816</v>
      </c>
      <c r="E321" s="9" t="s">
        <v>817</v>
      </c>
      <c r="F321" s="9">
        <v>1173054</v>
      </c>
      <c r="G321" s="9" t="str">
        <f>("xxxx" &amp; RIGHT(F321, 3))</f>
        <v>xxxx054</v>
      </c>
      <c r="H321" s="9">
        <v>87850</v>
      </c>
      <c r="I321" s="10" t="s">
        <v>28</v>
      </c>
      <c r="J321" s="9" t="s">
        <v>154</v>
      </c>
      <c r="K321" s="9" t="str">
        <f t="shared" si="24"/>
        <v>Hygienist 14</v>
      </c>
      <c r="L321" s="9" t="s">
        <v>50</v>
      </c>
      <c r="M321" s="11" t="s">
        <v>55</v>
      </c>
      <c r="N321" s="9" t="s">
        <v>32</v>
      </c>
      <c r="O321" s="12">
        <v>45026</v>
      </c>
      <c r="P321" s="12">
        <f t="shared" si="25"/>
        <v>45026</v>
      </c>
      <c r="Q321" s="13">
        <v>21520</v>
      </c>
      <c r="R321" s="14">
        <v>45022</v>
      </c>
      <c r="S321" s="14">
        <v>45095</v>
      </c>
      <c r="T321" s="135">
        <f t="shared" si="26"/>
        <v>73</v>
      </c>
      <c r="U321" s="135">
        <f t="shared" si="27"/>
        <v>-4</v>
      </c>
      <c r="V321" s="10">
        <v>46</v>
      </c>
      <c r="W321" s="15">
        <v>45215</v>
      </c>
      <c r="X321" s="13">
        <v>8225.58</v>
      </c>
      <c r="Y321" s="13">
        <f t="shared" si="28"/>
        <v>-13294.42</v>
      </c>
      <c r="Z321" s="13">
        <v>8225.58</v>
      </c>
      <c r="AA321" s="16">
        <f>SUM(DASHBOARD!$Z321-DASHBOARD!$X321)</f>
        <v>0</v>
      </c>
      <c r="AB321" s="9">
        <v>807653</v>
      </c>
      <c r="AC321" s="15">
        <v>45238</v>
      </c>
      <c r="AD321" s="9" t="s">
        <v>41</v>
      </c>
      <c r="AE321" s="9"/>
      <c r="AF321" s="17"/>
      <c r="AG321" s="17"/>
    </row>
    <row r="322" spans="1:33" ht="15.75" customHeight="1">
      <c r="A322" s="9" t="s">
        <v>818</v>
      </c>
      <c r="B322" s="9" t="str">
        <f t="shared" ref="B322:B385" si="29">IF(A322&lt;&gt;"", "OPEN", "Not Started")</f>
        <v>OPEN</v>
      </c>
      <c r="C322" s="9" t="s">
        <v>138</v>
      </c>
      <c r="D322" s="9" t="s">
        <v>819</v>
      </c>
      <c r="E322" s="9" t="s">
        <v>820</v>
      </c>
      <c r="F322" s="9">
        <v>1311251</v>
      </c>
      <c r="G322" s="9" t="str">
        <f>("xxxx" &amp; RIGHT(F322, 3))</f>
        <v>xxxx251</v>
      </c>
      <c r="H322" s="9">
        <v>93259</v>
      </c>
      <c r="I322" s="10" t="s">
        <v>28</v>
      </c>
      <c r="J322" s="9" t="s">
        <v>154</v>
      </c>
      <c r="K322" s="9" t="str">
        <f t="shared" ref="K322:K362" si="30">"Hygienist " &amp; TEXT(MATCH( J322, _xlfn.UNIQUE($J$2:$J$362), 0), "00")</f>
        <v>Hygienist 14</v>
      </c>
      <c r="L322" s="9" t="s">
        <v>50</v>
      </c>
      <c r="M322" s="11" t="s">
        <v>55</v>
      </c>
      <c r="N322" s="9" t="s">
        <v>32</v>
      </c>
      <c r="O322" s="12">
        <v>45543</v>
      </c>
      <c r="P322" s="12">
        <f t="shared" ref="P322:P362" si="31">IF(O322="", R322, O322)</f>
        <v>45543</v>
      </c>
      <c r="Q322" s="13">
        <v>4121.58</v>
      </c>
      <c r="R322" s="14">
        <v>45543</v>
      </c>
      <c r="S322" s="14">
        <v>45544</v>
      </c>
      <c r="T322" s="135">
        <f t="shared" ref="T322:T385" si="32">IF(R322="", 0,S322-R322)</f>
        <v>1</v>
      </c>
      <c r="U322" s="135">
        <f t="shared" ref="U322:U362" si="33">IF(OR(O322="",R322=""), "0", (-1*(O322-R322)))</f>
        <v>0</v>
      </c>
      <c r="V322" s="10">
        <v>169</v>
      </c>
      <c r="W322" s="15">
        <v>45799</v>
      </c>
      <c r="X322" s="13">
        <v>3502.58</v>
      </c>
      <c r="Y322" s="13">
        <f t="shared" ref="Y322:Y385" si="34">IF(X322="", "", X322-Q322)</f>
        <v>-619</v>
      </c>
      <c r="Z322" s="13">
        <v>3502.58</v>
      </c>
      <c r="AA322" s="16">
        <f>SUM(DASHBOARD!$Z322-DASHBOARD!$X322)</f>
        <v>0</v>
      </c>
      <c r="AB322" s="9">
        <v>854346</v>
      </c>
      <c r="AC322" s="15">
        <v>45824</v>
      </c>
      <c r="AD322" s="9" t="s">
        <v>41</v>
      </c>
      <c r="AE322" s="18" t="s">
        <v>821</v>
      </c>
      <c r="AF322" s="17"/>
      <c r="AG322" s="17"/>
    </row>
    <row r="323" spans="1:33" ht="15.75" customHeight="1">
      <c r="A323" s="9" t="s">
        <v>822</v>
      </c>
      <c r="B323" s="9" t="str">
        <f t="shared" si="29"/>
        <v>OPEN</v>
      </c>
      <c r="C323" s="9" t="s">
        <v>138</v>
      </c>
      <c r="D323" s="9" t="s">
        <v>823</v>
      </c>
      <c r="E323" s="9" t="s">
        <v>824</v>
      </c>
      <c r="F323" s="9">
        <v>1301196</v>
      </c>
      <c r="G323" s="9" t="str">
        <f>("xxxx" &amp; RIGHT(F323, 3))</f>
        <v>xxxx196</v>
      </c>
      <c r="H323" s="9">
        <v>92576</v>
      </c>
      <c r="I323" s="10" t="s">
        <v>28</v>
      </c>
      <c r="J323" s="9" t="s">
        <v>154</v>
      </c>
      <c r="K323" s="9" t="str">
        <f t="shared" si="30"/>
        <v>Hygienist 14</v>
      </c>
      <c r="L323" s="9" t="s">
        <v>155</v>
      </c>
      <c r="M323" s="11" t="s">
        <v>55</v>
      </c>
      <c r="N323" s="9" t="s">
        <v>32</v>
      </c>
      <c r="O323" s="12">
        <v>45497</v>
      </c>
      <c r="P323" s="12">
        <f t="shared" si="31"/>
        <v>45497</v>
      </c>
      <c r="Q323" s="13">
        <v>4000</v>
      </c>
      <c r="R323" s="14">
        <v>45505</v>
      </c>
      <c r="S323" s="14">
        <v>45505</v>
      </c>
      <c r="T323" s="135">
        <f t="shared" si="32"/>
        <v>0</v>
      </c>
      <c r="U323" s="135">
        <f t="shared" si="33"/>
        <v>8</v>
      </c>
      <c r="V323" s="10">
        <v>145</v>
      </c>
      <c r="W323" s="15">
        <v>45657</v>
      </c>
      <c r="X323" s="13">
        <v>2338.38</v>
      </c>
      <c r="Y323" s="13">
        <f t="shared" si="34"/>
        <v>-1661.62</v>
      </c>
      <c r="Z323" s="13">
        <v>2338.38</v>
      </c>
      <c r="AA323" s="16">
        <f>SUM(DASHBOARD!$Z323-DASHBOARD!$X323)</f>
        <v>0</v>
      </c>
      <c r="AB323" s="9">
        <v>841785</v>
      </c>
      <c r="AC323" s="15">
        <v>45679</v>
      </c>
      <c r="AD323" s="9" t="s">
        <v>41</v>
      </c>
      <c r="AE323" s="9"/>
      <c r="AF323" s="17"/>
      <c r="AG323" s="17"/>
    </row>
    <row r="324" spans="1:33" ht="15.75" customHeight="1">
      <c r="A324" s="9" t="s">
        <v>825</v>
      </c>
      <c r="B324" s="9" t="str">
        <f t="shared" si="29"/>
        <v>OPEN</v>
      </c>
      <c r="C324" s="9" t="s">
        <v>138</v>
      </c>
      <c r="D324" s="9" t="s">
        <v>826</v>
      </c>
      <c r="E324" s="9" t="s">
        <v>827</v>
      </c>
      <c r="F324" s="9">
        <v>1137953</v>
      </c>
      <c r="G324" s="9" t="str">
        <f>("xxxx" &amp; RIGHT(F324, 3))</f>
        <v>xxxx953</v>
      </c>
      <c r="H324" s="9">
        <v>85984</v>
      </c>
      <c r="I324" s="10" t="s">
        <v>28</v>
      </c>
      <c r="J324" s="9" t="s">
        <v>154</v>
      </c>
      <c r="K324" s="9" t="str">
        <f t="shared" si="30"/>
        <v>Hygienist 14</v>
      </c>
      <c r="L324" s="9" t="s">
        <v>50</v>
      </c>
      <c r="M324" s="11" t="s">
        <v>55</v>
      </c>
      <c r="N324" s="9" t="s">
        <v>32</v>
      </c>
      <c r="O324" s="12">
        <v>44798</v>
      </c>
      <c r="P324" s="12">
        <f t="shared" si="31"/>
        <v>44798</v>
      </c>
      <c r="Q324" s="13">
        <v>10500</v>
      </c>
      <c r="R324" s="14">
        <v>44818</v>
      </c>
      <c r="S324" s="14">
        <v>44850</v>
      </c>
      <c r="T324" s="135">
        <f t="shared" si="32"/>
        <v>32</v>
      </c>
      <c r="U324" s="135">
        <f t="shared" si="33"/>
        <v>20</v>
      </c>
      <c r="V324" s="10">
        <v>75</v>
      </c>
      <c r="W324" s="15">
        <v>45400</v>
      </c>
      <c r="X324" s="13">
        <v>5623.4</v>
      </c>
      <c r="Y324" s="13">
        <f t="shared" si="34"/>
        <v>-4876.6000000000004</v>
      </c>
      <c r="Z324" s="13">
        <f>DASHBOARD!$X324</f>
        <v>5623.4</v>
      </c>
      <c r="AA324" s="16">
        <f>SUM(DASHBOARD!$Z324-DASHBOARD!$X324)</f>
        <v>0</v>
      </c>
      <c r="AB324" s="9">
        <v>819831</v>
      </c>
      <c r="AC324" s="15">
        <v>45422</v>
      </c>
      <c r="AD324" s="15" t="s">
        <v>41</v>
      </c>
      <c r="AE324" s="9"/>
      <c r="AF324" s="17"/>
      <c r="AG324" s="17"/>
    </row>
    <row r="325" spans="1:33" ht="15.75" customHeight="1">
      <c r="A325" s="9" t="s">
        <v>828</v>
      </c>
      <c r="B325" s="9" t="str">
        <f t="shared" si="29"/>
        <v>OPEN</v>
      </c>
      <c r="C325" s="9" t="s">
        <v>138</v>
      </c>
      <c r="D325" s="9" t="s">
        <v>826</v>
      </c>
      <c r="E325" s="9" t="s">
        <v>827</v>
      </c>
      <c r="F325" s="9">
        <v>1002367</v>
      </c>
      <c r="G325" s="9" t="str">
        <f>("xxxx" &amp; RIGHT(F325, 3))</f>
        <v>xxxx367</v>
      </c>
      <c r="H325" s="9">
        <v>73232</v>
      </c>
      <c r="I325" s="10" t="s">
        <v>28</v>
      </c>
      <c r="J325" s="9" t="s">
        <v>54</v>
      </c>
      <c r="K325" s="9" t="str">
        <f t="shared" si="30"/>
        <v>Hygienist 05</v>
      </c>
      <c r="L325" s="9" t="s">
        <v>50</v>
      </c>
      <c r="M325" s="11" t="s">
        <v>55</v>
      </c>
      <c r="N325" s="9" t="s">
        <v>32</v>
      </c>
      <c r="O325" s="12">
        <v>43811</v>
      </c>
      <c r="P325" s="12">
        <f t="shared" si="31"/>
        <v>43811</v>
      </c>
      <c r="Q325" s="13">
        <v>500</v>
      </c>
      <c r="R325" s="14">
        <v>44784</v>
      </c>
      <c r="S325" s="14">
        <v>44790</v>
      </c>
      <c r="T325" s="135">
        <f t="shared" si="32"/>
        <v>6</v>
      </c>
      <c r="U325" s="135">
        <f t="shared" si="33"/>
        <v>973</v>
      </c>
      <c r="V325" s="10">
        <v>4186</v>
      </c>
      <c r="W325" s="15">
        <v>45127</v>
      </c>
      <c r="X325" s="13">
        <v>12270.54</v>
      </c>
      <c r="Y325" s="13">
        <f t="shared" si="34"/>
        <v>11770.54</v>
      </c>
      <c r="Z325" s="13">
        <v>12270.54</v>
      </c>
      <c r="AA325" s="16">
        <f>SUM(DASHBOARD!$Z325-DASHBOARD!$X325)</f>
        <v>0</v>
      </c>
      <c r="AB325" s="9">
        <v>800187</v>
      </c>
      <c r="AC325" s="15">
        <v>45132</v>
      </c>
      <c r="AD325" s="15" t="s">
        <v>41</v>
      </c>
      <c r="AE325" s="9"/>
      <c r="AF325" s="17"/>
      <c r="AG325" s="17"/>
    </row>
    <row r="326" spans="1:33" ht="15.75" customHeight="1">
      <c r="A326" s="9" t="s">
        <v>829</v>
      </c>
      <c r="B326" s="9" t="str">
        <f t="shared" si="29"/>
        <v>OPEN</v>
      </c>
      <c r="C326" s="9" t="s">
        <v>138</v>
      </c>
      <c r="D326" s="9" t="s">
        <v>830</v>
      </c>
      <c r="E326" s="9" t="s">
        <v>831</v>
      </c>
      <c r="F326" s="9">
        <v>1327776</v>
      </c>
      <c r="G326" s="9" t="str">
        <f>("xxxx" &amp; RIGHT(F326, 3))</f>
        <v>xxxx776</v>
      </c>
      <c r="H326" s="9">
        <v>94296</v>
      </c>
      <c r="I326" s="10" t="s">
        <v>28</v>
      </c>
      <c r="J326" s="9" t="s">
        <v>154</v>
      </c>
      <c r="K326" s="9" t="str">
        <f t="shared" si="30"/>
        <v>Hygienist 14</v>
      </c>
      <c r="L326" s="9" t="s">
        <v>50</v>
      </c>
      <c r="M326" s="11" t="s">
        <v>55</v>
      </c>
      <c r="N326" s="9" t="s">
        <v>32</v>
      </c>
      <c r="O326" s="12">
        <v>45645</v>
      </c>
      <c r="P326" s="12">
        <f t="shared" si="31"/>
        <v>45645</v>
      </c>
      <c r="Q326" s="13">
        <v>4100</v>
      </c>
      <c r="R326" s="14">
        <v>45652</v>
      </c>
      <c r="S326" s="14">
        <v>45652</v>
      </c>
      <c r="T326" s="135">
        <f t="shared" si="32"/>
        <v>0</v>
      </c>
      <c r="U326" s="135">
        <f t="shared" si="33"/>
        <v>7</v>
      </c>
      <c r="V326" s="10">
        <v>212</v>
      </c>
      <c r="W326" s="15">
        <v>45832</v>
      </c>
      <c r="X326" s="13">
        <v>2344.06</v>
      </c>
      <c r="Y326" s="13">
        <f t="shared" si="34"/>
        <v>-1755.94</v>
      </c>
      <c r="Z326" s="13">
        <v>0</v>
      </c>
      <c r="AA326" s="16"/>
      <c r="AB326" s="9"/>
      <c r="AC326" s="15"/>
      <c r="AD326" s="15" t="s">
        <v>33</v>
      </c>
      <c r="AE326" s="9"/>
      <c r="AF326" s="17"/>
      <c r="AG326" s="17"/>
    </row>
    <row r="327" spans="1:33" ht="15.75" customHeight="1">
      <c r="A327" s="9" t="s">
        <v>832</v>
      </c>
      <c r="B327" s="9" t="str">
        <f t="shared" si="29"/>
        <v>OPEN</v>
      </c>
      <c r="C327" s="9" t="s">
        <v>138</v>
      </c>
      <c r="D327" s="9" t="s">
        <v>833</v>
      </c>
      <c r="E327" s="9" t="s">
        <v>834</v>
      </c>
      <c r="F327" s="9">
        <v>1196035</v>
      </c>
      <c r="G327" s="9" t="str">
        <f>("xxxx" &amp; RIGHT(F327, 3))</f>
        <v>xxxx035</v>
      </c>
      <c r="H327" s="9">
        <v>89249</v>
      </c>
      <c r="I327" s="10" t="s">
        <v>28</v>
      </c>
      <c r="J327" s="9" t="s">
        <v>115</v>
      </c>
      <c r="K327" s="9" t="str">
        <f t="shared" si="30"/>
        <v>Hygienist 11</v>
      </c>
      <c r="L327" s="9" t="s">
        <v>50</v>
      </c>
      <c r="M327" s="11" t="s">
        <v>55</v>
      </c>
      <c r="N327" s="9" t="s">
        <v>32</v>
      </c>
      <c r="O327" s="12">
        <v>45184</v>
      </c>
      <c r="P327" s="12">
        <f t="shared" si="31"/>
        <v>45184</v>
      </c>
      <c r="Q327" s="13">
        <v>575</v>
      </c>
      <c r="R327" s="14">
        <v>45183</v>
      </c>
      <c r="S327" s="14">
        <v>45185</v>
      </c>
      <c r="T327" s="135">
        <f t="shared" si="32"/>
        <v>2</v>
      </c>
      <c r="U327" s="135">
        <f t="shared" si="33"/>
        <v>-1</v>
      </c>
      <c r="V327" s="10">
        <v>84</v>
      </c>
      <c r="W327" s="15">
        <v>45413</v>
      </c>
      <c r="X327" s="13">
        <v>11013.5</v>
      </c>
      <c r="Y327" s="13">
        <f t="shared" si="34"/>
        <v>10438.5</v>
      </c>
      <c r="Z327" s="13">
        <v>11013.5</v>
      </c>
      <c r="AA327" s="16">
        <f>SUM(DASHBOARD!$Z327-DASHBOARD!$X327)</f>
        <v>0</v>
      </c>
      <c r="AB327" s="9">
        <v>824038</v>
      </c>
      <c r="AC327" s="15">
        <v>45474</v>
      </c>
      <c r="AD327" s="15" t="s">
        <v>41</v>
      </c>
      <c r="AE327" s="9"/>
      <c r="AF327" s="17"/>
      <c r="AG327" s="17"/>
    </row>
    <row r="328" spans="1:33" ht="15.75" customHeight="1">
      <c r="A328" s="9" t="s">
        <v>835</v>
      </c>
      <c r="B328" s="9" t="str">
        <f t="shared" si="29"/>
        <v>OPEN</v>
      </c>
      <c r="C328" s="9" t="s">
        <v>138</v>
      </c>
      <c r="D328" s="9" t="s">
        <v>833</v>
      </c>
      <c r="E328" s="9" t="s">
        <v>834</v>
      </c>
      <c r="F328" s="9">
        <v>1243687</v>
      </c>
      <c r="G328" s="9" t="str">
        <f>("xxxx" &amp; RIGHT(F328, 3))</f>
        <v>xxxx687</v>
      </c>
      <c r="H328" s="9">
        <v>92195</v>
      </c>
      <c r="I328" s="10" t="s">
        <v>28</v>
      </c>
      <c r="J328" s="9" t="s">
        <v>154</v>
      </c>
      <c r="K328" s="9" t="str">
        <f t="shared" si="30"/>
        <v>Hygienist 14</v>
      </c>
      <c r="L328" s="9" t="s">
        <v>39</v>
      </c>
      <c r="M328" s="11" t="s">
        <v>55</v>
      </c>
      <c r="N328" s="9" t="s">
        <v>97</v>
      </c>
      <c r="O328" s="12">
        <v>45471</v>
      </c>
      <c r="P328" s="12">
        <f t="shared" si="31"/>
        <v>45471</v>
      </c>
      <c r="Q328" s="13">
        <v>16700</v>
      </c>
      <c r="R328" s="14"/>
      <c r="S328" s="14"/>
      <c r="T328" s="135">
        <f t="shared" si="32"/>
        <v>0</v>
      </c>
      <c r="U328" s="135" t="str">
        <f t="shared" si="33"/>
        <v>0</v>
      </c>
      <c r="V328" s="10"/>
      <c r="W328" s="15"/>
      <c r="X328" s="13"/>
      <c r="Y328" s="13" t="str">
        <f t="shared" si="34"/>
        <v/>
      </c>
      <c r="Z328" s="13">
        <v>0</v>
      </c>
      <c r="AA328" s="16">
        <f>SUM(DASHBOARD!$Z328-DASHBOARD!$X328)</f>
        <v>0</v>
      </c>
      <c r="AB328" s="9"/>
      <c r="AC328" s="15"/>
      <c r="AD328" s="15" t="s">
        <v>33</v>
      </c>
      <c r="AE328" s="9"/>
      <c r="AF328" s="17"/>
      <c r="AG328" s="17"/>
    </row>
    <row r="329" spans="1:33" ht="15.75" customHeight="1">
      <c r="A329" s="9" t="s">
        <v>836</v>
      </c>
      <c r="B329" s="9" t="str">
        <f t="shared" si="29"/>
        <v>OPEN</v>
      </c>
      <c r="C329" s="9" t="s">
        <v>138</v>
      </c>
      <c r="D329" s="9" t="s">
        <v>837</v>
      </c>
      <c r="E329" s="9" t="s">
        <v>838</v>
      </c>
      <c r="F329" s="9">
        <v>1188192</v>
      </c>
      <c r="G329" s="9" t="str">
        <f>("xxxx" &amp; RIGHT(F329, 3))</f>
        <v>xxxx192</v>
      </c>
      <c r="H329" s="9">
        <v>88729</v>
      </c>
      <c r="I329" s="10" t="s">
        <v>28</v>
      </c>
      <c r="J329" s="9" t="s">
        <v>119</v>
      </c>
      <c r="K329" s="9" t="str">
        <f t="shared" si="30"/>
        <v>Hygienist 12</v>
      </c>
      <c r="L329" s="9" t="s">
        <v>50</v>
      </c>
      <c r="M329" s="11" t="s">
        <v>31</v>
      </c>
      <c r="N329" s="9" t="s">
        <v>32</v>
      </c>
      <c r="O329" s="12">
        <v>45131</v>
      </c>
      <c r="P329" s="12">
        <f t="shared" si="31"/>
        <v>45131</v>
      </c>
      <c r="Q329" s="13">
        <v>575</v>
      </c>
      <c r="R329" s="14">
        <v>45145</v>
      </c>
      <c r="S329" s="14">
        <v>45146</v>
      </c>
      <c r="T329" s="135">
        <f t="shared" si="32"/>
        <v>1</v>
      </c>
      <c r="U329" s="135">
        <f t="shared" si="33"/>
        <v>14</v>
      </c>
      <c r="V329" s="10">
        <v>94</v>
      </c>
      <c r="W329" s="15">
        <v>45436</v>
      </c>
      <c r="X329" s="13">
        <v>5219.18</v>
      </c>
      <c r="Y329" s="13">
        <f t="shared" si="34"/>
        <v>4644.18</v>
      </c>
      <c r="Z329" s="13">
        <v>5219.18</v>
      </c>
      <c r="AA329" s="16">
        <f>SUM(DASHBOARD!$Z329-DASHBOARD!$X329)</f>
        <v>0</v>
      </c>
      <c r="AB329" s="9">
        <v>824528</v>
      </c>
      <c r="AC329" s="15">
        <v>45478</v>
      </c>
      <c r="AD329" s="15" t="s">
        <v>41</v>
      </c>
      <c r="AE329" s="9"/>
      <c r="AF329" s="17"/>
      <c r="AG329" s="17"/>
    </row>
    <row r="330" spans="1:33" ht="15.75" customHeight="1">
      <c r="A330" s="9" t="s">
        <v>839</v>
      </c>
      <c r="B330" s="9" t="str">
        <f t="shared" si="29"/>
        <v>OPEN</v>
      </c>
      <c r="C330" s="9" t="s">
        <v>138</v>
      </c>
      <c r="D330" s="9" t="s">
        <v>840</v>
      </c>
      <c r="E330" s="9" t="s">
        <v>838</v>
      </c>
      <c r="F330" s="9">
        <v>1183897</v>
      </c>
      <c r="G330" s="9" t="str">
        <f>("xxxx" &amp; RIGHT(F330, 3))</f>
        <v>xxxx897</v>
      </c>
      <c r="H330" s="9">
        <v>88212</v>
      </c>
      <c r="I330" s="10" t="s">
        <v>28</v>
      </c>
      <c r="J330" s="9" t="s">
        <v>119</v>
      </c>
      <c r="K330" s="9" t="str">
        <f t="shared" si="30"/>
        <v>Hygienist 12</v>
      </c>
      <c r="L330" s="9" t="s">
        <v>50</v>
      </c>
      <c r="M330" s="11" t="s">
        <v>55</v>
      </c>
      <c r="N330" s="9" t="s">
        <v>32</v>
      </c>
      <c r="O330" s="12">
        <v>45121</v>
      </c>
      <c r="P330" s="12">
        <f t="shared" si="31"/>
        <v>45121</v>
      </c>
      <c r="Q330" s="13">
        <v>54580.5</v>
      </c>
      <c r="R330" s="14">
        <v>45155</v>
      </c>
      <c r="S330" s="14">
        <v>45158</v>
      </c>
      <c r="T330" s="135">
        <f t="shared" si="32"/>
        <v>3</v>
      </c>
      <c r="U330" s="135">
        <f t="shared" si="33"/>
        <v>34</v>
      </c>
      <c r="V330" s="10">
        <v>133</v>
      </c>
      <c r="W330" s="15">
        <v>45554</v>
      </c>
      <c r="X330" s="13">
        <v>13225.51</v>
      </c>
      <c r="Y330" s="13">
        <f t="shared" si="34"/>
        <v>-41354.99</v>
      </c>
      <c r="Z330" s="13">
        <v>13225.51</v>
      </c>
      <c r="AA330" s="16">
        <f>SUM(DASHBOARD!$Z330-DASHBOARD!$X330)</f>
        <v>0</v>
      </c>
      <c r="AB330" s="9">
        <v>835019</v>
      </c>
      <c r="AC330" s="15">
        <v>45602</v>
      </c>
      <c r="AD330" s="9" t="s">
        <v>41</v>
      </c>
      <c r="AE330" s="9"/>
      <c r="AF330" s="17"/>
      <c r="AG330" s="17"/>
    </row>
    <row r="331" spans="1:33" ht="15.75" customHeight="1">
      <c r="A331" s="9" t="s">
        <v>841</v>
      </c>
      <c r="B331" s="9" t="str">
        <f t="shared" si="29"/>
        <v>OPEN</v>
      </c>
      <c r="C331" s="9" t="s">
        <v>138</v>
      </c>
      <c r="D331" s="9" t="s">
        <v>842</v>
      </c>
      <c r="E331" s="9" t="s">
        <v>843</v>
      </c>
      <c r="F331" s="9">
        <v>1169734</v>
      </c>
      <c r="G331" s="9" t="str">
        <f>("xxxx" &amp; RIGHT(F331, 3))</f>
        <v>xxxx734</v>
      </c>
      <c r="H331" s="9">
        <v>87524</v>
      </c>
      <c r="I331" s="10" t="s">
        <v>28</v>
      </c>
      <c r="J331" s="9" t="s">
        <v>115</v>
      </c>
      <c r="K331" s="9" t="str">
        <f t="shared" si="30"/>
        <v>Hygienist 11</v>
      </c>
      <c r="L331" s="9" t="s">
        <v>50</v>
      </c>
      <c r="M331" s="11" t="s">
        <v>55</v>
      </c>
      <c r="N331" s="9" t="s">
        <v>32</v>
      </c>
      <c r="O331" s="12">
        <v>44987</v>
      </c>
      <c r="P331" s="12">
        <f t="shared" si="31"/>
        <v>44987</v>
      </c>
      <c r="Q331" s="13">
        <v>575</v>
      </c>
      <c r="R331" s="14">
        <v>45114</v>
      </c>
      <c r="S331" s="14">
        <v>45116</v>
      </c>
      <c r="T331" s="135">
        <f t="shared" si="32"/>
        <v>2</v>
      </c>
      <c r="U331" s="135">
        <f t="shared" si="33"/>
        <v>127</v>
      </c>
      <c r="V331" s="10">
        <v>88</v>
      </c>
      <c r="W331" s="15">
        <v>45418</v>
      </c>
      <c r="X331" s="13">
        <v>8304.0499999999993</v>
      </c>
      <c r="Y331" s="13">
        <f t="shared" si="34"/>
        <v>7729.0499999999993</v>
      </c>
      <c r="Z331" s="13">
        <v>8304.0499999999993</v>
      </c>
      <c r="AA331" s="16">
        <f>SUM(DASHBOARD!$Z331-DASHBOARD!$X331)</f>
        <v>0</v>
      </c>
      <c r="AB331" s="9">
        <v>824040</v>
      </c>
      <c r="AC331" s="15">
        <v>45474</v>
      </c>
      <c r="AD331" s="9" t="s">
        <v>41</v>
      </c>
      <c r="AE331" s="9"/>
      <c r="AF331" s="17"/>
      <c r="AG331" s="17"/>
    </row>
    <row r="332" spans="1:33" ht="15.75" customHeight="1">
      <c r="A332" s="9" t="s">
        <v>844</v>
      </c>
      <c r="B332" s="9" t="str">
        <f t="shared" si="29"/>
        <v>OPEN</v>
      </c>
      <c r="C332" s="9" t="s">
        <v>138</v>
      </c>
      <c r="D332" s="9" t="s">
        <v>845</v>
      </c>
      <c r="E332" s="9" t="s">
        <v>846</v>
      </c>
      <c r="F332" s="9">
        <v>1308103</v>
      </c>
      <c r="G332" s="9" t="str">
        <f>("xxxx" &amp; RIGHT(F332, 3))</f>
        <v>xxxx103</v>
      </c>
      <c r="H332" s="9">
        <v>93164</v>
      </c>
      <c r="I332" s="10" t="s">
        <v>28</v>
      </c>
      <c r="J332" s="9" t="s">
        <v>119</v>
      </c>
      <c r="K332" s="9" t="str">
        <f t="shared" si="30"/>
        <v>Hygienist 12</v>
      </c>
      <c r="L332" s="9" t="s">
        <v>50</v>
      </c>
      <c r="M332" s="11" t="s">
        <v>55</v>
      </c>
      <c r="N332" s="9" t="s">
        <v>32</v>
      </c>
      <c r="O332" s="12">
        <v>45534</v>
      </c>
      <c r="P332" s="12">
        <f t="shared" si="31"/>
        <v>45534</v>
      </c>
      <c r="Q332" s="13">
        <v>575</v>
      </c>
      <c r="R332" s="14">
        <v>45582</v>
      </c>
      <c r="S332" s="14">
        <v>45584</v>
      </c>
      <c r="T332" s="135">
        <f t="shared" si="32"/>
        <v>2</v>
      </c>
      <c r="U332" s="135">
        <f t="shared" si="33"/>
        <v>48</v>
      </c>
      <c r="V332" s="10">
        <v>230</v>
      </c>
      <c r="W332" s="15">
        <v>45854</v>
      </c>
      <c r="X332" s="13">
        <v>6034.19</v>
      </c>
      <c r="Y332" s="13">
        <f t="shared" si="34"/>
        <v>5459.19</v>
      </c>
      <c r="Z332" s="13">
        <v>0</v>
      </c>
      <c r="AA332" s="16">
        <f>SUM(DASHBOARD!$Z332-DASHBOARD!$X332)</f>
        <v>-6034.19</v>
      </c>
      <c r="AB332" s="9"/>
      <c r="AC332" s="15"/>
      <c r="AD332" s="9" t="s">
        <v>33</v>
      </c>
      <c r="AE332" s="9"/>
      <c r="AF332" s="17"/>
      <c r="AG332" s="17"/>
    </row>
    <row r="333" spans="1:33" ht="15.75" customHeight="1">
      <c r="A333" s="9" t="s">
        <v>847</v>
      </c>
      <c r="B333" s="9" t="str">
        <f t="shared" si="29"/>
        <v>OPEN</v>
      </c>
      <c r="C333" s="9" t="s">
        <v>138</v>
      </c>
      <c r="D333" s="9" t="s">
        <v>848</v>
      </c>
      <c r="E333" s="9" t="s">
        <v>849</v>
      </c>
      <c r="F333" s="9">
        <v>1196307</v>
      </c>
      <c r="G333" s="9" t="str">
        <f>("xxxx" &amp; RIGHT(F333, 3))</f>
        <v>xxxx307</v>
      </c>
      <c r="H333" s="9">
        <v>89315</v>
      </c>
      <c r="I333" s="10" t="s">
        <v>28</v>
      </c>
      <c r="J333" s="9" t="s">
        <v>115</v>
      </c>
      <c r="K333" s="9" t="str">
        <f t="shared" si="30"/>
        <v>Hygienist 11</v>
      </c>
      <c r="L333" s="9" t="s">
        <v>50</v>
      </c>
      <c r="M333" s="11" t="s">
        <v>55</v>
      </c>
      <c r="N333" s="9" t="s">
        <v>32</v>
      </c>
      <c r="O333" s="12">
        <v>45188</v>
      </c>
      <c r="P333" s="12">
        <f t="shared" si="31"/>
        <v>45188</v>
      </c>
      <c r="Q333" s="13">
        <v>14932.72</v>
      </c>
      <c r="R333" s="14">
        <v>45527</v>
      </c>
      <c r="S333" s="14">
        <v>45529</v>
      </c>
      <c r="T333" s="135">
        <f t="shared" si="32"/>
        <v>2</v>
      </c>
      <c r="U333" s="135">
        <f t="shared" si="33"/>
        <v>339</v>
      </c>
      <c r="V333" s="10">
        <v>168</v>
      </c>
      <c r="W333" s="15">
        <v>45799</v>
      </c>
      <c r="X333" s="13">
        <v>13332.72</v>
      </c>
      <c r="Y333" s="13">
        <f t="shared" si="34"/>
        <v>-1600</v>
      </c>
      <c r="Z333" s="13">
        <v>0</v>
      </c>
      <c r="AA333" s="16">
        <f>SUM(DASHBOARD!$Z333-DASHBOARD!$X333)</f>
        <v>-13332.72</v>
      </c>
      <c r="AB333" s="9"/>
      <c r="AC333" s="15"/>
      <c r="AD333" s="9" t="s">
        <v>33</v>
      </c>
      <c r="AE333" s="9"/>
      <c r="AF333" s="17"/>
      <c r="AG333" s="17"/>
    </row>
    <row r="334" spans="1:33" ht="15.75" customHeight="1">
      <c r="A334" s="9" t="s">
        <v>850</v>
      </c>
      <c r="B334" s="9" t="str">
        <f t="shared" si="29"/>
        <v>OPEN</v>
      </c>
      <c r="C334" s="9" t="s">
        <v>138</v>
      </c>
      <c r="D334" s="9" t="s">
        <v>851</v>
      </c>
      <c r="E334" s="9" t="s">
        <v>852</v>
      </c>
      <c r="F334" s="9">
        <v>1174668</v>
      </c>
      <c r="G334" s="9" t="str">
        <f>("xxxx" &amp; RIGHT(F334, 3))</f>
        <v>xxxx668</v>
      </c>
      <c r="H334" s="9">
        <v>87890</v>
      </c>
      <c r="I334" s="10" t="s">
        <v>28</v>
      </c>
      <c r="J334" s="9" t="s">
        <v>119</v>
      </c>
      <c r="K334" s="9" t="str">
        <f t="shared" si="30"/>
        <v>Hygienist 12</v>
      </c>
      <c r="L334" s="9" t="s">
        <v>50</v>
      </c>
      <c r="M334" s="11" t="s">
        <v>55</v>
      </c>
      <c r="N334" s="9" t="s">
        <v>56</v>
      </c>
      <c r="O334" s="12">
        <v>45027</v>
      </c>
      <c r="P334" s="12">
        <f t="shared" si="31"/>
        <v>45027</v>
      </c>
      <c r="Q334" s="13">
        <v>575</v>
      </c>
      <c r="R334" s="14"/>
      <c r="S334" s="14"/>
      <c r="T334" s="135">
        <f t="shared" si="32"/>
        <v>0</v>
      </c>
      <c r="U334" s="135" t="str">
        <f t="shared" si="33"/>
        <v>0</v>
      </c>
      <c r="V334" s="10"/>
      <c r="W334" s="9"/>
      <c r="X334" s="13"/>
      <c r="Y334" s="13" t="str">
        <f t="shared" si="34"/>
        <v/>
      </c>
      <c r="Z334" s="13"/>
      <c r="AA334" s="16">
        <f>SUM(DASHBOARD!$Z334-DASHBOARD!$X334)</f>
        <v>0</v>
      </c>
      <c r="AB334" s="9"/>
      <c r="AC334" s="9"/>
      <c r="AD334" s="9" t="s">
        <v>33</v>
      </c>
      <c r="AE334" s="9"/>
      <c r="AF334" s="17"/>
      <c r="AG334" s="17"/>
    </row>
    <row r="335" spans="1:33" ht="15.75" customHeight="1">
      <c r="A335" s="9" t="s">
        <v>853</v>
      </c>
      <c r="B335" s="9" t="str">
        <f t="shared" si="29"/>
        <v>OPEN</v>
      </c>
      <c r="C335" s="9" t="s">
        <v>138</v>
      </c>
      <c r="D335" s="9" t="s">
        <v>854</v>
      </c>
      <c r="E335" s="9" t="s">
        <v>855</v>
      </c>
      <c r="F335" s="9">
        <v>1167051</v>
      </c>
      <c r="G335" s="9" t="str">
        <f>("xxxx" &amp; RIGHT(F335, 3))</f>
        <v>xxxx051</v>
      </c>
      <c r="H335" s="9">
        <v>87395</v>
      </c>
      <c r="I335" s="10" t="s">
        <v>28</v>
      </c>
      <c r="J335" s="9" t="s">
        <v>115</v>
      </c>
      <c r="K335" s="9" t="str">
        <f t="shared" si="30"/>
        <v>Hygienist 11</v>
      </c>
      <c r="L335" s="9" t="s">
        <v>50</v>
      </c>
      <c r="M335" s="11" t="s">
        <v>55</v>
      </c>
      <c r="N335" s="9" t="s">
        <v>32</v>
      </c>
      <c r="O335" s="12">
        <v>44971</v>
      </c>
      <c r="P335" s="12">
        <f t="shared" si="31"/>
        <v>44971</v>
      </c>
      <c r="Q335" s="13">
        <v>575</v>
      </c>
      <c r="R335" s="14">
        <v>44966</v>
      </c>
      <c r="S335" s="14">
        <v>44969</v>
      </c>
      <c r="T335" s="135">
        <f t="shared" si="32"/>
        <v>3</v>
      </c>
      <c r="U335" s="135">
        <f t="shared" si="33"/>
        <v>-5</v>
      </c>
      <c r="V335" s="10">
        <v>91</v>
      </c>
      <c r="W335" s="15">
        <v>45419</v>
      </c>
      <c r="X335" s="13">
        <v>6073.75</v>
      </c>
      <c r="Y335" s="13">
        <f t="shared" si="34"/>
        <v>5498.75</v>
      </c>
      <c r="Z335" s="13">
        <v>6073.75</v>
      </c>
      <c r="AA335" s="16">
        <f>SUM(DASHBOARD!$Z335-DASHBOARD!$X335)</f>
        <v>0</v>
      </c>
      <c r="AB335" s="9">
        <v>824042</v>
      </c>
      <c r="AC335" s="15">
        <v>45474</v>
      </c>
      <c r="AD335" s="9" t="s">
        <v>41</v>
      </c>
      <c r="AE335" s="9"/>
      <c r="AF335" s="17"/>
      <c r="AG335" s="17"/>
    </row>
    <row r="336" spans="1:33" ht="15.75" customHeight="1">
      <c r="A336" s="9" t="s">
        <v>856</v>
      </c>
      <c r="B336" s="9" t="str">
        <f t="shared" si="29"/>
        <v>OPEN</v>
      </c>
      <c r="C336" s="9" t="s">
        <v>138</v>
      </c>
      <c r="D336" s="9" t="s">
        <v>857</v>
      </c>
      <c r="E336" s="9" t="s">
        <v>858</v>
      </c>
      <c r="F336" s="9">
        <v>1244229</v>
      </c>
      <c r="G336" s="9" t="str">
        <f>("xxxx" &amp; RIGHT(F336, 3))</f>
        <v>xxxx229</v>
      </c>
      <c r="H336" s="9">
        <v>92350</v>
      </c>
      <c r="I336" s="10" t="s">
        <v>28</v>
      </c>
      <c r="J336" s="9" t="s">
        <v>154</v>
      </c>
      <c r="K336" s="9" t="str">
        <f t="shared" si="30"/>
        <v>Hygienist 14</v>
      </c>
      <c r="L336" s="9" t="s">
        <v>50</v>
      </c>
      <c r="M336" s="11" t="s">
        <v>55</v>
      </c>
      <c r="N336" s="9" t="s">
        <v>32</v>
      </c>
      <c r="O336" s="12">
        <v>45485</v>
      </c>
      <c r="P336" s="12">
        <f t="shared" si="31"/>
        <v>45485</v>
      </c>
      <c r="Q336" s="13">
        <v>575</v>
      </c>
      <c r="R336" s="14">
        <v>45589</v>
      </c>
      <c r="S336" s="14">
        <v>45612</v>
      </c>
      <c r="T336" s="135">
        <f t="shared" si="32"/>
        <v>23</v>
      </c>
      <c r="U336" s="135">
        <f t="shared" si="33"/>
        <v>104</v>
      </c>
      <c r="V336" s="10">
        <v>170</v>
      </c>
      <c r="W336" s="15">
        <v>45799</v>
      </c>
      <c r="X336" s="13">
        <v>17971.61</v>
      </c>
      <c r="Y336" s="13">
        <f t="shared" si="34"/>
        <v>17396.61</v>
      </c>
      <c r="Z336" s="13">
        <v>17971.61</v>
      </c>
      <c r="AA336" s="16">
        <f>SUM(DASHBOARD!$Z336-DASHBOARD!$X336)</f>
        <v>0</v>
      </c>
      <c r="AB336" s="9">
        <v>855124</v>
      </c>
      <c r="AC336" s="15">
        <v>45831</v>
      </c>
      <c r="AD336" s="9" t="s">
        <v>41</v>
      </c>
      <c r="AE336" s="18" t="s">
        <v>859</v>
      </c>
      <c r="AF336" s="17"/>
      <c r="AG336" s="17"/>
    </row>
    <row r="337" spans="1:33" ht="15.75" customHeight="1">
      <c r="A337" s="9" t="s">
        <v>860</v>
      </c>
      <c r="B337" s="9" t="str">
        <f t="shared" si="29"/>
        <v>OPEN</v>
      </c>
      <c r="C337" s="9" t="s">
        <v>138</v>
      </c>
      <c r="D337" s="9" t="s">
        <v>127</v>
      </c>
      <c r="E337" s="9" t="s">
        <v>128</v>
      </c>
      <c r="F337" s="9">
        <v>1234316</v>
      </c>
      <c r="G337" s="9" t="str">
        <f>("xxxx" &amp; RIGHT(F337, 3))</f>
        <v>xxxx316</v>
      </c>
      <c r="H337" s="9">
        <v>91863</v>
      </c>
      <c r="I337" s="10" t="s">
        <v>28</v>
      </c>
      <c r="J337" s="9"/>
      <c r="K337" s="9" t="e">
        <f t="shared" si="30"/>
        <v>#N/A</v>
      </c>
      <c r="L337" s="9" t="s">
        <v>39</v>
      </c>
      <c r="M337" s="11" t="s">
        <v>55</v>
      </c>
      <c r="N337" s="9" t="s">
        <v>97</v>
      </c>
      <c r="O337" s="12">
        <v>45440</v>
      </c>
      <c r="P337" s="12">
        <f t="shared" si="31"/>
        <v>45440</v>
      </c>
      <c r="Q337" s="13">
        <v>300</v>
      </c>
      <c r="R337" s="14"/>
      <c r="S337" s="14"/>
      <c r="T337" s="135">
        <f t="shared" si="32"/>
        <v>0</v>
      </c>
      <c r="U337" s="135" t="str">
        <f t="shared" si="33"/>
        <v>0</v>
      </c>
      <c r="V337" s="10"/>
      <c r="W337" s="15"/>
      <c r="X337" s="13"/>
      <c r="Y337" s="13" t="str">
        <f t="shared" si="34"/>
        <v/>
      </c>
      <c r="Z337" s="13"/>
      <c r="AA337" s="16">
        <f>SUM(DASHBOARD!$Z337-DASHBOARD!$X337)</f>
        <v>0</v>
      </c>
      <c r="AB337" s="9"/>
      <c r="AC337" s="15"/>
      <c r="AD337" s="9" t="s">
        <v>33</v>
      </c>
      <c r="AE337" s="9"/>
      <c r="AF337" s="17"/>
      <c r="AG337" s="17"/>
    </row>
    <row r="338" spans="1:33" ht="15.75" customHeight="1">
      <c r="A338" s="9" t="s">
        <v>861</v>
      </c>
      <c r="B338" s="9" t="str">
        <f t="shared" si="29"/>
        <v>OPEN</v>
      </c>
      <c r="C338" s="9" t="s">
        <v>138</v>
      </c>
      <c r="D338" s="9" t="s">
        <v>862</v>
      </c>
      <c r="E338" s="9" t="s">
        <v>863</v>
      </c>
      <c r="F338" s="9">
        <v>1205150</v>
      </c>
      <c r="G338" s="9" t="str">
        <f>("xxxx" &amp; RIGHT(F338, 3))</f>
        <v>xxxx150</v>
      </c>
      <c r="H338" s="9">
        <v>89840</v>
      </c>
      <c r="I338" s="10" t="s">
        <v>28</v>
      </c>
      <c r="J338" s="9" t="s">
        <v>115</v>
      </c>
      <c r="K338" s="9" t="str">
        <f t="shared" si="30"/>
        <v>Hygienist 11</v>
      </c>
      <c r="L338" s="9" t="s">
        <v>50</v>
      </c>
      <c r="M338" s="11" t="s">
        <v>55</v>
      </c>
      <c r="N338" s="9" t="s">
        <v>32</v>
      </c>
      <c r="O338" s="12">
        <v>45244</v>
      </c>
      <c r="P338" s="12">
        <f t="shared" si="31"/>
        <v>45244</v>
      </c>
      <c r="Q338" s="13">
        <v>575</v>
      </c>
      <c r="R338" s="14">
        <v>45506</v>
      </c>
      <c r="S338" s="14">
        <v>45530</v>
      </c>
      <c r="T338" s="135">
        <f t="shared" si="32"/>
        <v>24</v>
      </c>
      <c r="U338" s="135">
        <f t="shared" si="33"/>
        <v>262</v>
      </c>
      <c r="V338" s="10">
        <v>201</v>
      </c>
      <c r="W338" s="15">
        <v>45824</v>
      </c>
      <c r="X338" s="13">
        <v>47383.26</v>
      </c>
      <c r="Y338" s="13">
        <f t="shared" si="34"/>
        <v>46808.26</v>
      </c>
      <c r="Z338" s="13">
        <v>47383.26</v>
      </c>
      <c r="AA338" s="16">
        <f>SUM(DASHBOARD!$Z338-DASHBOARD!$X338)</f>
        <v>0</v>
      </c>
      <c r="AB338" s="9">
        <v>855120</v>
      </c>
      <c r="AC338" s="15">
        <v>45831</v>
      </c>
      <c r="AD338" s="9" t="s">
        <v>41</v>
      </c>
      <c r="AE338" s="18" t="s">
        <v>864</v>
      </c>
      <c r="AF338" s="17"/>
      <c r="AG338" s="17"/>
    </row>
    <row r="339" spans="1:33" ht="15.75" customHeight="1">
      <c r="A339" s="9" t="s">
        <v>865</v>
      </c>
      <c r="B339" s="9" t="str">
        <f t="shared" si="29"/>
        <v>OPEN</v>
      </c>
      <c r="C339" s="9" t="s">
        <v>138</v>
      </c>
      <c r="D339" s="9" t="s">
        <v>866</v>
      </c>
      <c r="E339" s="9" t="s">
        <v>867</v>
      </c>
      <c r="F339" s="9">
        <v>1171504</v>
      </c>
      <c r="G339" s="9" t="str">
        <f>("xxxx" &amp; RIGHT(F339, 3))</f>
        <v>xxxx504</v>
      </c>
      <c r="H339" s="9">
        <v>87691</v>
      </c>
      <c r="I339" s="10" t="s">
        <v>28</v>
      </c>
      <c r="J339" s="9" t="s">
        <v>119</v>
      </c>
      <c r="K339" s="9" t="str">
        <f t="shared" si="30"/>
        <v>Hygienist 12</v>
      </c>
      <c r="L339" s="9" t="s">
        <v>50</v>
      </c>
      <c r="M339" s="11" t="s">
        <v>55</v>
      </c>
      <c r="N339" s="9" t="s">
        <v>32</v>
      </c>
      <c r="O339" s="12">
        <v>45058</v>
      </c>
      <c r="P339" s="12">
        <f t="shared" si="31"/>
        <v>45058</v>
      </c>
      <c r="Q339" s="13">
        <v>575</v>
      </c>
      <c r="R339" s="14">
        <v>45138</v>
      </c>
      <c r="S339" s="14">
        <v>45148</v>
      </c>
      <c r="T339" s="135">
        <f t="shared" si="32"/>
        <v>10</v>
      </c>
      <c r="U339" s="135">
        <f t="shared" si="33"/>
        <v>80</v>
      </c>
      <c r="V339" s="10">
        <v>79</v>
      </c>
      <c r="W339" s="15">
        <v>45404</v>
      </c>
      <c r="X339" s="13">
        <v>20602.27</v>
      </c>
      <c r="Y339" s="13">
        <f t="shared" si="34"/>
        <v>20027.27</v>
      </c>
      <c r="Z339" s="13">
        <v>20602.27</v>
      </c>
      <c r="AA339" s="16">
        <f>SUM(DASHBOARD!$Z339-DASHBOARD!$X339)</f>
        <v>0</v>
      </c>
      <c r="AB339" s="9">
        <v>823201</v>
      </c>
      <c r="AC339" s="15">
        <v>45463</v>
      </c>
      <c r="AD339" s="9" t="s">
        <v>41</v>
      </c>
      <c r="AE339" s="9"/>
      <c r="AF339" s="17"/>
      <c r="AG339" s="17"/>
    </row>
    <row r="340" spans="1:33" ht="15.75" customHeight="1">
      <c r="A340" s="9" t="s">
        <v>868</v>
      </c>
      <c r="B340" s="9" t="str">
        <f t="shared" si="29"/>
        <v>OPEN</v>
      </c>
      <c r="C340" s="9" t="s">
        <v>138</v>
      </c>
      <c r="D340" s="9" t="s">
        <v>869</v>
      </c>
      <c r="E340" s="9" t="s">
        <v>870</v>
      </c>
      <c r="F340" s="9">
        <v>1188698</v>
      </c>
      <c r="G340" s="9" t="str">
        <f>("xxxx" &amp; RIGHT(F340, 3))</f>
        <v>xxxx698</v>
      </c>
      <c r="H340" s="9">
        <v>88845</v>
      </c>
      <c r="I340" s="10" t="s">
        <v>28</v>
      </c>
      <c r="J340" s="9" t="s">
        <v>119</v>
      </c>
      <c r="K340" s="9" t="str">
        <f t="shared" si="30"/>
        <v>Hygienist 12</v>
      </c>
      <c r="L340" s="9" t="s">
        <v>50</v>
      </c>
      <c r="M340" s="11" t="s">
        <v>31</v>
      </c>
      <c r="N340" s="9" t="s">
        <v>32</v>
      </c>
      <c r="O340" s="12">
        <v>45132</v>
      </c>
      <c r="P340" s="12">
        <f t="shared" si="31"/>
        <v>45132</v>
      </c>
      <c r="Q340" s="13">
        <v>3075</v>
      </c>
      <c r="R340" s="14">
        <v>45131</v>
      </c>
      <c r="S340" s="14">
        <v>45155</v>
      </c>
      <c r="T340" s="135">
        <f t="shared" si="32"/>
        <v>24</v>
      </c>
      <c r="U340" s="135">
        <f t="shared" si="33"/>
        <v>-1</v>
      </c>
      <c r="V340" s="10">
        <v>92</v>
      </c>
      <c r="W340" s="15">
        <v>45425</v>
      </c>
      <c r="X340" s="13">
        <v>4410.05</v>
      </c>
      <c r="Y340" s="13">
        <f t="shared" si="34"/>
        <v>1335.0500000000002</v>
      </c>
      <c r="Z340" s="13">
        <v>4410.05</v>
      </c>
      <c r="AA340" s="16">
        <f>SUM(DASHBOARD!$Z340-DASHBOARD!$X340)</f>
        <v>0</v>
      </c>
      <c r="AB340" s="9">
        <v>823610</v>
      </c>
      <c r="AC340" s="15">
        <v>45468</v>
      </c>
      <c r="AD340" s="9" t="s">
        <v>41</v>
      </c>
      <c r="AE340" s="9"/>
      <c r="AF340" s="17"/>
      <c r="AG340" s="17"/>
    </row>
    <row r="341" spans="1:33" ht="15.75" customHeight="1">
      <c r="A341" s="9" t="s">
        <v>871</v>
      </c>
      <c r="B341" s="9" t="str">
        <f t="shared" si="29"/>
        <v>OPEN</v>
      </c>
      <c r="C341" s="9" t="s">
        <v>138</v>
      </c>
      <c r="D341" s="9" t="s">
        <v>869</v>
      </c>
      <c r="E341" s="9" t="s">
        <v>870</v>
      </c>
      <c r="F341" s="9">
        <v>1202987</v>
      </c>
      <c r="G341" s="9" t="str">
        <f>("xxxx" &amp; RIGHT(F341, 3))</f>
        <v>xxxx987</v>
      </c>
      <c r="H341" s="9">
        <v>89844</v>
      </c>
      <c r="I341" s="10" t="s">
        <v>28</v>
      </c>
      <c r="J341" s="9" t="s">
        <v>119</v>
      </c>
      <c r="K341" s="9" t="str">
        <f t="shared" si="30"/>
        <v>Hygienist 12</v>
      </c>
      <c r="L341" s="9" t="s">
        <v>50</v>
      </c>
      <c r="M341" s="11" t="s">
        <v>55</v>
      </c>
      <c r="N341" s="9" t="s">
        <v>32</v>
      </c>
      <c r="O341" s="12">
        <v>45229</v>
      </c>
      <c r="P341" s="12">
        <f t="shared" si="31"/>
        <v>45229</v>
      </c>
      <c r="Q341" s="13">
        <v>6575</v>
      </c>
      <c r="R341" s="14">
        <v>45316</v>
      </c>
      <c r="S341" s="14">
        <v>45319</v>
      </c>
      <c r="T341" s="135">
        <f t="shared" si="32"/>
        <v>3</v>
      </c>
      <c r="U341" s="135">
        <f t="shared" si="33"/>
        <v>87</v>
      </c>
      <c r="V341" s="10">
        <v>117</v>
      </c>
      <c r="W341" s="15">
        <v>45504</v>
      </c>
      <c r="X341" s="13">
        <v>7352.25</v>
      </c>
      <c r="Y341" s="13">
        <f t="shared" si="34"/>
        <v>777.25</v>
      </c>
      <c r="Z341" s="13">
        <v>7352.25</v>
      </c>
      <c r="AA341" s="16">
        <f>SUM(DASHBOARD!$Z341-DASHBOARD!$X341)</f>
        <v>0</v>
      </c>
      <c r="AB341" s="9">
        <v>829477</v>
      </c>
      <c r="AC341" s="15">
        <v>45547</v>
      </c>
      <c r="AD341" s="9" t="s">
        <v>41</v>
      </c>
      <c r="AE341" s="9"/>
      <c r="AF341" s="17"/>
      <c r="AG341" s="17"/>
    </row>
    <row r="342" spans="1:33" ht="15.75" customHeight="1">
      <c r="A342" s="9" t="s">
        <v>872</v>
      </c>
      <c r="B342" s="9" t="str">
        <f t="shared" si="29"/>
        <v>OPEN</v>
      </c>
      <c r="C342" s="9" t="s">
        <v>138</v>
      </c>
      <c r="D342" s="9" t="s">
        <v>869</v>
      </c>
      <c r="E342" s="9" t="s">
        <v>870</v>
      </c>
      <c r="F342" s="9">
        <v>1188194</v>
      </c>
      <c r="G342" s="9" t="str">
        <f>("xxxx" &amp; RIGHT(F342, 3))</f>
        <v>xxxx194</v>
      </c>
      <c r="H342" s="9">
        <v>88763</v>
      </c>
      <c r="I342" s="10" t="s">
        <v>28</v>
      </c>
      <c r="J342" s="9" t="s">
        <v>104</v>
      </c>
      <c r="K342" s="9" t="str">
        <f t="shared" si="30"/>
        <v>Hygienist 10</v>
      </c>
      <c r="L342" s="9" t="s">
        <v>50</v>
      </c>
      <c r="M342" s="11" t="s">
        <v>31</v>
      </c>
      <c r="N342" s="9" t="s">
        <v>32</v>
      </c>
      <c r="O342" s="12">
        <v>45126</v>
      </c>
      <c r="P342" s="12">
        <f t="shared" si="31"/>
        <v>45126</v>
      </c>
      <c r="Q342" s="13">
        <v>41521</v>
      </c>
      <c r="R342" s="14">
        <v>45131</v>
      </c>
      <c r="S342" s="14">
        <v>45162</v>
      </c>
      <c r="T342" s="135">
        <f t="shared" si="32"/>
        <v>31</v>
      </c>
      <c r="U342" s="135">
        <f t="shared" si="33"/>
        <v>5</v>
      </c>
      <c r="V342" s="10">
        <v>158</v>
      </c>
      <c r="W342" s="15">
        <v>45783</v>
      </c>
      <c r="X342" s="13">
        <v>20155.11</v>
      </c>
      <c r="Y342" s="13">
        <f t="shared" si="34"/>
        <v>-21365.89</v>
      </c>
      <c r="Z342" s="13">
        <v>20155.11</v>
      </c>
      <c r="AA342" s="16">
        <f>SUM(DASHBOARD!$Z342-DASHBOARD!$X342)</f>
        <v>0</v>
      </c>
      <c r="AB342" s="9">
        <v>855125</v>
      </c>
      <c r="AC342" s="15">
        <v>45831</v>
      </c>
      <c r="AD342" s="9" t="s">
        <v>41</v>
      </c>
      <c r="AE342" s="18" t="s">
        <v>873</v>
      </c>
      <c r="AF342" s="17"/>
      <c r="AG342" s="17"/>
    </row>
    <row r="343" spans="1:33" ht="15.75" customHeight="1">
      <c r="A343" s="9" t="s">
        <v>874</v>
      </c>
      <c r="B343" s="9" t="str">
        <f t="shared" si="29"/>
        <v>OPEN</v>
      </c>
      <c r="C343" s="9" t="s">
        <v>138</v>
      </c>
      <c r="D343" s="9" t="s">
        <v>875</v>
      </c>
      <c r="E343" s="9" t="s">
        <v>876</v>
      </c>
      <c r="F343" s="9">
        <v>1304685</v>
      </c>
      <c r="G343" s="9" t="str">
        <f>("xxxx" &amp; RIGHT(F343, 3))</f>
        <v>xxxx685</v>
      </c>
      <c r="H343" s="9">
        <v>92919</v>
      </c>
      <c r="I343" s="10" t="s">
        <v>28</v>
      </c>
      <c r="J343" s="9" t="s">
        <v>154</v>
      </c>
      <c r="K343" s="9" t="str">
        <f t="shared" si="30"/>
        <v>Hygienist 14</v>
      </c>
      <c r="L343" s="9" t="s">
        <v>50</v>
      </c>
      <c r="M343" s="11" t="s">
        <v>55</v>
      </c>
      <c r="N343" s="9" t="s">
        <v>32</v>
      </c>
      <c r="O343" s="12">
        <v>45523</v>
      </c>
      <c r="P343" s="12">
        <f t="shared" si="31"/>
        <v>45523</v>
      </c>
      <c r="Q343" s="13">
        <v>575</v>
      </c>
      <c r="R343" s="14">
        <v>45540</v>
      </c>
      <c r="S343" s="14">
        <v>45542</v>
      </c>
      <c r="T343" s="135">
        <f t="shared" si="32"/>
        <v>2</v>
      </c>
      <c r="U343" s="135">
        <f t="shared" si="33"/>
        <v>17</v>
      </c>
      <c r="V343" s="10">
        <v>243</v>
      </c>
      <c r="W343" s="15">
        <v>45862</v>
      </c>
      <c r="X343" s="13">
        <v>6706.86</v>
      </c>
      <c r="Y343" s="13">
        <f t="shared" si="34"/>
        <v>6131.86</v>
      </c>
      <c r="Z343" s="13">
        <v>0</v>
      </c>
      <c r="AA343" s="16">
        <f>SUM(DASHBOARD!$Z343-DASHBOARD!$X343)</f>
        <v>-6706.86</v>
      </c>
      <c r="AB343" s="9"/>
      <c r="AC343" s="9"/>
      <c r="AD343" s="9" t="s">
        <v>33</v>
      </c>
      <c r="AE343" s="9"/>
      <c r="AF343" s="17"/>
      <c r="AG343" s="17"/>
    </row>
    <row r="344" spans="1:33" ht="15.75" customHeight="1">
      <c r="A344" s="9" t="s">
        <v>877</v>
      </c>
      <c r="B344" s="9" t="str">
        <f t="shared" si="29"/>
        <v>OPEN</v>
      </c>
      <c r="C344" s="9" t="s">
        <v>138</v>
      </c>
      <c r="D344" s="9" t="s">
        <v>878</v>
      </c>
      <c r="E344" s="9" t="s">
        <v>879</v>
      </c>
      <c r="F344" s="9">
        <v>1131990</v>
      </c>
      <c r="G344" s="9" t="str">
        <f>("xxxx" &amp; RIGHT(F344, 3))</f>
        <v>xxxx990</v>
      </c>
      <c r="H344" s="9">
        <v>85532</v>
      </c>
      <c r="I344" s="10" t="s">
        <v>28</v>
      </c>
      <c r="J344" s="9" t="s">
        <v>115</v>
      </c>
      <c r="K344" s="9" t="str">
        <f t="shared" si="30"/>
        <v>Hygienist 11</v>
      </c>
      <c r="L344" s="9" t="s">
        <v>50</v>
      </c>
      <c r="M344" s="11" t="s">
        <v>40</v>
      </c>
      <c r="N344" s="9" t="s">
        <v>32</v>
      </c>
      <c r="O344" s="12">
        <v>44742</v>
      </c>
      <c r="P344" s="12">
        <f t="shared" si="31"/>
        <v>44742</v>
      </c>
      <c r="Q344" s="13">
        <v>575</v>
      </c>
      <c r="R344" s="14">
        <v>44742</v>
      </c>
      <c r="S344" s="14">
        <v>44744</v>
      </c>
      <c r="T344" s="135">
        <f t="shared" si="32"/>
        <v>2</v>
      </c>
      <c r="U344" s="135">
        <f t="shared" si="33"/>
        <v>0</v>
      </c>
      <c r="V344" s="10">
        <v>6</v>
      </c>
      <c r="W344" s="15">
        <v>44923</v>
      </c>
      <c r="X344" s="13">
        <v>6339.9</v>
      </c>
      <c r="Y344" s="13">
        <f t="shared" si="34"/>
        <v>5764.9</v>
      </c>
      <c r="Z344" s="13">
        <v>6339.9</v>
      </c>
      <c r="AA344" s="16">
        <f>SUM(DASHBOARD!$Z344-DASHBOARD!$X344)</f>
        <v>0</v>
      </c>
      <c r="AB344" s="9">
        <v>790648</v>
      </c>
      <c r="AC344" s="15">
        <v>44993</v>
      </c>
      <c r="AD344" s="15" t="s">
        <v>41</v>
      </c>
      <c r="AE344" s="9"/>
      <c r="AF344" s="17"/>
      <c r="AG344" s="17"/>
    </row>
    <row r="345" spans="1:33" ht="15.75" customHeight="1">
      <c r="A345" s="9" t="s">
        <v>880</v>
      </c>
      <c r="B345" s="9" t="str">
        <f t="shared" si="29"/>
        <v>OPEN</v>
      </c>
      <c r="C345" s="9" t="s">
        <v>138</v>
      </c>
      <c r="D345" s="9" t="s">
        <v>881</v>
      </c>
      <c r="E345" s="9" t="s">
        <v>882</v>
      </c>
      <c r="F345" s="9">
        <v>1183976</v>
      </c>
      <c r="G345" s="9" t="str">
        <f>("xxxx" &amp; RIGHT(F345, 3))</f>
        <v>xxxx976</v>
      </c>
      <c r="H345" s="9">
        <v>88398</v>
      </c>
      <c r="I345" s="10" t="s">
        <v>28</v>
      </c>
      <c r="J345" s="9" t="s">
        <v>115</v>
      </c>
      <c r="K345" s="9" t="str">
        <f t="shared" si="30"/>
        <v>Hygienist 11</v>
      </c>
      <c r="L345" s="9" t="s">
        <v>50</v>
      </c>
      <c r="M345" s="11" t="s">
        <v>55</v>
      </c>
      <c r="N345" s="9" t="s">
        <v>32</v>
      </c>
      <c r="O345" s="12">
        <v>45092</v>
      </c>
      <c r="P345" s="12">
        <f t="shared" si="31"/>
        <v>45092</v>
      </c>
      <c r="Q345" s="13">
        <v>575</v>
      </c>
      <c r="R345" s="14">
        <v>45190</v>
      </c>
      <c r="S345" s="14">
        <v>45193</v>
      </c>
      <c r="T345" s="135">
        <f t="shared" si="32"/>
        <v>3</v>
      </c>
      <c r="U345" s="135">
        <f t="shared" si="33"/>
        <v>98</v>
      </c>
      <c r="V345" s="10">
        <v>58</v>
      </c>
      <c r="W345" s="15">
        <v>45343</v>
      </c>
      <c r="X345" s="13">
        <v>6284.13</v>
      </c>
      <c r="Y345" s="13">
        <f t="shared" si="34"/>
        <v>5709.13</v>
      </c>
      <c r="Z345" s="13">
        <v>6284.13</v>
      </c>
      <c r="AA345" s="16">
        <f>SUM(DASHBOARD!$Z345-DASHBOARD!$X345)</f>
        <v>0</v>
      </c>
      <c r="AB345" s="9">
        <v>819689</v>
      </c>
      <c r="AC345" s="15">
        <v>45421</v>
      </c>
      <c r="AD345" s="9" t="s">
        <v>41</v>
      </c>
      <c r="AE345" s="9"/>
      <c r="AF345" s="17"/>
      <c r="AG345" s="17"/>
    </row>
    <row r="346" spans="1:33" ht="15.75" customHeight="1">
      <c r="A346" s="9" t="s">
        <v>883</v>
      </c>
      <c r="B346" s="9" t="str">
        <f t="shared" si="29"/>
        <v>OPEN</v>
      </c>
      <c r="C346" s="9" t="s">
        <v>138</v>
      </c>
      <c r="D346" s="9" t="s">
        <v>881</v>
      </c>
      <c r="E346" s="9" t="s">
        <v>882</v>
      </c>
      <c r="F346" s="9">
        <v>1186918</v>
      </c>
      <c r="G346" s="9" t="str">
        <f>("xxxx" &amp; RIGHT(F346, 3))</f>
        <v>xxxx918</v>
      </c>
      <c r="H346" s="9">
        <v>88631</v>
      </c>
      <c r="I346" s="10" t="s">
        <v>28</v>
      </c>
      <c r="J346" s="9" t="s">
        <v>154</v>
      </c>
      <c r="K346" s="9" t="str">
        <f t="shared" si="30"/>
        <v>Hygienist 14</v>
      </c>
      <c r="L346" s="9" t="s">
        <v>39</v>
      </c>
      <c r="M346" s="11" t="s">
        <v>55</v>
      </c>
      <c r="N346" s="9" t="s">
        <v>32</v>
      </c>
      <c r="O346" s="12">
        <v>45126</v>
      </c>
      <c r="P346" s="12">
        <f t="shared" si="31"/>
        <v>45126</v>
      </c>
      <c r="Q346" s="13">
        <v>9020</v>
      </c>
      <c r="R346" s="14">
        <v>45275</v>
      </c>
      <c r="S346" s="14">
        <v>45277</v>
      </c>
      <c r="T346" s="135">
        <f t="shared" si="32"/>
        <v>2</v>
      </c>
      <c r="U346" s="135">
        <f t="shared" si="33"/>
        <v>149</v>
      </c>
      <c r="V346" s="10">
        <v>100</v>
      </c>
      <c r="W346" s="15">
        <v>45448</v>
      </c>
      <c r="X346" s="13">
        <v>6341.5</v>
      </c>
      <c r="Y346" s="13">
        <f t="shared" si="34"/>
        <v>-2678.5</v>
      </c>
      <c r="Z346" s="13">
        <v>6341.5</v>
      </c>
      <c r="AA346" s="16">
        <f>SUM(DASHBOARD!$Z346-DASHBOARD!$X346)</f>
        <v>0</v>
      </c>
      <c r="AB346" s="9">
        <v>822987</v>
      </c>
      <c r="AC346" s="15">
        <v>45460</v>
      </c>
      <c r="AD346" s="9" t="s">
        <v>41</v>
      </c>
      <c r="AE346" s="9"/>
      <c r="AF346" s="17"/>
      <c r="AG346" s="17"/>
    </row>
    <row r="347" spans="1:33" ht="15.75" customHeight="1">
      <c r="A347" s="9" t="s">
        <v>884</v>
      </c>
      <c r="B347" s="9" t="str">
        <f t="shared" si="29"/>
        <v>OPEN</v>
      </c>
      <c r="C347" s="9" t="s">
        <v>138</v>
      </c>
      <c r="D347" s="9" t="s">
        <v>881</v>
      </c>
      <c r="E347" s="9" t="s">
        <v>882</v>
      </c>
      <c r="F347" s="9">
        <v>1163449</v>
      </c>
      <c r="G347" s="9" t="str">
        <f>("xxxx" &amp; RIGHT(F347, 3))</f>
        <v>xxxx449</v>
      </c>
      <c r="H347" s="9">
        <v>87019</v>
      </c>
      <c r="I347" s="10" t="s">
        <v>28</v>
      </c>
      <c r="J347" s="9" t="s">
        <v>154</v>
      </c>
      <c r="K347" s="9" t="str">
        <f t="shared" si="30"/>
        <v>Hygienist 14</v>
      </c>
      <c r="L347" s="9" t="s">
        <v>39</v>
      </c>
      <c r="M347" s="11" t="s">
        <v>55</v>
      </c>
      <c r="N347" s="9" t="s">
        <v>32</v>
      </c>
      <c r="O347" s="12">
        <v>44960</v>
      </c>
      <c r="P347" s="12">
        <f t="shared" si="31"/>
        <v>44960</v>
      </c>
      <c r="Q347" s="13">
        <v>38500</v>
      </c>
      <c r="R347" s="14">
        <v>44981</v>
      </c>
      <c r="S347" s="14">
        <v>45275</v>
      </c>
      <c r="T347" s="135">
        <f t="shared" si="32"/>
        <v>294</v>
      </c>
      <c r="U347" s="135">
        <f t="shared" si="33"/>
        <v>21</v>
      </c>
      <c r="V347" s="10">
        <v>132</v>
      </c>
      <c r="W347" s="15">
        <v>45527</v>
      </c>
      <c r="X347" s="13">
        <v>37718.949999999997</v>
      </c>
      <c r="Y347" s="13">
        <f t="shared" si="34"/>
        <v>-781.05000000000291</v>
      </c>
      <c r="Z347" s="13">
        <v>37718.949999999997</v>
      </c>
      <c r="AA347" s="16">
        <f>SUM(DASHBOARD!$Z347-DASHBOARD!$X347)</f>
        <v>0</v>
      </c>
      <c r="AB347" s="9">
        <v>831360</v>
      </c>
      <c r="AC347" s="15">
        <v>45566</v>
      </c>
      <c r="AD347" s="9" t="s">
        <v>41</v>
      </c>
      <c r="AE347" s="9"/>
      <c r="AF347" s="17"/>
      <c r="AG347" s="17"/>
    </row>
    <row r="348" spans="1:33" ht="15.75" customHeight="1">
      <c r="A348" s="9"/>
      <c r="B348" s="9" t="str">
        <f t="shared" si="29"/>
        <v>Not Started</v>
      </c>
      <c r="C348" s="9" t="s">
        <v>138</v>
      </c>
      <c r="D348" s="9" t="s">
        <v>885</v>
      </c>
      <c r="E348" s="9" t="s">
        <v>886</v>
      </c>
      <c r="F348" s="9">
        <v>1328013</v>
      </c>
      <c r="G348" s="9" t="str">
        <f>("xxxx" &amp; RIGHT(F348, 3))</f>
        <v>xxxx013</v>
      </c>
      <c r="H348" s="9">
        <v>93969</v>
      </c>
      <c r="I348" s="10" t="s">
        <v>28</v>
      </c>
      <c r="J348" s="9" t="s">
        <v>154</v>
      </c>
      <c r="K348" s="9" t="str">
        <f t="shared" si="30"/>
        <v>Hygienist 14</v>
      </c>
      <c r="L348" s="9" t="s">
        <v>39</v>
      </c>
      <c r="M348" s="11" t="s">
        <v>55</v>
      </c>
      <c r="N348" s="9" t="s">
        <v>97</v>
      </c>
      <c r="O348" s="12">
        <v>45652</v>
      </c>
      <c r="P348" s="12">
        <f t="shared" si="31"/>
        <v>45652</v>
      </c>
      <c r="Q348" s="13">
        <v>15045</v>
      </c>
      <c r="R348" s="14"/>
      <c r="S348" s="14"/>
      <c r="T348" s="135">
        <f t="shared" si="32"/>
        <v>0</v>
      </c>
      <c r="U348" s="135" t="str">
        <f t="shared" si="33"/>
        <v>0</v>
      </c>
      <c r="V348" s="10"/>
      <c r="W348" s="15"/>
      <c r="X348" s="13"/>
      <c r="Y348" s="13" t="str">
        <f t="shared" si="34"/>
        <v/>
      </c>
      <c r="Z348" s="13">
        <v>0</v>
      </c>
      <c r="AA348" s="16">
        <f>SUM(DASHBOARD!$Z348-DASHBOARD!$X348)</f>
        <v>0</v>
      </c>
      <c r="AB348" s="9"/>
      <c r="AC348" s="9"/>
      <c r="AD348" s="9" t="s">
        <v>33</v>
      </c>
      <c r="AE348" s="9"/>
      <c r="AF348" s="17"/>
      <c r="AG348" s="17"/>
    </row>
    <row r="349" spans="1:33" ht="15.75" customHeight="1">
      <c r="A349" s="9" t="s">
        <v>887</v>
      </c>
      <c r="B349" s="9" t="str">
        <f t="shared" si="29"/>
        <v>OPEN</v>
      </c>
      <c r="C349" s="9" t="s">
        <v>138</v>
      </c>
      <c r="D349" s="9" t="s">
        <v>888</v>
      </c>
      <c r="E349" s="9" t="s">
        <v>889</v>
      </c>
      <c r="F349" s="9">
        <v>1185462</v>
      </c>
      <c r="G349" s="9" t="str">
        <f>("xxxx" &amp; RIGHT(F349, 3))</f>
        <v>xxxx462</v>
      </c>
      <c r="H349" s="9">
        <v>88307</v>
      </c>
      <c r="I349" s="10" t="s">
        <v>28</v>
      </c>
      <c r="J349" s="9" t="s">
        <v>115</v>
      </c>
      <c r="K349" s="9" t="str">
        <f t="shared" si="30"/>
        <v>Hygienist 11</v>
      </c>
      <c r="L349" s="9" t="s">
        <v>50</v>
      </c>
      <c r="M349" s="11" t="s">
        <v>55</v>
      </c>
      <c r="N349" s="9" t="s">
        <v>56</v>
      </c>
      <c r="O349" s="12">
        <v>45098</v>
      </c>
      <c r="P349" s="12">
        <f t="shared" si="31"/>
        <v>45098</v>
      </c>
      <c r="Q349" s="13"/>
      <c r="R349" s="14"/>
      <c r="S349" s="14"/>
      <c r="T349" s="135">
        <f t="shared" si="32"/>
        <v>0</v>
      </c>
      <c r="U349" s="135" t="str">
        <f t="shared" si="33"/>
        <v>0</v>
      </c>
      <c r="V349" s="10"/>
      <c r="W349" s="9"/>
      <c r="X349" s="13"/>
      <c r="Y349" s="13" t="str">
        <f t="shared" si="34"/>
        <v/>
      </c>
      <c r="Z349" s="13">
        <v>0</v>
      </c>
      <c r="AA349" s="16">
        <f>SUM(DASHBOARD!$Z349-DASHBOARD!$X349)</f>
        <v>0</v>
      </c>
      <c r="AB349" s="9"/>
      <c r="AC349" s="9"/>
      <c r="AD349" s="9" t="s">
        <v>33</v>
      </c>
      <c r="AE349" s="9"/>
      <c r="AF349" s="17"/>
      <c r="AG349" s="17"/>
    </row>
    <row r="350" spans="1:33" ht="15.75" customHeight="1">
      <c r="A350" s="9" t="s">
        <v>890</v>
      </c>
      <c r="B350" s="9" t="str">
        <f t="shared" si="29"/>
        <v>OPEN</v>
      </c>
      <c r="C350" s="9" t="s">
        <v>138</v>
      </c>
      <c r="D350" s="9" t="s">
        <v>891</v>
      </c>
      <c r="E350" s="9" t="s">
        <v>892</v>
      </c>
      <c r="F350" s="9">
        <v>1135064</v>
      </c>
      <c r="G350" s="9" t="str">
        <f>("xxxx" &amp; RIGHT(F350, 3))</f>
        <v>xxxx064</v>
      </c>
      <c r="H350" s="9">
        <v>85704</v>
      </c>
      <c r="I350" s="10" t="s">
        <v>28</v>
      </c>
      <c r="J350" s="9" t="s">
        <v>119</v>
      </c>
      <c r="K350" s="9" t="str">
        <f t="shared" si="30"/>
        <v>Hygienist 12</v>
      </c>
      <c r="L350" s="9" t="s">
        <v>50</v>
      </c>
      <c r="M350" s="11" t="s">
        <v>40</v>
      </c>
      <c r="N350" s="9" t="s">
        <v>32</v>
      </c>
      <c r="O350" s="12">
        <v>44764</v>
      </c>
      <c r="P350" s="12">
        <f t="shared" si="31"/>
        <v>44764</v>
      </c>
      <c r="Q350" s="13">
        <v>8875</v>
      </c>
      <c r="R350" s="14">
        <v>44764</v>
      </c>
      <c r="S350" s="14">
        <v>44767</v>
      </c>
      <c r="T350" s="135">
        <f t="shared" si="32"/>
        <v>3</v>
      </c>
      <c r="U350" s="135">
        <f t="shared" si="33"/>
        <v>0</v>
      </c>
      <c r="V350" s="10">
        <v>24</v>
      </c>
      <c r="W350" s="15">
        <v>45112</v>
      </c>
      <c r="X350" s="13">
        <v>11811.36</v>
      </c>
      <c r="Y350" s="13">
        <f t="shared" si="34"/>
        <v>2936.3600000000006</v>
      </c>
      <c r="Z350" s="13">
        <v>11811.36</v>
      </c>
      <c r="AA350" s="16">
        <f>SUM(DASHBOARD!$Z350-DASHBOARD!$X350)</f>
        <v>0</v>
      </c>
      <c r="AB350" s="9">
        <v>804163</v>
      </c>
      <c r="AC350" s="15">
        <v>45191</v>
      </c>
      <c r="AD350" s="9" t="s">
        <v>41</v>
      </c>
      <c r="AE350" s="9"/>
      <c r="AF350" s="17"/>
      <c r="AG350" s="17"/>
    </row>
    <row r="351" spans="1:33" ht="15.75" customHeight="1">
      <c r="A351" s="9"/>
      <c r="B351" s="9" t="str">
        <f t="shared" si="29"/>
        <v>Not Started</v>
      </c>
      <c r="C351" s="9" t="s">
        <v>138</v>
      </c>
      <c r="D351" s="9" t="s">
        <v>893</v>
      </c>
      <c r="E351" s="9" t="s">
        <v>894</v>
      </c>
      <c r="F351" s="9">
        <v>1335358</v>
      </c>
      <c r="G351" s="9" t="str">
        <f>("xxxx" &amp; RIGHT(F351, 3))</f>
        <v>xxxx358</v>
      </c>
      <c r="H351" s="9">
        <v>94778</v>
      </c>
      <c r="I351" s="10" t="s">
        <v>28</v>
      </c>
      <c r="J351" s="9" t="s">
        <v>115</v>
      </c>
      <c r="K351" s="9" t="str">
        <f t="shared" si="30"/>
        <v>Hygienist 11</v>
      </c>
      <c r="L351" s="9" t="s">
        <v>50</v>
      </c>
      <c r="M351" s="11" t="s">
        <v>55</v>
      </c>
      <c r="N351" s="9" t="s">
        <v>97</v>
      </c>
      <c r="O351" s="12">
        <v>45702</v>
      </c>
      <c r="P351" s="12">
        <f t="shared" si="31"/>
        <v>45702</v>
      </c>
      <c r="Q351" s="13">
        <v>575</v>
      </c>
      <c r="R351" s="14"/>
      <c r="S351" s="14"/>
      <c r="T351" s="135">
        <f t="shared" si="32"/>
        <v>0</v>
      </c>
      <c r="U351" s="135" t="str">
        <f t="shared" si="33"/>
        <v>0</v>
      </c>
      <c r="V351" s="10"/>
      <c r="W351" s="15"/>
      <c r="X351" s="13"/>
      <c r="Y351" s="13" t="str">
        <f t="shared" si="34"/>
        <v/>
      </c>
      <c r="Z351" s="13"/>
      <c r="AA351" s="16"/>
      <c r="AB351" s="9"/>
      <c r="AC351" s="15"/>
      <c r="AD351" s="9" t="s">
        <v>33</v>
      </c>
      <c r="AE351" s="9"/>
      <c r="AF351" s="17"/>
      <c r="AG351" s="17"/>
    </row>
    <row r="352" spans="1:33" ht="15.75" customHeight="1">
      <c r="A352" s="9" t="s">
        <v>895</v>
      </c>
      <c r="B352" s="9" t="str">
        <f t="shared" si="29"/>
        <v>OPEN</v>
      </c>
      <c r="C352" s="9" t="s">
        <v>138</v>
      </c>
      <c r="D352" s="9" t="s">
        <v>896</v>
      </c>
      <c r="E352" s="9" t="s">
        <v>897</v>
      </c>
      <c r="F352" s="9">
        <v>1195355</v>
      </c>
      <c r="G352" s="9" t="str">
        <f>("xxxx" &amp; RIGHT(F352, 3))</f>
        <v>xxxx355</v>
      </c>
      <c r="H352" s="9">
        <v>89316</v>
      </c>
      <c r="I352" s="10" t="s">
        <v>28</v>
      </c>
      <c r="J352" s="9" t="s">
        <v>115</v>
      </c>
      <c r="K352" s="9" t="str">
        <f t="shared" si="30"/>
        <v>Hygienist 11</v>
      </c>
      <c r="L352" s="9" t="s">
        <v>50</v>
      </c>
      <c r="M352" s="11" t="s">
        <v>55</v>
      </c>
      <c r="N352" s="9" t="s">
        <v>56</v>
      </c>
      <c r="O352" s="12">
        <v>45180</v>
      </c>
      <c r="P352" s="12">
        <f t="shared" si="31"/>
        <v>45180</v>
      </c>
      <c r="Q352" s="13">
        <v>575</v>
      </c>
      <c r="R352" s="14"/>
      <c r="S352" s="14"/>
      <c r="T352" s="135">
        <f t="shared" si="32"/>
        <v>0</v>
      </c>
      <c r="U352" s="135" t="str">
        <f t="shared" si="33"/>
        <v>0</v>
      </c>
      <c r="V352" s="10"/>
      <c r="W352" s="15"/>
      <c r="X352" s="13"/>
      <c r="Y352" s="13" t="str">
        <f t="shared" si="34"/>
        <v/>
      </c>
      <c r="Z352" s="13"/>
      <c r="AA352" s="16">
        <f>SUM(DASHBOARD!$Z352-DASHBOARD!$X352)</f>
        <v>0</v>
      </c>
      <c r="AB352" s="9"/>
      <c r="AC352" s="9"/>
      <c r="AD352" s="9" t="s">
        <v>33</v>
      </c>
      <c r="AE352" s="9"/>
      <c r="AF352" s="17"/>
      <c r="AG352" s="17"/>
    </row>
    <row r="353" spans="1:33" ht="15.75" customHeight="1">
      <c r="A353" s="9" t="s">
        <v>898</v>
      </c>
      <c r="B353" s="9" t="str">
        <f t="shared" si="29"/>
        <v>OPEN</v>
      </c>
      <c r="C353" s="9" t="s">
        <v>138</v>
      </c>
      <c r="D353" s="9" t="s">
        <v>899</v>
      </c>
      <c r="E353" s="9" t="s">
        <v>900</v>
      </c>
      <c r="F353" s="9">
        <v>1243686</v>
      </c>
      <c r="G353" s="9" t="str">
        <f>("xxxx" &amp; RIGHT(F353, 3))</f>
        <v>xxxx686</v>
      </c>
      <c r="H353" s="9">
        <v>92199</v>
      </c>
      <c r="I353" s="10" t="s">
        <v>28</v>
      </c>
      <c r="J353" s="9"/>
      <c r="K353" s="9" t="e">
        <f t="shared" si="30"/>
        <v>#N/A</v>
      </c>
      <c r="L353" s="9" t="s">
        <v>39</v>
      </c>
      <c r="M353" s="11" t="s">
        <v>55</v>
      </c>
      <c r="N353" s="9" t="s">
        <v>97</v>
      </c>
      <c r="O353" s="12">
        <v>45471</v>
      </c>
      <c r="P353" s="12">
        <f t="shared" si="31"/>
        <v>45471</v>
      </c>
      <c r="Q353" s="13">
        <v>16700</v>
      </c>
      <c r="R353" s="14"/>
      <c r="S353" s="14"/>
      <c r="T353" s="135">
        <f t="shared" si="32"/>
        <v>0</v>
      </c>
      <c r="U353" s="135" t="str">
        <f t="shared" si="33"/>
        <v>0</v>
      </c>
      <c r="V353" s="10"/>
      <c r="W353" s="15"/>
      <c r="X353" s="13"/>
      <c r="Y353" s="13" t="str">
        <f t="shared" si="34"/>
        <v/>
      </c>
      <c r="Z353" s="13"/>
      <c r="AA353" s="16">
        <f>SUM(DASHBOARD!$Z353-DASHBOARD!$X353)</f>
        <v>0</v>
      </c>
      <c r="AB353" s="9"/>
      <c r="AC353" s="9"/>
      <c r="AD353" s="9" t="s">
        <v>33</v>
      </c>
      <c r="AE353" s="9"/>
      <c r="AF353" s="17"/>
      <c r="AG353" s="17"/>
    </row>
    <row r="354" spans="1:33" ht="15.75" customHeight="1">
      <c r="A354" s="9"/>
      <c r="B354" s="9" t="str">
        <f t="shared" si="29"/>
        <v>Not Started</v>
      </c>
      <c r="C354" s="9" t="s">
        <v>138</v>
      </c>
      <c r="D354" s="9" t="s">
        <v>901</v>
      </c>
      <c r="E354" s="9" t="s">
        <v>902</v>
      </c>
      <c r="F354" s="9">
        <v>1335270</v>
      </c>
      <c r="G354" s="9" t="str">
        <f>("xxxx" &amp; RIGHT(F354, 3))</f>
        <v>xxxx270</v>
      </c>
      <c r="H354" s="9">
        <v>94786</v>
      </c>
      <c r="I354" s="10" t="s">
        <v>28</v>
      </c>
      <c r="J354" s="9" t="s">
        <v>115</v>
      </c>
      <c r="K354" s="9" t="str">
        <f t="shared" si="30"/>
        <v>Hygienist 11</v>
      </c>
      <c r="L354" s="9" t="s">
        <v>50</v>
      </c>
      <c r="M354" s="11" t="s">
        <v>55</v>
      </c>
      <c r="N354" s="9" t="s">
        <v>97</v>
      </c>
      <c r="O354" s="12">
        <v>45707</v>
      </c>
      <c r="P354" s="12">
        <f t="shared" si="31"/>
        <v>45707</v>
      </c>
      <c r="Q354" s="13">
        <v>575</v>
      </c>
      <c r="R354" s="14"/>
      <c r="S354" s="14"/>
      <c r="T354" s="135">
        <f t="shared" si="32"/>
        <v>0</v>
      </c>
      <c r="U354" s="135" t="str">
        <f t="shared" si="33"/>
        <v>0</v>
      </c>
      <c r="V354" s="10"/>
      <c r="W354" s="15"/>
      <c r="X354" s="13"/>
      <c r="Y354" s="13" t="str">
        <f t="shared" si="34"/>
        <v/>
      </c>
      <c r="Z354" s="13"/>
      <c r="AA354" s="16"/>
      <c r="AB354" s="9"/>
      <c r="AC354" s="9"/>
      <c r="AD354" s="9" t="s">
        <v>33</v>
      </c>
      <c r="AE354" s="9"/>
      <c r="AF354" s="17"/>
      <c r="AG354" s="17"/>
    </row>
    <row r="355" spans="1:33" ht="15.75" customHeight="1">
      <c r="A355" s="9" t="s">
        <v>903</v>
      </c>
      <c r="B355" s="9" t="str">
        <f t="shared" si="29"/>
        <v>OPEN</v>
      </c>
      <c r="C355" s="9" t="s">
        <v>138</v>
      </c>
      <c r="D355" s="9" t="s">
        <v>904</v>
      </c>
      <c r="E355" s="9" t="s">
        <v>905</v>
      </c>
      <c r="F355" s="9">
        <v>1165246</v>
      </c>
      <c r="G355" s="9" t="str">
        <f>("xxxx" &amp; RIGHT(F355, 3))</f>
        <v>xxxx246</v>
      </c>
      <c r="H355" s="9">
        <v>87286</v>
      </c>
      <c r="I355" s="10" t="s">
        <v>28</v>
      </c>
      <c r="J355" s="9" t="s">
        <v>119</v>
      </c>
      <c r="K355" s="9" t="str">
        <f t="shared" si="30"/>
        <v>Hygienist 12</v>
      </c>
      <c r="L355" s="9" t="s">
        <v>50</v>
      </c>
      <c r="M355" s="11" t="s">
        <v>55</v>
      </c>
      <c r="N355" s="9" t="s">
        <v>32</v>
      </c>
      <c r="O355" s="12">
        <v>44963</v>
      </c>
      <c r="P355" s="12">
        <f t="shared" si="31"/>
        <v>44963</v>
      </c>
      <c r="Q355" s="13">
        <v>575</v>
      </c>
      <c r="R355" s="14">
        <v>45008</v>
      </c>
      <c r="S355" s="14">
        <v>45010</v>
      </c>
      <c r="T355" s="135">
        <f t="shared" si="32"/>
        <v>2</v>
      </c>
      <c r="U355" s="135">
        <f t="shared" si="33"/>
        <v>45</v>
      </c>
      <c r="V355" s="10">
        <v>51</v>
      </c>
      <c r="W355" s="15">
        <v>45329</v>
      </c>
      <c r="X355" s="13">
        <v>7268.63</v>
      </c>
      <c r="Y355" s="13">
        <f t="shared" si="34"/>
        <v>6693.63</v>
      </c>
      <c r="Z355" s="13">
        <v>7268.63</v>
      </c>
      <c r="AA355" s="16">
        <f>SUM(DASHBOARD!$Z355-DASHBOARD!$X355)</f>
        <v>0</v>
      </c>
      <c r="AB355" s="9">
        <v>815948</v>
      </c>
      <c r="AC355" s="15">
        <v>45369</v>
      </c>
      <c r="AD355" s="9" t="s">
        <v>41</v>
      </c>
      <c r="AE355" s="9"/>
      <c r="AF355" s="17"/>
      <c r="AG355" s="17"/>
    </row>
    <row r="356" spans="1:33" ht="15.75" customHeight="1">
      <c r="A356" s="9" t="s">
        <v>906</v>
      </c>
      <c r="B356" s="9" t="str">
        <f t="shared" si="29"/>
        <v>OPEN</v>
      </c>
      <c r="C356" s="9" t="s">
        <v>138</v>
      </c>
      <c r="D356" s="9" t="s">
        <v>907</v>
      </c>
      <c r="E356" s="9" t="s">
        <v>908</v>
      </c>
      <c r="F356" s="9">
        <v>1130024</v>
      </c>
      <c r="G356" s="9" t="str">
        <f>("xxxx" &amp; RIGHT(F356, 3))</f>
        <v>xxxx024</v>
      </c>
      <c r="H356" s="9">
        <v>85491</v>
      </c>
      <c r="I356" s="10" t="s">
        <v>28</v>
      </c>
      <c r="J356" s="9" t="s">
        <v>119</v>
      </c>
      <c r="K356" s="9" t="str">
        <f t="shared" si="30"/>
        <v>Hygienist 12</v>
      </c>
      <c r="L356" s="9" t="s">
        <v>50</v>
      </c>
      <c r="M356" s="11" t="s">
        <v>40</v>
      </c>
      <c r="N356" s="9" t="s">
        <v>32</v>
      </c>
      <c r="O356" s="12">
        <v>44748</v>
      </c>
      <c r="P356" s="12">
        <f t="shared" si="31"/>
        <v>44748</v>
      </c>
      <c r="Q356" s="13">
        <v>575</v>
      </c>
      <c r="R356" s="14">
        <v>44784</v>
      </c>
      <c r="S356" s="14">
        <v>44786</v>
      </c>
      <c r="T356" s="135">
        <f t="shared" si="32"/>
        <v>2</v>
      </c>
      <c r="U356" s="135">
        <f t="shared" si="33"/>
        <v>36</v>
      </c>
      <c r="V356" s="10">
        <v>14</v>
      </c>
      <c r="W356" s="15">
        <v>45097</v>
      </c>
      <c r="X356" s="13">
        <v>6187.21</v>
      </c>
      <c r="Y356" s="13">
        <f t="shared" si="34"/>
        <v>5612.21</v>
      </c>
      <c r="Z356" s="13">
        <v>6187.21</v>
      </c>
      <c r="AA356" s="16">
        <f>SUM(DASHBOARD!$Z356-DASHBOARD!$X356)</f>
        <v>0</v>
      </c>
      <c r="AB356" s="9">
        <v>799215</v>
      </c>
      <c r="AC356" s="15">
        <v>45118</v>
      </c>
      <c r="AD356" s="15" t="s">
        <v>41</v>
      </c>
      <c r="AE356" s="9"/>
      <c r="AF356" s="17"/>
      <c r="AG356" s="17"/>
    </row>
    <row r="357" spans="1:33" ht="15.75" customHeight="1">
      <c r="A357" s="9" t="s">
        <v>909</v>
      </c>
      <c r="B357" s="9" t="str">
        <f t="shared" si="29"/>
        <v>OPEN</v>
      </c>
      <c r="C357" s="9" t="s">
        <v>138</v>
      </c>
      <c r="D357" s="9" t="s">
        <v>910</v>
      </c>
      <c r="E357" s="9" t="s">
        <v>911</v>
      </c>
      <c r="F357" s="9">
        <v>1146848</v>
      </c>
      <c r="G357" s="9" t="str">
        <f>("xxxx" &amp; RIGHT(F357, 3))</f>
        <v>xxxx848</v>
      </c>
      <c r="H357" s="9">
        <v>85699</v>
      </c>
      <c r="I357" s="10" t="s">
        <v>28</v>
      </c>
      <c r="J357" s="9" t="s">
        <v>119</v>
      </c>
      <c r="K357" s="9" t="str">
        <f t="shared" si="30"/>
        <v>Hygienist 12</v>
      </c>
      <c r="L357" s="9" t="s">
        <v>50</v>
      </c>
      <c r="M357" s="11" t="s">
        <v>40</v>
      </c>
      <c r="N357" s="9" t="s">
        <v>32</v>
      </c>
      <c r="O357" s="12">
        <v>44833</v>
      </c>
      <c r="P357" s="12">
        <f t="shared" si="31"/>
        <v>44833</v>
      </c>
      <c r="Q357" s="13">
        <v>575</v>
      </c>
      <c r="R357" s="14">
        <v>44978</v>
      </c>
      <c r="S357" s="14">
        <v>44981</v>
      </c>
      <c r="T357" s="135">
        <f t="shared" si="32"/>
        <v>3</v>
      </c>
      <c r="U357" s="135">
        <f t="shared" si="33"/>
        <v>145</v>
      </c>
      <c r="V357" s="10">
        <v>34</v>
      </c>
      <c r="W357" s="15">
        <v>45175</v>
      </c>
      <c r="X357" s="13">
        <v>8454.4500000000007</v>
      </c>
      <c r="Y357" s="13">
        <f t="shared" si="34"/>
        <v>7879.4500000000007</v>
      </c>
      <c r="Z357" s="13">
        <v>8454.4500000000007</v>
      </c>
      <c r="AA357" s="16">
        <f>SUM(DASHBOARD!$Z357-DASHBOARD!$X357)</f>
        <v>0</v>
      </c>
      <c r="AB357" s="9">
        <v>805729</v>
      </c>
      <c r="AC357" s="15">
        <v>45212</v>
      </c>
      <c r="AD357" s="9" t="s">
        <v>41</v>
      </c>
      <c r="AE357" s="9"/>
      <c r="AF357" s="17"/>
      <c r="AG357" s="17"/>
    </row>
    <row r="358" spans="1:33" ht="15.75" customHeight="1">
      <c r="A358" s="9" t="s">
        <v>912</v>
      </c>
      <c r="B358" s="9" t="str">
        <f t="shared" si="29"/>
        <v>OPEN</v>
      </c>
      <c r="C358" s="9" t="s">
        <v>138</v>
      </c>
      <c r="D358" s="9" t="s">
        <v>913</v>
      </c>
      <c r="E358" s="9" t="s">
        <v>914</v>
      </c>
      <c r="F358" s="9">
        <v>1128873</v>
      </c>
      <c r="G358" s="9" t="str">
        <f>("xxxx" &amp; RIGHT(F358, 3))</f>
        <v>xxxx873</v>
      </c>
      <c r="H358" s="9">
        <v>85247</v>
      </c>
      <c r="I358" s="10" t="s">
        <v>28</v>
      </c>
      <c r="J358" s="9" t="s">
        <v>115</v>
      </c>
      <c r="K358" s="9" t="str">
        <f t="shared" si="30"/>
        <v>Hygienist 11</v>
      </c>
      <c r="L358" s="9" t="s">
        <v>50</v>
      </c>
      <c r="M358" s="11" t="s">
        <v>55</v>
      </c>
      <c r="N358" s="9" t="s">
        <v>32</v>
      </c>
      <c r="O358" s="12">
        <v>44735</v>
      </c>
      <c r="P358" s="12">
        <f t="shared" si="31"/>
        <v>44735</v>
      </c>
      <c r="Q358" s="13">
        <v>575</v>
      </c>
      <c r="R358" s="14">
        <v>44973</v>
      </c>
      <c r="S358" s="14">
        <v>45024</v>
      </c>
      <c r="T358" s="135">
        <f t="shared" si="32"/>
        <v>51</v>
      </c>
      <c r="U358" s="135">
        <f t="shared" si="33"/>
        <v>238</v>
      </c>
      <c r="V358" s="10">
        <v>45</v>
      </c>
      <c r="W358" s="15">
        <v>45210</v>
      </c>
      <c r="X358" s="13">
        <v>26283.31</v>
      </c>
      <c r="Y358" s="13">
        <f t="shared" si="34"/>
        <v>25708.31</v>
      </c>
      <c r="Z358" s="13">
        <v>26283.31</v>
      </c>
      <c r="AA358" s="16">
        <f>SUM(DASHBOARD!$Z358-DASHBOARD!$X358)</f>
        <v>0</v>
      </c>
      <c r="AB358" s="9">
        <v>820910</v>
      </c>
      <c r="AC358" s="15">
        <v>45433</v>
      </c>
      <c r="AD358" s="9" t="s">
        <v>41</v>
      </c>
      <c r="AE358" s="9"/>
      <c r="AF358" s="17"/>
      <c r="AG358" s="17"/>
    </row>
    <row r="359" spans="1:33" ht="15.75" customHeight="1">
      <c r="A359" s="9" t="s">
        <v>915</v>
      </c>
      <c r="B359" s="9" t="str">
        <f t="shared" si="29"/>
        <v>OPEN</v>
      </c>
      <c r="C359" s="9" t="s">
        <v>138</v>
      </c>
      <c r="D359" s="9" t="s">
        <v>913</v>
      </c>
      <c r="E359" s="9" t="s">
        <v>914</v>
      </c>
      <c r="F359" s="9">
        <v>1175547</v>
      </c>
      <c r="G359" s="9" t="str">
        <f>("xxxx" &amp; RIGHT(F359, 3))</f>
        <v>xxxx547</v>
      </c>
      <c r="H359" s="9">
        <v>87938</v>
      </c>
      <c r="I359" s="10" t="s">
        <v>28</v>
      </c>
      <c r="J359" s="9" t="s">
        <v>115</v>
      </c>
      <c r="K359" s="9" t="str">
        <f t="shared" si="30"/>
        <v>Hygienist 11</v>
      </c>
      <c r="L359" s="9" t="s">
        <v>50</v>
      </c>
      <c r="M359" s="11" t="s">
        <v>55</v>
      </c>
      <c r="N359" s="9" t="s">
        <v>32</v>
      </c>
      <c r="O359" s="12">
        <v>45056</v>
      </c>
      <c r="P359" s="12">
        <f t="shared" si="31"/>
        <v>45056</v>
      </c>
      <c r="Q359" s="13">
        <v>575</v>
      </c>
      <c r="R359" s="14">
        <v>45155</v>
      </c>
      <c r="S359" s="14">
        <v>45157</v>
      </c>
      <c r="T359" s="135">
        <f t="shared" si="32"/>
        <v>2</v>
      </c>
      <c r="U359" s="135">
        <f t="shared" si="33"/>
        <v>99</v>
      </c>
      <c r="V359" s="10">
        <v>64</v>
      </c>
      <c r="W359" s="15">
        <v>45371</v>
      </c>
      <c r="X359" s="13">
        <v>7061.55</v>
      </c>
      <c r="Y359" s="13">
        <f t="shared" si="34"/>
        <v>6486.55</v>
      </c>
      <c r="Z359" s="13">
        <v>7061.55</v>
      </c>
      <c r="AA359" s="16">
        <f>SUM(DASHBOARD!$Z359-DASHBOARD!$X359)</f>
        <v>0</v>
      </c>
      <c r="AB359" s="9">
        <v>849822</v>
      </c>
      <c r="AC359" s="15">
        <v>45775</v>
      </c>
      <c r="AD359" s="9" t="s">
        <v>41</v>
      </c>
      <c r="AE359" s="9"/>
      <c r="AF359" s="17"/>
      <c r="AG359" s="17"/>
    </row>
    <row r="360" spans="1:33" ht="15.75" customHeight="1">
      <c r="A360" s="9" t="s">
        <v>916</v>
      </c>
      <c r="B360" s="9" t="str">
        <f t="shared" si="29"/>
        <v>OPEN</v>
      </c>
      <c r="C360" s="9" t="s">
        <v>138</v>
      </c>
      <c r="D360" s="9" t="s">
        <v>913</v>
      </c>
      <c r="E360" s="9" t="s">
        <v>914</v>
      </c>
      <c r="F360" s="9">
        <v>1131033</v>
      </c>
      <c r="G360" s="9" t="str">
        <f>("xxxx" &amp; RIGHT(F360, 3))</f>
        <v>xxxx033</v>
      </c>
      <c r="H360" s="9">
        <v>85485</v>
      </c>
      <c r="I360" s="10" t="s">
        <v>28</v>
      </c>
      <c r="J360" s="9" t="s">
        <v>115</v>
      </c>
      <c r="K360" s="9" t="str">
        <f t="shared" si="30"/>
        <v>Hygienist 11</v>
      </c>
      <c r="L360" s="9" t="s">
        <v>50</v>
      </c>
      <c r="M360" s="11" t="s">
        <v>55</v>
      </c>
      <c r="N360" s="9" t="s">
        <v>32</v>
      </c>
      <c r="O360" s="12">
        <v>44750</v>
      </c>
      <c r="P360" s="12">
        <f t="shared" si="31"/>
        <v>44750</v>
      </c>
      <c r="Q360" s="13">
        <v>575</v>
      </c>
      <c r="R360" s="14">
        <v>44749</v>
      </c>
      <c r="S360" s="14">
        <v>44751</v>
      </c>
      <c r="T360" s="135">
        <f t="shared" si="32"/>
        <v>2</v>
      </c>
      <c r="U360" s="135">
        <f t="shared" si="33"/>
        <v>-1</v>
      </c>
      <c r="V360" s="10">
        <v>67</v>
      </c>
      <c r="W360" s="15">
        <v>45377</v>
      </c>
      <c r="X360" s="13">
        <v>7124.33</v>
      </c>
      <c r="Y360" s="13">
        <f t="shared" si="34"/>
        <v>6549.33</v>
      </c>
      <c r="Z360" s="13">
        <v>7124.33</v>
      </c>
      <c r="AA360" s="16">
        <f>SUM(DASHBOARD!$Z360-DASHBOARD!$X360)</f>
        <v>0</v>
      </c>
      <c r="AB360" s="9">
        <v>821671</v>
      </c>
      <c r="AC360" s="15">
        <v>45441</v>
      </c>
      <c r="AD360" s="9" t="s">
        <v>41</v>
      </c>
      <c r="AE360" s="9"/>
      <c r="AF360" s="17"/>
      <c r="AG360" s="17"/>
    </row>
    <row r="361" spans="1:33" ht="15.75" customHeight="1">
      <c r="A361" s="9" t="s">
        <v>917</v>
      </c>
      <c r="B361" s="9" t="str">
        <f t="shared" si="29"/>
        <v>OPEN</v>
      </c>
      <c r="C361" s="9" t="s">
        <v>138</v>
      </c>
      <c r="D361" s="9" t="s">
        <v>918</v>
      </c>
      <c r="E361" s="9" t="s">
        <v>919</v>
      </c>
      <c r="F361" s="9">
        <v>1180607</v>
      </c>
      <c r="G361" s="9" t="str">
        <f>("xxxx" &amp; RIGHT(F361, 3))</f>
        <v>xxxx607</v>
      </c>
      <c r="H361" s="9">
        <v>88248</v>
      </c>
      <c r="I361" s="10" t="s">
        <v>28</v>
      </c>
      <c r="J361" s="9" t="s">
        <v>115</v>
      </c>
      <c r="K361" s="9" t="str">
        <f t="shared" si="30"/>
        <v>Hygienist 11</v>
      </c>
      <c r="L361" s="9" t="s">
        <v>50</v>
      </c>
      <c r="M361" s="11" t="s">
        <v>55</v>
      </c>
      <c r="N361" s="9" t="s">
        <v>56</v>
      </c>
      <c r="O361" s="12">
        <v>45070</v>
      </c>
      <c r="P361" s="12">
        <f t="shared" si="31"/>
        <v>45070</v>
      </c>
      <c r="Q361" s="13">
        <v>575</v>
      </c>
      <c r="R361" s="14"/>
      <c r="S361" s="14"/>
      <c r="T361" s="135">
        <f t="shared" si="32"/>
        <v>0</v>
      </c>
      <c r="U361" s="135" t="str">
        <f t="shared" si="33"/>
        <v>0</v>
      </c>
      <c r="V361" s="10"/>
      <c r="W361" s="9"/>
      <c r="X361" s="13"/>
      <c r="Y361" s="13" t="str">
        <f t="shared" si="34"/>
        <v/>
      </c>
      <c r="Z361" s="13"/>
      <c r="AA361" s="16">
        <f>SUM(DASHBOARD!$Z361-DASHBOARD!$X361)</f>
        <v>0</v>
      </c>
      <c r="AB361" s="9"/>
      <c r="AC361" s="9"/>
      <c r="AD361" s="9" t="s">
        <v>33</v>
      </c>
      <c r="AE361" s="9"/>
      <c r="AF361" s="17"/>
      <c r="AG361" s="17"/>
    </row>
    <row r="362" spans="1:33" ht="15.75" customHeight="1">
      <c r="A362" s="9" t="s">
        <v>920</v>
      </c>
      <c r="B362" s="9" t="str">
        <f t="shared" si="29"/>
        <v>OPEN</v>
      </c>
      <c r="C362" s="9" t="s">
        <v>138</v>
      </c>
      <c r="D362" s="9" t="s">
        <v>921</v>
      </c>
      <c r="E362" s="9" t="s">
        <v>922</v>
      </c>
      <c r="F362" s="9">
        <v>1158558</v>
      </c>
      <c r="G362" s="9" t="str">
        <f>("xxxx" &amp; RIGHT(F362, 3))</f>
        <v>xxxx558</v>
      </c>
      <c r="H362" s="9">
        <v>86979</v>
      </c>
      <c r="I362" s="10" t="s">
        <v>28</v>
      </c>
      <c r="J362" s="9" t="s">
        <v>119</v>
      </c>
      <c r="K362" s="9" t="str">
        <f t="shared" si="30"/>
        <v>Hygienist 12</v>
      </c>
      <c r="L362" s="9" t="s">
        <v>50</v>
      </c>
      <c r="M362" s="11" t="s">
        <v>55</v>
      </c>
      <c r="N362" s="9" t="s">
        <v>56</v>
      </c>
      <c r="O362" s="12">
        <v>44916</v>
      </c>
      <c r="P362" s="12">
        <f t="shared" si="31"/>
        <v>44916</v>
      </c>
      <c r="Q362" s="13">
        <v>8575</v>
      </c>
      <c r="R362" s="14"/>
      <c r="S362" s="14"/>
      <c r="T362" s="135">
        <f t="shared" si="32"/>
        <v>0</v>
      </c>
      <c r="U362" s="135" t="str">
        <f t="shared" si="33"/>
        <v>0</v>
      </c>
      <c r="V362" s="10"/>
      <c r="W362" s="9"/>
      <c r="X362" s="13"/>
      <c r="Y362" s="13" t="str">
        <f t="shared" si="34"/>
        <v/>
      </c>
      <c r="Z362" s="13"/>
      <c r="AA362" s="16">
        <f>SUM(DASHBOARD!$Z362-DASHBOARD!$X362)</f>
        <v>0</v>
      </c>
      <c r="AB362" s="9"/>
      <c r="AC362" s="9"/>
      <c r="AD362" s="9" t="s">
        <v>33</v>
      </c>
      <c r="AE362" s="9"/>
      <c r="AF362" s="17"/>
      <c r="AG362" s="17"/>
    </row>
    <row r="363" spans="1:33" ht="15.75" customHeight="1">
      <c r="A363" s="17"/>
      <c r="B363" s="17"/>
      <c r="C363" s="17"/>
      <c r="D363" s="17"/>
      <c r="E363" s="17"/>
      <c r="F363" s="17"/>
      <c r="G363" s="17"/>
      <c r="H363" s="17"/>
      <c r="I363" s="20"/>
      <c r="J363" s="17"/>
      <c r="K363" s="17"/>
      <c r="L363" s="17"/>
      <c r="M363" s="21"/>
      <c r="N363" s="17"/>
      <c r="O363" s="22"/>
      <c r="P363" s="22"/>
      <c r="Q363" s="22"/>
      <c r="R363" s="23"/>
      <c r="S363" s="23"/>
      <c r="T363" s="23"/>
      <c r="U363" s="23"/>
      <c r="V363" s="24"/>
      <c r="W363" s="20"/>
      <c r="X363" s="17"/>
      <c r="Y363" s="17"/>
      <c r="Z363" s="24"/>
      <c r="AA363" s="24"/>
      <c r="AB363" s="25"/>
      <c r="AC363" s="17"/>
      <c r="AD363" s="17"/>
      <c r="AE363" s="17"/>
      <c r="AF363" s="17"/>
      <c r="AG363" s="17"/>
    </row>
    <row r="364" spans="1:33" ht="15.75" customHeight="1">
      <c r="A364" s="17"/>
      <c r="B364" s="17"/>
      <c r="C364" s="17"/>
      <c r="D364" s="17"/>
      <c r="E364" s="17"/>
      <c r="F364" s="17"/>
      <c r="G364" s="17"/>
      <c r="H364" s="17"/>
      <c r="I364" s="20"/>
      <c r="J364" s="17"/>
      <c r="K364" s="17"/>
      <c r="L364" s="17"/>
      <c r="M364" s="21"/>
      <c r="N364" s="17"/>
      <c r="O364" s="22"/>
      <c r="P364" s="22"/>
      <c r="Q364" s="22"/>
      <c r="R364" s="23"/>
      <c r="S364" s="23"/>
      <c r="T364" s="23"/>
      <c r="U364" s="23"/>
      <c r="V364" s="24"/>
      <c r="W364" s="20"/>
      <c r="X364" s="17"/>
      <c r="Y364" s="17"/>
      <c r="Z364" s="24"/>
      <c r="AA364" s="24"/>
      <c r="AB364" s="25"/>
      <c r="AC364" s="17"/>
      <c r="AD364" s="17"/>
      <c r="AE364" s="17"/>
      <c r="AF364" s="17"/>
      <c r="AG364" s="17"/>
    </row>
    <row r="365" spans="1:33" ht="15.75" customHeight="1">
      <c r="A365" s="17"/>
      <c r="B365" s="17"/>
      <c r="C365" s="17"/>
      <c r="D365" s="17"/>
      <c r="E365" s="17"/>
      <c r="F365" s="17"/>
      <c r="G365" s="17"/>
      <c r="H365" s="17"/>
      <c r="I365" s="20"/>
      <c r="J365" s="17"/>
      <c r="K365" s="17"/>
      <c r="L365" s="17"/>
      <c r="M365" s="21"/>
      <c r="N365" s="17"/>
      <c r="O365" s="22"/>
      <c r="P365" s="22"/>
      <c r="Q365" s="22"/>
      <c r="R365" s="23"/>
      <c r="S365" s="23"/>
      <c r="T365" s="23"/>
      <c r="U365" s="23"/>
      <c r="V365" s="24"/>
      <c r="W365" s="20"/>
      <c r="X365" s="17"/>
      <c r="Y365" s="17"/>
      <c r="Z365" s="24"/>
      <c r="AA365" s="24"/>
      <c r="AB365" s="25"/>
      <c r="AC365" s="17"/>
      <c r="AD365" s="17"/>
      <c r="AE365" s="17"/>
      <c r="AF365" s="17"/>
      <c r="AG365" s="17"/>
    </row>
    <row r="366" spans="1:33" ht="15.75" customHeight="1">
      <c r="A366" s="17"/>
      <c r="B366" s="17"/>
      <c r="C366" s="17"/>
      <c r="D366" s="17"/>
      <c r="E366" s="17"/>
      <c r="F366" s="17"/>
      <c r="G366" s="17"/>
      <c r="H366" s="17"/>
      <c r="I366" s="20"/>
      <c r="J366" s="17"/>
      <c r="K366" s="17"/>
      <c r="L366" s="17"/>
      <c r="M366" s="21"/>
      <c r="N366" s="17"/>
      <c r="O366" s="22"/>
      <c r="P366" s="22"/>
      <c r="Q366" s="22"/>
      <c r="R366" s="23"/>
      <c r="S366" s="23"/>
      <c r="T366" s="23"/>
      <c r="U366" s="23"/>
      <c r="V366" s="24"/>
      <c r="W366" s="20"/>
      <c r="X366" s="17"/>
      <c r="Y366" s="17"/>
      <c r="Z366" s="24"/>
      <c r="AA366" s="24"/>
      <c r="AB366" s="25"/>
      <c r="AC366" s="17"/>
      <c r="AD366" s="17"/>
      <c r="AE366" s="17"/>
      <c r="AF366" s="17"/>
      <c r="AG366" s="17"/>
    </row>
    <row r="367" spans="1:33" ht="15.75" customHeight="1">
      <c r="A367" s="17"/>
      <c r="B367" s="17"/>
      <c r="C367" s="17"/>
      <c r="D367" s="17"/>
      <c r="E367" s="17"/>
      <c r="F367" s="17"/>
      <c r="G367" s="17"/>
      <c r="H367" s="17"/>
      <c r="I367" s="20"/>
      <c r="J367" s="17"/>
      <c r="K367" s="17"/>
      <c r="L367" s="17"/>
      <c r="M367" s="21"/>
      <c r="N367" s="17"/>
      <c r="O367" s="22"/>
      <c r="P367" s="22"/>
      <c r="Q367" s="22"/>
      <c r="R367" s="23"/>
      <c r="S367" s="23"/>
      <c r="T367" s="23"/>
      <c r="U367" s="23"/>
      <c r="V367" s="24"/>
      <c r="W367" s="20"/>
      <c r="X367" s="17"/>
      <c r="Y367" s="17"/>
      <c r="Z367" s="24"/>
      <c r="AA367" s="24"/>
      <c r="AB367" s="25"/>
      <c r="AC367" s="17"/>
      <c r="AD367" s="17"/>
      <c r="AE367" s="17"/>
      <c r="AF367" s="17"/>
      <c r="AG367" s="17"/>
    </row>
    <row r="368" spans="1:33" ht="15.75" customHeight="1">
      <c r="A368" s="17"/>
      <c r="B368" s="17"/>
      <c r="C368" s="17"/>
      <c r="D368" s="17"/>
      <c r="E368" s="17"/>
      <c r="F368" s="17"/>
      <c r="G368" s="17"/>
      <c r="H368" s="17"/>
      <c r="I368" s="20"/>
      <c r="J368" s="17"/>
      <c r="K368" s="17"/>
      <c r="L368" s="17"/>
      <c r="M368" s="21"/>
      <c r="N368" s="17"/>
      <c r="O368" s="22"/>
      <c r="P368" s="22"/>
      <c r="Q368" s="22"/>
      <c r="R368" s="23"/>
      <c r="S368" s="23"/>
      <c r="T368" s="23"/>
      <c r="U368" s="23"/>
      <c r="V368" s="24"/>
      <c r="W368" s="20"/>
      <c r="X368" s="17"/>
      <c r="Y368" s="17"/>
      <c r="Z368" s="24"/>
      <c r="AA368" s="24"/>
      <c r="AB368" s="25"/>
      <c r="AC368" s="17"/>
      <c r="AD368" s="17"/>
      <c r="AE368" s="17"/>
      <c r="AF368" s="17"/>
      <c r="AG368" s="17"/>
    </row>
    <row r="369" spans="1:33" ht="15.75" customHeight="1">
      <c r="A369" s="17"/>
      <c r="B369" s="17"/>
      <c r="C369" s="17"/>
      <c r="D369" s="17"/>
      <c r="E369" s="17"/>
      <c r="F369" s="17"/>
      <c r="G369" s="17"/>
      <c r="H369" s="17"/>
      <c r="I369" s="20"/>
      <c r="J369" s="17"/>
      <c r="K369" s="17"/>
      <c r="L369" s="17"/>
      <c r="M369" s="21"/>
      <c r="N369" s="17"/>
      <c r="O369" s="22"/>
      <c r="P369" s="22"/>
      <c r="Q369" s="22"/>
      <c r="R369" s="23"/>
      <c r="S369" s="23"/>
      <c r="T369" s="23"/>
      <c r="U369" s="23"/>
      <c r="V369" s="24"/>
      <c r="W369" s="20"/>
      <c r="X369" s="17"/>
      <c r="Y369" s="17"/>
      <c r="Z369" s="24"/>
      <c r="AA369" s="24"/>
      <c r="AB369" s="25"/>
      <c r="AC369" s="17"/>
      <c r="AD369" s="17"/>
      <c r="AE369" s="17"/>
      <c r="AF369" s="17"/>
      <c r="AG369" s="17"/>
    </row>
    <row r="370" spans="1:33" ht="15.75" customHeight="1">
      <c r="A370" s="17"/>
      <c r="B370" s="17"/>
      <c r="C370" s="17"/>
      <c r="D370" s="17"/>
      <c r="E370" s="17"/>
      <c r="F370" s="17"/>
      <c r="G370" s="17"/>
      <c r="H370" s="17"/>
      <c r="I370" s="20"/>
      <c r="J370" s="17"/>
      <c r="K370" s="17"/>
      <c r="L370" s="17"/>
      <c r="M370" s="21"/>
      <c r="N370" s="17"/>
      <c r="O370" s="22"/>
      <c r="P370" s="22"/>
      <c r="Q370" s="22"/>
      <c r="R370" s="23"/>
      <c r="S370" s="23"/>
      <c r="T370" s="23"/>
      <c r="U370" s="23"/>
      <c r="V370" s="24"/>
      <c r="W370" s="20"/>
      <c r="X370" s="17"/>
      <c r="Y370" s="17"/>
      <c r="Z370" s="24"/>
      <c r="AA370" s="24"/>
      <c r="AB370" s="25"/>
      <c r="AC370" s="17"/>
      <c r="AD370" s="17"/>
      <c r="AE370" s="17"/>
      <c r="AF370" s="17"/>
      <c r="AG370" s="17"/>
    </row>
    <row r="371" spans="1:33" ht="15.75" customHeight="1">
      <c r="A371" s="17"/>
      <c r="B371" s="17"/>
      <c r="C371" s="17"/>
      <c r="D371" s="17"/>
      <c r="E371" s="17"/>
      <c r="F371" s="17"/>
      <c r="G371" s="17"/>
      <c r="H371" s="17"/>
      <c r="I371" s="20"/>
      <c r="J371" s="17"/>
      <c r="K371" s="17"/>
      <c r="L371" s="17"/>
      <c r="M371" s="21"/>
      <c r="N371" s="17"/>
      <c r="O371" s="22"/>
      <c r="P371" s="22"/>
      <c r="Q371" s="22"/>
      <c r="R371" s="23"/>
      <c r="S371" s="23"/>
      <c r="T371" s="23"/>
      <c r="U371" s="23"/>
      <c r="V371" s="24"/>
      <c r="W371" s="20"/>
      <c r="X371" s="17"/>
      <c r="Y371" s="17"/>
      <c r="Z371" s="24"/>
      <c r="AA371" s="24"/>
      <c r="AB371" s="25"/>
      <c r="AC371" s="17"/>
      <c r="AD371" s="17"/>
      <c r="AE371" s="17"/>
      <c r="AF371" s="17"/>
      <c r="AG371" s="17"/>
    </row>
    <row r="372" spans="1:33" ht="15.75" customHeight="1">
      <c r="A372" s="17"/>
      <c r="B372" s="17"/>
      <c r="C372" s="17"/>
      <c r="D372" s="17"/>
      <c r="E372" s="17"/>
      <c r="F372" s="17"/>
      <c r="G372" s="17"/>
      <c r="H372" s="17"/>
      <c r="I372" s="20"/>
      <c r="J372" s="17"/>
      <c r="K372" s="17"/>
      <c r="L372" s="17"/>
      <c r="M372" s="21"/>
      <c r="N372" s="17"/>
      <c r="O372" s="22"/>
      <c r="P372" s="22"/>
      <c r="Q372" s="22"/>
      <c r="R372" s="23"/>
      <c r="S372" s="23"/>
      <c r="T372" s="23"/>
      <c r="U372" s="23"/>
      <c r="V372" s="24"/>
      <c r="W372" s="20"/>
      <c r="X372" s="17"/>
      <c r="Y372" s="17"/>
      <c r="Z372" s="24"/>
      <c r="AA372" s="24"/>
      <c r="AB372" s="25"/>
      <c r="AC372" s="17"/>
      <c r="AD372" s="17"/>
      <c r="AE372" s="17"/>
      <c r="AF372" s="17"/>
      <c r="AG372" s="17"/>
    </row>
    <row r="373" spans="1:33" ht="15.75" customHeight="1">
      <c r="A373" s="17"/>
      <c r="B373" s="17"/>
      <c r="C373" s="17"/>
      <c r="D373" s="17"/>
      <c r="E373" s="17"/>
      <c r="F373" s="17"/>
      <c r="G373" s="17"/>
      <c r="H373" s="17"/>
      <c r="I373" s="20"/>
      <c r="J373" s="17"/>
      <c r="K373" s="17"/>
      <c r="L373" s="17"/>
      <c r="M373" s="21"/>
      <c r="N373" s="17"/>
      <c r="O373" s="22"/>
      <c r="P373" s="22"/>
      <c r="Q373" s="22"/>
      <c r="R373" s="23"/>
      <c r="S373" s="23"/>
      <c r="T373" s="23"/>
      <c r="U373" s="23"/>
      <c r="V373" s="24"/>
      <c r="W373" s="20"/>
      <c r="X373" s="17"/>
      <c r="Y373" s="17"/>
      <c r="Z373" s="24"/>
      <c r="AA373" s="24"/>
      <c r="AB373" s="25"/>
      <c r="AC373" s="17"/>
      <c r="AD373" s="17"/>
      <c r="AE373" s="17"/>
      <c r="AF373" s="17"/>
      <c r="AG373" s="17"/>
    </row>
    <row r="374" spans="1:33" ht="15.75" customHeight="1">
      <c r="A374" s="17"/>
      <c r="B374" s="17"/>
      <c r="C374" s="17"/>
      <c r="D374" s="17"/>
      <c r="E374" s="17"/>
      <c r="F374" s="17"/>
      <c r="G374" s="17"/>
      <c r="H374" s="17"/>
      <c r="I374" s="20"/>
      <c r="J374" s="17"/>
      <c r="K374" s="17"/>
      <c r="L374" s="17"/>
      <c r="M374" s="21"/>
      <c r="N374" s="17"/>
      <c r="O374" s="22"/>
      <c r="P374" s="22"/>
      <c r="Q374" s="22"/>
      <c r="R374" s="23"/>
      <c r="S374" s="23"/>
      <c r="T374" s="23"/>
      <c r="U374" s="23"/>
      <c r="V374" s="24"/>
      <c r="W374" s="20"/>
      <c r="X374" s="17"/>
      <c r="Y374" s="17"/>
      <c r="Z374" s="24"/>
      <c r="AA374" s="24"/>
      <c r="AB374" s="25"/>
      <c r="AC374" s="17"/>
      <c r="AD374" s="17"/>
      <c r="AE374" s="17"/>
      <c r="AF374" s="17"/>
      <c r="AG374" s="17"/>
    </row>
    <row r="375" spans="1:33" ht="15.75" customHeight="1">
      <c r="A375" s="17"/>
      <c r="B375" s="17"/>
      <c r="C375" s="17"/>
      <c r="D375" s="17"/>
      <c r="E375" s="17"/>
      <c r="F375" s="17"/>
      <c r="G375" s="17"/>
      <c r="H375" s="17"/>
      <c r="I375" s="20"/>
      <c r="J375" s="17"/>
      <c r="K375" s="17"/>
      <c r="L375" s="17"/>
      <c r="M375" s="21"/>
      <c r="N375" s="17"/>
      <c r="O375" s="22"/>
      <c r="P375" s="22"/>
      <c r="Q375" s="22"/>
      <c r="R375" s="23"/>
      <c r="S375" s="23"/>
      <c r="T375" s="23"/>
      <c r="U375" s="23"/>
      <c r="V375" s="24"/>
      <c r="W375" s="20"/>
      <c r="X375" s="17"/>
      <c r="Y375" s="17"/>
      <c r="Z375" s="24"/>
      <c r="AA375" s="24"/>
      <c r="AB375" s="25"/>
      <c r="AC375" s="17"/>
      <c r="AD375" s="17"/>
      <c r="AE375" s="17"/>
      <c r="AF375" s="17"/>
      <c r="AG375" s="17"/>
    </row>
    <row r="376" spans="1:33" ht="15.75" customHeight="1">
      <c r="A376" s="17"/>
      <c r="B376" s="17"/>
      <c r="C376" s="17"/>
      <c r="D376" s="17"/>
      <c r="E376" s="17"/>
      <c r="F376" s="17"/>
      <c r="G376" s="17"/>
      <c r="H376" s="17"/>
      <c r="I376" s="20"/>
      <c r="J376" s="17"/>
      <c r="K376" s="17"/>
      <c r="L376" s="17"/>
      <c r="M376" s="21"/>
      <c r="N376" s="17"/>
      <c r="O376" s="22"/>
      <c r="P376" s="22"/>
      <c r="Q376" s="22"/>
      <c r="R376" s="23"/>
      <c r="S376" s="23"/>
      <c r="T376" s="23"/>
      <c r="U376" s="23"/>
      <c r="V376" s="24"/>
      <c r="W376" s="20"/>
      <c r="X376" s="17"/>
      <c r="Y376" s="17"/>
      <c r="Z376" s="24"/>
      <c r="AA376" s="24"/>
      <c r="AB376" s="25"/>
      <c r="AC376" s="17"/>
      <c r="AD376" s="17"/>
      <c r="AE376" s="17"/>
      <c r="AF376" s="17"/>
      <c r="AG376" s="17"/>
    </row>
    <row r="377" spans="1:33" ht="15.75" customHeight="1">
      <c r="A377" s="17"/>
      <c r="B377" s="17"/>
      <c r="C377" s="17"/>
      <c r="D377" s="17"/>
      <c r="E377" s="17"/>
      <c r="F377" s="17"/>
      <c r="G377" s="17"/>
      <c r="H377" s="17"/>
      <c r="I377" s="20"/>
      <c r="J377" s="17"/>
      <c r="K377" s="17"/>
      <c r="L377" s="17"/>
      <c r="M377" s="21"/>
      <c r="N377" s="17"/>
      <c r="O377" s="22"/>
      <c r="P377" s="22"/>
      <c r="Q377" s="22"/>
      <c r="R377" s="23"/>
      <c r="S377" s="23"/>
      <c r="T377" s="23"/>
      <c r="U377" s="23"/>
      <c r="V377" s="24"/>
      <c r="W377" s="20"/>
      <c r="X377" s="17"/>
      <c r="Y377" s="17"/>
      <c r="Z377" s="24"/>
      <c r="AA377" s="24"/>
      <c r="AB377" s="25"/>
      <c r="AC377" s="17"/>
      <c r="AD377" s="17"/>
      <c r="AE377" s="17"/>
      <c r="AF377" s="17"/>
      <c r="AG377" s="17"/>
    </row>
    <row r="378" spans="1:33" ht="15.75" customHeight="1">
      <c r="A378" s="17"/>
      <c r="B378" s="17"/>
      <c r="C378" s="17"/>
      <c r="D378" s="17"/>
      <c r="E378" s="17"/>
      <c r="F378" s="17"/>
      <c r="G378" s="17"/>
      <c r="H378" s="17"/>
      <c r="I378" s="20"/>
      <c r="J378" s="17"/>
      <c r="K378" s="17"/>
      <c r="L378" s="17"/>
      <c r="M378" s="21"/>
      <c r="N378" s="17"/>
      <c r="O378" s="22"/>
      <c r="P378" s="22"/>
      <c r="Q378" s="22"/>
      <c r="R378" s="23"/>
      <c r="S378" s="23"/>
      <c r="T378" s="23"/>
      <c r="U378" s="23"/>
      <c r="V378" s="24"/>
      <c r="W378" s="20"/>
      <c r="X378" s="17"/>
      <c r="Y378" s="17"/>
      <c r="Z378" s="24"/>
      <c r="AA378" s="24"/>
      <c r="AB378" s="25"/>
      <c r="AC378" s="17"/>
      <c r="AD378" s="17"/>
      <c r="AE378" s="17"/>
      <c r="AF378" s="17"/>
      <c r="AG378" s="17"/>
    </row>
    <row r="379" spans="1:33" ht="15.75" customHeight="1">
      <c r="A379" s="17"/>
      <c r="B379" s="17"/>
      <c r="C379" s="17"/>
      <c r="D379" s="17"/>
      <c r="E379" s="17"/>
      <c r="F379" s="17"/>
      <c r="G379" s="17"/>
      <c r="H379" s="17"/>
      <c r="I379" s="20"/>
      <c r="J379" s="17"/>
      <c r="K379" s="17"/>
      <c r="L379" s="17"/>
      <c r="M379" s="21"/>
      <c r="N379" s="17"/>
      <c r="O379" s="22"/>
      <c r="P379" s="22"/>
      <c r="Q379" s="22"/>
      <c r="R379" s="23"/>
      <c r="S379" s="23"/>
      <c r="T379" s="23"/>
      <c r="U379" s="23"/>
      <c r="V379" s="24"/>
      <c r="W379" s="20"/>
      <c r="X379" s="17"/>
      <c r="Y379" s="17"/>
      <c r="Z379" s="24"/>
      <c r="AA379" s="24"/>
      <c r="AB379" s="25"/>
      <c r="AC379" s="17"/>
      <c r="AD379" s="17"/>
      <c r="AE379" s="17"/>
      <c r="AF379" s="17"/>
      <c r="AG379" s="17"/>
    </row>
    <row r="380" spans="1:33" ht="15.75" customHeight="1">
      <c r="A380" s="17"/>
      <c r="B380" s="17"/>
      <c r="C380" s="17"/>
      <c r="D380" s="17"/>
      <c r="E380" s="17"/>
      <c r="F380" s="17"/>
      <c r="G380" s="17"/>
      <c r="H380" s="17"/>
      <c r="I380" s="20"/>
      <c r="J380" s="17"/>
      <c r="K380" s="17"/>
      <c r="L380" s="17"/>
      <c r="M380" s="21"/>
      <c r="N380" s="17"/>
      <c r="O380" s="22"/>
      <c r="P380" s="22"/>
      <c r="Q380" s="22"/>
      <c r="R380" s="23"/>
      <c r="S380" s="23"/>
      <c r="T380" s="23"/>
      <c r="U380" s="23"/>
      <c r="V380" s="24"/>
      <c r="W380" s="20"/>
      <c r="X380" s="17"/>
      <c r="Y380" s="17"/>
      <c r="Z380" s="24"/>
      <c r="AA380" s="24"/>
      <c r="AB380" s="25"/>
      <c r="AC380" s="17"/>
      <c r="AD380" s="17"/>
      <c r="AE380" s="17"/>
      <c r="AF380" s="17"/>
      <c r="AG380" s="17"/>
    </row>
    <row r="381" spans="1:33" ht="15.75" customHeight="1">
      <c r="A381" s="17"/>
      <c r="B381" s="17"/>
      <c r="C381" s="17"/>
      <c r="D381" s="17"/>
      <c r="E381" s="17"/>
      <c r="F381" s="17"/>
      <c r="G381" s="17"/>
      <c r="H381" s="17"/>
      <c r="I381" s="20"/>
      <c r="J381" s="17"/>
      <c r="K381" s="17"/>
      <c r="L381" s="17"/>
      <c r="M381" s="21"/>
      <c r="N381" s="17"/>
      <c r="O381" s="22"/>
      <c r="P381" s="22"/>
      <c r="Q381" s="22"/>
      <c r="R381" s="23"/>
      <c r="S381" s="23"/>
      <c r="T381" s="23"/>
      <c r="U381" s="23"/>
      <c r="V381" s="24"/>
      <c r="W381" s="20"/>
      <c r="X381" s="17"/>
      <c r="Y381" s="17"/>
      <c r="Z381" s="24"/>
      <c r="AA381" s="24"/>
      <c r="AB381" s="25"/>
      <c r="AC381" s="17"/>
      <c r="AD381" s="17"/>
      <c r="AE381" s="17"/>
      <c r="AF381" s="17"/>
      <c r="AG381" s="17"/>
    </row>
    <row r="382" spans="1:33" ht="15.75" customHeight="1">
      <c r="A382" s="17"/>
      <c r="B382" s="17"/>
      <c r="C382" s="17"/>
      <c r="D382" s="17"/>
      <c r="E382" s="17"/>
      <c r="F382" s="17"/>
      <c r="G382" s="17"/>
      <c r="H382" s="17"/>
      <c r="I382" s="20"/>
      <c r="J382" s="17"/>
      <c r="K382" s="17"/>
      <c r="L382" s="17"/>
      <c r="M382" s="21"/>
      <c r="N382" s="17"/>
      <c r="O382" s="22"/>
      <c r="P382" s="22"/>
      <c r="Q382" s="22"/>
      <c r="R382" s="23"/>
      <c r="S382" s="23"/>
      <c r="T382" s="23"/>
      <c r="U382" s="23"/>
      <c r="V382" s="24"/>
      <c r="W382" s="20"/>
      <c r="X382" s="17"/>
      <c r="Y382" s="17"/>
      <c r="Z382" s="24"/>
      <c r="AA382" s="24"/>
      <c r="AB382" s="25"/>
      <c r="AC382" s="17"/>
      <c r="AD382" s="17"/>
      <c r="AE382" s="17"/>
      <c r="AF382" s="17"/>
      <c r="AG382" s="17"/>
    </row>
    <row r="383" spans="1:33" ht="15.75" customHeight="1">
      <c r="A383" s="17"/>
      <c r="B383" s="17"/>
      <c r="C383" s="17"/>
      <c r="D383" s="17"/>
      <c r="E383" s="17"/>
      <c r="F383" s="17"/>
      <c r="G383" s="17"/>
      <c r="H383" s="17"/>
      <c r="I383" s="20"/>
      <c r="J383" s="17"/>
      <c r="K383" s="17"/>
      <c r="L383" s="17"/>
      <c r="M383" s="21"/>
      <c r="N383" s="17"/>
      <c r="O383" s="22"/>
      <c r="P383" s="22"/>
      <c r="Q383" s="22"/>
      <c r="R383" s="23"/>
      <c r="S383" s="23"/>
      <c r="T383" s="23"/>
      <c r="U383" s="23"/>
      <c r="V383" s="24"/>
      <c r="W383" s="20"/>
      <c r="X383" s="17"/>
      <c r="Y383" s="17"/>
      <c r="Z383" s="24"/>
      <c r="AA383" s="24"/>
      <c r="AB383" s="25"/>
      <c r="AC383" s="17"/>
      <c r="AD383" s="17"/>
      <c r="AE383" s="17"/>
      <c r="AF383" s="17"/>
      <c r="AG383" s="17"/>
    </row>
    <row r="384" spans="1:33" ht="15.75" customHeight="1">
      <c r="A384" s="17"/>
      <c r="B384" s="17"/>
      <c r="C384" s="17"/>
      <c r="D384" s="17"/>
      <c r="E384" s="17"/>
      <c r="F384" s="17"/>
      <c r="G384" s="17"/>
      <c r="H384" s="17"/>
      <c r="I384" s="20"/>
      <c r="J384" s="17"/>
      <c r="K384" s="17"/>
      <c r="L384" s="17"/>
      <c r="M384" s="21"/>
      <c r="N384" s="17"/>
      <c r="O384" s="22"/>
      <c r="P384" s="22"/>
      <c r="Q384" s="22"/>
      <c r="R384" s="23"/>
      <c r="S384" s="23"/>
      <c r="T384" s="23"/>
      <c r="U384" s="23"/>
      <c r="V384" s="24"/>
      <c r="W384" s="20"/>
      <c r="X384" s="17"/>
      <c r="Y384" s="17"/>
      <c r="Z384" s="24"/>
      <c r="AA384" s="24"/>
      <c r="AB384" s="25"/>
      <c r="AC384" s="17"/>
      <c r="AD384" s="17"/>
      <c r="AE384" s="17"/>
      <c r="AF384" s="17"/>
      <c r="AG384" s="17"/>
    </row>
    <row r="385" spans="1:33" ht="15.75" customHeight="1">
      <c r="A385" s="17"/>
      <c r="B385" s="17"/>
      <c r="C385" s="17"/>
      <c r="D385" s="17"/>
      <c r="E385" s="17"/>
      <c r="F385" s="17"/>
      <c r="G385" s="17"/>
      <c r="H385" s="17"/>
      <c r="I385" s="20"/>
      <c r="J385" s="17"/>
      <c r="K385" s="17"/>
      <c r="L385" s="17"/>
      <c r="M385" s="21"/>
      <c r="N385" s="17"/>
      <c r="O385" s="22"/>
      <c r="P385" s="22"/>
      <c r="Q385" s="22"/>
      <c r="R385" s="23"/>
      <c r="S385" s="23"/>
      <c r="T385" s="23"/>
      <c r="U385" s="23"/>
      <c r="V385" s="24"/>
      <c r="W385" s="20"/>
      <c r="X385" s="17"/>
      <c r="Y385" s="17"/>
      <c r="Z385" s="24"/>
      <c r="AA385" s="24"/>
      <c r="AB385" s="25"/>
      <c r="AC385" s="17"/>
      <c r="AD385" s="17"/>
      <c r="AE385" s="17"/>
      <c r="AF385" s="17"/>
      <c r="AG385" s="17"/>
    </row>
    <row r="386" spans="1:33" ht="15.75" customHeight="1">
      <c r="A386" s="17"/>
      <c r="B386" s="17"/>
      <c r="C386" s="17"/>
      <c r="D386" s="17"/>
      <c r="E386" s="17"/>
      <c r="F386" s="17"/>
      <c r="G386" s="17"/>
      <c r="H386" s="17"/>
      <c r="I386" s="20"/>
      <c r="J386" s="17"/>
      <c r="K386" s="17"/>
      <c r="L386" s="17"/>
      <c r="M386" s="21"/>
      <c r="N386" s="17"/>
      <c r="O386" s="22"/>
      <c r="P386" s="22"/>
      <c r="Q386" s="22"/>
      <c r="R386" s="23"/>
      <c r="S386" s="23"/>
      <c r="T386" s="23"/>
      <c r="U386" s="23"/>
      <c r="V386" s="24"/>
      <c r="W386" s="20"/>
      <c r="X386" s="17"/>
      <c r="Y386" s="17"/>
      <c r="Z386" s="24"/>
      <c r="AA386" s="24"/>
      <c r="AB386" s="25"/>
      <c r="AC386" s="17"/>
      <c r="AD386" s="17"/>
      <c r="AE386" s="17"/>
      <c r="AF386" s="17"/>
      <c r="AG386" s="17"/>
    </row>
    <row r="387" spans="1:33" ht="15.75" customHeight="1">
      <c r="A387" s="17"/>
      <c r="B387" s="17"/>
      <c r="C387" s="17"/>
      <c r="D387" s="17"/>
      <c r="E387" s="17"/>
      <c r="F387" s="17"/>
      <c r="G387" s="17"/>
      <c r="H387" s="17"/>
      <c r="I387" s="20"/>
      <c r="J387" s="17"/>
      <c r="K387" s="17"/>
      <c r="L387" s="17"/>
      <c r="M387" s="21"/>
      <c r="N387" s="17"/>
      <c r="O387" s="22"/>
      <c r="P387" s="22"/>
      <c r="Q387" s="22"/>
      <c r="R387" s="23"/>
      <c r="S387" s="23"/>
      <c r="T387" s="23"/>
      <c r="U387" s="23"/>
      <c r="V387" s="24"/>
      <c r="W387" s="20"/>
      <c r="X387" s="17"/>
      <c r="Y387" s="17"/>
      <c r="Z387" s="24"/>
      <c r="AA387" s="24"/>
      <c r="AB387" s="25"/>
      <c r="AC387" s="17"/>
      <c r="AD387" s="17"/>
      <c r="AE387" s="17"/>
      <c r="AF387" s="17"/>
      <c r="AG387" s="17"/>
    </row>
    <row r="388" spans="1:33" ht="15.75" customHeight="1">
      <c r="A388" s="17"/>
      <c r="B388" s="17"/>
      <c r="C388" s="17"/>
      <c r="D388" s="17"/>
      <c r="E388" s="17"/>
      <c r="F388" s="17"/>
      <c r="G388" s="17"/>
      <c r="H388" s="17"/>
      <c r="I388" s="20"/>
      <c r="J388" s="17"/>
      <c r="K388" s="17"/>
      <c r="L388" s="17"/>
      <c r="M388" s="21"/>
      <c r="N388" s="17"/>
      <c r="O388" s="22"/>
      <c r="P388" s="22"/>
      <c r="Q388" s="22"/>
      <c r="R388" s="23"/>
      <c r="S388" s="23"/>
      <c r="T388" s="23"/>
      <c r="U388" s="23"/>
      <c r="V388" s="24"/>
      <c r="W388" s="20"/>
      <c r="X388" s="17"/>
      <c r="Y388" s="17"/>
      <c r="Z388" s="24"/>
      <c r="AA388" s="24"/>
      <c r="AB388" s="25"/>
      <c r="AC388" s="17"/>
      <c r="AD388" s="17"/>
      <c r="AE388" s="17"/>
      <c r="AF388" s="17"/>
      <c r="AG388" s="17"/>
    </row>
    <row r="389" spans="1:33" ht="15.75" customHeight="1">
      <c r="A389" s="17"/>
      <c r="B389" s="17"/>
      <c r="C389" s="17"/>
      <c r="D389" s="17"/>
      <c r="E389" s="17"/>
      <c r="F389" s="17"/>
      <c r="G389" s="17"/>
      <c r="H389" s="17"/>
      <c r="I389" s="20"/>
      <c r="J389" s="17"/>
      <c r="K389" s="17"/>
      <c r="L389" s="17"/>
      <c r="M389" s="21"/>
      <c r="N389" s="17"/>
      <c r="O389" s="22"/>
      <c r="P389" s="22"/>
      <c r="Q389" s="22"/>
      <c r="R389" s="23"/>
      <c r="S389" s="23"/>
      <c r="T389" s="23"/>
      <c r="U389" s="23"/>
      <c r="V389" s="24"/>
      <c r="W389" s="20"/>
      <c r="X389" s="17"/>
      <c r="Y389" s="17"/>
      <c r="Z389" s="24"/>
      <c r="AA389" s="24"/>
      <c r="AB389" s="25"/>
      <c r="AC389" s="17"/>
      <c r="AD389" s="17"/>
      <c r="AE389" s="17"/>
      <c r="AF389" s="17"/>
      <c r="AG389" s="17"/>
    </row>
    <row r="390" spans="1:33" ht="15.75" customHeight="1">
      <c r="A390" s="17"/>
      <c r="B390" s="17"/>
      <c r="C390" s="17"/>
      <c r="D390" s="17"/>
      <c r="E390" s="17"/>
      <c r="F390" s="17"/>
      <c r="G390" s="17"/>
      <c r="H390" s="17"/>
      <c r="I390" s="20"/>
      <c r="J390" s="17"/>
      <c r="K390" s="17"/>
      <c r="L390" s="17"/>
      <c r="M390" s="21"/>
      <c r="N390" s="17"/>
      <c r="O390" s="22"/>
      <c r="P390" s="22"/>
      <c r="Q390" s="22"/>
      <c r="R390" s="23"/>
      <c r="S390" s="23"/>
      <c r="T390" s="23"/>
      <c r="U390" s="23"/>
      <c r="V390" s="24"/>
      <c r="W390" s="20"/>
      <c r="X390" s="17"/>
      <c r="Y390" s="17"/>
      <c r="Z390" s="24"/>
      <c r="AA390" s="24"/>
      <c r="AB390" s="25"/>
      <c r="AC390" s="17"/>
      <c r="AD390" s="17"/>
      <c r="AE390" s="17"/>
      <c r="AF390" s="17"/>
      <c r="AG390" s="17"/>
    </row>
    <row r="391" spans="1:33" ht="15.75" customHeight="1">
      <c r="A391" s="17"/>
      <c r="B391" s="17"/>
      <c r="C391" s="17"/>
      <c r="D391" s="17"/>
      <c r="E391" s="17"/>
      <c r="F391" s="17"/>
      <c r="G391" s="17"/>
      <c r="H391" s="17"/>
      <c r="I391" s="20"/>
      <c r="J391" s="17"/>
      <c r="K391" s="17"/>
      <c r="L391" s="17"/>
      <c r="M391" s="21"/>
      <c r="N391" s="17"/>
      <c r="O391" s="22"/>
      <c r="P391" s="22"/>
      <c r="Q391" s="22"/>
      <c r="R391" s="23"/>
      <c r="S391" s="23"/>
      <c r="T391" s="23"/>
      <c r="U391" s="23"/>
      <c r="V391" s="24"/>
      <c r="W391" s="20"/>
      <c r="X391" s="17"/>
      <c r="Y391" s="17"/>
      <c r="Z391" s="24"/>
      <c r="AA391" s="24"/>
      <c r="AB391" s="25"/>
      <c r="AC391" s="17"/>
      <c r="AD391" s="17"/>
      <c r="AE391" s="17"/>
      <c r="AF391" s="17"/>
      <c r="AG391" s="17"/>
    </row>
    <row r="392" spans="1:33" ht="15.75" customHeight="1">
      <c r="A392" s="17"/>
      <c r="B392" s="17"/>
      <c r="C392" s="17"/>
      <c r="D392" s="17"/>
      <c r="E392" s="17"/>
      <c r="F392" s="17"/>
      <c r="G392" s="17"/>
      <c r="H392" s="17"/>
      <c r="I392" s="20"/>
      <c r="J392" s="17"/>
      <c r="K392" s="17"/>
      <c r="L392" s="17"/>
      <c r="M392" s="21"/>
      <c r="N392" s="17"/>
      <c r="O392" s="22"/>
      <c r="P392" s="22"/>
      <c r="Q392" s="22"/>
      <c r="R392" s="23"/>
      <c r="S392" s="23"/>
      <c r="T392" s="23"/>
      <c r="U392" s="23"/>
      <c r="V392" s="24"/>
      <c r="W392" s="20"/>
      <c r="X392" s="17"/>
      <c r="Y392" s="17"/>
      <c r="Z392" s="24"/>
      <c r="AA392" s="24"/>
      <c r="AB392" s="25"/>
      <c r="AC392" s="17"/>
      <c r="AD392" s="17"/>
      <c r="AE392" s="17"/>
      <c r="AF392" s="17"/>
      <c r="AG392" s="17"/>
    </row>
    <row r="393" spans="1:33" ht="15.75" customHeight="1">
      <c r="A393" s="17"/>
      <c r="B393" s="17"/>
      <c r="C393" s="17"/>
      <c r="D393" s="17"/>
      <c r="E393" s="17"/>
      <c r="F393" s="17"/>
      <c r="G393" s="17"/>
      <c r="H393" s="17"/>
      <c r="I393" s="20"/>
      <c r="J393" s="17"/>
      <c r="K393" s="17"/>
      <c r="L393" s="17"/>
      <c r="M393" s="21"/>
      <c r="N393" s="17"/>
      <c r="O393" s="22"/>
      <c r="P393" s="22"/>
      <c r="Q393" s="22"/>
      <c r="R393" s="23"/>
      <c r="S393" s="23"/>
      <c r="T393" s="23"/>
      <c r="U393" s="23"/>
      <c r="V393" s="24"/>
      <c r="W393" s="20"/>
      <c r="X393" s="17"/>
      <c r="Y393" s="17"/>
      <c r="Z393" s="24"/>
      <c r="AA393" s="24"/>
      <c r="AB393" s="25"/>
      <c r="AC393" s="17"/>
      <c r="AD393" s="17"/>
      <c r="AE393" s="17"/>
      <c r="AF393" s="17"/>
      <c r="AG393" s="17"/>
    </row>
    <row r="394" spans="1:33" ht="15.75" customHeight="1">
      <c r="A394" s="17"/>
      <c r="B394" s="17"/>
      <c r="C394" s="17"/>
      <c r="D394" s="17"/>
      <c r="E394" s="17"/>
      <c r="F394" s="17"/>
      <c r="G394" s="17"/>
      <c r="H394" s="17"/>
      <c r="I394" s="20"/>
      <c r="J394" s="17"/>
      <c r="K394" s="17"/>
      <c r="L394" s="17"/>
      <c r="M394" s="21"/>
      <c r="N394" s="17"/>
      <c r="O394" s="22"/>
      <c r="P394" s="22"/>
      <c r="Q394" s="22"/>
      <c r="R394" s="23"/>
      <c r="S394" s="23"/>
      <c r="T394" s="23"/>
      <c r="U394" s="23"/>
      <c r="V394" s="24"/>
      <c r="W394" s="20"/>
      <c r="X394" s="17"/>
      <c r="Y394" s="17"/>
      <c r="Z394" s="24"/>
      <c r="AA394" s="24"/>
      <c r="AB394" s="25"/>
      <c r="AC394" s="17"/>
      <c r="AD394" s="17"/>
      <c r="AE394" s="17"/>
      <c r="AF394" s="17"/>
      <c r="AG394" s="17"/>
    </row>
    <row r="395" spans="1:33" ht="15.75" customHeight="1">
      <c r="A395" s="17"/>
      <c r="B395" s="17"/>
      <c r="C395" s="17"/>
      <c r="D395" s="17"/>
      <c r="E395" s="17"/>
      <c r="F395" s="17"/>
      <c r="G395" s="17"/>
      <c r="H395" s="17"/>
      <c r="I395" s="20"/>
      <c r="J395" s="17"/>
      <c r="K395" s="17"/>
      <c r="L395" s="17"/>
      <c r="M395" s="21"/>
      <c r="N395" s="17"/>
      <c r="O395" s="22"/>
      <c r="P395" s="22"/>
      <c r="Q395" s="22"/>
      <c r="R395" s="23"/>
      <c r="S395" s="23"/>
      <c r="T395" s="23"/>
      <c r="U395" s="23"/>
      <c r="V395" s="24"/>
      <c r="W395" s="20"/>
      <c r="X395" s="17"/>
      <c r="Y395" s="17"/>
      <c r="Z395" s="24"/>
      <c r="AA395" s="24"/>
      <c r="AB395" s="25"/>
      <c r="AC395" s="17"/>
      <c r="AD395" s="17"/>
      <c r="AE395" s="17"/>
      <c r="AF395" s="17"/>
      <c r="AG395" s="17"/>
    </row>
    <row r="396" spans="1:33" ht="15.75" customHeight="1">
      <c r="A396" s="17"/>
      <c r="B396" s="17"/>
      <c r="C396" s="17"/>
      <c r="D396" s="17"/>
      <c r="E396" s="17"/>
      <c r="F396" s="17"/>
      <c r="G396" s="17"/>
      <c r="H396" s="17"/>
      <c r="I396" s="20"/>
      <c r="J396" s="17"/>
      <c r="K396" s="17"/>
      <c r="L396" s="17"/>
      <c r="M396" s="21"/>
      <c r="N396" s="17"/>
      <c r="O396" s="22"/>
      <c r="P396" s="22"/>
      <c r="Q396" s="22"/>
      <c r="R396" s="23"/>
      <c r="S396" s="23"/>
      <c r="T396" s="23"/>
      <c r="U396" s="23"/>
      <c r="V396" s="24"/>
      <c r="W396" s="20"/>
      <c r="X396" s="17"/>
      <c r="Y396" s="17"/>
      <c r="Z396" s="24"/>
      <c r="AA396" s="24"/>
      <c r="AB396" s="25"/>
      <c r="AC396" s="17"/>
      <c r="AD396" s="17"/>
      <c r="AE396" s="17"/>
      <c r="AF396" s="17"/>
      <c r="AG396" s="17"/>
    </row>
    <row r="397" spans="1:33" ht="15.75" customHeight="1">
      <c r="A397" s="17"/>
      <c r="B397" s="17"/>
      <c r="C397" s="17"/>
      <c r="D397" s="17"/>
      <c r="E397" s="17"/>
      <c r="F397" s="17"/>
      <c r="G397" s="17"/>
      <c r="H397" s="17"/>
      <c r="I397" s="20"/>
      <c r="J397" s="17"/>
      <c r="K397" s="17"/>
      <c r="L397" s="17"/>
      <c r="M397" s="21"/>
      <c r="N397" s="17"/>
      <c r="O397" s="22"/>
      <c r="P397" s="22"/>
      <c r="Q397" s="22"/>
      <c r="R397" s="23"/>
      <c r="S397" s="23"/>
      <c r="T397" s="23"/>
      <c r="U397" s="23"/>
      <c r="V397" s="24"/>
      <c r="W397" s="20"/>
      <c r="X397" s="17"/>
      <c r="Y397" s="17"/>
      <c r="Z397" s="24"/>
      <c r="AA397" s="24"/>
      <c r="AB397" s="25"/>
      <c r="AC397" s="17"/>
      <c r="AD397" s="17"/>
      <c r="AE397" s="17"/>
      <c r="AF397" s="17"/>
      <c r="AG397" s="17"/>
    </row>
    <row r="398" spans="1:33" ht="15.75" customHeight="1">
      <c r="A398" s="17"/>
      <c r="B398" s="17"/>
      <c r="C398" s="17"/>
      <c r="D398" s="17"/>
      <c r="E398" s="17"/>
      <c r="F398" s="17"/>
      <c r="G398" s="17"/>
      <c r="H398" s="17"/>
      <c r="I398" s="20"/>
      <c r="J398" s="17"/>
      <c r="K398" s="17"/>
      <c r="L398" s="17"/>
      <c r="M398" s="21"/>
      <c r="N398" s="17"/>
      <c r="O398" s="22"/>
      <c r="P398" s="22"/>
      <c r="Q398" s="22"/>
      <c r="R398" s="23"/>
      <c r="S398" s="23"/>
      <c r="T398" s="23"/>
      <c r="U398" s="23"/>
      <c r="V398" s="24"/>
      <c r="W398" s="20"/>
      <c r="X398" s="17"/>
      <c r="Y398" s="17"/>
      <c r="Z398" s="24"/>
      <c r="AA398" s="24"/>
      <c r="AB398" s="25"/>
      <c r="AC398" s="17"/>
      <c r="AD398" s="17"/>
      <c r="AE398" s="17"/>
      <c r="AF398" s="17"/>
      <c r="AG398" s="17"/>
    </row>
    <row r="399" spans="1:33" ht="15.75" customHeight="1">
      <c r="A399" s="17"/>
      <c r="B399" s="17"/>
      <c r="C399" s="17"/>
      <c r="D399" s="17"/>
      <c r="E399" s="17"/>
      <c r="F399" s="17"/>
      <c r="G399" s="17"/>
      <c r="H399" s="17"/>
      <c r="I399" s="20"/>
      <c r="J399" s="17"/>
      <c r="K399" s="17"/>
      <c r="L399" s="17"/>
      <c r="M399" s="21"/>
      <c r="N399" s="17"/>
      <c r="O399" s="22"/>
      <c r="P399" s="22"/>
      <c r="Q399" s="22"/>
      <c r="R399" s="23"/>
      <c r="S399" s="23"/>
      <c r="T399" s="23"/>
      <c r="U399" s="23"/>
      <c r="V399" s="24"/>
      <c r="W399" s="20"/>
      <c r="X399" s="17"/>
      <c r="Y399" s="17"/>
      <c r="Z399" s="24"/>
      <c r="AA399" s="24"/>
      <c r="AB399" s="25"/>
      <c r="AC399" s="17"/>
      <c r="AD399" s="17"/>
      <c r="AE399" s="17"/>
      <c r="AF399" s="17"/>
      <c r="AG399" s="17"/>
    </row>
    <row r="400" spans="1:33" ht="15.75" customHeight="1">
      <c r="A400" s="17"/>
      <c r="B400" s="17"/>
      <c r="C400" s="17"/>
      <c r="D400" s="17"/>
      <c r="E400" s="17"/>
      <c r="F400" s="17"/>
      <c r="G400" s="17"/>
      <c r="H400" s="17"/>
      <c r="I400" s="20"/>
      <c r="J400" s="17"/>
      <c r="K400" s="17"/>
      <c r="L400" s="17"/>
      <c r="M400" s="21"/>
      <c r="N400" s="17"/>
      <c r="O400" s="22"/>
      <c r="P400" s="22"/>
      <c r="Q400" s="22"/>
      <c r="R400" s="23"/>
      <c r="S400" s="23"/>
      <c r="T400" s="23"/>
      <c r="U400" s="23"/>
      <c r="V400" s="24"/>
      <c r="W400" s="20"/>
      <c r="X400" s="17"/>
      <c r="Y400" s="17"/>
      <c r="Z400" s="24"/>
      <c r="AA400" s="24"/>
      <c r="AB400" s="25"/>
      <c r="AC400" s="17"/>
      <c r="AD400" s="17"/>
      <c r="AE400" s="17"/>
      <c r="AF400" s="17"/>
      <c r="AG400" s="17"/>
    </row>
    <row r="401" spans="1:33" ht="15.75" customHeight="1">
      <c r="A401" s="17"/>
      <c r="B401" s="17"/>
      <c r="C401" s="17"/>
      <c r="D401" s="17"/>
      <c r="E401" s="17"/>
      <c r="F401" s="17"/>
      <c r="G401" s="17"/>
      <c r="H401" s="17"/>
      <c r="I401" s="20"/>
      <c r="J401" s="17"/>
      <c r="K401" s="17"/>
      <c r="L401" s="17"/>
      <c r="M401" s="21"/>
      <c r="N401" s="17"/>
      <c r="O401" s="22"/>
      <c r="P401" s="22"/>
      <c r="Q401" s="22"/>
      <c r="R401" s="23"/>
      <c r="S401" s="23"/>
      <c r="T401" s="23"/>
      <c r="U401" s="23"/>
      <c r="V401" s="24"/>
      <c r="W401" s="20"/>
      <c r="X401" s="17"/>
      <c r="Y401" s="17"/>
      <c r="Z401" s="24"/>
      <c r="AA401" s="24"/>
      <c r="AB401" s="25"/>
      <c r="AC401" s="17"/>
      <c r="AD401" s="17"/>
      <c r="AE401" s="17"/>
      <c r="AF401" s="17"/>
      <c r="AG401" s="17"/>
    </row>
    <row r="402" spans="1:33" ht="15.75" customHeight="1">
      <c r="A402" s="17"/>
      <c r="B402" s="17"/>
      <c r="C402" s="17"/>
      <c r="D402" s="17"/>
      <c r="E402" s="17"/>
      <c r="F402" s="17"/>
      <c r="G402" s="17"/>
      <c r="H402" s="17"/>
      <c r="I402" s="20"/>
      <c r="J402" s="17"/>
      <c r="K402" s="17"/>
      <c r="L402" s="17"/>
      <c r="M402" s="21"/>
      <c r="N402" s="17"/>
      <c r="O402" s="22"/>
      <c r="P402" s="22"/>
      <c r="Q402" s="22"/>
      <c r="R402" s="23"/>
      <c r="S402" s="23"/>
      <c r="T402" s="23"/>
      <c r="U402" s="23"/>
      <c r="V402" s="24"/>
      <c r="W402" s="20"/>
      <c r="X402" s="17"/>
      <c r="Y402" s="17"/>
      <c r="Z402" s="24"/>
      <c r="AA402" s="24"/>
      <c r="AB402" s="25"/>
      <c r="AC402" s="17"/>
      <c r="AD402" s="17"/>
      <c r="AE402" s="17"/>
      <c r="AF402" s="17"/>
      <c r="AG402" s="17"/>
    </row>
    <row r="403" spans="1:33" ht="15.75" customHeight="1">
      <c r="A403" s="17"/>
      <c r="B403" s="17"/>
      <c r="C403" s="17"/>
      <c r="D403" s="17"/>
      <c r="E403" s="17"/>
      <c r="F403" s="17"/>
      <c r="G403" s="17"/>
      <c r="H403" s="17"/>
      <c r="I403" s="20"/>
      <c r="J403" s="17"/>
      <c r="K403" s="17"/>
      <c r="L403" s="17"/>
      <c r="M403" s="21"/>
      <c r="N403" s="17"/>
      <c r="O403" s="22"/>
      <c r="P403" s="22"/>
      <c r="Q403" s="22"/>
      <c r="R403" s="23"/>
      <c r="S403" s="23"/>
      <c r="T403" s="23"/>
      <c r="U403" s="23"/>
      <c r="V403" s="24"/>
      <c r="W403" s="20"/>
      <c r="X403" s="17"/>
      <c r="Y403" s="17"/>
      <c r="Z403" s="24"/>
      <c r="AA403" s="24"/>
      <c r="AB403" s="25"/>
      <c r="AC403" s="17"/>
      <c r="AD403" s="17"/>
      <c r="AE403" s="17"/>
      <c r="AF403" s="17"/>
      <c r="AG403" s="17"/>
    </row>
    <row r="404" spans="1:33" ht="15.75" customHeight="1">
      <c r="A404" s="17"/>
      <c r="B404" s="17"/>
      <c r="C404" s="17"/>
      <c r="D404" s="17"/>
      <c r="E404" s="17"/>
      <c r="F404" s="17"/>
      <c r="G404" s="17"/>
      <c r="H404" s="17"/>
      <c r="I404" s="20"/>
      <c r="J404" s="17"/>
      <c r="K404" s="17"/>
      <c r="L404" s="17"/>
      <c r="M404" s="21"/>
      <c r="N404" s="17"/>
      <c r="O404" s="22"/>
      <c r="P404" s="22"/>
      <c r="Q404" s="22"/>
      <c r="R404" s="23"/>
      <c r="S404" s="23"/>
      <c r="T404" s="23"/>
      <c r="U404" s="23"/>
      <c r="V404" s="24"/>
      <c r="W404" s="20"/>
      <c r="X404" s="17"/>
      <c r="Y404" s="17"/>
      <c r="Z404" s="24"/>
      <c r="AA404" s="24"/>
      <c r="AB404" s="25"/>
      <c r="AC404" s="17"/>
      <c r="AD404" s="17"/>
      <c r="AE404" s="17"/>
      <c r="AF404" s="17"/>
      <c r="AG404" s="17"/>
    </row>
    <row r="405" spans="1:33" ht="15.75" customHeight="1">
      <c r="A405" s="17"/>
      <c r="B405" s="17"/>
      <c r="C405" s="17"/>
      <c r="D405" s="17"/>
      <c r="E405" s="17"/>
      <c r="F405" s="17"/>
      <c r="G405" s="17"/>
      <c r="H405" s="17"/>
      <c r="I405" s="20"/>
      <c r="J405" s="17"/>
      <c r="K405" s="17"/>
      <c r="L405" s="17"/>
      <c r="M405" s="21"/>
      <c r="N405" s="17"/>
      <c r="O405" s="22"/>
      <c r="P405" s="22"/>
      <c r="Q405" s="22"/>
      <c r="R405" s="23"/>
      <c r="S405" s="23"/>
      <c r="T405" s="23"/>
      <c r="U405" s="23"/>
      <c r="V405" s="24"/>
      <c r="W405" s="20"/>
      <c r="X405" s="17"/>
      <c r="Y405" s="17"/>
      <c r="Z405" s="24"/>
      <c r="AA405" s="24"/>
      <c r="AB405" s="25"/>
      <c r="AC405" s="17"/>
      <c r="AD405" s="17"/>
      <c r="AE405" s="17"/>
      <c r="AF405" s="17"/>
      <c r="AG405" s="17"/>
    </row>
    <row r="406" spans="1:33" ht="15.75" customHeight="1">
      <c r="A406" s="17"/>
      <c r="B406" s="17"/>
      <c r="C406" s="17"/>
      <c r="D406" s="17"/>
      <c r="E406" s="17"/>
      <c r="F406" s="17"/>
      <c r="G406" s="17"/>
      <c r="H406" s="17"/>
      <c r="I406" s="20"/>
      <c r="J406" s="17"/>
      <c r="K406" s="17"/>
      <c r="L406" s="17"/>
      <c r="M406" s="21"/>
      <c r="N406" s="17"/>
      <c r="O406" s="22"/>
      <c r="P406" s="22"/>
      <c r="Q406" s="22"/>
      <c r="R406" s="23"/>
      <c r="S406" s="23"/>
      <c r="T406" s="23"/>
      <c r="U406" s="23"/>
      <c r="V406" s="24"/>
      <c r="W406" s="20"/>
      <c r="X406" s="17"/>
      <c r="Y406" s="17"/>
      <c r="Z406" s="24"/>
      <c r="AA406" s="24"/>
      <c r="AB406" s="25"/>
      <c r="AC406" s="17"/>
      <c r="AD406" s="17"/>
      <c r="AE406" s="17"/>
      <c r="AF406" s="17"/>
      <c r="AG406" s="17"/>
    </row>
    <row r="407" spans="1:33" ht="15.75" customHeight="1">
      <c r="A407" s="17"/>
      <c r="B407" s="17"/>
      <c r="C407" s="17"/>
      <c r="D407" s="17"/>
      <c r="E407" s="17"/>
      <c r="F407" s="17"/>
      <c r="G407" s="17"/>
      <c r="H407" s="17"/>
      <c r="I407" s="20"/>
      <c r="J407" s="17"/>
      <c r="K407" s="17"/>
      <c r="L407" s="17"/>
      <c r="M407" s="21"/>
      <c r="N407" s="17"/>
      <c r="O407" s="22"/>
      <c r="P407" s="22"/>
      <c r="Q407" s="22"/>
      <c r="R407" s="23"/>
      <c r="S407" s="23"/>
      <c r="T407" s="23"/>
      <c r="U407" s="23"/>
      <c r="V407" s="24"/>
      <c r="W407" s="20"/>
      <c r="X407" s="17"/>
      <c r="Y407" s="17"/>
      <c r="Z407" s="24"/>
      <c r="AA407" s="24"/>
      <c r="AB407" s="25"/>
      <c r="AC407" s="17"/>
      <c r="AD407" s="17"/>
      <c r="AE407" s="17"/>
      <c r="AF407" s="17"/>
      <c r="AG407" s="17"/>
    </row>
    <row r="408" spans="1:33" ht="15.75" customHeight="1">
      <c r="A408" s="17"/>
      <c r="B408" s="17"/>
      <c r="C408" s="17"/>
      <c r="D408" s="17"/>
      <c r="E408" s="17"/>
      <c r="F408" s="17"/>
      <c r="G408" s="17"/>
      <c r="H408" s="17"/>
      <c r="I408" s="20"/>
      <c r="J408" s="17"/>
      <c r="K408" s="17"/>
      <c r="L408" s="17"/>
      <c r="M408" s="21"/>
      <c r="N408" s="17"/>
      <c r="O408" s="22"/>
      <c r="P408" s="22"/>
      <c r="Q408" s="22"/>
      <c r="R408" s="23"/>
      <c r="S408" s="23"/>
      <c r="T408" s="23"/>
      <c r="U408" s="23"/>
      <c r="V408" s="24"/>
      <c r="W408" s="20"/>
      <c r="X408" s="17"/>
      <c r="Y408" s="17"/>
      <c r="Z408" s="24"/>
      <c r="AA408" s="24"/>
      <c r="AB408" s="25"/>
      <c r="AC408" s="17"/>
      <c r="AD408" s="17"/>
      <c r="AE408" s="17"/>
      <c r="AF408" s="17"/>
      <c r="AG408" s="17"/>
    </row>
    <row r="409" spans="1:33" ht="15.75" customHeight="1">
      <c r="A409" s="17"/>
      <c r="B409" s="17"/>
      <c r="C409" s="17"/>
      <c r="D409" s="17"/>
      <c r="E409" s="17"/>
      <c r="F409" s="17"/>
      <c r="G409" s="17"/>
      <c r="H409" s="17"/>
      <c r="I409" s="20"/>
      <c r="J409" s="17"/>
      <c r="K409" s="17"/>
      <c r="L409" s="17"/>
      <c r="M409" s="21"/>
      <c r="N409" s="17"/>
      <c r="O409" s="22"/>
      <c r="P409" s="22"/>
      <c r="Q409" s="22"/>
      <c r="R409" s="23"/>
      <c r="S409" s="23"/>
      <c r="T409" s="23"/>
      <c r="U409" s="23"/>
      <c r="V409" s="24"/>
      <c r="W409" s="20"/>
      <c r="X409" s="17"/>
      <c r="Y409" s="17"/>
      <c r="Z409" s="24"/>
      <c r="AA409" s="24"/>
      <c r="AB409" s="25"/>
      <c r="AC409" s="17"/>
      <c r="AD409" s="17"/>
      <c r="AE409" s="17"/>
      <c r="AF409" s="17"/>
      <c r="AG409" s="17"/>
    </row>
    <row r="410" spans="1:33" ht="15.75" customHeight="1">
      <c r="A410" s="17"/>
      <c r="B410" s="17"/>
      <c r="C410" s="17"/>
      <c r="D410" s="17"/>
      <c r="E410" s="17"/>
      <c r="F410" s="17"/>
      <c r="G410" s="17"/>
      <c r="H410" s="17"/>
      <c r="I410" s="20"/>
      <c r="J410" s="17"/>
      <c r="K410" s="17"/>
      <c r="L410" s="17"/>
      <c r="M410" s="21"/>
      <c r="N410" s="17"/>
      <c r="O410" s="22"/>
      <c r="P410" s="22"/>
      <c r="Q410" s="22"/>
      <c r="R410" s="23"/>
      <c r="S410" s="23"/>
      <c r="T410" s="23"/>
      <c r="U410" s="23"/>
      <c r="V410" s="24"/>
      <c r="W410" s="20"/>
      <c r="X410" s="17"/>
      <c r="Y410" s="17"/>
      <c r="Z410" s="24"/>
      <c r="AA410" s="24"/>
      <c r="AB410" s="25"/>
      <c r="AC410" s="17"/>
      <c r="AD410" s="17"/>
      <c r="AE410" s="17"/>
      <c r="AF410" s="17"/>
      <c r="AG410" s="17"/>
    </row>
    <row r="411" spans="1:33" ht="15.75" customHeight="1">
      <c r="A411" s="17"/>
      <c r="B411" s="17"/>
      <c r="C411" s="17"/>
      <c r="D411" s="17"/>
      <c r="E411" s="17"/>
      <c r="F411" s="17"/>
      <c r="G411" s="17"/>
      <c r="H411" s="17"/>
      <c r="I411" s="20"/>
      <c r="J411" s="17"/>
      <c r="K411" s="17"/>
      <c r="L411" s="17"/>
      <c r="M411" s="21"/>
      <c r="N411" s="17"/>
      <c r="O411" s="22"/>
      <c r="P411" s="22"/>
      <c r="Q411" s="22"/>
      <c r="R411" s="23"/>
      <c r="S411" s="23"/>
      <c r="T411" s="23"/>
      <c r="U411" s="23"/>
      <c r="V411" s="24"/>
      <c r="W411" s="20"/>
      <c r="X411" s="17"/>
      <c r="Y411" s="17"/>
      <c r="Z411" s="24"/>
      <c r="AA411" s="24"/>
      <c r="AB411" s="25"/>
      <c r="AC411" s="17"/>
      <c r="AD411" s="17"/>
      <c r="AE411" s="17"/>
      <c r="AF411" s="17"/>
      <c r="AG411" s="17"/>
    </row>
    <row r="412" spans="1:33" ht="15.75" customHeight="1">
      <c r="A412" s="17"/>
      <c r="B412" s="17"/>
      <c r="C412" s="17"/>
      <c r="D412" s="17"/>
      <c r="E412" s="17"/>
      <c r="F412" s="17"/>
      <c r="G412" s="17"/>
      <c r="H412" s="17"/>
      <c r="I412" s="20"/>
      <c r="J412" s="17"/>
      <c r="K412" s="17"/>
      <c r="L412" s="17"/>
      <c r="M412" s="21"/>
      <c r="N412" s="17"/>
      <c r="O412" s="22"/>
      <c r="P412" s="22"/>
      <c r="Q412" s="22"/>
      <c r="R412" s="23"/>
      <c r="S412" s="23"/>
      <c r="T412" s="23"/>
      <c r="U412" s="23"/>
      <c r="V412" s="24"/>
      <c r="W412" s="20"/>
      <c r="X412" s="17"/>
      <c r="Y412" s="17"/>
      <c r="Z412" s="24"/>
      <c r="AA412" s="24"/>
      <c r="AB412" s="25"/>
      <c r="AC412" s="17"/>
      <c r="AD412" s="17"/>
      <c r="AE412" s="17"/>
      <c r="AF412" s="17"/>
      <c r="AG412" s="17"/>
    </row>
    <row r="413" spans="1:33" ht="15.75" customHeight="1">
      <c r="A413" s="17"/>
      <c r="B413" s="17"/>
      <c r="C413" s="17"/>
      <c r="D413" s="17"/>
      <c r="E413" s="17"/>
      <c r="F413" s="17"/>
      <c r="G413" s="17"/>
      <c r="H413" s="17"/>
      <c r="I413" s="20"/>
      <c r="J413" s="17"/>
      <c r="K413" s="17"/>
      <c r="L413" s="17"/>
      <c r="M413" s="21"/>
      <c r="N413" s="17"/>
      <c r="O413" s="22"/>
      <c r="P413" s="22"/>
      <c r="Q413" s="22"/>
      <c r="R413" s="23"/>
      <c r="S413" s="23"/>
      <c r="T413" s="23"/>
      <c r="U413" s="23"/>
      <c r="V413" s="24"/>
      <c r="W413" s="20"/>
      <c r="X413" s="17"/>
      <c r="Y413" s="17"/>
      <c r="Z413" s="24"/>
      <c r="AA413" s="24"/>
      <c r="AB413" s="25"/>
      <c r="AC413" s="17"/>
      <c r="AD413" s="17"/>
      <c r="AE413" s="17"/>
      <c r="AF413" s="17"/>
      <c r="AG413" s="17"/>
    </row>
    <row r="414" spans="1:33" ht="15.75" customHeight="1">
      <c r="A414" s="17"/>
      <c r="B414" s="17"/>
      <c r="C414" s="17"/>
      <c r="D414" s="17"/>
      <c r="E414" s="17"/>
      <c r="F414" s="17"/>
      <c r="G414" s="17"/>
      <c r="H414" s="17"/>
      <c r="I414" s="20"/>
      <c r="J414" s="17"/>
      <c r="K414" s="17"/>
      <c r="L414" s="17"/>
      <c r="M414" s="21"/>
      <c r="N414" s="17"/>
      <c r="O414" s="22"/>
      <c r="P414" s="22"/>
      <c r="Q414" s="22"/>
      <c r="R414" s="23"/>
      <c r="S414" s="23"/>
      <c r="T414" s="23"/>
      <c r="U414" s="23"/>
      <c r="V414" s="24"/>
      <c r="W414" s="20"/>
      <c r="X414" s="17"/>
      <c r="Y414" s="17"/>
      <c r="Z414" s="24"/>
      <c r="AA414" s="24"/>
      <c r="AB414" s="25"/>
      <c r="AC414" s="17"/>
      <c r="AD414" s="17"/>
      <c r="AE414" s="17"/>
      <c r="AF414" s="17"/>
      <c r="AG414" s="17"/>
    </row>
    <row r="415" spans="1:33" ht="15.75" customHeight="1">
      <c r="A415" s="17"/>
      <c r="B415" s="17"/>
      <c r="C415" s="17"/>
      <c r="D415" s="17"/>
      <c r="E415" s="17"/>
      <c r="F415" s="17"/>
      <c r="G415" s="17"/>
      <c r="H415" s="17"/>
      <c r="I415" s="20"/>
      <c r="J415" s="17"/>
      <c r="K415" s="17"/>
      <c r="L415" s="17"/>
      <c r="M415" s="21"/>
      <c r="N415" s="17"/>
      <c r="O415" s="22"/>
      <c r="P415" s="22"/>
      <c r="Q415" s="22"/>
      <c r="R415" s="23"/>
      <c r="S415" s="23"/>
      <c r="T415" s="23"/>
      <c r="U415" s="23"/>
      <c r="V415" s="24"/>
      <c r="W415" s="20"/>
      <c r="X415" s="17"/>
      <c r="Y415" s="17"/>
      <c r="Z415" s="24"/>
      <c r="AA415" s="24"/>
      <c r="AB415" s="25"/>
      <c r="AC415" s="17"/>
      <c r="AD415" s="17"/>
      <c r="AE415" s="17"/>
      <c r="AF415" s="17"/>
      <c r="AG415" s="17"/>
    </row>
    <row r="416" spans="1:33" ht="15.75" customHeight="1">
      <c r="A416" s="17"/>
      <c r="B416" s="17"/>
      <c r="C416" s="17"/>
      <c r="D416" s="17"/>
      <c r="E416" s="17"/>
      <c r="F416" s="17"/>
      <c r="G416" s="17"/>
      <c r="H416" s="17"/>
      <c r="I416" s="20"/>
      <c r="J416" s="17"/>
      <c r="K416" s="17"/>
      <c r="L416" s="17"/>
      <c r="M416" s="21"/>
      <c r="N416" s="17"/>
      <c r="O416" s="22"/>
      <c r="P416" s="22"/>
      <c r="Q416" s="22"/>
      <c r="R416" s="23"/>
      <c r="S416" s="23"/>
      <c r="T416" s="23"/>
      <c r="U416" s="23"/>
      <c r="V416" s="24"/>
      <c r="W416" s="20"/>
      <c r="X416" s="17"/>
      <c r="Y416" s="17"/>
      <c r="Z416" s="24"/>
      <c r="AA416" s="24"/>
      <c r="AB416" s="25"/>
      <c r="AC416" s="17"/>
      <c r="AD416" s="17"/>
      <c r="AE416" s="17"/>
      <c r="AF416" s="17"/>
      <c r="AG416" s="17"/>
    </row>
    <row r="417" spans="1:33" ht="15.75" customHeight="1">
      <c r="A417" s="17"/>
      <c r="B417" s="17"/>
      <c r="C417" s="17"/>
      <c r="D417" s="17"/>
      <c r="E417" s="17"/>
      <c r="F417" s="17"/>
      <c r="G417" s="17"/>
      <c r="H417" s="17"/>
      <c r="I417" s="20"/>
      <c r="J417" s="17"/>
      <c r="K417" s="17"/>
      <c r="L417" s="17"/>
      <c r="M417" s="21"/>
      <c r="N417" s="17"/>
      <c r="O417" s="22"/>
      <c r="P417" s="22"/>
      <c r="Q417" s="22"/>
      <c r="R417" s="23"/>
      <c r="S417" s="23"/>
      <c r="T417" s="23"/>
      <c r="U417" s="23"/>
      <c r="V417" s="24"/>
      <c r="W417" s="20"/>
      <c r="X417" s="17"/>
      <c r="Y417" s="17"/>
      <c r="Z417" s="24"/>
      <c r="AA417" s="24"/>
      <c r="AB417" s="25"/>
      <c r="AC417" s="17"/>
      <c r="AD417" s="17"/>
      <c r="AE417" s="17"/>
      <c r="AF417" s="17"/>
      <c r="AG417" s="17"/>
    </row>
    <row r="418" spans="1:33" ht="15.75" customHeight="1">
      <c r="A418" s="17"/>
      <c r="B418" s="17"/>
      <c r="C418" s="17"/>
      <c r="D418" s="17"/>
      <c r="E418" s="17"/>
      <c r="F418" s="17"/>
      <c r="G418" s="17"/>
      <c r="H418" s="17"/>
      <c r="I418" s="20"/>
      <c r="J418" s="17"/>
      <c r="K418" s="17"/>
      <c r="L418" s="17"/>
      <c r="M418" s="21"/>
      <c r="N418" s="17"/>
      <c r="O418" s="22"/>
      <c r="P418" s="22"/>
      <c r="Q418" s="22"/>
      <c r="R418" s="23"/>
      <c r="S418" s="23"/>
      <c r="T418" s="23"/>
      <c r="U418" s="23"/>
      <c r="V418" s="24"/>
      <c r="W418" s="20"/>
      <c r="X418" s="17"/>
      <c r="Y418" s="17"/>
      <c r="Z418" s="24"/>
      <c r="AA418" s="24"/>
      <c r="AB418" s="25"/>
      <c r="AC418" s="17"/>
      <c r="AD418" s="17"/>
      <c r="AE418" s="17"/>
      <c r="AF418" s="17"/>
      <c r="AG418" s="17"/>
    </row>
    <row r="419" spans="1:33" ht="15.75" customHeight="1">
      <c r="A419" s="17"/>
      <c r="B419" s="17"/>
      <c r="C419" s="17"/>
      <c r="D419" s="17"/>
      <c r="E419" s="17"/>
      <c r="F419" s="17"/>
      <c r="G419" s="17"/>
      <c r="H419" s="17"/>
      <c r="I419" s="20"/>
      <c r="J419" s="17"/>
      <c r="K419" s="17"/>
      <c r="L419" s="17"/>
      <c r="M419" s="21"/>
      <c r="N419" s="17"/>
      <c r="O419" s="22"/>
      <c r="P419" s="22"/>
      <c r="Q419" s="22"/>
      <c r="R419" s="23"/>
      <c r="S419" s="23"/>
      <c r="T419" s="23"/>
      <c r="U419" s="23"/>
      <c r="V419" s="24"/>
      <c r="W419" s="20"/>
      <c r="X419" s="17"/>
      <c r="Y419" s="17"/>
      <c r="Z419" s="24"/>
      <c r="AA419" s="24"/>
      <c r="AB419" s="25"/>
      <c r="AC419" s="17"/>
      <c r="AD419" s="17"/>
      <c r="AE419" s="17"/>
      <c r="AF419" s="17"/>
      <c r="AG419" s="17"/>
    </row>
    <row r="420" spans="1:33" ht="15.75" customHeight="1">
      <c r="A420" s="17"/>
      <c r="B420" s="17"/>
      <c r="C420" s="17"/>
      <c r="D420" s="17"/>
      <c r="E420" s="17"/>
      <c r="F420" s="17"/>
      <c r="G420" s="17"/>
      <c r="H420" s="17"/>
      <c r="I420" s="20"/>
      <c r="J420" s="17"/>
      <c r="K420" s="17"/>
      <c r="L420" s="17"/>
      <c r="M420" s="21"/>
      <c r="N420" s="17"/>
      <c r="O420" s="22"/>
      <c r="P420" s="22"/>
      <c r="Q420" s="22"/>
      <c r="R420" s="23"/>
      <c r="S420" s="23"/>
      <c r="T420" s="23"/>
      <c r="U420" s="23"/>
      <c r="V420" s="24"/>
      <c r="W420" s="20"/>
      <c r="X420" s="17"/>
      <c r="Y420" s="17"/>
      <c r="Z420" s="24"/>
      <c r="AA420" s="24"/>
      <c r="AB420" s="25"/>
      <c r="AC420" s="17"/>
      <c r="AD420" s="17"/>
      <c r="AE420" s="17"/>
      <c r="AF420" s="17"/>
      <c r="AG420" s="17"/>
    </row>
    <row r="421" spans="1:33" ht="15.75" customHeight="1">
      <c r="A421" s="17"/>
      <c r="B421" s="17"/>
      <c r="C421" s="17"/>
      <c r="D421" s="17"/>
      <c r="E421" s="17"/>
      <c r="F421" s="17"/>
      <c r="G421" s="17"/>
      <c r="H421" s="17"/>
      <c r="I421" s="20"/>
      <c r="J421" s="17"/>
      <c r="K421" s="17"/>
      <c r="L421" s="17"/>
      <c r="M421" s="21"/>
      <c r="N421" s="17"/>
      <c r="O421" s="22"/>
      <c r="P421" s="22"/>
      <c r="Q421" s="22"/>
      <c r="R421" s="23"/>
      <c r="S421" s="23"/>
      <c r="T421" s="23"/>
      <c r="U421" s="23"/>
      <c r="V421" s="24"/>
      <c r="W421" s="20"/>
      <c r="X421" s="17"/>
      <c r="Y421" s="17"/>
      <c r="Z421" s="24"/>
      <c r="AA421" s="24"/>
      <c r="AB421" s="25"/>
      <c r="AC421" s="17"/>
      <c r="AD421" s="17"/>
      <c r="AE421" s="17"/>
      <c r="AF421" s="17"/>
      <c r="AG421" s="17"/>
    </row>
    <row r="422" spans="1:33" ht="15.75" customHeight="1">
      <c r="A422" s="17"/>
      <c r="B422" s="17"/>
      <c r="C422" s="17"/>
      <c r="D422" s="17"/>
      <c r="E422" s="17"/>
      <c r="F422" s="17"/>
      <c r="G422" s="17"/>
      <c r="H422" s="17"/>
      <c r="I422" s="20"/>
      <c r="J422" s="17"/>
      <c r="K422" s="17"/>
      <c r="L422" s="17"/>
      <c r="M422" s="21"/>
      <c r="N422" s="17"/>
      <c r="O422" s="22"/>
      <c r="P422" s="22"/>
      <c r="Q422" s="22"/>
      <c r="R422" s="23"/>
      <c r="S422" s="23"/>
      <c r="T422" s="23"/>
      <c r="U422" s="23"/>
      <c r="V422" s="24"/>
      <c r="W422" s="20"/>
      <c r="X422" s="17"/>
      <c r="Y422" s="17"/>
      <c r="Z422" s="24"/>
      <c r="AA422" s="24"/>
      <c r="AB422" s="25"/>
      <c r="AC422" s="17"/>
      <c r="AD422" s="17"/>
      <c r="AE422" s="17"/>
      <c r="AF422" s="17"/>
      <c r="AG422" s="17"/>
    </row>
    <row r="423" spans="1:33" ht="15.75" customHeight="1">
      <c r="A423" s="17"/>
      <c r="B423" s="17"/>
      <c r="C423" s="17"/>
      <c r="D423" s="17"/>
      <c r="E423" s="17"/>
      <c r="F423" s="17"/>
      <c r="G423" s="17"/>
      <c r="H423" s="17"/>
      <c r="I423" s="20"/>
      <c r="J423" s="17"/>
      <c r="K423" s="17"/>
      <c r="L423" s="17"/>
      <c r="M423" s="21"/>
      <c r="N423" s="17"/>
      <c r="O423" s="22"/>
      <c r="P423" s="22"/>
      <c r="Q423" s="22"/>
      <c r="R423" s="23"/>
      <c r="S423" s="23"/>
      <c r="T423" s="23"/>
      <c r="U423" s="23"/>
      <c r="V423" s="24"/>
      <c r="W423" s="20"/>
      <c r="X423" s="17"/>
      <c r="Y423" s="17"/>
      <c r="Z423" s="24"/>
      <c r="AA423" s="24"/>
      <c r="AB423" s="25"/>
      <c r="AC423" s="17"/>
      <c r="AD423" s="17"/>
      <c r="AE423" s="17"/>
      <c r="AF423" s="17"/>
      <c r="AG423" s="17"/>
    </row>
    <row r="424" spans="1:33" ht="15.75" customHeight="1">
      <c r="A424" s="17"/>
      <c r="B424" s="17"/>
      <c r="C424" s="17"/>
      <c r="D424" s="17"/>
      <c r="E424" s="17"/>
      <c r="F424" s="17"/>
      <c r="G424" s="17"/>
      <c r="H424" s="17"/>
      <c r="I424" s="20"/>
      <c r="J424" s="17"/>
      <c r="K424" s="17"/>
      <c r="L424" s="17"/>
      <c r="M424" s="21"/>
      <c r="N424" s="17"/>
      <c r="O424" s="22"/>
      <c r="P424" s="22"/>
      <c r="Q424" s="22"/>
      <c r="R424" s="23"/>
      <c r="S424" s="23"/>
      <c r="T424" s="23"/>
      <c r="U424" s="23"/>
      <c r="V424" s="24"/>
      <c r="W424" s="20"/>
      <c r="X424" s="17"/>
      <c r="Y424" s="17"/>
      <c r="Z424" s="24"/>
      <c r="AA424" s="24"/>
      <c r="AB424" s="25"/>
      <c r="AC424" s="17"/>
      <c r="AD424" s="17"/>
      <c r="AE424" s="17"/>
      <c r="AF424" s="17"/>
      <c r="AG424" s="17"/>
    </row>
    <row r="425" spans="1:33" ht="15.75" customHeight="1">
      <c r="A425" s="17"/>
      <c r="B425" s="17"/>
      <c r="C425" s="17"/>
      <c r="D425" s="17"/>
      <c r="E425" s="17"/>
      <c r="F425" s="17"/>
      <c r="G425" s="17"/>
      <c r="H425" s="17"/>
      <c r="I425" s="20"/>
      <c r="J425" s="17"/>
      <c r="K425" s="17"/>
      <c r="L425" s="17"/>
      <c r="M425" s="21"/>
      <c r="N425" s="17"/>
      <c r="O425" s="22"/>
      <c r="P425" s="22"/>
      <c r="Q425" s="22"/>
      <c r="R425" s="23"/>
      <c r="S425" s="23"/>
      <c r="T425" s="23"/>
      <c r="U425" s="23"/>
      <c r="V425" s="24"/>
      <c r="W425" s="20"/>
      <c r="X425" s="17"/>
      <c r="Y425" s="17"/>
      <c r="Z425" s="24"/>
      <c r="AA425" s="24"/>
      <c r="AB425" s="25"/>
      <c r="AC425" s="17"/>
      <c r="AD425" s="17"/>
      <c r="AE425" s="17"/>
      <c r="AF425" s="17"/>
      <c r="AG425" s="17"/>
    </row>
    <row r="426" spans="1:33" ht="15.75" customHeight="1">
      <c r="A426" s="17"/>
      <c r="B426" s="17"/>
      <c r="C426" s="17"/>
      <c r="D426" s="17"/>
      <c r="E426" s="17"/>
      <c r="F426" s="17"/>
      <c r="G426" s="17"/>
      <c r="H426" s="17"/>
      <c r="I426" s="20"/>
      <c r="J426" s="17"/>
      <c r="K426" s="17"/>
      <c r="L426" s="17"/>
      <c r="M426" s="21"/>
      <c r="N426" s="17"/>
      <c r="O426" s="22"/>
      <c r="P426" s="22"/>
      <c r="Q426" s="22"/>
      <c r="R426" s="23"/>
      <c r="S426" s="23"/>
      <c r="T426" s="23"/>
      <c r="U426" s="23"/>
      <c r="V426" s="24"/>
      <c r="W426" s="20"/>
      <c r="X426" s="17"/>
      <c r="Y426" s="17"/>
      <c r="Z426" s="24"/>
      <c r="AA426" s="24"/>
      <c r="AB426" s="25"/>
      <c r="AC426" s="17"/>
      <c r="AD426" s="17"/>
      <c r="AE426" s="17"/>
      <c r="AF426" s="17"/>
      <c r="AG426" s="17"/>
    </row>
    <row r="427" spans="1:33" ht="15.75" customHeight="1">
      <c r="A427" s="17"/>
      <c r="B427" s="17"/>
      <c r="C427" s="17"/>
      <c r="D427" s="17"/>
      <c r="E427" s="17"/>
      <c r="F427" s="17"/>
      <c r="G427" s="17"/>
      <c r="H427" s="17"/>
      <c r="I427" s="20"/>
      <c r="J427" s="17"/>
      <c r="K427" s="17"/>
      <c r="L427" s="17"/>
      <c r="M427" s="21"/>
      <c r="N427" s="17"/>
      <c r="O427" s="22"/>
      <c r="P427" s="22"/>
      <c r="Q427" s="22"/>
      <c r="R427" s="23"/>
      <c r="S427" s="23"/>
      <c r="T427" s="23"/>
      <c r="U427" s="23"/>
      <c r="V427" s="24"/>
      <c r="W427" s="20"/>
      <c r="X427" s="17"/>
      <c r="Y427" s="17"/>
      <c r="Z427" s="24"/>
      <c r="AA427" s="24"/>
      <c r="AB427" s="25"/>
      <c r="AC427" s="17"/>
      <c r="AD427" s="17"/>
      <c r="AE427" s="17"/>
      <c r="AF427" s="17"/>
      <c r="AG427" s="17"/>
    </row>
    <row r="428" spans="1:33" ht="15.75" customHeight="1">
      <c r="A428" s="17"/>
      <c r="B428" s="17"/>
      <c r="C428" s="17"/>
      <c r="D428" s="17"/>
      <c r="E428" s="17"/>
      <c r="F428" s="17"/>
      <c r="G428" s="17"/>
      <c r="H428" s="17"/>
      <c r="I428" s="20"/>
      <c r="J428" s="17"/>
      <c r="K428" s="17"/>
      <c r="L428" s="17"/>
      <c r="M428" s="21"/>
      <c r="N428" s="17"/>
      <c r="O428" s="22"/>
      <c r="P428" s="22"/>
      <c r="Q428" s="22"/>
      <c r="R428" s="23"/>
      <c r="S428" s="23"/>
      <c r="T428" s="23"/>
      <c r="U428" s="23"/>
      <c r="V428" s="24"/>
      <c r="W428" s="20"/>
      <c r="X428" s="17"/>
      <c r="Y428" s="17"/>
      <c r="Z428" s="24"/>
      <c r="AA428" s="24"/>
      <c r="AB428" s="25"/>
      <c r="AC428" s="17"/>
      <c r="AD428" s="17"/>
      <c r="AE428" s="17"/>
      <c r="AF428" s="17"/>
      <c r="AG428" s="17"/>
    </row>
    <row r="429" spans="1:33" ht="15.75" customHeight="1">
      <c r="A429" s="17"/>
      <c r="B429" s="17"/>
      <c r="C429" s="17"/>
      <c r="D429" s="17"/>
      <c r="E429" s="17"/>
      <c r="F429" s="17"/>
      <c r="G429" s="17"/>
      <c r="H429" s="17"/>
      <c r="I429" s="20"/>
      <c r="J429" s="17"/>
      <c r="K429" s="17"/>
      <c r="L429" s="17"/>
      <c r="M429" s="21"/>
      <c r="N429" s="17"/>
      <c r="O429" s="22"/>
      <c r="P429" s="22"/>
      <c r="Q429" s="22"/>
      <c r="R429" s="23"/>
      <c r="S429" s="23"/>
      <c r="T429" s="23"/>
      <c r="U429" s="23"/>
      <c r="V429" s="24"/>
      <c r="W429" s="20"/>
      <c r="X429" s="17"/>
      <c r="Y429" s="17"/>
      <c r="Z429" s="24"/>
      <c r="AA429" s="24"/>
      <c r="AB429" s="25"/>
      <c r="AC429" s="17"/>
      <c r="AD429" s="17"/>
      <c r="AE429" s="17"/>
      <c r="AF429" s="17"/>
      <c r="AG429" s="17"/>
    </row>
    <row r="430" spans="1:33" ht="15.75" customHeight="1">
      <c r="A430" s="17"/>
      <c r="B430" s="17"/>
      <c r="C430" s="17"/>
      <c r="D430" s="17"/>
      <c r="E430" s="17"/>
      <c r="F430" s="17"/>
      <c r="G430" s="17"/>
      <c r="H430" s="17"/>
      <c r="I430" s="20"/>
      <c r="J430" s="17"/>
      <c r="K430" s="17"/>
      <c r="L430" s="17"/>
      <c r="M430" s="21"/>
      <c r="N430" s="17"/>
      <c r="O430" s="22"/>
      <c r="P430" s="22"/>
      <c r="Q430" s="22"/>
      <c r="R430" s="23"/>
      <c r="S430" s="23"/>
      <c r="T430" s="23"/>
      <c r="U430" s="23"/>
      <c r="V430" s="24"/>
      <c r="W430" s="20"/>
      <c r="X430" s="17"/>
      <c r="Y430" s="17"/>
      <c r="Z430" s="24"/>
      <c r="AA430" s="24"/>
      <c r="AB430" s="25"/>
      <c r="AC430" s="17"/>
      <c r="AD430" s="17"/>
      <c r="AE430" s="17"/>
      <c r="AF430" s="17"/>
      <c r="AG430" s="17"/>
    </row>
    <row r="431" spans="1:33" ht="15.75" customHeight="1">
      <c r="A431" s="17"/>
      <c r="B431" s="17"/>
      <c r="C431" s="17"/>
      <c r="D431" s="17"/>
      <c r="E431" s="17"/>
      <c r="F431" s="17"/>
      <c r="G431" s="17"/>
      <c r="H431" s="17"/>
      <c r="I431" s="20"/>
      <c r="J431" s="17"/>
      <c r="K431" s="17"/>
      <c r="L431" s="17"/>
      <c r="M431" s="21"/>
      <c r="N431" s="17"/>
      <c r="O431" s="22"/>
      <c r="P431" s="22"/>
      <c r="Q431" s="22"/>
      <c r="R431" s="23"/>
      <c r="S431" s="23"/>
      <c r="T431" s="23"/>
      <c r="U431" s="23"/>
      <c r="V431" s="24"/>
      <c r="W431" s="20"/>
      <c r="X431" s="17"/>
      <c r="Y431" s="17"/>
      <c r="Z431" s="24"/>
      <c r="AA431" s="24"/>
      <c r="AB431" s="25"/>
      <c r="AC431" s="17"/>
      <c r="AD431" s="17"/>
      <c r="AE431" s="17"/>
      <c r="AF431" s="17"/>
      <c r="AG431" s="17"/>
    </row>
    <row r="432" spans="1:33" ht="15.75" customHeight="1">
      <c r="A432" s="17"/>
      <c r="B432" s="17"/>
      <c r="C432" s="17"/>
      <c r="D432" s="17"/>
      <c r="E432" s="17"/>
      <c r="F432" s="17"/>
      <c r="G432" s="17"/>
      <c r="H432" s="17"/>
      <c r="I432" s="20"/>
      <c r="J432" s="17"/>
      <c r="K432" s="17"/>
      <c r="L432" s="17"/>
      <c r="M432" s="21"/>
      <c r="N432" s="17"/>
      <c r="O432" s="22"/>
      <c r="P432" s="22"/>
      <c r="Q432" s="22"/>
      <c r="R432" s="23"/>
      <c r="S432" s="23"/>
      <c r="T432" s="23"/>
      <c r="U432" s="23"/>
      <c r="V432" s="24"/>
      <c r="W432" s="20"/>
      <c r="X432" s="17"/>
      <c r="Y432" s="17"/>
      <c r="Z432" s="24"/>
      <c r="AA432" s="24"/>
      <c r="AB432" s="25"/>
      <c r="AC432" s="17"/>
      <c r="AD432" s="17"/>
      <c r="AE432" s="17"/>
      <c r="AF432" s="17"/>
      <c r="AG432" s="17"/>
    </row>
    <row r="433" spans="1:33" ht="15.75" customHeight="1">
      <c r="A433" s="17"/>
      <c r="B433" s="17"/>
      <c r="C433" s="17"/>
      <c r="D433" s="17"/>
      <c r="E433" s="17"/>
      <c r="F433" s="17"/>
      <c r="G433" s="17"/>
      <c r="H433" s="17"/>
      <c r="I433" s="20"/>
      <c r="J433" s="17"/>
      <c r="K433" s="17"/>
      <c r="L433" s="17"/>
      <c r="M433" s="21"/>
      <c r="N433" s="17"/>
      <c r="O433" s="22"/>
      <c r="P433" s="22"/>
      <c r="Q433" s="22"/>
      <c r="R433" s="23"/>
      <c r="S433" s="23"/>
      <c r="T433" s="23"/>
      <c r="U433" s="23"/>
      <c r="V433" s="24"/>
      <c r="W433" s="20"/>
      <c r="X433" s="17"/>
      <c r="Y433" s="17"/>
      <c r="Z433" s="24"/>
      <c r="AA433" s="24"/>
      <c r="AB433" s="25"/>
      <c r="AC433" s="17"/>
      <c r="AD433" s="17"/>
      <c r="AE433" s="17"/>
      <c r="AF433" s="17"/>
      <c r="AG433" s="17"/>
    </row>
    <row r="434" spans="1:33" ht="15.75" customHeight="1">
      <c r="A434" s="17"/>
      <c r="B434" s="17"/>
      <c r="C434" s="17"/>
      <c r="D434" s="17"/>
      <c r="E434" s="17"/>
      <c r="F434" s="17"/>
      <c r="G434" s="17"/>
      <c r="H434" s="17"/>
      <c r="I434" s="20"/>
      <c r="J434" s="17"/>
      <c r="K434" s="17"/>
      <c r="L434" s="17"/>
      <c r="M434" s="21"/>
      <c r="N434" s="17"/>
      <c r="O434" s="22"/>
      <c r="P434" s="22"/>
      <c r="Q434" s="22"/>
      <c r="R434" s="23"/>
      <c r="S434" s="23"/>
      <c r="T434" s="23"/>
      <c r="U434" s="23"/>
      <c r="V434" s="24"/>
      <c r="W434" s="20"/>
      <c r="X434" s="17"/>
      <c r="Y434" s="17"/>
      <c r="Z434" s="24"/>
      <c r="AA434" s="24"/>
      <c r="AB434" s="25"/>
      <c r="AC434" s="17"/>
      <c r="AD434" s="17"/>
      <c r="AE434" s="17"/>
      <c r="AF434" s="17"/>
      <c r="AG434" s="17"/>
    </row>
    <row r="435" spans="1:33" ht="15.75" customHeight="1">
      <c r="A435" s="17"/>
      <c r="B435" s="17"/>
      <c r="C435" s="17"/>
      <c r="D435" s="17"/>
      <c r="E435" s="17"/>
      <c r="F435" s="17"/>
      <c r="G435" s="17"/>
      <c r="H435" s="17"/>
      <c r="I435" s="20"/>
      <c r="J435" s="17"/>
      <c r="K435" s="17"/>
      <c r="L435" s="17"/>
      <c r="M435" s="21"/>
      <c r="N435" s="17"/>
      <c r="O435" s="22"/>
      <c r="P435" s="22"/>
      <c r="Q435" s="22"/>
      <c r="R435" s="23"/>
      <c r="S435" s="23"/>
      <c r="T435" s="23"/>
      <c r="U435" s="23"/>
      <c r="V435" s="24"/>
      <c r="W435" s="20"/>
      <c r="X435" s="17"/>
      <c r="Y435" s="17"/>
      <c r="Z435" s="24"/>
      <c r="AA435" s="24"/>
      <c r="AB435" s="25"/>
      <c r="AC435" s="17"/>
      <c r="AD435" s="17"/>
      <c r="AE435" s="17"/>
      <c r="AF435" s="17"/>
      <c r="AG435" s="17"/>
    </row>
    <row r="436" spans="1:33" ht="15.75" customHeight="1">
      <c r="A436" s="17"/>
      <c r="B436" s="17"/>
      <c r="C436" s="17"/>
      <c r="D436" s="17"/>
      <c r="E436" s="17"/>
      <c r="F436" s="17"/>
      <c r="G436" s="17"/>
      <c r="H436" s="17"/>
      <c r="I436" s="20"/>
      <c r="J436" s="17"/>
      <c r="K436" s="17"/>
      <c r="L436" s="17"/>
      <c r="M436" s="21"/>
      <c r="N436" s="17"/>
      <c r="O436" s="22"/>
      <c r="P436" s="22"/>
      <c r="Q436" s="22"/>
      <c r="R436" s="23"/>
      <c r="S436" s="23"/>
      <c r="T436" s="23"/>
      <c r="U436" s="23"/>
      <c r="V436" s="24"/>
      <c r="W436" s="20"/>
      <c r="X436" s="17"/>
      <c r="Y436" s="17"/>
      <c r="Z436" s="24"/>
      <c r="AA436" s="24"/>
      <c r="AB436" s="25"/>
      <c r="AC436" s="17"/>
      <c r="AD436" s="17"/>
      <c r="AE436" s="17"/>
      <c r="AF436" s="17"/>
      <c r="AG436" s="17"/>
    </row>
    <row r="437" spans="1:33" ht="15.75" customHeight="1">
      <c r="A437" s="17"/>
      <c r="B437" s="17"/>
      <c r="C437" s="17"/>
      <c r="D437" s="17"/>
      <c r="E437" s="17"/>
      <c r="F437" s="17"/>
      <c r="G437" s="17"/>
      <c r="H437" s="17"/>
      <c r="I437" s="20"/>
      <c r="J437" s="17"/>
      <c r="K437" s="17"/>
      <c r="L437" s="17"/>
      <c r="M437" s="21"/>
      <c r="N437" s="17"/>
      <c r="O437" s="22"/>
      <c r="P437" s="22"/>
      <c r="Q437" s="22"/>
      <c r="R437" s="23"/>
      <c r="S437" s="23"/>
      <c r="T437" s="23"/>
      <c r="U437" s="23"/>
      <c r="V437" s="24"/>
      <c r="W437" s="20"/>
      <c r="X437" s="17"/>
      <c r="Y437" s="17"/>
      <c r="Z437" s="24"/>
      <c r="AA437" s="24"/>
      <c r="AB437" s="25"/>
      <c r="AC437" s="17"/>
      <c r="AD437" s="17"/>
      <c r="AE437" s="17"/>
      <c r="AF437" s="17"/>
      <c r="AG437" s="17"/>
    </row>
    <row r="438" spans="1:33" ht="15.75" customHeight="1">
      <c r="A438" s="17"/>
      <c r="B438" s="17"/>
      <c r="C438" s="17"/>
      <c r="D438" s="17"/>
      <c r="E438" s="17"/>
      <c r="F438" s="17"/>
      <c r="G438" s="17"/>
      <c r="H438" s="17"/>
      <c r="I438" s="20"/>
      <c r="J438" s="17"/>
      <c r="K438" s="17"/>
      <c r="L438" s="17"/>
      <c r="M438" s="21"/>
      <c r="N438" s="17"/>
      <c r="O438" s="22"/>
      <c r="P438" s="22"/>
      <c r="Q438" s="22"/>
      <c r="R438" s="23"/>
      <c r="S438" s="23"/>
      <c r="T438" s="23"/>
      <c r="U438" s="23"/>
      <c r="V438" s="24"/>
      <c r="W438" s="20"/>
      <c r="X438" s="17"/>
      <c r="Y438" s="17"/>
      <c r="Z438" s="24"/>
      <c r="AA438" s="24"/>
      <c r="AB438" s="25"/>
      <c r="AC438" s="17"/>
      <c r="AD438" s="17"/>
      <c r="AE438" s="17"/>
      <c r="AF438" s="17"/>
      <c r="AG438" s="17"/>
    </row>
    <row r="439" spans="1:33" ht="15.75" customHeight="1">
      <c r="A439" s="17"/>
      <c r="B439" s="17"/>
      <c r="C439" s="17"/>
      <c r="D439" s="17"/>
      <c r="E439" s="17"/>
      <c r="F439" s="17"/>
      <c r="G439" s="17"/>
      <c r="H439" s="17"/>
      <c r="I439" s="20"/>
      <c r="J439" s="17"/>
      <c r="K439" s="17"/>
      <c r="L439" s="17"/>
      <c r="M439" s="21"/>
      <c r="N439" s="17"/>
      <c r="O439" s="22"/>
      <c r="P439" s="22"/>
      <c r="Q439" s="22"/>
      <c r="R439" s="23"/>
      <c r="S439" s="23"/>
      <c r="T439" s="23"/>
      <c r="U439" s="23"/>
      <c r="V439" s="24"/>
      <c r="W439" s="20"/>
      <c r="X439" s="17"/>
      <c r="Y439" s="17"/>
      <c r="Z439" s="24"/>
      <c r="AA439" s="24"/>
      <c r="AB439" s="25"/>
      <c r="AC439" s="17"/>
      <c r="AD439" s="17"/>
      <c r="AE439" s="17"/>
      <c r="AF439" s="17"/>
      <c r="AG439" s="17"/>
    </row>
    <row r="440" spans="1:33" ht="15.75" customHeight="1">
      <c r="A440" s="17"/>
      <c r="B440" s="17"/>
      <c r="C440" s="17"/>
      <c r="D440" s="17"/>
      <c r="E440" s="17"/>
      <c r="F440" s="17"/>
      <c r="G440" s="17"/>
      <c r="H440" s="17"/>
      <c r="I440" s="20"/>
      <c r="J440" s="17"/>
      <c r="K440" s="17"/>
      <c r="L440" s="17"/>
      <c r="M440" s="21"/>
      <c r="N440" s="17"/>
      <c r="O440" s="22"/>
      <c r="P440" s="22"/>
      <c r="Q440" s="22"/>
      <c r="R440" s="23"/>
      <c r="S440" s="23"/>
      <c r="T440" s="23"/>
      <c r="U440" s="23"/>
      <c r="V440" s="24"/>
      <c r="W440" s="20"/>
      <c r="X440" s="17"/>
      <c r="Y440" s="17"/>
      <c r="Z440" s="24"/>
      <c r="AA440" s="24"/>
      <c r="AB440" s="25"/>
      <c r="AC440" s="17"/>
      <c r="AD440" s="17"/>
      <c r="AE440" s="17"/>
      <c r="AF440" s="17"/>
      <c r="AG440" s="17"/>
    </row>
    <row r="441" spans="1:33" ht="15.75" customHeight="1">
      <c r="A441" s="17"/>
      <c r="B441" s="17"/>
      <c r="C441" s="17"/>
      <c r="D441" s="17"/>
      <c r="E441" s="17"/>
      <c r="F441" s="17"/>
      <c r="G441" s="17"/>
      <c r="H441" s="17"/>
      <c r="I441" s="20"/>
      <c r="J441" s="17"/>
      <c r="K441" s="17"/>
      <c r="L441" s="17"/>
      <c r="M441" s="21"/>
      <c r="N441" s="17"/>
      <c r="O441" s="22"/>
      <c r="P441" s="22"/>
      <c r="Q441" s="22"/>
      <c r="R441" s="23"/>
      <c r="S441" s="23"/>
      <c r="T441" s="23"/>
      <c r="U441" s="23"/>
      <c r="V441" s="24"/>
      <c r="W441" s="20"/>
      <c r="X441" s="17"/>
      <c r="Y441" s="17"/>
      <c r="Z441" s="24"/>
      <c r="AA441" s="24"/>
      <c r="AB441" s="25"/>
      <c r="AC441" s="17"/>
      <c r="AD441" s="17"/>
      <c r="AE441" s="17"/>
      <c r="AF441" s="17"/>
      <c r="AG441" s="17"/>
    </row>
    <row r="442" spans="1:33" ht="15.75" customHeight="1">
      <c r="A442" s="17"/>
      <c r="B442" s="17"/>
      <c r="C442" s="17"/>
      <c r="D442" s="17"/>
      <c r="E442" s="17"/>
      <c r="F442" s="17"/>
      <c r="G442" s="17"/>
      <c r="H442" s="17"/>
      <c r="I442" s="20"/>
      <c r="J442" s="17"/>
      <c r="K442" s="17"/>
      <c r="L442" s="17"/>
      <c r="M442" s="21"/>
      <c r="N442" s="17"/>
      <c r="O442" s="22"/>
      <c r="P442" s="22"/>
      <c r="Q442" s="22"/>
      <c r="R442" s="23"/>
      <c r="S442" s="23"/>
      <c r="T442" s="23"/>
      <c r="U442" s="23"/>
      <c r="V442" s="24"/>
      <c r="W442" s="20"/>
      <c r="X442" s="17"/>
      <c r="Y442" s="17"/>
      <c r="Z442" s="24"/>
      <c r="AA442" s="24"/>
      <c r="AB442" s="25"/>
      <c r="AC442" s="17"/>
      <c r="AD442" s="17"/>
      <c r="AE442" s="17"/>
      <c r="AF442" s="17"/>
      <c r="AG442" s="17"/>
    </row>
    <row r="443" spans="1:33" ht="15.75" customHeight="1">
      <c r="A443" s="17"/>
      <c r="B443" s="17"/>
      <c r="C443" s="17"/>
      <c r="D443" s="17"/>
      <c r="E443" s="17"/>
      <c r="F443" s="17"/>
      <c r="G443" s="17"/>
      <c r="H443" s="17"/>
      <c r="I443" s="20"/>
      <c r="J443" s="17"/>
      <c r="K443" s="17"/>
      <c r="L443" s="17"/>
      <c r="M443" s="21"/>
      <c r="N443" s="17"/>
      <c r="O443" s="22"/>
      <c r="P443" s="22"/>
      <c r="Q443" s="22"/>
      <c r="R443" s="23"/>
      <c r="S443" s="23"/>
      <c r="T443" s="23"/>
      <c r="U443" s="23"/>
      <c r="V443" s="24"/>
      <c r="W443" s="20"/>
      <c r="X443" s="17"/>
      <c r="Y443" s="17"/>
      <c r="Z443" s="24"/>
      <c r="AA443" s="24"/>
      <c r="AB443" s="25"/>
      <c r="AC443" s="17"/>
      <c r="AD443" s="17"/>
      <c r="AE443" s="17"/>
      <c r="AF443" s="17"/>
      <c r="AG443" s="17"/>
    </row>
    <row r="444" spans="1:33" ht="15.75" customHeight="1">
      <c r="A444" s="17"/>
      <c r="B444" s="17"/>
      <c r="C444" s="17"/>
      <c r="D444" s="17"/>
      <c r="E444" s="17"/>
      <c r="F444" s="17"/>
      <c r="G444" s="17"/>
      <c r="H444" s="17"/>
      <c r="I444" s="20"/>
      <c r="J444" s="17"/>
      <c r="K444" s="17"/>
      <c r="L444" s="17"/>
      <c r="M444" s="21"/>
      <c r="N444" s="17"/>
      <c r="O444" s="22"/>
      <c r="P444" s="22"/>
      <c r="Q444" s="22"/>
      <c r="R444" s="23"/>
      <c r="S444" s="23"/>
      <c r="T444" s="23"/>
      <c r="U444" s="23"/>
      <c r="V444" s="24"/>
      <c r="W444" s="20"/>
      <c r="X444" s="17"/>
      <c r="Y444" s="17"/>
      <c r="Z444" s="24"/>
      <c r="AA444" s="24"/>
      <c r="AB444" s="25"/>
      <c r="AC444" s="17"/>
      <c r="AD444" s="17"/>
      <c r="AE444" s="17"/>
      <c r="AF444" s="17"/>
      <c r="AG444" s="17"/>
    </row>
    <row r="445" spans="1:33" ht="15.75" customHeight="1">
      <c r="A445" s="17"/>
      <c r="B445" s="17"/>
      <c r="C445" s="17"/>
      <c r="D445" s="17"/>
      <c r="E445" s="17"/>
      <c r="F445" s="17"/>
      <c r="G445" s="17"/>
      <c r="H445" s="17"/>
      <c r="I445" s="20"/>
      <c r="J445" s="17"/>
      <c r="K445" s="17"/>
      <c r="L445" s="17"/>
      <c r="M445" s="21"/>
      <c r="N445" s="17"/>
      <c r="O445" s="22"/>
      <c r="P445" s="22"/>
      <c r="Q445" s="22"/>
      <c r="R445" s="23"/>
      <c r="S445" s="23"/>
      <c r="T445" s="23"/>
      <c r="U445" s="23"/>
      <c r="V445" s="24"/>
      <c r="W445" s="20"/>
      <c r="X445" s="17"/>
      <c r="Y445" s="17"/>
      <c r="Z445" s="24"/>
      <c r="AA445" s="24"/>
      <c r="AB445" s="25"/>
      <c r="AC445" s="17"/>
      <c r="AD445" s="17"/>
      <c r="AE445" s="17"/>
      <c r="AF445" s="17"/>
      <c r="AG445" s="17"/>
    </row>
    <row r="446" spans="1:33" ht="15.75" customHeight="1">
      <c r="A446" s="17"/>
      <c r="B446" s="17"/>
      <c r="C446" s="17"/>
      <c r="D446" s="17"/>
      <c r="E446" s="17"/>
      <c r="F446" s="17"/>
      <c r="G446" s="17"/>
      <c r="H446" s="17"/>
      <c r="I446" s="20"/>
      <c r="J446" s="17"/>
      <c r="K446" s="17"/>
      <c r="L446" s="17"/>
      <c r="M446" s="21"/>
      <c r="N446" s="17"/>
      <c r="O446" s="22"/>
      <c r="P446" s="22"/>
      <c r="Q446" s="22"/>
      <c r="R446" s="23"/>
      <c r="S446" s="23"/>
      <c r="T446" s="23"/>
      <c r="U446" s="23"/>
      <c r="V446" s="24"/>
      <c r="W446" s="20"/>
      <c r="X446" s="17"/>
      <c r="Y446" s="17"/>
      <c r="Z446" s="24"/>
      <c r="AA446" s="24"/>
      <c r="AB446" s="25"/>
      <c r="AC446" s="17"/>
      <c r="AD446" s="17"/>
      <c r="AE446" s="17"/>
      <c r="AF446" s="17"/>
      <c r="AG446" s="17"/>
    </row>
    <row r="447" spans="1:33" ht="15.75" customHeight="1">
      <c r="A447" s="17"/>
      <c r="B447" s="17"/>
      <c r="C447" s="17"/>
      <c r="D447" s="17"/>
      <c r="E447" s="17"/>
      <c r="F447" s="17"/>
      <c r="G447" s="17"/>
      <c r="H447" s="17"/>
      <c r="I447" s="20"/>
      <c r="J447" s="17"/>
      <c r="K447" s="17"/>
      <c r="L447" s="17"/>
      <c r="M447" s="21"/>
      <c r="N447" s="17"/>
      <c r="O447" s="22"/>
      <c r="P447" s="22"/>
      <c r="Q447" s="22"/>
      <c r="R447" s="23"/>
      <c r="S447" s="23"/>
      <c r="T447" s="23"/>
      <c r="U447" s="23"/>
      <c r="V447" s="24"/>
      <c r="W447" s="20"/>
      <c r="X447" s="17"/>
      <c r="Y447" s="17"/>
      <c r="Z447" s="24"/>
      <c r="AA447" s="24"/>
      <c r="AB447" s="25"/>
      <c r="AC447" s="17"/>
      <c r="AD447" s="17"/>
      <c r="AE447" s="17"/>
      <c r="AF447" s="17"/>
      <c r="AG447" s="17"/>
    </row>
    <row r="448" spans="1:33" ht="15.75" customHeight="1">
      <c r="A448" s="17"/>
      <c r="B448" s="17"/>
      <c r="C448" s="17"/>
      <c r="D448" s="17"/>
      <c r="E448" s="17"/>
      <c r="F448" s="17"/>
      <c r="G448" s="17"/>
      <c r="H448" s="17"/>
      <c r="I448" s="20"/>
      <c r="J448" s="17"/>
      <c r="K448" s="17"/>
      <c r="L448" s="17"/>
      <c r="M448" s="21"/>
      <c r="N448" s="17"/>
      <c r="O448" s="22"/>
      <c r="P448" s="22"/>
      <c r="Q448" s="22"/>
      <c r="R448" s="23"/>
      <c r="S448" s="23"/>
      <c r="T448" s="23"/>
      <c r="U448" s="23"/>
      <c r="V448" s="24"/>
      <c r="W448" s="20"/>
      <c r="X448" s="17"/>
      <c r="Y448" s="17"/>
      <c r="Z448" s="24"/>
      <c r="AA448" s="24"/>
      <c r="AB448" s="25"/>
      <c r="AC448" s="17"/>
      <c r="AD448" s="17"/>
      <c r="AE448" s="17"/>
      <c r="AF448" s="17"/>
      <c r="AG448" s="17"/>
    </row>
    <row r="449" spans="1:33" ht="15.75" customHeight="1">
      <c r="A449" s="17"/>
      <c r="B449" s="17"/>
      <c r="C449" s="17"/>
      <c r="D449" s="17"/>
      <c r="E449" s="17"/>
      <c r="F449" s="17"/>
      <c r="G449" s="17"/>
      <c r="H449" s="17"/>
      <c r="I449" s="20"/>
      <c r="J449" s="17"/>
      <c r="K449" s="17"/>
      <c r="L449" s="17"/>
      <c r="M449" s="21"/>
      <c r="N449" s="17"/>
      <c r="O449" s="22"/>
      <c r="P449" s="22"/>
      <c r="Q449" s="22"/>
      <c r="R449" s="23"/>
      <c r="S449" s="23"/>
      <c r="T449" s="23"/>
      <c r="U449" s="23"/>
      <c r="V449" s="24"/>
      <c r="W449" s="20"/>
      <c r="X449" s="17"/>
      <c r="Y449" s="17"/>
      <c r="Z449" s="24"/>
      <c r="AA449" s="24"/>
      <c r="AB449" s="25"/>
      <c r="AC449" s="17"/>
      <c r="AD449" s="17"/>
      <c r="AE449" s="17"/>
      <c r="AF449" s="17"/>
      <c r="AG449" s="17"/>
    </row>
    <row r="450" spans="1:33" ht="15.75" customHeight="1">
      <c r="A450" s="17"/>
      <c r="B450" s="17"/>
      <c r="C450" s="17"/>
      <c r="D450" s="17"/>
      <c r="E450" s="17"/>
      <c r="F450" s="17"/>
      <c r="G450" s="17"/>
      <c r="H450" s="17"/>
      <c r="I450" s="20"/>
      <c r="J450" s="17"/>
      <c r="K450" s="17"/>
      <c r="L450" s="17"/>
      <c r="M450" s="21"/>
      <c r="N450" s="17"/>
      <c r="O450" s="22"/>
      <c r="P450" s="22"/>
      <c r="Q450" s="22"/>
      <c r="R450" s="23"/>
      <c r="S450" s="23"/>
      <c r="T450" s="23"/>
      <c r="U450" s="23"/>
      <c r="V450" s="24"/>
      <c r="W450" s="20"/>
      <c r="X450" s="17"/>
      <c r="Y450" s="17"/>
      <c r="Z450" s="24"/>
      <c r="AA450" s="24"/>
      <c r="AB450" s="25"/>
      <c r="AC450" s="17"/>
      <c r="AD450" s="17"/>
      <c r="AE450" s="17"/>
      <c r="AF450" s="17"/>
      <c r="AG450" s="17"/>
    </row>
    <row r="451" spans="1:33" ht="15.75" customHeight="1">
      <c r="A451" s="17"/>
      <c r="B451" s="17"/>
      <c r="C451" s="17"/>
      <c r="D451" s="17"/>
      <c r="E451" s="17"/>
      <c r="F451" s="17"/>
      <c r="G451" s="17"/>
      <c r="H451" s="17"/>
      <c r="I451" s="20"/>
      <c r="J451" s="17"/>
      <c r="K451" s="17"/>
      <c r="L451" s="17"/>
      <c r="M451" s="21"/>
      <c r="N451" s="17"/>
      <c r="O451" s="22"/>
      <c r="P451" s="22"/>
      <c r="Q451" s="22"/>
      <c r="R451" s="23"/>
      <c r="S451" s="23"/>
      <c r="T451" s="23"/>
      <c r="U451" s="23"/>
      <c r="V451" s="24"/>
      <c r="W451" s="20"/>
      <c r="X451" s="17"/>
      <c r="Y451" s="17"/>
      <c r="Z451" s="24"/>
      <c r="AA451" s="24"/>
      <c r="AB451" s="25"/>
      <c r="AC451" s="17"/>
      <c r="AD451" s="17"/>
      <c r="AE451" s="17"/>
      <c r="AF451" s="17"/>
      <c r="AG451" s="17"/>
    </row>
    <row r="452" spans="1:33" ht="15.75" customHeight="1">
      <c r="A452" s="17"/>
      <c r="B452" s="17"/>
      <c r="C452" s="17"/>
      <c r="D452" s="17"/>
      <c r="E452" s="17"/>
      <c r="F452" s="17"/>
      <c r="G452" s="17"/>
      <c r="H452" s="17"/>
      <c r="I452" s="20"/>
      <c r="J452" s="17"/>
      <c r="K452" s="17"/>
      <c r="L452" s="17"/>
      <c r="M452" s="21"/>
      <c r="N452" s="17"/>
      <c r="O452" s="22"/>
      <c r="P452" s="22"/>
      <c r="Q452" s="22"/>
      <c r="R452" s="23"/>
      <c r="S452" s="23"/>
      <c r="T452" s="23"/>
      <c r="U452" s="23"/>
      <c r="V452" s="24"/>
      <c r="W452" s="20"/>
      <c r="X452" s="17"/>
      <c r="Y452" s="17"/>
      <c r="Z452" s="24"/>
      <c r="AA452" s="24"/>
      <c r="AB452" s="25"/>
      <c r="AC452" s="17"/>
      <c r="AD452" s="17"/>
      <c r="AE452" s="17"/>
      <c r="AF452" s="17"/>
      <c r="AG452" s="17"/>
    </row>
    <row r="453" spans="1:33" ht="15.75" customHeight="1">
      <c r="A453" s="17"/>
      <c r="B453" s="17"/>
      <c r="C453" s="17"/>
      <c r="D453" s="17"/>
      <c r="E453" s="17"/>
      <c r="F453" s="17"/>
      <c r="G453" s="17"/>
      <c r="H453" s="17"/>
      <c r="I453" s="20"/>
      <c r="J453" s="17"/>
      <c r="K453" s="17"/>
      <c r="L453" s="17"/>
      <c r="M453" s="21"/>
      <c r="N453" s="17"/>
      <c r="O453" s="22"/>
      <c r="P453" s="22"/>
      <c r="Q453" s="22"/>
      <c r="R453" s="23"/>
      <c r="S453" s="23"/>
      <c r="T453" s="23"/>
      <c r="U453" s="23"/>
      <c r="V453" s="24"/>
      <c r="W453" s="20"/>
      <c r="X453" s="17"/>
      <c r="Y453" s="17"/>
      <c r="Z453" s="24"/>
      <c r="AA453" s="24"/>
      <c r="AB453" s="25"/>
      <c r="AC453" s="17"/>
      <c r="AD453" s="17"/>
      <c r="AE453" s="17"/>
      <c r="AF453" s="17"/>
      <c r="AG453" s="17"/>
    </row>
    <row r="454" spans="1:33" ht="15.75" customHeight="1">
      <c r="A454" s="17"/>
      <c r="B454" s="17"/>
      <c r="C454" s="17"/>
      <c r="D454" s="17"/>
      <c r="E454" s="17"/>
      <c r="F454" s="17"/>
      <c r="G454" s="17"/>
      <c r="H454" s="17"/>
      <c r="I454" s="20"/>
      <c r="J454" s="17"/>
      <c r="K454" s="17"/>
      <c r="L454" s="17"/>
      <c r="M454" s="21"/>
      <c r="N454" s="17"/>
      <c r="O454" s="22"/>
      <c r="P454" s="22"/>
      <c r="Q454" s="22"/>
      <c r="R454" s="23"/>
      <c r="S454" s="23"/>
      <c r="T454" s="23"/>
      <c r="U454" s="23"/>
      <c r="V454" s="24"/>
      <c r="W454" s="20"/>
      <c r="X454" s="17"/>
      <c r="Y454" s="17"/>
      <c r="Z454" s="24"/>
      <c r="AA454" s="24"/>
      <c r="AB454" s="25"/>
      <c r="AC454" s="17"/>
      <c r="AD454" s="17"/>
      <c r="AE454" s="17"/>
      <c r="AF454" s="17"/>
      <c r="AG454" s="17"/>
    </row>
    <row r="455" spans="1:33" ht="15.75" customHeight="1">
      <c r="A455" s="17"/>
      <c r="B455" s="17"/>
      <c r="C455" s="17"/>
      <c r="D455" s="17"/>
      <c r="E455" s="17"/>
      <c r="F455" s="17"/>
      <c r="G455" s="17"/>
      <c r="H455" s="17"/>
      <c r="I455" s="20"/>
      <c r="J455" s="17"/>
      <c r="K455" s="17"/>
      <c r="L455" s="17"/>
      <c r="M455" s="21"/>
      <c r="N455" s="17"/>
      <c r="O455" s="22"/>
      <c r="P455" s="22"/>
      <c r="Q455" s="22"/>
      <c r="R455" s="23"/>
      <c r="S455" s="23"/>
      <c r="T455" s="23"/>
      <c r="U455" s="23"/>
      <c r="V455" s="24"/>
      <c r="W455" s="20"/>
      <c r="X455" s="17"/>
      <c r="Y455" s="17"/>
      <c r="Z455" s="24"/>
      <c r="AA455" s="24"/>
      <c r="AB455" s="25"/>
      <c r="AC455" s="17"/>
      <c r="AD455" s="17"/>
      <c r="AE455" s="17"/>
      <c r="AF455" s="17"/>
      <c r="AG455" s="17"/>
    </row>
    <row r="456" spans="1:33" ht="15.75" customHeight="1">
      <c r="A456" s="17"/>
      <c r="B456" s="17"/>
      <c r="C456" s="17"/>
      <c r="D456" s="17"/>
      <c r="E456" s="17"/>
      <c r="F456" s="17"/>
      <c r="G456" s="17"/>
      <c r="H456" s="17"/>
      <c r="I456" s="20"/>
      <c r="J456" s="17"/>
      <c r="K456" s="17"/>
      <c r="L456" s="17"/>
      <c r="M456" s="21"/>
      <c r="N456" s="17"/>
      <c r="O456" s="22"/>
      <c r="P456" s="22"/>
      <c r="Q456" s="22"/>
      <c r="R456" s="23"/>
      <c r="S456" s="23"/>
      <c r="T456" s="23"/>
      <c r="U456" s="23"/>
      <c r="V456" s="24"/>
      <c r="W456" s="20"/>
      <c r="X456" s="17"/>
      <c r="Y456" s="17"/>
      <c r="Z456" s="24"/>
      <c r="AA456" s="24"/>
      <c r="AB456" s="25"/>
      <c r="AC456" s="17"/>
      <c r="AD456" s="17"/>
      <c r="AE456" s="17"/>
      <c r="AF456" s="17"/>
      <c r="AG456" s="17"/>
    </row>
    <row r="457" spans="1:33" ht="15.75" customHeight="1">
      <c r="A457" s="17"/>
      <c r="B457" s="17"/>
      <c r="C457" s="17"/>
      <c r="D457" s="17"/>
      <c r="E457" s="17"/>
      <c r="F457" s="17"/>
      <c r="G457" s="17"/>
      <c r="H457" s="17"/>
      <c r="I457" s="20"/>
      <c r="J457" s="17"/>
      <c r="K457" s="17"/>
      <c r="L457" s="17"/>
      <c r="M457" s="21"/>
      <c r="N457" s="17"/>
      <c r="O457" s="22"/>
      <c r="P457" s="22"/>
      <c r="Q457" s="22"/>
      <c r="R457" s="23"/>
      <c r="S457" s="23"/>
      <c r="T457" s="23"/>
      <c r="U457" s="23"/>
      <c r="V457" s="24"/>
      <c r="W457" s="20"/>
      <c r="X457" s="17"/>
      <c r="Y457" s="17"/>
      <c r="Z457" s="24"/>
      <c r="AA457" s="24"/>
      <c r="AB457" s="25"/>
      <c r="AC457" s="17"/>
      <c r="AD457" s="17"/>
      <c r="AE457" s="17"/>
      <c r="AF457" s="17"/>
      <c r="AG457" s="17"/>
    </row>
    <row r="458" spans="1:33" ht="15.75" customHeight="1">
      <c r="A458" s="17"/>
      <c r="B458" s="17"/>
      <c r="C458" s="17"/>
      <c r="D458" s="17"/>
      <c r="E458" s="17"/>
      <c r="F458" s="17"/>
      <c r="G458" s="17"/>
      <c r="H458" s="17"/>
      <c r="I458" s="20"/>
      <c r="J458" s="17"/>
      <c r="K458" s="17"/>
      <c r="L458" s="17"/>
      <c r="M458" s="21"/>
      <c r="N458" s="17"/>
      <c r="O458" s="22"/>
      <c r="P458" s="22"/>
      <c r="Q458" s="22"/>
      <c r="R458" s="23"/>
      <c r="S458" s="23"/>
      <c r="T458" s="23"/>
      <c r="U458" s="23"/>
      <c r="V458" s="24"/>
      <c r="W458" s="20"/>
      <c r="X458" s="17"/>
      <c r="Y458" s="17"/>
      <c r="Z458" s="24"/>
      <c r="AA458" s="24"/>
      <c r="AB458" s="25"/>
      <c r="AC458" s="17"/>
      <c r="AD458" s="17"/>
      <c r="AE458" s="17"/>
      <c r="AF458" s="17"/>
      <c r="AG458" s="17"/>
    </row>
    <row r="459" spans="1:33" ht="15.75" customHeight="1">
      <c r="A459" s="17"/>
      <c r="B459" s="17"/>
      <c r="C459" s="17"/>
      <c r="D459" s="17"/>
      <c r="E459" s="17"/>
      <c r="F459" s="17"/>
      <c r="G459" s="17"/>
      <c r="H459" s="17"/>
      <c r="I459" s="20"/>
      <c r="J459" s="17"/>
      <c r="K459" s="17"/>
      <c r="L459" s="17"/>
      <c r="M459" s="21"/>
      <c r="N459" s="17"/>
      <c r="O459" s="22"/>
      <c r="P459" s="22"/>
      <c r="Q459" s="22"/>
      <c r="R459" s="23"/>
      <c r="S459" s="23"/>
      <c r="T459" s="23"/>
      <c r="U459" s="23"/>
      <c r="V459" s="24"/>
      <c r="W459" s="20"/>
      <c r="X459" s="17"/>
      <c r="Y459" s="17"/>
      <c r="Z459" s="24"/>
      <c r="AA459" s="24"/>
      <c r="AB459" s="25"/>
      <c r="AC459" s="17"/>
      <c r="AD459" s="17"/>
      <c r="AE459" s="17"/>
      <c r="AF459" s="17"/>
      <c r="AG459" s="17"/>
    </row>
    <row r="460" spans="1:33" ht="15.75" customHeight="1">
      <c r="A460" s="17"/>
      <c r="B460" s="17"/>
      <c r="C460" s="17"/>
      <c r="D460" s="17"/>
      <c r="E460" s="17"/>
      <c r="F460" s="17"/>
      <c r="G460" s="17"/>
      <c r="H460" s="17"/>
      <c r="I460" s="20"/>
      <c r="J460" s="17"/>
      <c r="K460" s="17"/>
      <c r="L460" s="17"/>
      <c r="M460" s="21"/>
      <c r="N460" s="17"/>
      <c r="O460" s="22"/>
      <c r="P460" s="22"/>
      <c r="Q460" s="22"/>
      <c r="R460" s="23"/>
      <c r="S460" s="23"/>
      <c r="T460" s="23"/>
      <c r="U460" s="23"/>
      <c r="V460" s="24"/>
      <c r="W460" s="20"/>
      <c r="X460" s="17"/>
      <c r="Y460" s="17"/>
      <c r="Z460" s="24"/>
      <c r="AA460" s="24"/>
      <c r="AB460" s="25"/>
      <c r="AC460" s="17"/>
      <c r="AD460" s="17"/>
      <c r="AE460" s="17"/>
      <c r="AF460" s="17"/>
      <c r="AG460" s="17"/>
    </row>
    <row r="461" spans="1:33" ht="15.75" customHeight="1">
      <c r="A461" s="17"/>
      <c r="B461" s="17"/>
      <c r="C461" s="17"/>
      <c r="D461" s="17"/>
      <c r="E461" s="17"/>
      <c r="F461" s="17"/>
      <c r="G461" s="17"/>
      <c r="H461" s="17"/>
      <c r="I461" s="20"/>
      <c r="J461" s="17"/>
      <c r="K461" s="17"/>
      <c r="L461" s="17"/>
      <c r="M461" s="21"/>
      <c r="N461" s="17"/>
      <c r="O461" s="22"/>
      <c r="P461" s="22"/>
      <c r="Q461" s="22"/>
      <c r="R461" s="23"/>
      <c r="S461" s="23"/>
      <c r="T461" s="23"/>
      <c r="U461" s="23"/>
      <c r="V461" s="24"/>
      <c r="W461" s="20"/>
      <c r="X461" s="17"/>
      <c r="Y461" s="17"/>
      <c r="Z461" s="24"/>
      <c r="AA461" s="24"/>
      <c r="AB461" s="25"/>
      <c r="AC461" s="17"/>
      <c r="AD461" s="17"/>
      <c r="AE461" s="17"/>
      <c r="AF461" s="17"/>
      <c r="AG461" s="17"/>
    </row>
    <row r="462" spans="1:33" ht="15.75" customHeight="1">
      <c r="A462" s="17"/>
      <c r="B462" s="17"/>
      <c r="C462" s="17"/>
      <c r="D462" s="17"/>
      <c r="E462" s="17"/>
      <c r="F462" s="17"/>
      <c r="G462" s="17"/>
      <c r="H462" s="17"/>
      <c r="I462" s="20"/>
      <c r="J462" s="17"/>
      <c r="K462" s="17"/>
      <c r="L462" s="17"/>
      <c r="M462" s="21"/>
      <c r="N462" s="17"/>
      <c r="O462" s="22"/>
      <c r="P462" s="22"/>
      <c r="Q462" s="22"/>
      <c r="R462" s="23"/>
      <c r="S462" s="23"/>
      <c r="T462" s="23"/>
      <c r="U462" s="23"/>
      <c r="V462" s="24"/>
      <c r="W462" s="20"/>
      <c r="X462" s="17"/>
      <c r="Y462" s="17"/>
      <c r="Z462" s="24"/>
      <c r="AA462" s="24"/>
      <c r="AB462" s="25"/>
      <c r="AC462" s="17"/>
      <c r="AD462" s="17"/>
      <c r="AE462" s="17"/>
      <c r="AF462" s="17"/>
      <c r="AG462" s="17"/>
    </row>
    <row r="463" spans="1:33" ht="15.75" customHeight="1">
      <c r="A463" s="17"/>
      <c r="B463" s="17"/>
      <c r="C463" s="17"/>
      <c r="D463" s="17"/>
      <c r="E463" s="17"/>
      <c r="F463" s="17"/>
      <c r="G463" s="17"/>
      <c r="H463" s="17"/>
      <c r="I463" s="20"/>
      <c r="J463" s="17"/>
      <c r="K463" s="17"/>
      <c r="L463" s="17"/>
      <c r="M463" s="21"/>
      <c r="N463" s="17"/>
      <c r="O463" s="22"/>
      <c r="P463" s="22"/>
      <c r="Q463" s="22"/>
      <c r="R463" s="23"/>
      <c r="S463" s="23"/>
      <c r="T463" s="23"/>
      <c r="U463" s="23"/>
      <c r="V463" s="24"/>
      <c r="W463" s="20"/>
      <c r="X463" s="17"/>
      <c r="Y463" s="17"/>
      <c r="Z463" s="24"/>
      <c r="AA463" s="24"/>
      <c r="AB463" s="25"/>
      <c r="AC463" s="17"/>
      <c r="AD463" s="17"/>
      <c r="AE463" s="17"/>
      <c r="AF463" s="17"/>
      <c r="AG463" s="17"/>
    </row>
    <row r="464" spans="1:33" ht="15.75" customHeight="1">
      <c r="A464" s="17"/>
      <c r="B464" s="17"/>
      <c r="C464" s="17"/>
      <c r="D464" s="17"/>
      <c r="E464" s="17"/>
      <c r="F464" s="17"/>
      <c r="G464" s="17"/>
      <c r="H464" s="17"/>
      <c r="I464" s="20"/>
      <c r="J464" s="17"/>
      <c r="K464" s="17"/>
      <c r="L464" s="17"/>
      <c r="M464" s="21"/>
      <c r="N464" s="17"/>
      <c r="O464" s="22"/>
      <c r="P464" s="22"/>
      <c r="Q464" s="22"/>
      <c r="R464" s="23"/>
      <c r="S464" s="23"/>
      <c r="T464" s="23"/>
      <c r="U464" s="23"/>
      <c r="V464" s="24"/>
      <c r="W464" s="20"/>
      <c r="X464" s="17"/>
      <c r="Y464" s="17"/>
      <c r="Z464" s="24"/>
      <c r="AA464" s="24"/>
      <c r="AB464" s="25"/>
      <c r="AC464" s="17"/>
      <c r="AD464" s="17"/>
      <c r="AE464" s="17"/>
      <c r="AF464" s="17"/>
      <c r="AG464" s="17"/>
    </row>
    <row r="465" spans="1:33" ht="15.75" customHeight="1">
      <c r="A465" s="17"/>
      <c r="B465" s="17"/>
      <c r="C465" s="17"/>
      <c r="D465" s="17"/>
      <c r="E465" s="17"/>
      <c r="F465" s="17"/>
      <c r="G465" s="17"/>
      <c r="H465" s="17"/>
      <c r="I465" s="20"/>
      <c r="J465" s="17"/>
      <c r="K465" s="17"/>
      <c r="L465" s="17"/>
      <c r="M465" s="21"/>
      <c r="N465" s="17"/>
      <c r="O465" s="22"/>
      <c r="P465" s="22"/>
      <c r="Q465" s="22"/>
      <c r="R465" s="23"/>
      <c r="S465" s="23"/>
      <c r="T465" s="23"/>
      <c r="U465" s="23"/>
      <c r="V465" s="24"/>
      <c r="W465" s="20"/>
      <c r="X465" s="17"/>
      <c r="Y465" s="17"/>
      <c r="Z465" s="24"/>
      <c r="AA465" s="24"/>
      <c r="AB465" s="25"/>
      <c r="AC465" s="17"/>
      <c r="AD465" s="17"/>
      <c r="AE465" s="17"/>
      <c r="AF465" s="17"/>
      <c r="AG465" s="17"/>
    </row>
    <row r="466" spans="1:33" ht="15.75" customHeight="1">
      <c r="A466" s="17"/>
      <c r="B466" s="17"/>
      <c r="C466" s="17"/>
      <c r="D466" s="17"/>
      <c r="E466" s="17"/>
      <c r="F466" s="17"/>
      <c r="G466" s="17"/>
      <c r="H466" s="17"/>
      <c r="I466" s="20"/>
      <c r="J466" s="17"/>
      <c r="K466" s="17"/>
      <c r="L466" s="17"/>
      <c r="M466" s="21"/>
      <c r="N466" s="17"/>
      <c r="O466" s="22"/>
      <c r="P466" s="22"/>
      <c r="Q466" s="22"/>
      <c r="R466" s="23"/>
      <c r="S466" s="23"/>
      <c r="T466" s="23"/>
      <c r="U466" s="23"/>
      <c r="V466" s="24"/>
      <c r="W466" s="20"/>
      <c r="X466" s="17"/>
      <c r="Y466" s="17"/>
      <c r="Z466" s="24"/>
      <c r="AA466" s="24"/>
      <c r="AB466" s="25"/>
      <c r="AC466" s="17"/>
      <c r="AD466" s="17"/>
      <c r="AE466" s="17"/>
      <c r="AF466" s="17"/>
      <c r="AG466" s="17"/>
    </row>
    <row r="467" spans="1:33" ht="15.75" customHeight="1">
      <c r="A467" s="17"/>
      <c r="B467" s="17"/>
      <c r="C467" s="17"/>
      <c r="D467" s="17"/>
      <c r="E467" s="17"/>
      <c r="F467" s="17"/>
      <c r="G467" s="17"/>
      <c r="H467" s="17"/>
      <c r="I467" s="20"/>
      <c r="J467" s="17"/>
      <c r="K467" s="17"/>
      <c r="L467" s="17"/>
      <c r="M467" s="21"/>
      <c r="N467" s="17"/>
      <c r="O467" s="22"/>
      <c r="P467" s="22"/>
      <c r="Q467" s="22"/>
      <c r="R467" s="23"/>
      <c r="S467" s="23"/>
      <c r="T467" s="23"/>
      <c r="U467" s="23"/>
      <c r="V467" s="24"/>
      <c r="W467" s="20"/>
      <c r="X467" s="17"/>
      <c r="Y467" s="17"/>
      <c r="Z467" s="24"/>
      <c r="AA467" s="24"/>
      <c r="AB467" s="25"/>
      <c r="AC467" s="17"/>
      <c r="AD467" s="17"/>
      <c r="AE467" s="17"/>
      <c r="AF467" s="17"/>
      <c r="AG467" s="17"/>
    </row>
    <row r="468" spans="1:33" ht="15.75" customHeight="1">
      <c r="A468" s="17"/>
      <c r="B468" s="17"/>
      <c r="C468" s="17"/>
      <c r="D468" s="17"/>
      <c r="E468" s="17"/>
      <c r="F468" s="17"/>
      <c r="G468" s="17"/>
      <c r="H468" s="17"/>
      <c r="I468" s="20"/>
      <c r="J468" s="17"/>
      <c r="K468" s="17"/>
      <c r="L468" s="17"/>
      <c r="M468" s="21"/>
      <c r="N468" s="17"/>
      <c r="O468" s="22"/>
      <c r="P468" s="22"/>
      <c r="Q468" s="22"/>
      <c r="R468" s="23"/>
      <c r="S468" s="23"/>
      <c r="T468" s="23"/>
      <c r="U468" s="23"/>
      <c r="V468" s="24"/>
      <c r="W468" s="20"/>
      <c r="X468" s="17"/>
      <c r="Y468" s="17"/>
      <c r="Z468" s="24"/>
      <c r="AA468" s="24"/>
      <c r="AB468" s="25"/>
      <c r="AC468" s="17"/>
      <c r="AD468" s="17"/>
      <c r="AE468" s="17"/>
      <c r="AF468" s="17"/>
      <c r="AG468" s="17"/>
    </row>
    <row r="469" spans="1:33" ht="15.75" customHeight="1">
      <c r="A469" s="17"/>
      <c r="B469" s="17"/>
      <c r="C469" s="17"/>
      <c r="D469" s="17"/>
      <c r="E469" s="17"/>
      <c r="F469" s="17"/>
      <c r="G469" s="17"/>
      <c r="H469" s="17"/>
      <c r="I469" s="20"/>
      <c r="J469" s="17"/>
      <c r="K469" s="17"/>
      <c r="L469" s="17"/>
      <c r="M469" s="21"/>
      <c r="N469" s="17"/>
      <c r="O469" s="22"/>
      <c r="P469" s="22"/>
      <c r="Q469" s="22"/>
      <c r="R469" s="23"/>
      <c r="S469" s="23"/>
      <c r="T469" s="23"/>
      <c r="U469" s="23"/>
      <c r="V469" s="24"/>
      <c r="W469" s="20"/>
      <c r="X469" s="17"/>
      <c r="Y469" s="17"/>
      <c r="Z469" s="24"/>
      <c r="AA469" s="24"/>
      <c r="AB469" s="25"/>
      <c r="AC469" s="17"/>
      <c r="AD469" s="17"/>
      <c r="AE469" s="17"/>
      <c r="AF469" s="17"/>
      <c r="AG469" s="17"/>
    </row>
    <row r="470" spans="1:33" ht="15.75" customHeight="1">
      <c r="A470" s="17"/>
      <c r="B470" s="17"/>
      <c r="C470" s="17"/>
      <c r="D470" s="17"/>
      <c r="E470" s="17"/>
      <c r="F470" s="17"/>
      <c r="G470" s="17"/>
      <c r="H470" s="17"/>
      <c r="I470" s="20"/>
      <c r="J470" s="17"/>
      <c r="K470" s="17"/>
      <c r="L470" s="17"/>
      <c r="M470" s="21"/>
      <c r="N470" s="17"/>
      <c r="O470" s="22"/>
      <c r="P470" s="22"/>
      <c r="Q470" s="22"/>
      <c r="R470" s="23"/>
      <c r="S470" s="23"/>
      <c r="T470" s="23"/>
      <c r="U470" s="23"/>
      <c r="V470" s="24"/>
      <c r="W470" s="20"/>
      <c r="X470" s="17"/>
      <c r="Y470" s="17"/>
      <c r="Z470" s="24"/>
      <c r="AA470" s="24"/>
      <c r="AB470" s="25"/>
      <c r="AC470" s="17"/>
      <c r="AD470" s="17"/>
      <c r="AE470" s="17"/>
      <c r="AF470" s="17"/>
      <c r="AG470" s="17"/>
    </row>
    <row r="471" spans="1:33" ht="15.75" customHeight="1">
      <c r="A471" s="17"/>
      <c r="B471" s="17"/>
      <c r="C471" s="17"/>
      <c r="D471" s="17"/>
      <c r="E471" s="17"/>
      <c r="F471" s="17"/>
      <c r="G471" s="17"/>
      <c r="H471" s="17"/>
      <c r="I471" s="20"/>
      <c r="J471" s="17"/>
      <c r="K471" s="17"/>
      <c r="L471" s="17"/>
      <c r="M471" s="21"/>
      <c r="N471" s="17"/>
      <c r="O471" s="22"/>
      <c r="P471" s="22"/>
      <c r="Q471" s="22"/>
      <c r="R471" s="23"/>
      <c r="S471" s="23"/>
      <c r="T471" s="23"/>
      <c r="U471" s="23"/>
      <c r="V471" s="24"/>
      <c r="W471" s="20"/>
      <c r="X471" s="17"/>
      <c r="Y471" s="17"/>
      <c r="Z471" s="24"/>
      <c r="AA471" s="24"/>
      <c r="AB471" s="25"/>
      <c r="AC471" s="17"/>
      <c r="AD471" s="17"/>
      <c r="AE471" s="17"/>
      <c r="AF471" s="17"/>
      <c r="AG471" s="17"/>
    </row>
    <row r="472" spans="1:33" ht="15.75" customHeight="1">
      <c r="A472" s="17"/>
      <c r="B472" s="17"/>
      <c r="C472" s="17"/>
      <c r="D472" s="17"/>
      <c r="E472" s="17"/>
      <c r="F472" s="17"/>
      <c r="G472" s="17"/>
      <c r="H472" s="17"/>
      <c r="I472" s="20"/>
      <c r="J472" s="17"/>
      <c r="K472" s="17"/>
      <c r="L472" s="17"/>
      <c r="M472" s="21"/>
      <c r="N472" s="17"/>
      <c r="O472" s="22"/>
      <c r="P472" s="22"/>
      <c r="Q472" s="22"/>
      <c r="R472" s="23"/>
      <c r="S472" s="23"/>
      <c r="T472" s="23"/>
      <c r="U472" s="23"/>
      <c r="V472" s="24"/>
      <c r="W472" s="20"/>
      <c r="X472" s="17"/>
      <c r="Y472" s="17"/>
      <c r="Z472" s="24"/>
      <c r="AA472" s="24"/>
      <c r="AB472" s="25"/>
      <c r="AC472" s="17"/>
      <c r="AD472" s="17"/>
      <c r="AE472" s="17"/>
      <c r="AF472" s="17"/>
      <c r="AG472" s="17"/>
    </row>
    <row r="473" spans="1:33" ht="15.75" customHeight="1">
      <c r="A473" s="17"/>
      <c r="B473" s="17"/>
      <c r="C473" s="17"/>
      <c r="D473" s="17"/>
      <c r="E473" s="17"/>
      <c r="F473" s="17"/>
      <c r="G473" s="17"/>
      <c r="H473" s="17"/>
      <c r="I473" s="20"/>
      <c r="J473" s="17"/>
      <c r="K473" s="17"/>
      <c r="L473" s="17"/>
      <c r="M473" s="21"/>
      <c r="N473" s="17"/>
      <c r="O473" s="22"/>
      <c r="P473" s="22"/>
      <c r="Q473" s="22"/>
      <c r="R473" s="23"/>
      <c r="S473" s="23"/>
      <c r="T473" s="23"/>
      <c r="U473" s="23"/>
      <c r="V473" s="24"/>
      <c r="W473" s="20"/>
      <c r="X473" s="17"/>
      <c r="Y473" s="17"/>
      <c r="Z473" s="24"/>
      <c r="AA473" s="24"/>
      <c r="AB473" s="25"/>
      <c r="AC473" s="17"/>
      <c r="AD473" s="17"/>
      <c r="AE473" s="17"/>
      <c r="AF473" s="17"/>
      <c r="AG473" s="17"/>
    </row>
    <row r="474" spans="1:33" ht="15.75" customHeight="1">
      <c r="A474" s="17"/>
      <c r="B474" s="17"/>
      <c r="C474" s="17"/>
      <c r="D474" s="17"/>
      <c r="E474" s="17"/>
      <c r="F474" s="17"/>
      <c r="G474" s="17"/>
      <c r="H474" s="17"/>
      <c r="I474" s="20"/>
      <c r="J474" s="17"/>
      <c r="K474" s="17"/>
      <c r="L474" s="17"/>
      <c r="M474" s="21"/>
      <c r="N474" s="17"/>
      <c r="O474" s="22"/>
      <c r="P474" s="22"/>
      <c r="Q474" s="22"/>
      <c r="R474" s="23"/>
      <c r="S474" s="23"/>
      <c r="T474" s="23"/>
      <c r="U474" s="23"/>
      <c r="V474" s="24"/>
      <c r="W474" s="20"/>
      <c r="X474" s="17"/>
      <c r="Y474" s="17"/>
      <c r="Z474" s="24"/>
      <c r="AA474" s="24"/>
      <c r="AB474" s="25"/>
      <c r="AC474" s="17"/>
      <c r="AD474" s="17"/>
      <c r="AE474" s="17"/>
      <c r="AF474" s="17"/>
      <c r="AG474" s="17"/>
    </row>
    <row r="475" spans="1:33" ht="15.75" customHeight="1">
      <c r="A475" s="17"/>
      <c r="B475" s="17"/>
      <c r="C475" s="17"/>
      <c r="D475" s="17"/>
      <c r="E475" s="17"/>
      <c r="F475" s="17"/>
      <c r="G475" s="17"/>
      <c r="H475" s="17"/>
      <c r="I475" s="20"/>
      <c r="J475" s="17"/>
      <c r="K475" s="17"/>
      <c r="L475" s="17"/>
      <c r="M475" s="21"/>
      <c r="N475" s="17"/>
      <c r="O475" s="22"/>
      <c r="P475" s="22"/>
      <c r="Q475" s="22"/>
      <c r="R475" s="23"/>
      <c r="S475" s="23"/>
      <c r="T475" s="23"/>
      <c r="U475" s="23"/>
      <c r="V475" s="24"/>
      <c r="W475" s="20"/>
      <c r="X475" s="17"/>
      <c r="Y475" s="17"/>
      <c r="Z475" s="24"/>
      <c r="AA475" s="24"/>
      <c r="AB475" s="25"/>
      <c r="AC475" s="17"/>
      <c r="AD475" s="17"/>
      <c r="AE475" s="17"/>
      <c r="AF475" s="17"/>
      <c r="AG475" s="17"/>
    </row>
    <row r="476" spans="1:33" ht="15.75" customHeight="1">
      <c r="A476" s="17"/>
      <c r="B476" s="17"/>
      <c r="C476" s="17"/>
      <c r="D476" s="17"/>
      <c r="E476" s="17"/>
      <c r="F476" s="17"/>
      <c r="G476" s="17"/>
      <c r="H476" s="17"/>
      <c r="I476" s="20"/>
      <c r="J476" s="17"/>
      <c r="K476" s="17"/>
      <c r="L476" s="17"/>
      <c r="M476" s="21"/>
      <c r="N476" s="17"/>
      <c r="O476" s="22"/>
      <c r="P476" s="22"/>
      <c r="Q476" s="22"/>
      <c r="R476" s="23"/>
      <c r="S476" s="23"/>
      <c r="T476" s="23"/>
      <c r="U476" s="23"/>
      <c r="V476" s="24"/>
      <c r="W476" s="20"/>
      <c r="X476" s="17"/>
      <c r="Y476" s="17"/>
      <c r="Z476" s="24"/>
      <c r="AA476" s="24"/>
      <c r="AB476" s="25"/>
      <c r="AC476" s="17"/>
      <c r="AD476" s="17"/>
      <c r="AE476" s="17"/>
      <c r="AF476" s="17"/>
      <c r="AG476" s="17"/>
    </row>
    <row r="477" spans="1:33" ht="15.75" customHeight="1">
      <c r="A477" s="17"/>
      <c r="B477" s="17"/>
      <c r="C477" s="17"/>
      <c r="D477" s="17"/>
      <c r="E477" s="17"/>
      <c r="F477" s="17"/>
      <c r="G477" s="17"/>
      <c r="H477" s="17"/>
      <c r="I477" s="20"/>
      <c r="J477" s="17"/>
      <c r="K477" s="17"/>
      <c r="L477" s="17"/>
      <c r="M477" s="21"/>
      <c r="N477" s="17"/>
      <c r="O477" s="22"/>
      <c r="P477" s="22"/>
      <c r="Q477" s="22"/>
      <c r="R477" s="23"/>
      <c r="S477" s="23"/>
      <c r="T477" s="23"/>
      <c r="U477" s="23"/>
      <c r="V477" s="24"/>
      <c r="W477" s="20"/>
      <c r="X477" s="17"/>
      <c r="Y477" s="17"/>
      <c r="Z477" s="24"/>
      <c r="AA477" s="24"/>
      <c r="AB477" s="25"/>
      <c r="AC477" s="17"/>
      <c r="AD477" s="17"/>
      <c r="AE477" s="17"/>
      <c r="AF477" s="17"/>
      <c r="AG477" s="17"/>
    </row>
    <row r="478" spans="1:33" ht="15.75" customHeight="1">
      <c r="A478" s="17"/>
      <c r="B478" s="17"/>
      <c r="C478" s="17"/>
      <c r="D478" s="17"/>
      <c r="E478" s="17"/>
      <c r="F478" s="17"/>
      <c r="G478" s="17"/>
      <c r="H478" s="17"/>
      <c r="I478" s="20"/>
      <c r="J478" s="17"/>
      <c r="K478" s="17"/>
      <c r="L478" s="17"/>
      <c r="M478" s="21"/>
      <c r="N478" s="17"/>
      <c r="O478" s="22"/>
      <c r="P478" s="22"/>
      <c r="Q478" s="22"/>
      <c r="R478" s="23"/>
      <c r="S478" s="23"/>
      <c r="T478" s="23"/>
      <c r="U478" s="23"/>
      <c r="V478" s="24"/>
      <c r="W478" s="20"/>
      <c r="X478" s="17"/>
      <c r="Y478" s="17"/>
      <c r="Z478" s="24"/>
      <c r="AA478" s="24"/>
      <c r="AB478" s="25"/>
      <c r="AC478" s="17"/>
      <c r="AD478" s="17"/>
      <c r="AE478" s="17"/>
      <c r="AF478" s="17"/>
      <c r="AG478" s="17"/>
    </row>
    <row r="479" spans="1:33" ht="15.75" customHeight="1">
      <c r="A479" s="17"/>
      <c r="B479" s="17"/>
      <c r="C479" s="17"/>
      <c r="D479" s="17"/>
      <c r="E479" s="17"/>
      <c r="F479" s="17"/>
      <c r="G479" s="17"/>
      <c r="H479" s="17"/>
      <c r="I479" s="20"/>
      <c r="J479" s="17"/>
      <c r="K479" s="17"/>
      <c r="L479" s="17"/>
      <c r="M479" s="21"/>
      <c r="N479" s="17"/>
      <c r="O479" s="22"/>
      <c r="P479" s="22"/>
      <c r="Q479" s="22"/>
      <c r="R479" s="23"/>
      <c r="S479" s="23"/>
      <c r="T479" s="23"/>
      <c r="U479" s="23"/>
      <c r="V479" s="24"/>
      <c r="W479" s="20"/>
      <c r="X479" s="17"/>
      <c r="Y479" s="17"/>
      <c r="Z479" s="24"/>
      <c r="AA479" s="24"/>
      <c r="AB479" s="25"/>
      <c r="AC479" s="17"/>
      <c r="AD479" s="17"/>
      <c r="AE479" s="17"/>
      <c r="AF479" s="17"/>
      <c r="AG479" s="17"/>
    </row>
    <row r="480" spans="1:33" ht="15.75" customHeight="1">
      <c r="A480" s="17"/>
      <c r="B480" s="17"/>
      <c r="C480" s="17"/>
      <c r="D480" s="17"/>
      <c r="E480" s="17"/>
      <c r="F480" s="17"/>
      <c r="G480" s="17"/>
      <c r="H480" s="17"/>
      <c r="I480" s="20"/>
      <c r="J480" s="17"/>
      <c r="K480" s="17"/>
      <c r="L480" s="17"/>
      <c r="M480" s="21"/>
      <c r="N480" s="17"/>
      <c r="O480" s="22"/>
      <c r="P480" s="22"/>
      <c r="Q480" s="22"/>
      <c r="R480" s="23"/>
      <c r="S480" s="23"/>
      <c r="T480" s="23"/>
      <c r="U480" s="23"/>
      <c r="V480" s="24"/>
      <c r="W480" s="20"/>
      <c r="X480" s="17"/>
      <c r="Y480" s="17"/>
      <c r="Z480" s="24"/>
      <c r="AA480" s="24"/>
      <c r="AB480" s="25"/>
      <c r="AC480" s="17"/>
      <c r="AD480" s="17"/>
      <c r="AE480" s="17"/>
      <c r="AF480" s="17"/>
      <c r="AG480" s="17"/>
    </row>
    <row r="481" spans="1:33" ht="15.75" customHeight="1">
      <c r="A481" s="17"/>
      <c r="B481" s="17"/>
      <c r="C481" s="17"/>
      <c r="D481" s="17"/>
      <c r="E481" s="17"/>
      <c r="F481" s="17"/>
      <c r="G481" s="17"/>
      <c r="H481" s="17"/>
      <c r="I481" s="20"/>
      <c r="J481" s="17"/>
      <c r="K481" s="17"/>
      <c r="L481" s="17"/>
      <c r="M481" s="21"/>
      <c r="N481" s="17"/>
      <c r="O481" s="22"/>
      <c r="P481" s="22"/>
      <c r="Q481" s="22"/>
      <c r="R481" s="23"/>
      <c r="S481" s="23"/>
      <c r="T481" s="23"/>
      <c r="U481" s="23"/>
      <c r="V481" s="24"/>
      <c r="W481" s="20"/>
      <c r="X481" s="17"/>
      <c r="Y481" s="17"/>
      <c r="Z481" s="24"/>
      <c r="AA481" s="24"/>
      <c r="AB481" s="25"/>
      <c r="AC481" s="17"/>
      <c r="AD481" s="17"/>
      <c r="AE481" s="17"/>
      <c r="AF481" s="17"/>
      <c r="AG481" s="17"/>
    </row>
    <row r="482" spans="1:33" ht="15.75" customHeight="1">
      <c r="A482" s="17"/>
      <c r="B482" s="17"/>
      <c r="C482" s="17"/>
      <c r="D482" s="17"/>
      <c r="E482" s="17"/>
      <c r="F482" s="17"/>
      <c r="G482" s="17"/>
      <c r="H482" s="17"/>
      <c r="I482" s="20"/>
      <c r="J482" s="17"/>
      <c r="K482" s="17"/>
      <c r="L482" s="17"/>
      <c r="M482" s="21"/>
      <c r="N482" s="17"/>
      <c r="O482" s="22"/>
      <c r="P482" s="22"/>
      <c r="Q482" s="22"/>
      <c r="R482" s="23"/>
      <c r="S482" s="23"/>
      <c r="T482" s="23"/>
      <c r="U482" s="23"/>
      <c r="V482" s="24"/>
      <c r="W482" s="20"/>
      <c r="X482" s="17"/>
      <c r="Y482" s="17"/>
      <c r="Z482" s="24"/>
      <c r="AA482" s="24"/>
      <c r="AB482" s="25"/>
      <c r="AC482" s="17"/>
      <c r="AD482" s="17"/>
      <c r="AE482" s="17"/>
      <c r="AF482" s="17"/>
      <c r="AG482" s="17"/>
    </row>
    <row r="483" spans="1:33" ht="15.75" customHeight="1">
      <c r="A483" s="17"/>
      <c r="B483" s="17"/>
      <c r="C483" s="17"/>
      <c r="D483" s="17"/>
      <c r="E483" s="17"/>
      <c r="F483" s="17"/>
      <c r="G483" s="17"/>
      <c r="H483" s="17"/>
      <c r="I483" s="20"/>
      <c r="J483" s="17"/>
      <c r="K483" s="17"/>
      <c r="L483" s="17"/>
      <c r="M483" s="21"/>
      <c r="N483" s="17"/>
      <c r="O483" s="22"/>
      <c r="P483" s="22"/>
      <c r="Q483" s="22"/>
      <c r="R483" s="23"/>
      <c r="S483" s="23"/>
      <c r="T483" s="23"/>
      <c r="U483" s="23"/>
      <c r="V483" s="24"/>
      <c r="W483" s="20"/>
      <c r="X483" s="17"/>
      <c r="Y483" s="17"/>
      <c r="Z483" s="24"/>
      <c r="AA483" s="24"/>
      <c r="AB483" s="25"/>
      <c r="AC483" s="17"/>
      <c r="AD483" s="17"/>
      <c r="AE483" s="17"/>
      <c r="AF483" s="17"/>
      <c r="AG483" s="17"/>
    </row>
    <row r="484" spans="1:33" ht="15.75" customHeight="1">
      <c r="A484" s="17"/>
      <c r="B484" s="17"/>
      <c r="C484" s="17"/>
      <c r="D484" s="17"/>
      <c r="E484" s="17"/>
      <c r="F484" s="17"/>
      <c r="G484" s="17"/>
      <c r="H484" s="17"/>
      <c r="I484" s="20"/>
      <c r="J484" s="17"/>
      <c r="K484" s="17"/>
      <c r="L484" s="17"/>
      <c r="M484" s="21"/>
      <c r="N484" s="17"/>
      <c r="O484" s="22"/>
      <c r="P484" s="22"/>
      <c r="Q484" s="22"/>
      <c r="R484" s="23"/>
      <c r="S484" s="23"/>
      <c r="T484" s="23"/>
      <c r="U484" s="23"/>
      <c r="V484" s="24"/>
      <c r="W484" s="20"/>
      <c r="X484" s="17"/>
      <c r="Y484" s="17"/>
      <c r="Z484" s="24"/>
      <c r="AA484" s="24"/>
      <c r="AB484" s="25"/>
      <c r="AC484" s="17"/>
      <c r="AD484" s="17"/>
      <c r="AE484" s="17"/>
      <c r="AF484" s="17"/>
      <c r="AG484" s="17"/>
    </row>
    <row r="485" spans="1:33" ht="15.75" customHeight="1">
      <c r="A485" s="17"/>
      <c r="B485" s="17"/>
      <c r="C485" s="17"/>
      <c r="D485" s="17"/>
      <c r="E485" s="17"/>
      <c r="F485" s="17"/>
      <c r="G485" s="17"/>
      <c r="H485" s="17"/>
      <c r="I485" s="20"/>
      <c r="J485" s="17"/>
      <c r="K485" s="17"/>
      <c r="L485" s="17"/>
      <c r="M485" s="21"/>
      <c r="N485" s="17"/>
      <c r="O485" s="22"/>
      <c r="P485" s="22"/>
      <c r="Q485" s="22"/>
      <c r="R485" s="23"/>
      <c r="S485" s="23"/>
      <c r="T485" s="23"/>
      <c r="U485" s="23"/>
      <c r="V485" s="24"/>
      <c r="W485" s="20"/>
      <c r="X485" s="17"/>
      <c r="Y485" s="17"/>
      <c r="Z485" s="24"/>
      <c r="AA485" s="24"/>
      <c r="AB485" s="25"/>
      <c r="AC485" s="17"/>
      <c r="AD485" s="17"/>
      <c r="AE485" s="17"/>
      <c r="AF485" s="17"/>
      <c r="AG485" s="17"/>
    </row>
    <row r="486" spans="1:33" ht="15.75" customHeight="1">
      <c r="A486" s="17"/>
      <c r="B486" s="17"/>
      <c r="C486" s="17"/>
      <c r="D486" s="17"/>
      <c r="E486" s="17"/>
      <c r="F486" s="17"/>
      <c r="G486" s="17"/>
      <c r="H486" s="17"/>
      <c r="I486" s="20"/>
      <c r="J486" s="17"/>
      <c r="K486" s="17"/>
      <c r="L486" s="17"/>
      <c r="M486" s="21"/>
      <c r="N486" s="17"/>
      <c r="O486" s="22"/>
      <c r="P486" s="22"/>
      <c r="Q486" s="22"/>
      <c r="R486" s="23"/>
      <c r="S486" s="23"/>
      <c r="T486" s="23"/>
      <c r="U486" s="23"/>
      <c r="V486" s="24"/>
      <c r="W486" s="20"/>
      <c r="X486" s="17"/>
      <c r="Y486" s="17"/>
      <c r="Z486" s="24"/>
      <c r="AA486" s="24"/>
      <c r="AB486" s="25"/>
      <c r="AC486" s="17"/>
      <c r="AD486" s="17"/>
      <c r="AE486" s="17"/>
      <c r="AF486" s="17"/>
      <c r="AG486" s="17"/>
    </row>
    <row r="487" spans="1:33" ht="15.75" customHeight="1">
      <c r="A487" s="17"/>
      <c r="B487" s="17"/>
      <c r="C487" s="17"/>
      <c r="D487" s="17"/>
      <c r="E487" s="17"/>
      <c r="F487" s="17"/>
      <c r="G487" s="17"/>
      <c r="H487" s="17"/>
      <c r="I487" s="20"/>
      <c r="J487" s="17"/>
      <c r="K487" s="17"/>
      <c r="L487" s="17"/>
      <c r="M487" s="21"/>
      <c r="N487" s="17"/>
      <c r="O487" s="22"/>
      <c r="P487" s="22"/>
      <c r="Q487" s="22"/>
      <c r="R487" s="23"/>
      <c r="S487" s="23"/>
      <c r="T487" s="23"/>
      <c r="U487" s="23"/>
      <c r="V487" s="24"/>
      <c r="W487" s="20"/>
      <c r="X487" s="17"/>
      <c r="Y487" s="17"/>
      <c r="Z487" s="24"/>
      <c r="AA487" s="24"/>
      <c r="AB487" s="25"/>
      <c r="AC487" s="17"/>
      <c r="AD487" s="17"/>
      <c r="AE487" s="17"/>
      <c r="AF487" s="17"/>
      <c r="AG487" s="17"/>
    </row>
    <row r="488" spans="1:33" ht="15.75" customHeight="1">
      <c r="A488" s="17"/>
      <c r="B488" s="17"/>
      <c r="C488" s="17"/>
      <c r="D488" s="17"/>
      <c r="E488" s="17"/>
      <c r="F488" s="17"/>
      <c r="G488" s="17"/>
      <c r="H488" s="17"/>
      <c r="I488" s="20"/>
      <c r="J488" s="17"/>
      <c r="K488" s="17"/>
      <c r="L488" s="17"/>
      <c r="M488" s="21"/>
      <c r="N488" s="17"/>
      <c r="O488" s="22"/>
      <c r="P488" s="22"/>
      <c r="Q488" s="22"/>
      <c r="R488" s="23"/>
      <c r="S488" s="23"/>
      <c r="T488" s="23"/>
      <c r="U488" s="23"/>
      <c r="V488" s="24"/>
      <c r="W488" s="20"/>
      <c r="X488" s="17"/>
      <c r="Y488" s="17"/>
      <c r="Z488" s="24"/>
      <c r="AA488" s="24"/>
      <c r="AB488" s="25"/>
      <c r="AC488" s="17"/>
      <c r="AD488" s="17"/>
      <c r="AE488" s="17"/>
      <c r="AF488" s="17"/>
      <c r="AG488" s="17"/>
    </row>
    <row r="489" spans="1:33" ht="15.75" customHeight="1">
      <c r="A489" s="17"/>
      <c r="B489" s="17"/>
      <c r="C489" s="17"/>
      <c r="D489" s="17"/>
      <c r="E489" s="17"/>
      <c r="F489" s="17"/>
      <c r="G489" s="17"/>
      <c r="H489" s="17"/>
      <c r="I489" s="20"/>
      <c r="J489" s="17"/>
      <c r="K489" s="17"/>
      <c r="L489" s="17"/>
      <c r="M489" s="21"/>
      <c r="N489" s="17"/>
      <c r="O489" s="22"/>
      <c r="P489" s="22"/>
      <c r="Q489" s="22"/>
      <c r="R489" s="23"/>
      <c r="S489" s="23"/>
      <c r="T489" s="23"/>
      <c r="U489" s="23"/>
      <c r="V489" s="24"/>
      <c r="W489" s="20"/>
      <c r="X489" s="17"/>
      <c r="Y489" s="17"/>
      <c r="Z489" s="24"/>
      <c r="AA489" s="24"/>
      <c r="AB489" s="25"/>
      <c r="AC489" s="17"/>
      <c r="AD489" s="17"/>
      <c r="AE489" s="17"/>
      <c r="AF489" s="17"/>
      <c r="AG489" s="17"/>
    </row>
    <row r="490" spans="1:33" ht="15.75" customHeight="1">
      <c r="A490" s="17"/>
      <c r="B490" s="17"/>
      <c r="C490" s="17"/>
      <c r="D490" s="17"/>
      <c r="E490" s="17"/>
      <c r="F490" s="17"/>
      <c r="G490" s="17"/>
      <c r="H490" s="17"/>
      <c r="I490" s="20"/>
      <c r="J490" s="17"/>
      <c r="K490" s="17"/>
      <c r="L490" s="17"/>
      <c r="M490" s="21"/>
      <c r="N490" s="17"/>
      <c r="O490" s="22"/>
      <c r="P490" s="22"/>
      <c r="Q490" s="22"/>
      <c r="R490" s="23"/>
      <c r="S490" s="23"/>
      <c r="T490" s="23"/>
      <c r="U490" s="23"/>
      <c r="V490" s="24"/>
      <c r="W490" s="20"/>
      <c r="X490" s="17"/>
      <c r="Y490" s="17"/>
      <c r="Z490" s="24"/>
      <c r="AA490" s="24"/>
      <c r="AB490" s="25"/>
      <c r="AC490" s="17"/>
      <c r="AD490" s="17"/>
      <c r="AE490" s="17"/>
      <c r="AF490" s="17"/>
      <c r="AG490" s="17"/>
    </row>
    <row r="491" spans="1:33" ht="15.75" customHeight="1">
      <c r="A491" s="17"/>
      <c r="B491" s="17"/>
      <c r="C491" s="17"/>
      <c r="D491" s="17"/>
      <c r="E491" s="17"/>
      <c r="F491" s="17"/>
      <c r="G491" s="17"/>
      <c r="H491" s="17"/>
      <c r="I491" s="20"/>
      <c r="J491" s="17"/>
      <c r="K491" s="17"/>
      <c r="L491" s="17"/>
      <c r="M491" s="21"/>
      <c r="N491" s="17"/>
      <c r="O491" s="22"/>
      <c r="P491" s="22"/>
      <c r="Q491" s="22"/>
      <c r="R491" s="23"/>
      <c r="S491" s="23"/>
      <c r="T491" s="23"/>
      <c r="U491" s="23"/>
      <c r="V491" s="24"/>
      <c r="W491" s="20"/>
      <c r="X491" s="17"/>
      <c r="Y491" s="17"/>
      <c r="Z491" s="24"/>
      <c r="AA491" s="24"/>
      <c r="AB491" s="25"/>
      <c r="AC491" s="17"/>
      <c r="AD491" s="17"/>
      <c r="AE491" s="17"/>
      <c r="AF491" s="17"/>
      <c r="AG491" s="17"/>
    </row>
    <row r="492" spans="1:33" ht="15.75" customHeight="1">
      <c r="A492" s="17"/>
      <c r="B492" s="17"/>
      <c r="C492" s="17"/>
      <c r="D492" s="17"/>
      <c r="E492" s="17"/>
      <c r="F492" s="17"/>
      <c r="G492" s="17"/>
      <c r="H492" s="17"/>
      <c r="I492" s="20"/>
      <c r="J492" s="17"/>
      <c r="K492" s="17"/>
      <c r="L492" s="17"/>
      <c r="M492" s="21"/>
      <c r="N492" s="17"/>
      <c r="O492" s="22"/>
      <c r="P492" s="22"/>
      <c r="Q492" s="22"/>
      <c r="R492" s="23"/>
      <c r="S492" s="23"/>
      <c r="T492" s="23"/>
      <c r="U492" s="23"/>
      <c r="V492" s="24"/>
      <c r="W492" s="20"/>
      <c r="X492" s="17"/>
      <c r="Y492" s="17"/>
      <c r="Z492" s="24"/>
      <c r="AA492" s="24"/>
      <c r="AB492" s="25"/>
      <c r="AC492" s="17"/>
      <c r="AD492" s="17"/>
      <c r="AE492" s="17"/>
      <c r="AF492" s="17"/>
      <c r="AG492" s="17"/>
    </row>
    <row r="493" spans="1:33" ht="15.75" customHeight="1">
      <c r="A493" s="17"/>
      <c r="B493" s="17"/>
      <c r="C493" s="17"/>
      <c r="D493" s="17"/>
      <c r="E493" s="17"/>
      <c r="F493" s="17"/>
      <c r="G493" s="17"/>
      <c r="H493" s="17"/>
      <c r="I493" s="20"/>
      <c r="J493" s="17"/>
      <c r="K493" s="17"/>
      <c r="L493" s="17"/>
      <c r="M493" s="21"/>
      <c r="N493" s="17"/>
      <c r="O493" s="22"/>
      <c r="P493" s="22"/>
      <c r="Q493" s="22"/>
      <c r="R493" s="23"/>
      <c r="S493" s="23"/>
      <c r="T493" s="23"/>
      <c r="U493" s="23"/>
      <c r="V493" s="24"/>
      <c r="W493" s="20"/>
      <c r="X493" s="17"/>
      <c r="Y493" s="17"/>
      <c r="Z493" s="24"/>
      <c r="AA493" s="24"/>
      <c r="AB493" s="25"/>
      <c r="AC493" s="17"/>
      <c r="AD493" s="17"/>
      <c r="AE493" s="17"/>
      <c r="AF493" s="17"/>
      <c r="AG493" s="17"/>
    </row>
    <row r="494" spans="1:33" ht="15.75" customHeight="1">
      <c r="A494" s="17"/>
      <c r="B494" s="17"/>
      <c r="C494" s="17"/>
      <c r="D494" s="17"/>
      <c r="E494" s="17"/>
      <c r="F494" s="17"/>
      <c r="G494" s="17"/>
      <c r="H494" s="17"/>
      <c r="I494" s="20"/>
      <c r="J494" s="17"/>
      <c r="K494" s="17"/>
      <c r="L494" s="17"/>
      <c r="M494" s="21"/>
      <c r="N494" s="17"/>
      <c r="O494" s="22"/>
      <c r="P494" s="22"/>
      <c r="Q494" s="22"/>
      <c r="R494" s="23"/>
      <c r="S494" s="23"/>
      <c r="T494" s="23"/>
      <c r="U494" s="23"/>
      <c r="V494" s="24"/>
      <c r="W494" s="20"/>
      <c r="X494" s="17"/>
      <c r="Y494" s="17"/>
      <c r="Z494" s="24"/>
      <c r="AA494" s="24"/>
      <c r="AB494" s="25"/>
      <c r="AC494" s="17"/>
      <c r="AD494" s="17"/>
      <c r="AE494" s="17"/>
      <c r="AF494" s="17"/>
      <c r="AG494" s="17"/>
    </row>
    <row r="495" spans="1:33" ht="15.75" customHeight="1">
      <c r="A495" s="17"/>
      <c r="B495" s="17"/>
      <c r="C495" s="17"/>
      <c r="D495" s="17"/>
      <c r="E495" s="17"/>
      <c r="F495" s="17"/>
      <c r="G495" s="17"/>
      <c r="H495" s="17"/>
      <c r="I495" s="20"/>
      <c r="J495" s="17"/>
      <c r="K495" s="17"/>
      <c r="L495" s="17"/>
      <c r="M495" s="21"/>
      <c r="N495" s="17"/>
      <c r="O495" s="22"/>
      <c r="P495" s="22"/>
      <c r="Q495" s="22"/>
      <c r="R495" s="23"/>
      <c r="S495" s="23"/>
      <c r="T495" s="23"/>
      <c r="U495" s="23"/>
      <c r="V495" s="24"/>
      <c r="W495" s="20"/>
      <c r="X495" s="17"/>
      <c r="Y495" s="17"/>
      <c r="Z495" s="24"/>
      <c r="AA495" s="24"/>
      <c r="AB495" s="25"/>
      <c r="AC495" s="17"/>
      <c r="AD495" s="17"/>
      <c r="AE495" s="17"/>
      <c r="AF495" s="17"/>
      <c r="AG495" s="17"/>
    </row>
    <row r="496" spans="1:33" ht="15.75" customHeight="1">
      <c r="A496" s="17"/>
      <c r="B496" s="17"/>
      <c r="C496" s="17"/>
      <c r="D496" s="17"/>
      <c r="E496" s="17"/>
      <c r="F496" s="17"/>
      <c r="G496" s="17"/>
      <c r="H496" s="17"/>
      <c r="I496" s="20"/>
      <c r="J496" s="17"/>
      <c r="K496" s="17"/>
      <c r="L496" s="17"/>
      <c r="M496" s="21"/>
      <c r="N496" s="17"/>
      <c r="O496" s="22"/>
      <c r="P496" s="22"/>
      <c r="Q496" s="22"/>
      <c r="R496" s="23"/>
      <c r="S496" s="23"/>
      <c r="T496" s="23"/>
      <c r="U496" s="23"/>
      <c r="V496" s="24"/>
      <c r="W496" s="20"/>
      <c r="X496" s="17"/>
      <c r="Y496" s="17"/>
      <c r="Z496" s="24"/>
      <c r="AA496" s="24"/>
      <c r="AB496" s="25"/>
      <c r="AC496" s="17"/>
      <c r="AD496" s="17"/>
      <c r="AE496" s="17"/>
      <c r="AF496" s="17"/>
      <c r="AG496" s="17"/>
    </row>
    <row r="497" spans="1:33" ht="15.75" customHeight="1">
      <c r="A497" s="17"/>
      <c r="B497" s="17"/>
      <c r="C497" s="17"/>
      <c r="D497" s="17"/>
      <c r="E497" s="17"/>
      <c r="F497" s="17"/>
      <c r="G497" s="17"/>
      <c r="H497" s="17"/>
      <c r="I497" s="20"/>
      <c r="J497" s="17"/>
      <c r="K497" s="17"/>
      <c r="L497" s="17"/>
      <c r="M497" s="21"/>
      <c r="N497" s="17"/>
      <c r="O497" s="22"/>
      <c r="P497" s="22"/>
      <c r="Q497" s="22"/>
      <c r="R497" s="23"/>
      <c r="S497" s="23"/>
      <c r="T497" s="23"/>
      <c r="U497" s="23"/>
      <c r="V497" s="24"/>
      <c r="W497" s="20"/>
      <c r="X497" s="17"/>
      <c r="Y497" s="17"/>
      <c r="Z497" s="24"/>
      <c r="AA497" s="24"/>
      <c r="AB497" s="25"/>
      <c r="AC497" s="17"/>
      <c r="AD497" s="17"/>
      <c r="AE497" s="17"/>
      <c r="AF497" s="17"/>
      <c r="AG497" s="17"/>
    </row>
    <row r="498" spans="1:33" ht="15.75" customHeight="1">
      <c r="A498" s="17"/>
      <c r="B498" s="17"/>
      <c r="C498" s="17"/>
      <c r="D498" s="17"/>
      <c r="E498" s="17"/>
      <c r="F498" s="17"/>
      <c r="G498" s="17"/>
      <c r="H498" s="17"/>
      <c r="I498" s="20"/>
      <c r="J498" s="17"/>
      <c r="K498" s="17"/>
      <c r="L498" s="17"/>
      <c r="M498" s="21"/>
      <c r="N498" s="17"/>
      <c r="O498" s="22"/>
      <c r="P498" s="22"/>
      <c r="Q498" s="22"/>
      <c r="R498" s="23"/>
      <c r="S498" s="23"/>
      <c r="T498" s="23"/>
      <c r="U498" s="23"/>
      <c r="V498" s="24"/>
      <c r="W498" s="20"/>
      <c r="X498" s="17"/>
      <c r="Y498" s="17"/>
      <c r="Z498" s="24"/>
      <c r="AA498" s="24"/>
      <c r="AB498" s="25"/>
      <c r="AC498" s="17"/>
      <c r="AD498" s="17"/>
      <c r="AE498" s="17"/>
      <c r="AF498" s="17"/>
      <c r="AG498" s="17"/>
    </row>
    <row r="499" spans="1:33" ht="15.75" customHeight="1">
      <c r="A499" s="17"/>
      <c r="B499" s="17"/>
      <c r="C499" s="17"/>
      <c r="D499" s="17"/>
      <c r="E499" s="17"/>
      <c r="F499" s="17"/>
      <c r="G499" s="17"/>
      <c r="H499" s="17"/>
      <c r="I499" s="20"/>
      <c r="J499" s="17"/>
      <c r="K499" s="17"/>
      <c r="L499" s="17"/>
      <c r="M499" s="21"/>
      <c r="N499" s="17"/>
      <c r="O499" s="22"/>
      <c r="P499" s="22"/>
      <c r="Q499" s="22"/>
      <c r="R499" s="23"/>
      <c r="S499" s="23"/>
      <c r="T499" s="23"/>
      <c r="U499" s="23"/>
      <c r="V499" s="24"/>
      <c r="W499" s="20"/>
      <c r="X499" s="17"/>
      <c r="Y499" s="17"/>
      <c r="Z499" s="24"/>
      <c r="AA499" s="24"/>
      <c r="AB499" s="25"/>
      <c r="AC499" s="17"/>
      <c r="AD499" s="17"/>
      <c r="AE499" s="17"/>
      <c r="AF499" s="17"/>
      <c r="AG499" s="17"/>
    </row>
    <row r="500" spans="1:33" ht="15.75" customHeight="1">
      <c r="A500" s="17"/>
      <c r="B500" s="17"/>
      <c r="C500" s="17"/>
      <c r="D500" s="17"/>
      <c r="E500" s="17"/>
      <c r="F500" s="17"/>
      <c r="G500" s="17"/>
      <c r="H500" s="17"/>
      <c r="I500" s="20"/>
      <c r="J500" s="17"/>
      <c r="K500" s="17"/>
      <c r="L500" s="17"/>
      <c r="M500" s="21"/>
      <c r="N500" s="17"/>
      <c r="O500" s="22"/>
      <c r="P500" s="22"/>
      <c r="Q500" s="22"/>
      <c r="R500" s="23"/>
      <c r="S500" s="23"/>
      <c r="T500" s="23"/>
      <c r="U500" s="23"/>
      <c r="V500" s="24"/>
      <c r="W500" s="20"/>
      <c r="X500" s="17"/>
      <c r="Y500" s="17"/>
      <c r="Z500" s="24"/>
      <c r="AA500" s="24"/>
      <c r="AB500" s="25"/>
      <c r="AC500" s="17"/>
      <c r="AD500" s="17"/>
      <c r="AE500" s="17"/>
      <c r="AF500" s="17"/>
      <c r="AG500" s="17"/>
    </row>
    <row r="501" spans="1:33" ht="15.75" customHeight="1">
      <c r="A501" s="17"/>
      <c r="B501" s="17"/>
      <c r="C501" s="17"/>
      <c r="D501" s="17"/>
      <c r="E501" s="17"/>
      <c r="F501" s="17"/>
      <c r="G501" s="17"/>
      <c r="H501" s="17"/>
      <c r="I501" s="20"/>
      <c r="J501" s="17"/>
      <c r="K501" s="17"/>
      <c r="L501" s="17"/>
      <c r="M501" s="21"/>
      <c r="N501" s="17"/>
      <c r="O501" s="22"/>
      <c r="P501" s="22"/>
      <c r="Q501" s="22"/>
      <c r="R501" s="23"/>
      <c r="S501" s="23"/>
      <c r="T501" s="23"/>
      <c r="U501" s="23"/>
      <c r="V501" s="24"/>
      <c r="W501" s="20"/>
      <c r="X501" s="17"/>
      <c r="Y501" s="17"/>
      <c r="Z501" s="24"/>
      <c r="AA501" s="24"/>
      <c r="AB501" s="25"/>
      <c r="AC501" s="17"/>
      <c r="AD501" s="17"/>
      <c r="AE501" s="17"/>
      <c r="AF501" s="17"/>
      <c r="AG501" s="17"/>
    </row>
    <row r="502" spans="1:33" ht="15.75" customHeight="1">
      <c r="A502" s="17"/>
      <c r="B502" s="17"/>
      <c r="C502" s="17"/>
      <c r="D502" s="17"/>
      <c r="E502" s="17"/>
      <c r="F502" s="17"/>
      <c r="G502" s="17"/>
      <c r="H502" s="17"/>
      <c r="I502" s="20"/>
      <c r="J502" s="17"/>
      <c r="K502" s="17"/>
      <c r="L502" s="17"/>
      <c r="M502" s="21"/>
      <c r="N502" s="17"/>
      <c r="O502" s="22"/>
      <c r="P502" s="22"/>
      <c r="Q502" s="22"/>
      <c r="R502" s="23"/>
      <c r="S502" s="23"/>
      <c r="T502" s="23"/>
      <c r="U502" s="23"/>
      <c r="V502" s="24"/>
      <c r="W502" s="20"/>
      <c r="X502" s="17"/>
      <c r="Y502" s="17"/>
      <c r="Z502" s="24"/>
      <c r="AA502" s="24"/>
      <c r="AB502" s="25"/>
      <c r="AC502" s="17"/>
      <c r="AD502" s="17"/>
      <c r="AE502" s="17"/>
      <c r="AF502" s="17"/>
      <c r="AG502" s="17"/>
    </row>
    <row r="503" spans="1:33" ht="15.75" customHeight="1">
      <c r="A503" s="17"/>
      <c r="B503" s="17"/>
      <c r="C503" s="17"/>
      <c r="D503" s="17"/>
      <c r="E503" s="17"/>
      <c r="F503" s="17"/>
      <c r="G503" s="17"/>
      <c r="H503" s="17"/>
      <c r="I503" s="20"/>
      <c r="J503" s="17"/>
      <c r="K503" s="17"/>
      <c r="L503" s="17"/>
      <c r="M503" s="21"/>
      <c r="N503" s="17"/>
      <c r="O503" s="22"/>
      <c r="P503" s="22"/>
      <c r="Q503" s="22"/>
      <c r="R503" s="23"/>
      <c r="S503" s="23"/>
      <c r="T503" s="23"/>
      <c r="U503" s="23"/>
      <c r="V503" s="24"/>
      <c r="W503" s="20"/>
      <c r="X503" s="17"/>
      <c r="Y503" s="17"/>
      <c r="Z503" s="24"/>
      <c r="AA503" s="24"/>
      <c r="AB503" s="25"/>
      <c r="AC503" s="17"/>
      <c r="AD503" s="17"/>
      <c r="AE503" s="17"/>
      <c r="AF503" s="17"/>
      <c r="AG503" s="17"/>
    </row>
    <row r="504" spans="1:33" ht="15.75" customHeight="1">
      <c r="A504" s="17"/>
      <c r="B504" s="17"/>
      <c r="C504" s="17"/>
      <c r="D504" s="17"/>
      <c r="E504" s="17"/>
      <c r="F504" s="17"/>
      <c r="G504" s="17"/>
      <c r="H504" s="17"/>
      <c r="I504" s="20"/>
      <c r="J504" s="17"/>
      <c r="K504" s="17"/>
      <c r="L504" s="17"/>
      <c r="M504" s="21"/>
      <c r="N504" s="17"/>
      <c r="O504" s="22"/>
      <c r="P504" s="22"/>
      <c r="Q504" s="22"/>
      <c r="R504" s="23"/>
      <c r="S504" s="23"/>
      <c r="T504" s="23"/>
      <c r="U504" s="23"/>
      <c r="V504" s="24"/>
      <c r="W504" s="20"/>
      <c r="X504" s="17"/>
      <c r="Y504" s="17"/>
      <c r="Z504" s="24"/>
      <c r="AA504" s="24"/>
      <c r="AB504" s="25"/>
      <c r="AC504" s="17"/>
      <c r="AD504" s="17"/>
      <c r="AE504" s="17"/>
      <c r="AF504" s="17"/>
      <c r="AG504" s="17"/>
    </row>
    <row r="505" spans="1:33" ht="15.75" customHeight="1">
      <c r="A505" s="17"/>
      <c r="B505" s="17"/>
      <c r="C505" s="17"/>
      <c r="D505" s="17"/>
      <c r="E505" s="17"/>
      <c r="F505" s="17"/>
      <c r="G505" s="17"/>
      <c r="H505" s="17"/>
      <c r="I505" s="20"/>
      <c r="J505" s="17"/>
      <c r="K505" s="17"/>
      <c r="L505" s="17"/>
      <c r="M505" s="21"/>
      <c r="N505" s="17"/>
      <c r="O505" s="22"/>
      <c r="P505" s="22"/>
      <c r="Q505" s="22"/>
      <c r="R505" s="23"/>
      <c r="S505" s="23"/>
      <c r="T505" s="23"/>
      <c r="U505" s="23"/>
      <c r="V505" s="24"/>
      <c r="W505" s="20"/>
      <c r="X505" s="17"/>
      <c r="Y505" s="17"/>
      <c r="Z505" s="24"/>
      <c r="AA505" s="24"/>
      <c r="AB505" s="25"/>
      <c r="AC505" s="17"/>
      <c r="AD505" s="17"/>
      <c r="AE505" s="17"/>
      <c r="AF505" s="17"/>
      <c r="AG505" s="17"/>
    </row>
    <row r="506" spans="1:33" ht="15.75" customHeight="1">
      <c r="A506" s="17"/>
      <c r="B506" s="17"/>
      <c r="C506" s="17"/>
      <c r="D506" s="17"/>
      <c r="E506" s="17"/>
      <c r="F506" s="17"/>
      <c r="G506" s="17"/>
      <c r="H506" s="17"/>
      <c r="I506" s="20"/>
      <c r="J506" s="17"/>
      <c r="K506" s="17"/>
      <c r="L506" s="17"/>
      <c r="M506" s="21"/>
      <c r="N506" s="17"/>
      <c r="O506" s="22"/>
      <c r="P506" s="22"/>
      <c r="Q506" s="22"/>
      <c r="R506" s="23"/>
      <c r="S506" s="23"/>
      <c r="T506" s="23"/>
      <c r="U506" s="23"/>
      <c r="V506" s="24"/>
      <c r="W506" s="20"/>
      <c r="X506" s="17"/>
      <c r="Y506" s="17"/>
      <c r="Z506" s="24"/>
      <c r="AA506" s="24"/>
      <c r="AB506" s="25"/>
      <c r="AC506" s="17"/>
      <c r="AD506" s="17"/>
      <c r="AE506" s="17"/>
      <c r="AF506" s="17"/>
      <c r="AG506" s="17"/>
    </row>
    <row r="507" spans="1:33" ht="15.75" customHeight="1">
      <c r="A507" s="17"/>
      <c r="B507" s="17"/>
      <c r="C507" s="17"/>
      <c r="D507" s="17"/>
      <c r="E507" s="17"/>
      <c r="F507" s="17"/>
      <c r="G507" s="17"/>
      <c r="H507" s="17"/>
      <c r="I507" s="20"/>
      <c r="J507" s="17"/>
      <c r="K507" s="17"/>
      <c r="L507" s="17"/>
      <c r="M507" s="21"/>
      <c r="N507" s="17"/>
      <c r="O507" s="22"/>
      <c r="P507" s="22"/>
      <c r="Q507" s="22"/>
      <c r="R507" s="23"/>
      <c r="S507" s="23"/>
      <c r="T507" s="23"/>
      <c r="U507" s="23"/>
      <c r="V507" s="24"/>
      <c r="W507" s="20"/>
      <c r="X507" s="17"/>
      <c r="Y507" s="17"/>
      <c r="Z507" s="24"/>
      <c r="AA507" s="24"/>
      <c r="AB507" s="25"/>
      <c r="AC507" s="17"/>
      <c r="AD507" s="17"/>
      <c r="AE507" s="17"/>
      <c r="AF507" s="17"/>
      <c r="AG507" s="17"/>
    </row>
    <row r="508" spans="1:33" ht="15.75" customHeight="1">
      <c r="A508" s="17"/>
      <c r="B508" s="17"/>
      <c r="C508" s="17"/>
      <c r="D508" s="17"/>
      <c r="E508" s="17"/>
      <c r="F508" s="17"/>
      <c r="G508" s="17"/>
      <c r="H508" s="17"/>
      <c r="I508" s="20"/>
      <c r="J508" s="17"/>
      <c r="K508" s="17"/>
      <c r="L508" s="17"/>
      <c r="M508" s="21"/>
      <c r="N508" s="17"/>
      <c r="O508" s="22"/>
      <c r="P508" s="22"/>
      <c r="Q508" s="22"/>
      <c r="R508" s="23"/>
      <c r="S508" s="23"/>
      <c r="T508" s="23"/>
      <c r="U508" s="23"/>
      <c r="V508" s="24"/>
      <c r="W508" s="20"/>
      <c r="X508" s="17"/>
      <c r="Y508" s="17"/>
      <c r="Z508" s="24"/>
      <c r="AA508" s="24"/>
      <c r="AB508" s="25"/>
      <c r="AC508" s="17"/>
      <c r="AD508" s="17"/>
      <c r="AE508" s="17"/>
      <c r="AF508" s="17"/>
      <c r="AG508" s="17"/>
    </row>
    <row r="509" spans="1:33" ht="15.75" customHeight="1">
      <c r="A509" s="17"/>
      <c r="B509" s="17"/>
      <c r="C509" s="17"/>
      <c r="D509" s="17"/>
      <c r="E509" s="17"/>
      <c r="F509" s="17"/>
      <c r="G509" s="17"/>
      <c r="H509" s="17"/>
      <c r="I509" s="20"/>
      <c r="J509" s="17"/>
      <c r="K509" s="17"/>
      <c r="L509" s="17"/>
      <c r="M509" s="21"/>
      <c r="N509" s="17"/>
      <c r="O509" s="22"/>
      <c r="P509" s="22"/>
      <c r="Q509" s="22"/>
      <c r="R509" s="23"/>
      <c r="S509" s="23"/>
      <c r="T509" s="23"/>
      <c r="U509" s="23"/>
      <c r="V509" s="24"/>
      <c r="W509" s="20"/>
      <c r="X509" s="17"/>
      <c r="Y509" s="17"/>
      <c r="Z509" s="24"/>
      <c r="AA509" s="24"/>
      <c r="AB509" s="25"/>
      <c r="AC509" s="17"/>
      <c r="AD509" s="17"/>
      <c r="AE509" s="17"/>
      <c r="AF509" s="17"/>
      <c r="AG509" s="17"/>
    </row>
    <row r="510" spans="1:33" ht="15.75" customHeight="1">
      <c r="A510" s="17"/>
      <c r="B510" s="17"/>
      <c r="C510" s="17"/>
      <c r="D510" s="17"/>
      <c r="E510" s="17"/>
      <c r="F510" s="17"/>
      <c r="G510" s="17"/>
      <c r="H510" s="17"/>
      <c r="I510" s="20"/>
      <c r="J510" s="17"/>
      <c r="K510" s="17"/>
      <c r="L510" s="17"/>
      <c r="M510" s="21"/>
      <c r="N510" s="17"/>
      <c r="O510" s="22"/>
      <c r="P510" s="22"/>
      <c r="Q510" s="22"/>
      <c r="R510" s="23"/>
      <c r="S510" s="23"/>
      <c r="T510" s="23"/>
      <c r="U510" s="23"/>
      <c r="V510" s="24"/>
      <c r="W510" s="20"/>
      <c r="X510" s="17"/>
      <c r="Y510" s="17"/>
      <c r="Z510" s="24"/>
      <c r="AA510" s="24"/>
      <c r="AB510" s="25"/>
      <c r="AC510" s="17"/>
      <c r="AD510" s="17"/>
      <c r="AE510" s="17"/>
      <c r="AF510" s="17"/>
      <c r="AG510" s="17"/>
    </row>
    <row r="511" spans="1:33" ht="15.75" customHeight="1">
      <c r="A511" s="17"/>
      <c r="B511" s="17"/>
      <c r="C511" s="17"/>
      <c r="D511" s="17"/>
      <c r="E511" s="17"/>
      <c r="F511" s="17"/>
      <c r="G511" s="17"/>
      <c r="H511" s="17"/>
      <c r="I511" s="20"/>
      <c r="J511" s="17"/>
      <c r="K511" s="17"/>
      <c r="L511" s="17"/>
      <c r="M511" s="21"/>
      <c r="N511" s="17"/>
      <c r="O511" s="22"/>
      <c r="P511" s="22"/>
      <c r="Q511" s="22"/>
      <c r="R511" s="23"/>
      <c r="S511" s="23"/>
      <c r="T511" s="23"/>
      <c r="U511" s="23"/>
      <c r="V511" s="24"/>
      <c r="W511" s="20"/>
      <c r="X511" s="17"/>
      <c r="Y511" s="17"/>
      <c r="Z511" s="24"/>
      <c r="AA511" s="24"/>
      <c r="AB511" s="25"/>
      <c r="AC511" s="17"/>
      <c r="AD511" s="17"/>
      <c r="AE511" s="17"/>
      <c r="AF511" s="17"/>
      <c r="AG511" s="17"/>
    </row>
    <row r="512" spans="1:33" ht="15.75" customHeight="1">
      <c r="A512" s="17"/>
      <c r="B512" s="17"/>
      <c r="C512" s="17"/>
      <c r="D512" s="17"/>
      <c r="E512" s="17"/>
      <c r="F512" s="17"/>
      <c r="G512" s="17"/>
      <c r="H512" s="17"/>
      <c r="I512" s="20"/>
      <c r="J512" s="17"/>
      <c r="K512" s="17"/>
      <c r="L512" s="17"/>
      <c r="M512" s="21"/>
      <c r="N512" s="17"/>
      <c r="O512" s="22"/>
      <c r="P512" s="22"/>
      <c r="Q512" s="22"/>
      <c r="R512" s="23"/>
      <c r="S512" s="23"/>
      <c r="T512" s="23"/>
      <c r="U512" s="23"/>
      <c r="V512" s="24"/>
      <c r="W512" s="20"/>
      <c r="X512" s="17"/>
      <c r="Y512" s="17"/>
      <c r="Z512" s="24"/>
      <c r="AA512" s="24"/>
      <c r="AB512" s="25"/>
      <c r="AC512" s="17"/>
      <c r="AD512" s="17"/>
      <c r="AE512" s="17"/>
      <c r="AF512" s="17"/>
      <c r="AG512" s="17"/>
    </row>
    <row r="513" spans="1:33" ht="15.75" customHeight="1">
      <c r="A513" s="17"/>
      <c r="B513" s="17"/>
      <c r="C513" s="17"/>
      <c r="D513" s="17"/>
      <c r="E513" s="17"/>
      <c r="F513" s="17"/>
      <c r="G513" s="17"/>
      <c r="H513" s="17"/>
      <c r="I513" s="20"/>
      <c r="J513" s="17"/>
      <c r="K513" s="17"/>
      <c r="L513" s="17"/>
      <c r="M513" s="21"/>
      <c r="N513" s="17"/>
      <c r="O513" s="22"/>
      <c r="P513" s="22"/>
      <c r="Q513" s="22"/>
      <c r="R513" s="23"/>
      <c r="S513" s="23"/>
      <c r="T513" s="23"/>
      <c r="U513" s="23"/>
      <c r="V513" s="24"/>
      <c r="W513" s="20"/>
      <c r="X513" s="17"/>
      <c r="Y513" s="17"/>
      <c r="Z513" s="24"/>
      <c r="AA513" s="24"/>
      <c r="AB513" s="25"/>
      <c r="AC513" s="17"/>
      <c r="AD513" s="17"/>
      <c r="AE513" s="17"/>
      <c r="AF513" s="17"/>
      <c r="AG513" s="17"/>
    </row>
    <row r="514" spans="1:33" ht="15.75" customHeight="1">
      <c r="A514" s="17"/>
      <c r="B514" s="17"/>
      <c r="C514" s="17"/>
      <c r="D514" s="17"/>
      <c r="E514" s="17"/>
      <c r="F514" s="17"/>
      <c r="G514" s="17"/>
      <c r="H514" s="17"/>
      <c r="I514" s="20"/>
      <c r="J514" s="17"/>
      <c r="K514" s="17"/>
      <c r="L514" s="17"/>
      <c r="M514" s="21"/>
      <c r="N514" s="17"/>
      <c r="O514" s="22"/>
      <c r="P514" s="22"/>
      <c r="Q514" s="22"/>
      <c r="R514" s="23"/>
      <c r="S514" s="23"/>
      <c r="T514" s="23"/>
      <c r="U514" s="23"/>
      <c r="V514" s="24"/>
      <c r="W514" s="20"/>
      <c r="X514" s="17"/>
      <c r="Y514" s="17"/>
      <c r="Z514" s="24"/>
      <c r="AA514" s="24"/>
      <c r="AB514" s="25"/>
      <c r="AC514" s="17"/>
      <c r="AD514" s="17"/>
      <c r="AE514" s="17"/>
      <c r="AF514" s="17"/>
      <c r="AG514" s="17"/>
    </row>
    <row r="515" spans="1:33" ht="15.75" customHeight="1">
      <c r="A515" s="17"/>
      <c r="B515" s="17"/>
      <c r="C515" s="17"/>
      <c r="D515" s="17"/>
      <c r="E515" s="17"/>
      <c r="F515" s="17"/>
      <c r="G515" s="17"/>
      <c r="H515" s="17"/>
      <c r="I515" s="20"/>
      <c r="J515" s="17"/>
      <c r="K515" s="17"/>
      <c r="L515" s="17"/>
      <c r="M515" s="21"/>
      <c r="N515" s="17"/>
      <c r="O515" s="22"/>
      <c r="P515" s="22"/>
      <c r="Q515" s="22"/>
      <c r="R515" s="23"/>
      <c r="S515" s="23"/>
      <c r="T515" s="23"/>
      <c r="U515" s="23"/>
      <c r="V515" s="24"/>
      <c r="W515" s="20"/>
      <c r="X515" s="17"/>
      <c r="Y515" s="17"/>
      <c r="Z515" s="24"/>
      <c r="AA515" s="24"/>
      <c r="AB515" s="25"/>
      <c r="AC515" s="17"/>
      <c r="AD515" s="17"/>
      <c r="AE515" s="17"/>
      <c r="AF515" s="17"/>
      <c r="AG515" s="17"/>
    </row>
    <row r="516" spans="1:33" ht="15.75" customHeight="1">
      <c r="A516" s="17"/>
      <c r="B516" s="17"/>
      <c r="C516" s="17"/>
      <c r="D516" s="17"/>
      <c r="E516" s="17"/>
      <c r="F516" s="17"/>
      <c r="G516" s="17"/>
      <c r="H516" s="17"/>
      <c r="I516" s="20"/>
      <c r="J516" s="17"/>
      <c r="K516" s="17"/>
      <c r="L516" s="17"/>
      <c r="M516" s="21"/>
      <c r="N516" s="17"/>
      <c r="O516" s="22"/>
      <c r="P516" s="22"/>
      <c r="Q516" s="22"/>
      <c r="R516" s="23"/>
      <c r="S516" s="23"/>
      <c r="T516" s="23"/>
      <c r="U516" s="23"/>
      <c r="V516" s="24"/>
      <c r="W516" s="20"/>
      <c r="X516" s="17"/>
      <c r="Y516" s="17"/>
      <c r="Z516" s="24"/>
      <c r="AA516" s="24"/>
      <c r="AB516" s="25"/>
      <c r="AC516" s="17"/>
      <c r="AD516" s="17"/>
      <c r="AE516" s="17"/>
      <c r="AF516" s="17"/>
      <c r="AG516" s="17"/>
    </row>
    <row r="517" spans="1:33" ht="15.75" customHeight="1">
      <c r="A517" s="17"/>
      <c r="B517" s="17"/>
      <c r="C517" s="17"/>
      <c r="D517" s="17"/>
      <c r="E517" s="17"/>
      <c r="F517" s="17"/>
      <c r="G517" s="17"/>
      <c r="H517" s="17"/>
      <c r="I517" s="20"/>
      <c r="J517" s="17"/>
      <c r="K517" s="17"/>
      <c r="L517" s="17"/>
      <c r="M517" s="21"/>
      <c r="N517" s="17"/>
      <c r="O517" s="22"/>
      <c r="P517" s="22"/>
      <c r="Q517" s="22"/>
      <c r="R517" s="23"/>
      <c r="S517" s="23"/>
      <c r="T517" s="23"/>
      <c r="U517" s="23"/>
      <c r="V517" s="24"/>
      <c r="W517" s="20"/>
      <c r="X517" s="17"/>
      <c r="Y517" s="17"/>
      <c r="Z517" s="24"/>
      <c r="AA517" s="24"/>
      <c r="AB517" s="25"/>
      <c r="AC517" s="17"/>
      <c r="AD517" s="17"/>
      <c r="AE517" s="17"/>
      <c r="AF517" s="17"/>
      <c r="AG517" s="17"/>
    </row>
    <row r="518" spans="1:33" ht="15.75" customHeight="1">
      <c r="A518" s="17"/>
      <c r="B518" s="17"/>
      <c r="C518" s="17"/>
      <c r="D518" s="17"/>
      <c r="E518" s="17"/>
      <c r="F518" s="17"/>
      <c r="G518" s="17"/>
      <c r="H518" s="17"/>
      <c r="I518" s="20"/>
      <c r="J518" s="17"/>
      <c r="K518" s="17"/>
      <c r="L518" s="17"/>
      <c r="M518" s="21"/>
      <c r="N518" s="17"/>
      <c r="O518" s="22"/>
      <c r="P518" s="22"/>
      <c r="Q518" s="22"/>
      <c r="R518" s="23"/>
      <c r="S518" s="23"/>
      <c r="T518" s="23"/>
      <c r="U518" s="23"/>
      <c r="V518" s="24"/>
      <c r="W518" s="20"/>
      <c r="X518" s="17"/>
      <c r="Y518" s="17"/>
      <c r="Z518" s="24"/>
      <c r="AA518" s="24"/>
      <c r="AB518" s="25"/>
      <c r="AC518" s="17"/>
      <c r="AD518" s="17"/>
      <c r="AE518" s="17"/>
      <c r="AF518" s="17"/>
      <c r="AG518" s="17"/>
    </row>
    <row r="519" spans="1:33" ht="15.75" customHeight="1">
      <c r="A519" s="17"/>
      <c r="B519" s="17"/>
      <c r="C519" s="17"/>
      <c r="D519" s="17"/>
      <c r="E519" s="17"/>
      <c r="F519" s="17"/>
      <c r="G519" s="17"/>
      <c r="H519" s="17"/>
      <c r="I519" s="20"/>
      <c r="J519" s="17"/>
      <c r="K519" s="17"/>
      <c r="L519" s="17"/>
      <c r="M519" s="21"/>
      <c r="N519" s="17"/>
      <c r="O519" s="22"/>
      <c r="P519" s="22"/>
      <c r="Q519" s="22"/>
      <c r="R519" s="23"/>
      <c r="S519" s="23"/>
      <c r="T519" s="23"/>
      <c r="U519" s="23"/>
      <c r="V519" s="24"/>
      <c r="W519" s="20"/>
      <c r="X519" s="17"/>
      <c r="Y519" s="17"/>
      <c r="Z519" s="24"/>
      <c r="AA519" s="24"/>
      <c r="AB519" s="25"/>
      <c r="AC519" s="17"/>
      <c r="AD519" s="17"/>
      <c r="AE519" s="17"/>
      <c r="AF519" s="17"/>
      <c r="AG519" s="17"/>
    </row>
    <row r="520" spans="1:33" ht="15.75" customHeight="1">
      <c r="A520" s="17"/>
      <c r="B520" s="17"/>
      <c r="C520" s="17"/>
      <c r="D520" s="17"/>
      <c r="E520" s="17"/>
      <c r="F520" s="17"/>
      <c r="G520" s="17"/>
      <c r="H520" s="17"/>
      <c r="I520" s="20"/>
      <c r="J520" s="17"/>
      <c r="K520" s="17"/>
      <c r="L520" s="17"/>
      <c r="M520" s="21"/>
      <c r="N520" s="17"/>
      <c r="O520" s="22"/>
      <c r="P520" s="22"/>
      <c r="Q520" s="22"/>
      <c r="R520" s="23"/>
      <c r="S520" s="23"/>
      <c r="T520" s="23"/>
      <c r="U520" s="23"/>
      <c r="V520" s="24"/>
      <c r="W520" s="20"/>
      <c r="X520" s="17"/>
      <c r="Y520" s="17"/>
      <c r="Z520" s="24"/>
      <c r="AA520" s="24"/>
      <c r="AB520" s="25"/>
      <c r="AC520" s="17"/>
      <c r="AD520" s="17"/>
      <c r="AE520" s="17"/>
      <c r="AF520" s="17"/>
      <c r="AG520" s="17"/>
    </row>
    <row r="521" spans="1:33" ht="15.75" customHeight="1">
      <c r="A521" s="17"/>
      <c r="B521" s="17"/>
      <c r="C521" s="17"/>
      <c r="D521" s="17"/>
      <c r="E521" s="17"/>
      <c r="F521" s="17"/>
      <c r="G521" s="17"/>
      <c r="H521" s="17"/>
      <c r="I521" s="20"/>
      <c r="J521" s="17"/>
      <c r="K521" s="17"/>
      <c r="L521" s="17"/>
      <c r="M521" s="21"/>
      <c r="N521" s="17"/>
      <c r="O521" s="22"/>
      <c r="P521" s="22"/>
      <c r="Q521" s="22"/>
      <c r="R521" s="23"/>
      <c r="S521" s="23"/>
      <c r="T521" s="23"/>
      <c r="U521" s="23"/>
      <c r="V521" s="24"/>
      <c r="W521" s="20"/>
      <c r="X521" s="17"/>
      <c r="Y521" s="17"/>
      <c r="Z521" s="24"/>
      <c r="AA521" s="24"/>
      <c r="AB521" s="25"/>
      <c r="AC521" s="17"/>
      <c r="AD521" s="17"/>
      <c r="AE521" s="17"/>
      <c r="AF521" s="17"/>
      <c r="AG521" s="17"/>
    </row>
    <row r="522" spans="1:33" ht="15.75" customHeight="1">
      <c r="A522" s="17"/>
      <c r="B522" s="17"/>
      <c r="C522" s="17"/>
      <c r="D522" s="17"/>
      <c r="E522" s="17"/>
      <c r="F522" s="17"/>
      <c r="G522" s="17"/>
      <c r="H522" s="17"/>
      <c r="I522" s="20"/>
      <c r="J522" s="17"/>
      <c r="K522" s="17"/>
      <c r="L522" s="17"/>
      <c r="M522" s="21"/>
      <c r="N522" s="17"/>
      <c r="O522" s="22"/>
      <c r="P522" s="22"/>
      <c r="Q522" s="22"/>
      <c r="R522" s="23"/>
      <c r="S522" s="23"/>
      <c r="T522" s="23"/>
      <c r="U522" s="23"/>
      <c r="V522" s="24"/>
      <c r="W522" s="20"/>
      <c r="X522" s="17"/>
      <c r="Y522" s="17"/>
      <c r="Z522" s="24"/>
      <c r="AA522" s="24"/>
      <c r="AB522" s="25"/>
      <c r="AC522" s="17"/>
      <c r="AD522" s="17"/>
      <c r="AE522" s="17"/>
      <c r="AF522" s="17"/>
      <c r="AG522" s="17"/>
    </row>
    <row r="523" spans="1:33" ht="15.75" customHeight="1">
      <c r="A523" s="17"/>
      <c r="B523" s="17"/>
      <c r="C523" s="17"/>
      <c r="D523" s="17"/>
      <c r="E523" s="17"/>
      <c r="F523" s="17"/>
      <c r="G523" s="17"/>
      <c r="H523" s="17"/>
      <c r="I523" s="20"/>
      <c r="J523" s="17"/>
      <c r="K523" s="17"/>
      <c r="L523" s="17"/>
      <c r="M523" s="21"/>
      <c r="N523" s="17"/>
      <c r="O523" s="22"/>
      <c r="P523" s="22"/>
      <c r="Q523" s="22"/>
      <c r="R523" s="23"/>
      <c r="S523" s="23"/>
      <c r="T523" s="23"/>
      <c r="U523" s="23"/>
      <c r="V523" s="24"/>
      <c r="W523" s="20"/>
      <c r="X523" s="17"/>
      <c r="Y523" s="17"/>
      <c r="Z523" s="24"/>
      <c r="AA523" s="24"/>
      <c r="AB523" s="25"/>
      <c r="AC523" s="17"/>
      <c r="AD523" s="17"/>
      <c r="AE523" s="17"/>
      <c r="AF523" s="17"/>
      <c r="AG523" s="17"/>
    </row>
    <row r="524" spans="1:33" ht="15.75" customHeight="1">
      <c r="A524" s="17"/>
      <c r="B524" s="17"/>
      <c r="C524" s="17"/>
      <c r="D524" s="17"/>
      <c r="E524" s="17"/>
      <c r="F524" s="17"/>
      <c r="G524" s="17"/>
      <c r="H524" s="17"/>
      <c r="I524" s="20"/>
      <c r="J524" s="17"/>
      <c r="K524" s="17"/>
      <c r="L524" s="17"/>
      <c r="M524" s="21"/>
      <c r="N524" s="17"/>
      <c r="O524" s="22"/>
      <c r="P524" s="22"/>
      <c r="Q524" s="22"/>
      <c r="R524" s="23"/>
      <c r="S524" s="23"/>
      <c r="T524" s="23"/>
      <c r="U524" s="23"/>
      <c r="V524" s="24"/>
      <c r="W524" s="20"/>
      <c r="X524" s="17"/>
      <c r="Y524" s="17"/>
      <c r="Z524" s="24"/>
      <c r="AA524" s="24"/>
      <c r="AB524" s="25"/>
      <c r="AC524" s="17"/>
      <c r="AD524" s="17"/>
      <c r="AE524" s="17"/>
      <c r="AF524" s="17"/>
      <c r="AG524" s="17"/>
    </row>
    <row r="525" spans="1:33" ht="15.75" customHeight="1">
      <c r="A525" s="17"/>
      <c r="B525" s="17"/>
      <c r="C525" s="17"/>
      <c r="D525" s="17"/>
      <c r="E525" s="17"/>
      <c r="F525" s="17"/>
      <c r="G525" s="17"/>
      <c r="H525" s="17"/>
      <c r="I525" s="20"/>
      <c r="J525" s="17"/>
      <c r="K525" s="17"/>
      <c r="L525" s="17"/>
      <c r="M525" s="21"/>
      <c r="N525" s="17"/>
      <c r="O525" s="22"/>
      <c r="P525" s="22"/>
      <c r="Q525" s="22"/>
      <c r="R525" s="23"/>
      <c r="S525" s="23"/>
      <c r="T525" s="23"/>
      <c r="U525" s="23"/>
      <c r="V525" s="24"/>
      <c r="W525" s="20"/>
      <c r="X525" s="17"/>
      <c r="Y525" s="17"/>
      <c r="Z525" s="24"/>
      <c r="AA525" s="24"/>
      <c r="AB525" s="25"/>
      <c r="AC525" s="17"/>
      <c r="AD525" s="17"/>
      <c r="AE525" s="17"/>
      <c r="AF525" s="17"/>
      <c r="AG525" s="17"/>
    </row>
    <row r="526" spans="1:33" ht="15.75" customHeight="1">
      <c r="A526" s="17"/>
      <c r="B526" s="17"/>
      <c r="C526" s="17"/>
      <c r="D526" s="17"/>
      <c r="E526" s="17"/>
      <c r="F526" s="17"/>
      <c r="G526" s="17"/>
      <c r="H526" s="17"/>
      <c r="I526" s="20"/>
      <c r="J526" s="17"/>
      <c r="K526" s="17"/>
      <c r="L526" s="17"/>
      <c r="M526" s="21"/>
      <c r="N526" s="17"/>
      <c r="O526" s="22"/>
      <c r="P526" s="22"/>
      <c r="Q526" s="22"/>
      <c r="R526" s="23"/>
      <c r="S526" s="23"/>
      <c r="T526" s="23"/>
      <c r="U526" s="23"/>
      <c r="V526" s="24"/>
      <c r="W526" s="20"/>
      <c r="X526" s="17"/>
      <c r="Y526" s="17"/>
      <c r="Z526" s="24"/>
      <c r="AA526" s="24"/>
      <c r="AB526" s="25"/>
      <c r="AC526" s="17"/>
      <c r="AD526" s="17"/>
      <c r="AE526" s="17"/>
      <c r="AF526" s="17"/>
      <c r="AG526" s="17"/>
    </row>
    <row r="527" spans="1:33" ht="15.75" customHeight="1">
      <c r="A527" s="17"/>
      <c r="B527" s="17"/>
      <c r="C527" s="17"/>
      <c r="D527" s="17"/>
      <c r="E527" s="17"/>
      <c r="F527" s="17"/>
      <c r="G527" s="17"/>
      <c r="H527" s="17"/>
      <c r="I527" s="20"/>
      <c r="J527" s="17"/>
      <c r="K527" s="17"/>
      <c r="L527" s="17"/>
      <c r="M527" s="21"/>
      <c r="N527" s="17"/>
      <c r="O527" s="22"/>
      <c r="P527" s="22"/>
      <c r="Q527" s="22"/>
      <c r="R527" s="23"/>
      <c r="S527" s="23"/>
      <c r="T527" s="23"/>
      <c r="U527" s="23"/>
      <c r="V527" s="24"/>
      <c r="W527" s="20"/>
      <c r="X527" s="17"/>
      <c r="Y527" s="17"/>
      <c r="Z527" s="24"/>
      <c r="AA527" s="24"/>
      <c r="AB527" s="25"/>
      <c r="AC527" s="17"/>
      <c r="AD527" s="17"/>
      <c r="AE527" s="17"/>
      <c r="AF527" s="17"/>
      <c r="AG527" s="17"/>
    </row>
    <row r="528" spans="1:33" ht="15.75" customHeight="1">
      <c r="A528" s="17"/>
      <c r="B528" s="17"/>
      <c r="C528" s="17"/>
      <c r="D528" s="17"/>
      <c r="E528" s="17"/>
      <c r="F528" s="17"/>
      <c r="G528" s="17"/>
      <c r="H528" s="17"/>
      <c r="I528" s="20"/>
      <c r="J528" s="17"/>
      <c r="K528" s="17"/>
      <c r="L528" s="17"/>
      <c r="M528" s="21"/>
      <c r="N528" s="17"/>
      <c r="O528" s="22"/>
      <c r="P528" s="22"/>
      <c r="Q528" s="22"/>
      <c r="R528" s="23"/>
      <c r="S528" s="23"/>
      <c r="T528" s="23"/>
      <c r="U528" s="23"/>
      <c r="V528" s="24"/>
      <c r="W528" s="20"/>
      <c r="X528" s="17"/>
      <c r="Y528" s="17"/>
      <c r="Z528" s="24"/>
      <c r="AA528" s="24"/>
      <c r="AB528" s="25"/>
      <c r="AC528" s="17"/>
      <c r="AD528" s="17"/>
      <c r="AE528" s="17"/>
      <c r="AF528" s="17"/>
      <c r="AG528" s="17"/>
    </row>
    <row r="529" spans="1:33" ht="15.75" customHeight="1">
      <c r="A529" s="17"/>
      <c r="B529" s="17"/>
      <c r="C529" s="17"/>
      <c r="D529" s="17"/>
      <c r="E529" s="17"/>
      <c r="F529" s="17"/>
      <c r="G529" s="17"/>
      <c r="H529" s="17"/>
      <c r="I529" s="20"/>
      <c r="J529" s="17"/>
      <c r="K529" s="17"/>
      <c r="L529" s="17"/>
      <c r="M529" s="21"/>
      <c r="N529" s="17"/>
      <c r="O529" s="22"/>
      <c r="P529" s="22"/>
      <c r="Q529" s="22"/>
      <c r="R529" s="23"/>
      <c r="S529" s="23"/>
      <c r="T529" s="23"/>
      <c r="U529" s="23"/>
      <c r="V529" s="24"/>
      <c r="W529" s="20"/>
      <c r="X529" s="17"/>
      <c r="Y529" s="17"/>
      <c r="Z529" s="24"/>
      <c r="AA529" s="24"/>
      <c r="AB529" s="25"/>
      <c r="AC529" s="17"/>
      <c r="AD529" s="17"/>
      <c r="AE529" s="17"/>
      <c r="AF529" s="17"/>
      <c r="AG529" s="17"/>
    </row>
    <row r="530" spans="1:33" ht="15.75" customHeight="1">
      <c r="A530" s="17"/>
      <c r="B530" s="17"/>
      <c r="C530" s="17"/>
      <c r="D530" s="17"/>
      <c r="E530" s="17"/>
      <c r="F530" s="17"/>
      <c r="G530" s="17"/>
      <c r="H530" s="17"/>
      <c r="I530" s="20"/>
      <c r="J530" s="17"/>
      <c r="K530" s="17"/>
      <c r="L530" s="17"/>
      <c r="M530" s="21"/>
      <c r="N530" s="17"/>
      <c r="O530" s="22"/>
      <c r="P530" s="22"/>
      <c r="Q530" s="22"/>
      <c r="R530" s="23"/>
      <c r="S530" s="23"/>
      <c r="T530" s="23"/>
      <c r="U530" s="23"/>
      <c r="V530" s="24"/>
      <c r="W530" s="20"/>
      <c r="X530" s="17"/>
      <c r="Y530" s="17"/>
      <c r="Z530" s="24"/>
      <c r="AA530" s="24"/>
      <c r="AB530" s="25"/>
      <c r="AC530" s="17"/>
      <c r="AD530" s="17"/>
      <c r="AE530" s="17"/>
      <c r="AF530" s="17"/>
      <c r="AG530" s="17"/>
    </row>
    <row r="531" spans="1:33" ht="15.75" customHeight="1">
      <c r="A531" s="17"/>
      <c r="B531" s="17"/>
      <c r="C531" s="17"/>
      <c r="D531" s="17"/>
      <c r="E531" s="17"/>
      <c r="F531" s="17"/>
      <c r="G531" s="17"/>
      <c r="H531" s="17"/>
      <c r="I531" s="20"/>
      <c r="J531" s="17"/>
      <c r="K531" s="17"/>
      <c r="L531" s="17"/>
      <c r="M531" s="21"/>
      <c r="N531" s="17"/>
      <c r="O531" s="22"/>
      <c r="P531" s="22"/>
      <c r="Q531" s="22"/>
      <c r="R531" s="23"/>
      <c r="S531" s="23"/>
      <c r="T531" s="23"/>
      <c r="U531" s="23"/>
      <c r="V531" s="24"/>
      <c r="W531" s="20"/>
      <c r="X531" s="17"/>
      <c r="Y531" s="17"/>
      <c r="Z531" s="24"/>
      <c r="AA531" s="24"/>
      <c r="AB531" s="25"/>
      <c r="AC531" s="17"/>
      <c r="AD531" s="17"/>
      <c r="AE531" s="17"/>
      <c r="AF531" s="17"/>
      <c r="AG531" s="17"/>
    </row>
    <row r="532" spans="1:33" ht="15.75" customHeight="1">
      <c r="A532" s="17"/>
      <c r="B532" s="17"/>
      <c r="C532" s="17"/>
      <c r="D532" s="17"/>
      <c r="E532" s="17"/>
      <c r="F532" s="17"/>
      <c r="G532" s="17"/>
      <c r="H532" s="17"/>
      <c r="I532" s="20"/>
      <c r="J532" s="17"/>
      <c r="K532" s="17"/>
      <c r="L532" s="17"/>
      <c r="M532" s="21"/>
      <c r="N532" s="17"/>
      <c r="O532" s="22"/>
      <c r="P532" s="22"/>
      <c r="Q532" s="22"/>
      <c r="R532" s="23"/>
      <c r="S532" s="23"/>
      <c r="T532" s="23"/>
      <c r="U532" s="23"/>
      <c r="V532" s="24"/>
      <c r="W532" s="20"/>
      <c r="X532" s="17"/>
      <c r="Y532" s="17"/>
      <c r="Z532" s="24"/>
      <c r="AA532" s="24"/>
      <c r="AB532" s="25"/>
      <c r="AC532" s="17"/>
      <c r="AD532" s="17"/>
      <c r="AE532" s="17"/>
      <c r="AF532" s="17"/>
      <c r="AG532" s="17"/>
    </row>
    <row r="533" spans="1:33" ht="15.75" customHeight="1">
      <c r="A533" s="17"/>
      <c r="B533" s="17"/>
      <c r="C533" s="17"/>
      <c r="D533" s="17"/>
      <c r="E533" s="17"/>
      <c r="F533" s="17"/>
      <c r="G533" s="17"/>
      <c r="H533" s="17"/>
      <c r="I533" s="20"/>
      <c r="J533" s="17"/>
      <c r="K533" s="17"/>
      <c r="L533" s="17"/>
      <c r="M533" s="21"/>
      <c r="N533" s="17"/>
      <c r="O533" s="22"/>
      <c r="P533" s="22"/>
      <c r="Q533" s="22"/>
      <c r="R533" s="23"/>
      <c r="S533" s="23"/>
      <c r="T533" s="23"/>
      <c r="U533" s="23"/>
      <c r="V533" s="24"/>
      <c r="W533" s="20"/>
      <c r="X533" s="17"/>
      <c r="Y533" s="17"/>
      <c r="Z533" s="24"/>
      <c r="AA533" s="24"/>
      <c r="AB533" s="25"/>
      <c r="AC533" s="17"/>
      <c r="AD533" s="17"/>
      <c r="AE533" s="17"/>
      <c r="AF533" s="17"/>
      <c r="AG533" s="17"/>
    </row>
    <row r="534" spans="1:33" ht="15.75" customHeight="1">
      <c r="A534" s="17"/>
      <c r="B534" s="17"/>
      <c r="C534" s="17"/>
      <c r="D534" s="17"/>
      <c r="E534" s="17"/>
      <c r="F534" s="17"/>
      <c r="G534" s="17"/>
      <c r="H534" s="17"/>
      <c r="I534" s="20"/>
      <c r="J534" s="17"/>
      <c r="K534" s="17"/>
      <c r="L534" s="17"/>
      <c r="M534" s="21"/>
      <c r="N534" s="17"/>
      <c r="O534" s="22"/>
      <c r="P534" s="22"/>
      <c r="Q534" s="22"/>
      <c r="R534" s="23"/>
      <c r="S534" s="23"/>
      <c r="T534" s="23"/>
      <c r="U534" s="23"/>
      <c r="V534" s="24"/>
      <c r="W534" s="20"/>
      <c r="X534" s="17"/>
      <c r="Y534" s="17"/>
      <c r="Z534" s="24"/>
      <c r="AA534" s="24"/>
      <c r="AB534" s="25"/>
      <c r="AC534" s="17"/>
      <c r="AD534" s="17"/>
      <c r="AE534" s="17"/>
      <c r="AF534" s="17"/>
      <c r="AG534" s="17"/>
    </row>
    <row r="535" spans="1:33" ht="15.75" customHeight="1">
      <c r="A535" s="17"/>
      <c r="B535" s="17"/>
      <c r="C535" s="17"/>
      <c r="D535" s="17"/>
      <c r="E535" s="17"/>
      <c r="F535" s="17"/>
      <c r="G535" s="17"/>
      <c r="H535" s="17"/>
      <c r="I535" s="20"/>
      <c r="J535" s="17"/>
      <c r="K535" s="17"/>
      <c r="L535" s="17"/>
      <c r="M535" s="21"/>
      <c r="N535" s="17"/>
      <c r="O535" s="22"/>
      <c r="P535" s="22"/>
      <c r="Q535" s="22"/>
      <c r="R535" s="23"/>
      <c r="S535" s="23"/>
      <c r="T535" s="23"/>
      <c r="U535" s="23"/>
      <c r="V535" s="24"/>
      <c r="W535" s="20"/>
      <c r="X535" s="17"/>
      <c r="Y535" s="17"/>
      <c r="Z535" s="24"/>
      <c r="AA535" s="24"/>
      <c r="AB535" s="25"/>
      <c r="AC535" s="17"/>
      <c r="AD535" s="17"/>
      <c r="AE535" s="17"/>
      <c r="AF535" s="17"/>
      <c r="AG535" s="17"/>
    </row>
    <row r="536" spans="1:33" ht="15.75" customHeight="1">
      <c r="A536" s="17"/>
      <c r="B536" s="17"/>
      <c r="C536" s="17"/>
      <c r="D536" s="17"/>
      <c r="E536" s="17"/>
      <c r="F536" s="17"/>
      <c r="G536" s="17"/>
      <c r="H536" s="17"/>
      <c r="I536" s="20"/>
      <c r="J536" s="17"/>
      <c r="K536" s="17"/>
      <c r="L536" s="17"/>
      <c r="M536" s="21"/>
      <c r="N536" s="17"/>
      <c r="O536" s="22"/>
      <c r="P536" s="22"/>
      <c r="Q536" s="22"/>
      <c r="R536" s="23"/>
      <c r="S536" s="23"/>
      <c r="T536" s="23"/>
      <c r="U536" s="23"/>
      <c r="V536" s="24"/>
      <c r="W536" s="20"/>
      <c r="X536" s="17"/>
      <c r="Y536" s="17"/>
      <c r="Z536" s="24"/>
      <c r="AA536" s="24"/>
      <c r="AB536" s="25"/>
      <c r="AC536" s="17"/>
      <c r="AD536" s="17"/>
      <c r="AE536" s="17"/>
      <c r="AF536" s="17"/>
      <c r="AG536" s="17"/>
    </row>
    <row r="537" spans="1:33" ht="15.75" customHeight="1">
      <c r="A537" s="17"/>
      <c r="B537" s="17"/>
      <c r="C537" s="17"/>
      <c r="D537" s="17"/>
      <c r="E537" s="17"/>
      <c r="F537" s="17"/>
      <c r="G537" s="17"/>
      <c r="H537" s="17"/>
      <c r="I537" s="20"/>
      <c r="J537" s="17"/>
      <c r="K537" s="17"/>
      <c r="L537" s="17"/>
      <c r="M537" s="21"/>
      <c r="N537" s="17"/>
      <c r="O537" s="22"/>
      <c r="P537" s="22"/>
      <c r="Q537" s="22"/>
      <c r="R537" s="23"/>
      <c r="S537" s="23"/>
      <c r="T537" s="23"/>
      <c r="U537" s="23"/>
      <c r="V537" s="24"/>
      <c r="W537" s="20"/>
      <c r="X537" s="17"/>
      <c r="Y537" s="17"/>
      <c r="Z537" s="24"/>
      <c r="AA537" s="24"/>
      <c r="AB537" s="25"/>
      <c r="AC537" s="17"/>
      <c r="AD537" s="17"/>
      <c r="AE537" s="17"/>
      <c r="AF537" s="17"/>
      <c r="AG537" s="17"/>
    </row>
    <row r="538" spans="1:33" ht="15.75" customHeight="1">
      <c r="A538" s="17"/>
      <c r="B538" s="17"/>
      <c r="C538" s="17"/>
      <c r="D538" s="17"/>
      <c r="E538" s="17"/>
      <c r="F538" s="17"/>
      <c r="G538" s="17"/>
      <c r="H538" s="17"/>
      <c r="I538" s="20"/>
      <c r="J538" s="17"/>
      <c r="K538" s="17"/>
      <c r="L538" s="17"/>
      <c r="M538" s="21"/>
      <c r="N538" s="17"/>
      <c r="O538" s="22"/>
      <c r="P538" s="22"/>
      <c r="Q538" s="22"/>
      <c r="R538" s="23"/>
      <c r="S538" s="23"/>
      <c r="T538" s="23"/>
      <c r="U538" s="23"/>
      <c r="V538" s="24"/>
      <c r="W538" s="20"/>
      <c r="X538" s="17"/>
      <c r="Y538" s="17"/>
      <c r="Z538" s="24"/>
      <c r="AA538" s="24"/>
      <c r="AB538" s="25"/>
      <c r="AC538" s="17"/>
      <c r="AD538" s="17"/>
      <c r="AE538" s="17"/>
      <c r="AF538" s="17"/>
      <c r="AG538" s="17"/>
    </row>
    <row r="539" spans="1:33" ht="15.75" customHeight="1">
      <c r="A539" s="17"/>
      <c r="B539" s="17"/>
      <c r="C539" s="17"/>
      <c r="D539" s="17"/>
      <c r="E539" s="17"/>
      <c r="F539" s="17"/>
      <c r="G539" s="17"/>
      <c r="H539" s="17"/>
      <c r="I539" s="20"/>
      <c r="J539" s="17"/>
      <c r="K539" s="17"/>
      <c r="L539" s="17"/>
      <c r="M539" s="21"/>
      <c r="N539" s="17"/>
      <c r="O539" s="22"/>
      <c r="P539" s="22"/>
      <c r="Q539" s="22"/>
      <c r="R539" s="23"/>
      <c r="S539" s="23"/>
      <c r="T539" s="23"/>
      <c r="U539" s="23"/>
      <c r="V539" s="24"/>
      <c r="W539" s="20"/>
      <c r="X539" s="17"/>
      <c r="Y539" s="17"/>
      <c r="Z539" s="24"/>
      <c r="AA539" s="24"/>
      <c r="AB539" s="25"/>
      <c r="AC539" s="17"/>
      <c r="AD539" s="17"/>
      <c r="AE539" s="17"/>
      <c r="AF539" s="17"/>
      <c r="AG539" s="17"/>
    </row>
    <row r="540" spans="1:33" ht="15.75" customHeight="1">
      <c r="A540" s="17"/>
      <c r="B540" s="17"/>
      <c r="C540" s="17"/>
      <c r="D540" s="17"/>
      <c r="E540" s="17"/>
      <c r="F540" s="17"/>
      <c r="G540" s="17"/>
      <c r="H540" s="17"/>
      <c r="I540" s="20"/>
      <c r="J540" s="17"/>
      <c r="K540" s="17"/>
      <c r="L540" s="17"/>
      <c r="M540" s="21"/>
      <c r="N540" s="17"/>
      <c r="O540" s="22"/>
      <c r="P540" s="22"/>
      <c r="Q540" s="22"/>
      <c r="R540" s="23"/>
      <c r="S540" s="23"/>
      <c r="T540" s="23"/>
      <c r="U540" s="23"/>
      <c r="V540" s="24"/>
      <c r="W540" s="20"/>
      <c r="X540" s="17"/>
      <c r="Y540" s="17"/>
      <c r="Z540" s="24"/>
      <c r="AA540" s="24"/>
      <c r="AB540" s="25"/>
      <c r="AC540" s="17"/>
      <c r="AD540" s="17"/>
      <c r="AE540" s="17"/>
      <c r="AF540" s="17"/>
      <c r="AG540" s="17"/>
    </row>
    <row r="541" spans="1:33" ht="15.75" customHeight="1">
      <c r="A541" s="17"/>
      <c r="B541" s="17"/>
      <c r="C541" s="17"/>
      <c r="D541" s="17"/>
      <c r="E541" s="17"/>
      <c r="F541" s="17"/>
      <c r="G541" s="17"/>
      <c r="H541" s="17"/>
      <c r="I541" s="20"/>
      <c r="J541" s="17"/>
      <c r="K541" s="17"/>
      <c r="L541" s="17"/>
      <c r="M541" s="21"/>
      <c r="N541" s="17"/>
      <c r="O541" s="22"/>
      <c r="P541" s="22"/>
      <c r="Q541" s="22"/>
      <c r="R541" s="23"/>
      <c r="S541" s="23"/>
      <c r="T541" s="23"/>
      <c r="U541" s="23"/>
      <c r="V541" s="24"/>
      <c r="W541" s="20"/>
      <c r="X541" s="17"/>
      <c r="Y541" s="17"/>
      <c r="Z541" s="24"/>
      <c r="AA541" s="24"/>
      <c r="AB541" s="25"/>
      <c r="AC541" s="17"/>
      <c r="AD541" s="17"/>
      <c r="AE541" s="17"/>
      <c r="AF541" s="17"/>
      <c r="AG541" s="17"/>
    </row>
    <row r="542" spans="1:33" ht="15.75" customHeight="1">
      <c r="A542" s="17"/>
      <c r="B542" s="17"/>
      <c r="C542" s="17"/>
      <c r="D542" s="17"/>
      <c r="E542" s="17"/>
      <c r="F542" s="17"/>
      <c r="G542" s="17"/>
      <c r="H542" s="17"/>
      <c r="I542" s="20"/>
      <c r="J542" s="17"/>
      <c r="K542" s="17"/>
      <c r="L542" s="17"/>
      <c r="M542" s="21"/>
      <c r="N542" s="17"/>
      <c r="O542" s="22"/>
      <c r="P542" s="22"/>
      <c r="Q542" s="22"/>
      <c r="R542" s="23"/>
      <c r="S542" s="23"/>
      <c r="T542" s="23"/>
      <c r="U542" s="23"/>
      <c r="V542" s="24"/>
      <c r="W542" s="20"/>
      <c r="X542" s="17"/>
      <c r="Y542" s="17"/>
      <c r="Z542" s="24"/>
      <c r="AA542" s="24"/>
      <c r="AB542" s="25"/>
      <c r="AC542" s="17"/>
      <c r="AD542" s="17"/>
      <c r="AE542" s="17"/>
      <c r="AF542" s="17"/>
      <c r="AG542" s="17"/>
    </row>
    <row r="543" spans="1:33" ht="15.75" customHeight="1">
      <c r="A543" s="17"/>
      <c r="B543" s="17"/>
      <c r="C543" s="17"/>
      <c r="D543" s="17"/>
      <c r="E543" s="17"/>
      <c r="F543" s="17"/>
      <c r="G543" s="17"/>
      <c r="H543" s="17"/>
      <c r="I543" s="20"/>
      <c r="J543" s="17"/>
      <c r="K543" s="17"/>
      <c r="L543" s="17"/>
      <c r="M543" s="21"/>
      <c r="N543" s="17"/>
      <c r="O543" s="22"/>
      <c r="P543" s="22"/>
      <c r="Q543" s="22"/>
      <c r="R543" s="23"/>
      <c r="S543" s="23"/>
      <c r="T543" s="23"/>
      <c r="U543" s="23"/>
      <c r="V543" s="24"/>
      <c r="W543" s="20"/>
      <c r="X543" s="17"/>
      <c r="Y543" s="17"/>
      <c r="Z543" s="24"/>
      <c r="AA543" s="24"/>
      <c r="AB543" s="25"/>
      <c r="AC543" s="17"/>
      <c r="AD543" s="17"/>
      <c r="AE543" s="17"/>
      <c r="AF543" s="17"/>
      <c r="AG543" s="17"/>
    </row>
    <row r="544" spans="1:33" ht="15.75" customHeight="1">
      <c r="A544" s="17"/>
      <c r="B544" s="17"/>
      <c r="C544" s="17"/>
      <c r="D544" s="17"/>
      <c r="E544" s="17"/>
      <c r="F544" s="17"/>
      <c r="G544" s="17"/>
      <c r="H544" s="17"/>
      <c r="I544" s="20"/>
      <c r="J544" s="17"/>
      <c r="K544" s="17"/>
      <c r="L544" s="17"/>
      <c r="M544" s="21"/>
      <c r="N544" s="17"/>
      <c r="O544" s="22"/>
      <c r="P544" s="22"/>
      <c r="Q544" s="22"/>
      <c r="R544" s="23"/>
      <c r="S544" s="23"/>
      <c r="T544" s="23"/>
      <c r="U544" s="23"/>
      <c r="V544" s="24"/>
      <c r="W544" s="20"/>
      <c r="X544" s="17"/>
      <c r="Y544" s="17"/>
      <c r="Z544" s="24"/>
      <c r="AA544" s="24"/>
      <c r="AB544" s="25"/>
      <c r="AC544" s="17"/>
      <c r="AD544" s="17"/>
      <c r="AE544" s="17"/>
      <c r="AF544" s="17"/>
      <c r="AG544" s="17"/>
    </row>
    <row r="545" spans="1:33" ht="15.75" customHeight="1">
      <c r="A545" s="17"/>
      <c r="B545" s="17"/>
      <c r="C545" s="17"/>
      <c r="D545" s="17"/>
      <c r="E545" s="17"/>
      <c r="F545" s="17"/>
      <c r="G545" s="17"/>
      <c r="H545" s="17"/>
      <c r="I545" s="20"/>
      <c r="J545" s="17"/>
      <c r="K545" s="17"/>
      <c r="L545" s="17"/>
      <c r="M545" s="21"/>
      <c r="N545" s="17"/>
      <c r="O545" s="22"/>
      <c r="P545" s="22"/>
      <c r="Q545" s="22"/>
      <c r="R545" s="23"/>
      <c r="S545" s="23"/>
      <c r="T545" s="23"/>
      <c r="U545" s="23"/>
      <c r="V545" s="24"/>
      <c r="W545" s="20"/>
      <c r="X545" s="17"/>
      <c r="Y545" s="17"/>
      <c r="Z545" s="24"/>
      <c r="AA545" s="24"/>
      <c r="AB545" s="25"/>
      <c r="AC545" s="17"/>
      <c r="AD545" s="17"/>
      <c r="AE545" s="17"/>
      <c r="AF545" s="17"/>
      <c r="AG545" s="17"/>
    </row>
    <row r="546" spans="1:33" ht="15.75" customHeight="1">
      <c r="A546" s="17"/>
      <c r="B546" s="17"/>
      <c r="C546" s="17"/>
      <c r="D546" s="17"/>
      <c r="E546" s="17"/>
      <c r="F546" s="17"/>
      <c r="G546" s="17"/>
      <c r="H546" s="17"/>
      <c r="I546" s="20"/>
      <c r="J546" s="17"/>
      <c r="K546" s="17"/>
      <c r="L546" s="17"/>
      <c r="M546" s="21"/>
      <c r="N546" s="17"/>
      <c r="O546" s="22"/>
      <c r="P546" s="22"/>
      <c r="Q546" s="22"/>
      <c r="R546" s="23"/>
      <c r="S546" s="23"/>
      <c r="T546" s="23"/>
      <c r="U546" s="23"/>
      <c r="V546" s="24"/>
      <c r="W546" s="20"/>
      <c r="X546" s="17"/>
      <c r="Y546" s="17"/>
      <c r="Z546" s="24"/>
      <c r="AA546" s="24"/>
      <c r="AB546" s="25"/>
      <c r="AC546" s="17"/>
      <c r="AD546" s="17"/>
      <c r="AE546" s="17"/>
      <c r="AF546" s="17"/>
      <c r="AG546" s="17"/>
    </row>
    <row r="547" spans="1:33" ht="15.75" customHeight="1">
      <c r="A547" s="17"/>
      <c r="B547" s="17"/>
      <c r="C547" s="17"/>
      <c r="D547" s="17"/>
      <c r="E547" s="17"/>
      <c r="F547" s="17"/>
      <c r="G547" s="17"/>
      <c r="H547" s="17"/>
      <c r="I547" s="20"/>
      <c r="J547" s="17"/>
      <c r="K547" s="17"/>
      <c r="L547" s="17"/>
      <c r="M547" s="21"/>
      <c r="N547" s="17"/>
      <c r="O547" s="22"/>
      <c r="P547" s="22"/>
      <c r="Q547" s="22"/>
      <c r="R547" s="23"/>
      <c r="S547" s="23"/>
      <c r="T547" s="23"/>
      <c r="U547" s="23"/>
      <c r="V547" s="24"/>
      <c r="W547" s="20"/>
      <c r="X547" s="17"/>
      <c r="Y547" s="17"/>
      <c r="Z547" s="24"/>
      <c r="AA547" s="24"/>
      <c r="AB547" s="25"/>
      <c r="AC547" s="17"/>
      <c r="AD547" s="17"/>
      <c r="AE547" s="17"/>
      <c r="AF547" s="17"/>
      <c r="AG547" s="17"/>
    </row>
    <row r="548" spans="1:33" ht="15.75" customHeight="1">
      <c r="A548" s="17"/>
      <c r="B548" s="17"/>
      <c r="C548" s="17"/>
      <c r="D548" s="17"/>
      <c r="E548" s="17"/>
      <c r="F548" s="17"/>
      <c r="G548" s="17"/>
      <c r="H548" s="17"/>
      <c r="I548" s="20"/>
      <c r="J548" s="17"/>
      <c r="K548" s="17"/>
      <c r="L548" s="17"/>
      <c r="M548" s="21"/>
      <c r="N548" s="17"/>
      <c r="O548" s="22"/>
      <c r="P548" s="22"/>
      <c r="Q548" s="22"/>
      <c r="R548" s="23"/>
      <c r="S548" s="23"/>
      <c r="T548" s="23"/>
      <c r="U548" s="23"/>
      <c r="V548" s="24"/>
      <c r="W548" s="20"/>
      <c r="X548" s="17"/>
      <c r="Y548" s="17"/>
      <c r="Z548" s="24"/>
      <c r="AA548" s="24"/>
      <c r="AB548" s="25"/>
      <c r="AC548" s="17"/>
      <c r="AD548" s="17"/>
      <c r="AE548" s="17"/>
      <c r="AF548" s="17"/>
      <c r="AG548" s="17"/>
    </row>
    <row r="549" spans="1:33" ht="15.75" customHeight="1">
      <c r="A549" s="17"/>
      <c r="B549" s="17"/>
      <c r="C549" s="17"/>
      <c r="D549" s="17"/>
      <c r="E549" s="17"/>
      <c r="F549" s="17"/>
      <c r="G549" s="17"/>
      <c r="H549" s="17"/>
      <c r="I549" s="20"/>
      <c r="J549" s="17"/>
      <c r="K549" s="17"/>
      <c r="L549" s="17"/>
      <c r="M549" s="21"/>
      <c r="N549" s="17"/>
      <c r="O549" s="22"/>
      <c r="P549" s="22"/>
      <c r="Q549" s="22"/>
      <c r="R549" s="23"/>
      <c r="S549" s="23"/>
      <c r="T549" s="23"/>
      <c r="U549" s="23"/>
      <c r="V549" s="24"/>
      <c r="W549" s="20"/>
      <c r="X549" s="17"/>
      <c r="Y549" s="17"/>
      <c r="Z549" s="24"/>
      <c r="AA549" s="24"/>
      <c r="AB549" s="25"/>
      <c r="AC549" s="17"/>
      <c r="AD549" s="17"/>
      <c r="AE549" s="17"/>
      <c r="AF549" s="17"/>
      <c r="AG549" s="17"/>
    </row>
    <row r="550" spans="1:33" ht="15.75" customHeight="1">
      <c r="A550" s="17"/>
      <c r="B550" s="17"/>
      <c r="C550" s="17"/>
      <c r="D550" s="17"/>
      <c r="E550" s="17"/>
      <c r="F550" s="17"/>
      <c r="G550" s="17"/>
      <c r="H550" s="17"/>
      <c r="I550" s="20"/>
      <c r="J550" s="17"/>
      <c r="K550" s="17"/>
      <c r="L550" s="17"/>
      <c r="M550" s="21"/>
      <c r="N550" s="17"/>
      <c r="O550" s="22"/>
      <c r="P550" s="22"/>
      <c r="Q550" s="22"/>
      <c r="R550" s="23"/>
      <c r="S550" s="23"/>
      <c r="T550" s="23"/>
      <c r="U550" s="23"/>
      <c r="V550" s="24"/>
      <c r="W550" s="20"/>
      <c r="X550" s="17"/>
      <c r="Y550" s="17"/>
      <c r="Z550" s="24"/>
      <c r="AA550" s="24"/>
      <c r="AB550" s="25"/>
      <c r="AC550" s="17"/>
      <c r="AD550" s="17"/>
      <c r="AE550" s="17"/>
      <c r="AF550" s="17"/>
      <c r="AG550" s="17"/>
    </row>
    <row r="551" spans="1:33" ht="15.75" customHeight="1">
      <c r="A551" s="17"/>
      <c r="B551" s="17"/>
      <c r="C551" s="17"/>
      <c r="D551" s="17"/>
      <c r="E551" s="17"/>
      <c r="F551" s="17"/>
      <c r="G551" s="17"/>
      <c r="H551" s="17"/>
      <c r="I551" s="20"/>
      <c r="J551" s="17"/>
      <c r="K551" s="17"/>
      <c r="L551" s="17"/>
      <c r="M551" s="21"/>
      <c r="N551" s="17"/>
      <c r="O551" s="22"/>
      <c r="P551" s="22"/>
      <c r="Q551" s="22"/>
      <c r="R551" s="23"/>
      <c r="S551" s="23"/>
      <c r="T551" s="23"/>
      <c r="U551" s="23"/>
      <c r="V551" s="24"/>
      <c r="W551" s="20"/>
      <c r="X551" s="17"/>
      <c r="Y551" s="17"/>
      <c r="Z551" s="24"/>
      <c r="AA551" s="24"/>
      <c r="AB551" s="25"/>
      <c r="AC551" s="17"/>
      <c r="AD551" s="17"/>
      <c r="AE551" s="17"/>
      <c r="AF551" s="17"/>
      <c r="AG551" s="17"/>
    </row>
    <row r="552" spans="1:33" ht="15.75" customHeight="1">
      <c r="A552" s="17"/>
      <c r="B552" s="17"/>
      <c r="C552" s="17"/>
      <c r="D552" s="17"/>
      <c r="E552" s="17"/>
      <c r="F552" s="17"/>
      <c r="G552" s="17"/>
      <c r="H552" s="17"/>
      <c r="I552" s="20"/>
      <c r="J552" s="17"/>
      <c r="K552" s="17"/>
      <c r="L552" s="17"/>
      <c r="M552" s="21"/>
      <c r="N552" s="17"/>
      <c r="O552" s="22"/>
      <c r="P552" s="22"/>
      <c r="Q552" s="22"/>
      <c r="R552" s="23"/>
      <c r="S552" s="23"/>
      <c r="T552" s="23"/>
      <c r="U552" s="23"/>
      <c r="V552" s="24"/>
      <c r="W552" s="20"/>
      <c r="X552" s="17"/>
      <c r="Y552" s="17"/>
      <c r="Z552" s="24"/>
      <c r="AA552" s="24"/>
      <c r="AB552" s="25"/>
      <c r="AC552" s="17"/>
      <c r="AD552" s="17"/>
      <c r="AE552" s="17"/>
      <c r="AF552" s="17"/>
      <c r="AG552" s="17"/>
    </row>
    <row r="553" spans="1:33" ht="15.75" customHeight="1">
      <c r="A553" s="17"/>
      <c r="B553" s="17"/>
      <c r="C553" s="17"/>
      <c r="D553" s="17"/>
      <c r="E553" s="17"/>
      <c r="F553" s="17"/>
      <c r="G553" s="17"/>
      <c r="H553" s="17"/>
      <c r="I553" s="20"/>
      <c r="J553" s="17"/>
      <c r="K553" s="17"/>
      <c r="L553" s="17"/>
      <c r="M553" s="21"/>
      <c r="N553" s="17"/>
      <c r="O553" s="22"/>
      <c r="P553" s="22"/>
      <c r="Q553" s="22"/>
      <c r="R553" s="23"/>
      <c r="S553" s="23"/>
      <c r="T553" s="23"/>
      <c r="U553" s="23"/>
      <c r="V553" s="24"/>
      <c r="W553" s="20"/>
      <c r="X553" s="17"/>
      <c r="Y553" s="17"/>
      <c r="Z553" s="24"/>
      <c r="AA553" s="24"/>
      <c r="AB553" s="25"/>
      <c r="AC553" s="17"/>
      <c r="AD553" s="17"/>
      <c r="AE553" s="17"/>
      <c r="AF553" s="17"/>
      <c r="AG553" s="17"/>
    </row>
    <row r="554" spans="1:33" ht="15.75" customHeight="1">
      <c r="A554" s="17"/>
      <c r="B554" s="17"/>
      <c r="C554" s="17"/>
      <c r="D554" s="17"/>
      <c r="E554" s="17"/>
      <c r="F554" s="17"/>
      <c r="G554" s="17"/>
      <c r="H554" s="17"/>
      <c r="I554" s="20"/>
      <c r="J554" s="17"/>
      <c r="K554" s="17"/>
      <c r="L554" s="17"/>
      <c r="M554" s="21"/>
      <c r="N554" s="17"/>
      <c r="O554" s="22"/>
      <c r="P554" s="22"/>
      <c r="Q554" s="22"/>
      <c r="R554" s="23"/>
      <c r="S554" s="23"/>
      <c r="T554" s="23"/>
      <c r="U554" s="23"/>
      <c r="V554" s="24"/>
      <c r="W554" s="20"/>
      <c r="X554" s="17"/>
      <c r="Y554" s="17"/>
      <c r="Z554" s="24"/>
      <c r="AA554" s="24"/>
      <c r="AB554" s="25"/>
      <c r="AC554" s="17"/>
      <c r="AD554" s="17"/>
      <c r="AE554" s="17"/>
      <c r="AF554" s="17"/>
      <c r="AG554" s="17"/>
    </row>
    <row r="555" spans="1:33" ht="15.75" customHeight="1">
      <c r="A555" s="17"/>
      <c r="B555" s="17"/>
      <c r="C555" s="17"/>
      <c r="D555" s="17"/>
      <c r="E555" s="17"/>
      <c r="F555" s="17"/>
      <c r="G555" s="17"/>
      <c r="H555" s="17"/>
      <c r="I555" s="20"/>
      <c r="J555" s="17"/>
      <c r="K555" s="17"/>
      <c r="L555" s="17"/>
      <c r="M555" s="21"/>
      <c r="N555" s="17"/>
      <c r="O555" s="22"/>
      <c r="P555" s="22"/>
      <c r="Q555" s="22"/>
      <c r="R555" s="23"/>
      <c r="S555" s="23"/>
      <c r="T555" s="23"/>
      <c r="U555" s="23"/>
      <c r="V555" s="24"/>
      <c r="W555" s="20"/>
      <c r="X555" s="17"/>
      <c r="Y555" s="17"/>
      <c r="Z555" s="24"/>
      <c r="AA555" s="24"/>
      <c r="AB555" s="25"/>
      <c r="AC555" s="17"/>
      <c r="AD555" s="17"/>
      <c r="AE555" s="17"/>
      <c r="AF555" s="17"/>
      <c r="AG555" s="17"/>
    </row>
    <row r="556" spans="1:33" ht="15.75" customHeight="1">
      <c r="A556" s="17"/>
      <c r="B556" s="17"/>
      <c r="C556" s="17"/>
      <c r="D556" s="17"/>
      <c r="E556" s="17"/>
      <c r="F556" s="17"/>
      <c r="G556" s="17"/>
      <c r="H556" s="17"/>
      <c r="I556" s="20"/>
      <c r="J556" s="17"/>
      <c r="K556" s="17"/>
      <c r="L556" s="17"/>
      <c r="M556" s="21"/>
      <c r="N556" s="17"/>
      <c r="O556" s="22"/>
      <c r="P556" s="22"/>
      <c r="Q556" s="22"/>
      <c r="R556" s="23"/>
      <c r="S556" s="23"/>
      <c r="T556" s="23"/>
      <c r="U556" s="23"/>
      <c r="V556" s="24"/>
      <c r="W556" s="20"/>
      <c r="X556" s="17"/>
      <c r="Y556" s="17"/>
      <c r="Z556" s="24"/>
      <c r="AA556" s="24"/>
      <c r="AB556" s="25"/>
      <c r="AC556" s="17"/>
      <c r="AD556" s="17"/>
      <c r="AE556" s="17"/>
      <c r="AF556" s="17"/>
      <c r="AG556" s="17"/>
    </row>
    <row r="557" spans="1:33" ht="15.75" customHeight="1">
      <c r="A557" s="17"/>
      <c r="B557" s="17"/>
      <c r="C557" s="17"/>
      <c r="D557" s="17"/>
      <c r="E557" s="17"/>
      <c r="F557" s="17"/>
      <c r="G557" s="17"/>
      <c r="H557" s="17"/>
      <c r="I557" s="20"/>
      <c r="J557" s="17"/>
      <c r="K557" s="17"/>
      <c r="L557" s="17"/>
      <c r="M557" s="21"/>
      <c r="N557" s="17"/>
      <c r="O557" s="22"/>
      <c r="P557" s="22"/>
      <c r="Q557" s="22"/>
      <c r="R557" s="23"/>
      <c r="S557" s="23"/>
      <c r="T557" s="23"/>
      <c r="U557" s="23"/>
      <c r="V557" s="24"/>
      <c r="W557" s="20"/>
      <c r="X557" s="17"/>
      <c r="Y557" s="17"/>
      <c r="Z557" s="24"/>
      <c r="AA557" s="24"/>
      <c r="AB557" s="25"/>
      <c r="AC557" s="17"/>
      <c r="AD557" s="17"/>
      <c r="AE557" s="17"/>
      <c r="AF557" s="17"/>
      <c r="AG557" s="17"/>
    </row>
    <row r="558" spans="1:33" ht="15.75" customHeight="1">
      <c r="A558" s="17"/>
      <c r="B558" s="17"/>
      <c r="C558" s="17"/>
      <c r="D558" s="17"/>
      <c r="E558" s="17"/>
      <c r="F558" s="17"/>
      <c r="G558" s="17"/>
      <c r="H558" s="17"/>
      <c r="I558" s="20"/>
      <c r="J558" s="17"/>
      <c r="K558" s="17"/>
      <c r="L558" s="17"/>
      <c r="M558" s="21"/>
      <c r="N558" s="17"/>
      <c r="O558" s="22"/>
      <c r="P558" s="22"/>
      <c r="Q558" s="22"/>
      <c r="R558" s="23"/>
      <c r="S558" s="23"/>
      <c r="T558" s="23"/>
      <c r="U558" s="23"/>
      <c r="V558" s="24"/>
      <c r="W558" s="20"/>
      <c r="X558" s="17"/>
      <c r="Y558" s="17"/>
      <c r="Z558" s="24"/>
      <c r="AA558" s="24"/>
      <c r="AB558" s="25"/>
      <c r="AC558" s="17"/>
      <c r="AD558" s="17"/>
      <c r="AE558" s="17"/>
      <c r="AF558" s="17"/>
      <c r="AG558" s="17"/>
    </row>
    <row r="559" spans="1:33" ht="15.75" customHeight="1">
      <c r="A559" s="17"/>
      <c r="B559" s="17"/>
      <c r="C559" s="17"/>
      <c r="D559" s="17"/>
      <c r="E559" s="17"/>
      <c r="F559" s="17"/>
      <c r="G559" s="17"/>
      <c r="H559" s="17"/>
      <c r="I559" s="20"/>
      <c r="J559" s="17"/>
      <c r="K559" s="17"/>
      <c r="L559" s="17"/>
      <c r="M559" s="21"/>
      <c r="N559" s="17"/>
      <c r="O559" s="22"/>
      <c r="P559" s="22"/>
      <c r="Q559" s="22"/>
      <c r="R559" s="23"/>
      <c r="S559" s="23"/>
      <c r="T559" s="23"/>
      <c r="U559" s="23"/>
      <c r="V559" s="24"/>
      <c r="W559" s="20"/>
      <c r="X559" s="17"/>
      <c r="Y559" s="17"/>
      <c r="Z559" s="24"/>
      <c r="AA559" s="24"/>
      <c r="AB559" s="25"/>
      <c r="AC559" s="17"/>
      <c r="AD559" s="17"/>
      <c r="AE559" s="17"/>
      <c r="AF559" s="17"/>
      <c r="AG559" s="17"/>
    </row>
    <row r="560" spans="1:33" ht="15.75" customHeight="1">
      <c r="A560" s="17"/>
      <c r="B560" s="17"/>
      <c r="C560" s="17"/>
      <c r="D560" s="17"/>
      <c r="E560" s="17"/>
      <c r="F560" s="17"/>
      <c r="G560" s="17"/>
      <c r="H560" s="17"/>
      <c r="I560" s="20"/>
      <c r="J560" s="17"/>
      <c r="K560" s="17"/>
      <c r="L560" s="17"/>
      <c r="M560" s="21"/>
      <c r="N560" s="17"/>
      <c r="O560" s="22"/>
      <c r="P560" s="22"/>
      <c r="Q560" s="22"/>
      <c r="R560" s="23"/>
      <c r="S560" s="23"/>
      <c r="T560" s="23"/>
      <c r="U560" s="23"/>
      <c r="V560" s="24"/>
      <c r="W560" s="20"/>
      <c r="X560" s="17"/>
      <c r="Y560" s="17"/>
      <c r="Z560" s="24"/>
      <c r="AA560" s="24"/>
      <c r="AB560" s="25"/>
      <c r="AC560" s="17"/>
      <c r="AD560" s="17"/>
      <c r="AE560" s="17"/>
      <c r="AF560" s="17"/>
      <c r="AG560" s="17"/>
    </row>
    <row r="561" spans="1:33" ht="15.75" customHeight="1">
      <c r="A561" s="17"/>
      <c r="B561" s="17"/>
      <c r="C561" s="17"/>
      <c r="D561" s="17"/>
      <c r="E561" s="17"/>
      <c r="F561" s="17"/>
      <c r="G561" s="17"/>
      <c r="H561" s="17"/>
      <c r="I561" s="20"/>
      <c r="J561" s="17"/>
      <c r="K561" s="17"/>
      <c r="L561" s="17"/>
      <c r="M561" s="21"/>
      <c r="N561" s="17"/>
      <c r="O561" s="22"/>
      <c r="P561" s="22"/>
      <c r="Q561" s="22"/>
      <c r="R561" s="23"/>
      <c r="S561" s="23"/>
      <c r="T561" s="23"/>
      <c r="U561" s="23"/>
      <c r="V561" s="24"/>
      <c r="W561" s="20"/>
      <c r="X561" s="17"/>
      <c r="Y561" s="17"/>
      <c r="Z561" s="24"/>
      <c r="AA561" s="24"/>
      <c r="AB561" s="25"/>
      <c r="AC561" s="17"/>
      <c r="AD561" s="17"/>
      <c r="AE561" s="17"/>
      <c r="AF561" s="17"/>
      <c r="AG561" s="17"/>
    </row>
    <row r="562" spans="1:33" ht="15.75" customHeight="1">
      <c r="A562" s="17"/>
      <c r="B562" s="17"/>
      <c r="C562" s="17"/>
      <c r="D562" s="17"/>
      <c r="E562" s="17"/>
      <c r="F562" s="17"/>
      <c r="G562" s="17"/>
      <c r="H562" s="17"/>
      <c r="I562" s="20"/>
      <c r="J562" s="17"/>
      <c r="K562" s="17"/>
      <c r="L562" s="17"/>
      <c r="M562" s="21"/>
      <c r="N562" s="17"/>
      <c r="O562" s="22"/>
      <c r="P562" s="22"/>
      <c r="Q562" s="22"/>
      <c r="R562" s="23"/>
      <c r="S562" s="23"/>
      <c r="T562" s="23"/>
      <c r="U562" s="23"/>
      <c r="V562" s="24"/>
      <c r="W562" s="20"/>
      <c r="X562" s="17"/>
      <c r="Y562" s="17"/>
      <c r="Z562" s="24"/>
      <c r="AA562" s="24"/>
      <c r="AB562" s="25"/>
      <c r="AC562" s="17"/>
      <c r="AD562" s="17"/>
      <c r="AE562" s="17"/>
      <c r="AF562" s="17"/>
      <c r="AG562" s="17"/>
    </row>
    <row r="563" spans="1:33" ht="15.75" customHeight="1">
      <c r="A563" s="17"/>
      <c r="B563" s="17"/>
      <c r="C563" s="17"/>
      <c r="D563" s="17"/>
      <c r="E563" s="17"/>
      <c r="F563" s="17"/>
      <c r="G563" s="17"/>
      <c r="H563" s="17"/>
      <c r="I563" s="20"/>
      <c r="J563" s="17"/>
      <c r="K563" s="17"/>
      <c r="L563" s="17"/>
      <c r="M563" s="21"/>
      <c r="N563" s="17"/>
      <c r="O563" s="22"/>
      <c r="P563" s="22"/>
      <c r="Q563" s="22"/>
      <c r="R563" s="23"/>
      <c r="S563" s="23"/>
      <c r="T563" s="23"/>
      <c r="U563" s="23"/>
      <c r="V563" s="24"/>
      <c r="W563" s="20"/>
      <c r="X563" s="17"/>
      <c r="Y563" s="17"/>
      <c r="Z563" s="24"/>
      <c r="AA563" s="24"/>
      <c r="AB563" s="25"/>
      <c r="AC563" s="17"/>
      <c r="AD563" s="17"/>
      <c r="AE563" s="17"/>
      <c r="AF563" s="17"/>
      <c r="AG563" s="17"/>
    </row>
    <row r="564" spans="1:33" ht="15.75" customHeight="1">
      <c r="A564" s="17"/>
      <c r="B564" s="17"/>
      <c r="C564" s="17"/>
      <c r="D564" s="17"/>
      <c r="E564" s="17"/>
      <c r="F564" s="17"/>
      <c r="G564" s="17"/>
      <c r="H564" s="17"/>
      <c r="I564" s="20"/>
      <c r="J564" s="17"/>
      <c r="K564" s="17"/>
      <c r="L564" s="17"/>
      <c r="M564" s="21"/>
      <c r="N564" s="17"/>
      <c r="O564" s="22"/>
      <c r="P564" s="22"/>
      <c r="Q564" s="22"/>
      <c r="R564" s="23"/>
      <c r="S564" s="23"/>
      <c r="T564" s="23"/>
      <c r="U564" s="23"/>
      <c r="V564" s="24"/>
      <c r="W564" s="20"/>
      <c r="X564" s="17"/>
      <c r="Y564" s="17"/>
      <c r="Z564" s="24"/>
      <c r="AA564" s="24"/>
      <c r="AB564" s="25"/>
      <c r="AC564" s="17"/>
      <c r="AD564" s="17"/>
      <c r="AE564" s="17"/>
      <c r="AF564" s="17"/>
      <c r="AG564" s="17"/>
    </row>
    <row r="565" spans="1:33" ht="15.75" customHeight="1">
      <c r="A565" s="17"/>
      <c r="B565" s="17"/>
      <c r="C565" s="17"/>
      <c r="D565" s="17"/>
      <c r="E565" s="17"/>
      <c r="F565" s="17"/>
      <c r="G565" s="17"/>
      <c r="H565" s="17"/>
      <c r="I565" s="20"/>
      <c r="J565" s="17"/>
      <c r="K565" s="17"/>
      <c r="L565" s="17"/>
      <c r="M565" s="21"/>
      <c r="N565" s="17"/>
      <c r="O565" s="22"/>
      <c r="P565" s="22"/>
      <c r="Q565" s="22"/>
      <c r="R565" s="23"/>
      <c r="S565" s="23"/>
      <c r="T565" s="23"/>
      <c r="U565" s="23"/>
      <c r="V565" s="24"/>
      <c r="W565" s="20"/>
      <c r="X565" s="17"/>
      <c r="Y565" s="17"/>
      <c r="Z565" s="24"/>
      <c r="AA565" s="24"/>
      <c r="AB565" s="25"/>
      <c r="AC565" s="17"/>
      <c r="AD565" s="17"/>
      <c r="AE565" s="17"/>
      <c r="AF565" s="17"/>
      <c r="AG565" s="17"/>
    </row>
    <row r="566" spans="1:33" ht="15.75" customHeight="1">
      <c r="A566" s="17"/>
      <c r="B566" s="17"/>
      <c r="C566" s="17"/>
      <c r="D566" s="17"/>
      <c r="E566" s="17"/>
      <c r="F566" s="17"/>
      <c r="G566" s="17"/>
      <c r="H566" s="17"/>
      <c r="I566" s="20"/>
      <c r="J566" s="17"/>
      <c r="K566" s="17"/>
      <c r="L566" s="17"/>
      <c r="M566" s="21"/>
      <c r="N566" s="17"/>
      <c r="O566" s="22"/>
      <c r="P566" s="22"/>
      <c r="Q566" s="22"/>
      <c r="R566" s="23"/>
      <c r="S566" s="23"/>
      <c r="T566" s="23"/>
      <c r="U566" s="23"/>
      <c r="V566" s="24"/>
      <c r="W566" s="20"/>
      <c r="X566" s="17"/>
      <c r="Y566" s="17"/>
      <c r="Z566" s="24"/>
      <c r="AA566" s="24"/>
      <c r="AB566" s="25"/>
      <c r="AC566" s="17"/>
      <c r="AD566" s="17"/>
      <c r="AE566" s="17"/>
      <c r="AF566" s="17"/>
      <c r="AG566" s="17"/>
    </row>
    <row r="567" spans="1:33" ht="15.75" customHeight="1">
      <c r="A567" s="17"/>
      <c r="B567" s="17"/>
      <c r="C567" s="17"/>
      <c r="D567" s="17"/>
      <c r="E567" s="17"/>
      <c r="F567" s="17"/>
      <c r="G567" s="17"/>
      <c r="H567" s="17"/>
      <c r="I567" s="20"/>
      <c r="J567" s="17"/>
      <c r="K567" s="17"/>
      <c r="L567" s="17"/>
      <c r="M567" s="21"/>
      <c r="N567" s="17"/>
      <c r="O567" s="22"/>
      <c r="P567" s="22"/>
      <c r="Q567" s="22"/>
      <c r="R567" s="23"/>
      <c r="S567" s="23"/>
      <c r="T567" s="23"/>
      <c r="U567" s="23"/>
      <c r="V567" s="24"/>
      <c r="W567" s="20"/>
      <c r="X567" s="17"/>
      <c r="Y567" s="17"/>
      <c r="Z567" s="24"/>
      <c r="AA567" s="24"/>
      <c r="AB567" s="25"/>
      <c r="AC567" s="17"/>
      <c r="AD567" s="17"/>
      <c r="AE567" s="17"/>
      <c r="AF567" s="17"/>
      <c r="AG567" s="17"/>
    </row>
    <row r="568" spans="1:33" ht="15.75" customHeight="1">
      <c r="A568" s="17"/>
      <c r="B568" s="17"/>
      <c r="C568" s="17"/>
      <c r="D568" s="17"/>
      <c r="E568" s="17"/>
      <c r="F568" s="17"/>
      <c r="G568" s="17"/>
      <c r="H568" s="17"/>
      <c r="I568" s="20"/>
      <c r="J568" s="17"/>
      <c r="K568" s="17"/>
      <c r="L568" s="17"/>
      <c r="M568" s="21"/>
      <c r="N568" s="17"/>
      <c r="O568" s="22"/>
      <c r="P568" s="22"/>
      <c r="Q568" s="22"/>
      <c r="R568" s="23"/>
      <c r="S568" s="23"/>
      <c r="T568" s="23"/>
      <c r="U568" s="23"/>
      <c r="V568" s="24"/>
      <c r="W568" s="20"/>
      <c r="X568" s="17"/>
      <c r="Y568" s="17"/>
      <c r="Z568" s="24"/>
      <c r="AA568" s="24"/>
      <c r="AB568" s="25"/>
      <c r="AC568" s="17"/>
      <c r="AD568" s="17"/>
      <c r="AE568" s="17"/>
      <c r="AF568" s="17"/>
      <c r="AG568" s="17"/>
    </row>
    <row r="569" spans="1:33" ht="15.75" customHeight="1">
      <c r="A569" s="17"/>
      <c r="B569" s="17"/>
      <c r="C569" s="17"/>
      <c r="D569" s="17"/>
      <c r="E569" s="17"/>
      <c r="F569" s="17"/>
      <c r="G569" s="17"/>
      <c r="H569" s="17"/>
      <c r="I569" s="20"/>
      <c r="J569" s="17"/>
      <c r="K569" s="17"/>
      <c r="L569" s="17"/>
      <c r="M569" s="21"/>
      <c r="N569" s="17"/>
      <c r="O569" s="22"/>
      <c r="P569" s="22"/>
      <c r="Q569" s="22"/>
      <c r="R569" s="23"/>
      <c r="S569" s="23"/>
      <c r="T569" s="23"/>
      <c r="U569" s="23"/>
      <c r="V569" s="24"/>
      <c r="W569" s="20"/>
      <c r="X569" s="17"/>
      <c r="Y569" s="17"/>
      <c r="Z569" s="24"/>
      <c r="AA569" s="24"/>
      <c r="AB569" s="25"/>
      <c r="AC569" s="17"/>
      <c r="AD569" s="17"/>
      <c r="AE569" s="17"/>
      <c r="AF569" s="17"/>
      <c r="AG569" s="17"/>
    </row>
    <row r="570" spans="1:33" ht="15.75" customHeight="1">
      <c r="A570" s="17"/>
      <c r="B570" s="17"/>
      <c r="C570" s="17"/>
      <c r="D570" s="17"/>
      <c r="E570" s="17"/>
      <c r="F570" s="17"/>
      <c r="G570" s="17"/>
      <c r="H570" s="17"/>
      <c r="I570" s="20"/>
      <c r="J570" s="17"/>
      <c r="K570" s="17"/>
      <c r="L570" s="17"/>
      <c r="M570" s="21"/>
      <c r="N570" s="17"/>
      <c r="O570" s="22"/>
      <c r="P570" s="22"/>
      <c r="Q570" s="22"/>
      <c r="R570" s="23"/>
      <c r="S570" s="23"/>
      <c r="T570" s="23"/>
      <c r="U570" s="23"/>
      <c r="V570" s="24"/>
      <c r="W570" s="20"/>
      <c r="X570" s="17"/>
      <c r="Y570" s="17"/>
      <c r="Z570" s="24"/>
      <c r="AA570" s="24"/>
      <c r="AB570" s="25"/>
      <c r="AC570" s="17"/>
      <c r="AD570" s="17"/>
      <c r="AE570" s="17"/>
      <c r="AF570" s="17"/>
      <c r="AG570" s="17"/>
    </row>
    <row r="571" spans="1:33" ht="15.75" customHeight="1">
      <c r="A571" s="17"/>
      <c r="B571" s="17"/>
      <c r="C571" s="17"/>
      <c r="D571" s="17"/>
      <c r="E571" s="17"/>
      <c r="F571" s="17"/>
      <c r="G571" s="17"/>
      <c r="H571" s="17"/>
      <c r="I571" s="20"/>
      <c r="J571" s="17"/>
      <c r="K571" s="17"/>
      <c r="L571" s="17"/>
      <c r="M571" s="21"/>
      <c r="N571" s="17"/>
      <c r="O571" s="22"/>
      <c r="P571" s="22"/>
      <c r="Q571" s="22"/>
      <c r="R571" s="23"/>
      <c r="S571" s="23"/>
      <c r="T571" s="23"/>
      <c r="U571" s="23"/>
      <c r="V571" s="24"/>
      <c r="W571" s="20"/>
      <c r="X571" s="17"/>
      <c r="Y571" s="17"/>
      <c r="Z571" s="24"/>
      <c r="AA571" s="24"/>
      <c r="AB571" s="25"/>
      <c r="AC571" s="17"/>
      <c r="AD571" s="17"/>
      <c r="AE571" s="17"/>
      <c r="AF571" s="17"/>
      <c r="AG571" s="17"/>
    </row>
    <row r="572" spans="1:33" ht="15.75" customHeight="1">
      <c r="A572" s="17"/>
      <c r="B572" s="17"/>
      <c r="C572" s="17"/>
      <c r="D572" s="17"/>
      <c r="E572" s="17"/>
      <c r="F572" s="17"/>
      <c r="G572" s="17"/>
      <c r="H572" s="17"/>
      <c r="I572" s="20"/>
      <c r="J572" s="17"/>
      <c r="K572" s="17"/>
      <c r="L572" s="17"/>
      <c r="M572" s="21"/>
      <c r="N572" s="17"/>
      <c r="O572" s="22"/>
      <c r="P572" s="22"/>
      <c r="Q572" s="22"/>
      <c r="R572" s="23"/>
      <c r="S572" s="23"/>
      <c r="T572" s="23"/>
      <c r="U572" s="23"/>
      <c r="V572" s="24"/>
      <c r="W572" s="20"/>
      <c r="X572" s="17"/>
      <c r="Y572" s="17"/>
      <c r="Z572" s="24"/>
      <c r="AA572" s="24"/>
      <c r="AB572" s="25"/>
      <c r="AC572" s="17"/>
      <c r="AD572" s="17"/>
      <c r="AE572" s="17"/>
      <c r="AF572" s="17"/>
      <c r="AG572" s="17"/>
    </row>
    <row r="573" spans="1:33" ht="15.75" customHeight="1">
      <c r="A573" s="17"/>
      <c r="B573" s="17"/>
      <c r="C573" s="17"/>
      <c r="D573" s="17"/>
      <c r="E573" s="17"/>
      <c r="F573" s="17"/>
      <c r="G573" s="17"/>
      <c r="H573" s="17"/>
      <c r="I573" s="20"/>
      <c r="J573" s="17"/>
      <c r="K573" s="17"/>
      <c r="L573" s="17"/>
      <c r="M573" s="21"/>
      <c r="N573" s="17"/>
      <c r="O573" s="22"/>
      <c r="P573" s="22"/>
      <c r="Q573" s="22"/>
      <c r="R573" s="23"/>
      <c r="S573" s="23"/>
      <c r="T573" s="23"/>
      <c r="U573" s="23"/>
      <c r="V573" s="24"/>
      <c r="W573" s="20"/>
      <c r="X573" s="17"/>
      <c r="Y573" s="17"/>
      <c r="Z573" s="24"/>
      <c r="AA573" s="24"/>
      <c r="AB573" s="25"/>
      <c r="AC573" s="17"/>
      <c r="AD573" s="17"/>
      <c r="AE573" s="17"/>
      <c r="AF573" s="17"/>
      <c r="AG573" s="17"/>
    </row>
    <row r="574" spans="1:33" ht="15.75" customHeight="1">
      <c r="A574" s="17"/>
      <c r="B574" s="17"/>
      <c r="C574" s="17"/>
      <c r="D574" s="17"/>
      <c r="E574" s="17"/>
      <c r="F574" s="17"/>
      <c r="G574" s="17"/>
      <c r="H574" s="17"/>
      <c r="I574" s="20"/>
      <c r="J574" s="17"/>
      <c r="K574" s="17"/>
      <c r="L574" s="17"/>
      <c r="M574" s="21"/>
      <c r="N574" s="17"/>
      <c r="O574" s="22"/>
      <c r="P574" s="22"/>
      <c r="Q574" s="22"/>
      <c r="R574" s="23"/>
      <c r="S574" s="23"/>
      <c r="T574" s="23"/>
      <c r="U574" s="23"/>
      <c r="V574" s="24"/>
      <c r="W574" s="20"/>
      <c r="X574" s="17"/>
      <c r="Y574" s="17"/>
      <c r="Z574" s="24"/>
      <c r="AA574" s="24"/>
      <c r="AB574" s="25"/>
      <c r="AC574" s="17"/>
      <c r="AD574" s="17"/>
      <c r="AE574" s="17"/>
      <c r="AF574" s="17"/>
      <c r="AG574" s="17"/>
    </row>
    <row r="575" spans="1:33" ht="15.75" customHeight="1">
      <c r="A575" s="17"/>
      <c r="B575" s="17"/>
      <c r="C575" s="17"/>
      <c r="D575" s="17"/>
      <c r="E575" s="17"/>
      <c r="F575" s="17"/>
      <c r="G575" s="17"/>
      <c r="H575" s="17"/>
      <c r="I575" s="20"/>
      <c r="J575" s="17"/>
      <c r="K575" s="17"/>
      <c r="L575" s="17"/>
      <c r="M575" s="21"/>
      <c r="N575" s="17"/>
      <c r="O575" s="22"/>
      <c r="P575" s="22"/>
      <c r="Q575" s="22"/>
      <c r="R575" s="23"/>
      <c r="S575" s="23"/>
      <c r="T575" s="23"/>
      <c r="U575" s="23"/>
      <c r="V575" s="24"/>
      <c r="W575" s="20"/>
      <c r="X575" s="17"/>
      <c r="Y575" s="17"/>
      <c r="Z575" s="24"/>
      <c r="AA575" s="24"/>
      <c r="AB575" s="25"/>
      <c r="AC575" s="17"/>
      <c r="AD575" s="17"/>
      <c r="AE575" s="17"/>
      <c r="AF575" s="17"/>
      <c r="AG575" s="17"/>
    </row>
    <row r="576" spans="1:33" ht="15.75" customHeight="1">
      <c r="A576" s="17"/>
      <c r="B576" s="17"/>
      <c r="C576" s="17"/>
      <c r="D576" s="17"/>
      <c r="E576" s="17"/>
      <c r="F576" s="17"/>
      <c r="G576" s="17"/>
      <c r="H576" s="17"/>
      <c r="I576" s="20"/>
      <c r="J576" s="17"/>
      <c r="K576" s="17"/>
      <c r="L576" s="17"/>
      <c r="M576" s="21"/>
      <c r="N576" s="17"/>
      <c r="O576" s="22"/>
      <c r="P576" s="22"/>
      <c r="Q576" s="22"/>
      <c r="R576" s="23"/>
      <c r="S576" s="23"/>
      <c r="T576" s="23"/>
      <c r="U576" s="23"/>
      <c r="V576" s="24"/>
      <c r="W576" s="20"/>
      <c r="X576" s="17"/>
      <c r="Y576" s="17"/>
      <c r="Z576" s="24"/>
      <c r="AA576" s="24"/>
      <c r="AB576" s="25"/>
      <c r="AC576" s="17"/>
      <c r="AD576" s="17"/>
      <c r="AE576" s="17"/>
      <c r="AF576" s="17"/>
      <c r="AG576" s="17"/>
    </row>
    <row r="577" spans="1:33" ht="15.75" customHeight="1">
      <c r="A577" s="17"/>
      <c r="B577" s="17"/>
      <c r="C577" s="17"/>
      <c r="D577" s="17"/>
      <c r="E577" s="17"/>
      <c r="F577" s="17"/>
      <c r="G577" s="17"/>
      <c r="H577" s="17"/>
      <c r="I577" s="20"/>
      <c r="J577" s="17"/>
      <c r="K577" s="17"/>
      <c r="L577" s="17"/>
      <c r="M577" s="21"/>
      <c r="N577" s="17"/>
      <c r="O577" s="22"/>
      <c r="P577" s="22"/>
      <c r="Q577" s="22"/>
      <c r="R577" s="23"/>
      <c r="S577" s="23"/>
      <c r="T577" s="23"/>
      <c r="U577" s="23"/>
      <c r="V577" s="24"/>
      <c r="W577" s="20"/>
      <c r="X577" s="17"/>
      <c r="Y577" s="17"/>
      <c r="Z577" s="24"/>
      <c r="AA577" s="24"/>
      <c r="AB577" s="25"/>
      <c r="AC577" s="17"/>
      <c r="AD577" s="17"/>
      <c r="AE577" s="17"/>
      <c r="AF577" s="17"/>
      <c r="AG577" s="17"/>
    </row>
    <row r="578" spans="1:33" ht="15.75" customHeight="1">
      <c r="A578" s="17"/>
      <c r="B578" s="17"/>
      <c r="C578" s="17"/>
      <c r="D578" s="17"/>
      <c r="E578" s="17"/>
      <c r="F578" s="17"/>
      <c r="G578" s="17"/>
      <c r="H578" s="17"/>
      <c r="I578" s="20"/>
      <c r="J578" s="17"/>
      <c r="K578" s="17"/>
      <c r="L578" s="17"/>
      <c r="M578" s="21"/>
      <c r="N578" s="17"/>
      <c r="O578" s="22"/>
      <c r="P578" s="22"/>
      <c r="Q578" s="22"/>
      <c r="R578" s="23"/>
      <c r="S578" s="23"/>
      <c r="T578" s="23"/>
      <c r="U578" s="23"/>
      <c r="V578" s="24"/>
      <c r="W578" s="20"/>
      <c r="X578" s="17"/>
      <c r="Y578" s="17"/>
      <c r="Z578" s="24"/>
      <c r="AA578" s="24"/>
      <c r="AB578" s="25"/>
      <c r="AC578" s="17"/>
      <c r="AD578" s="17"/>
      <c r="AE578" s="17"/>
      <c r="AF578" s="17"/>
      <c r="AG578" s="17"/>
    </row>
    <row r="579" spans="1:33" ht="15.75" customHeight="1">
      <c r="A579" s="17"/>
      <c r="B579" s="17"/>
      <c r="C579" s="17"/>
      <c r="D579" s="17"/>
      <c r="E579" s="17"/>
      <c r="F579" s="17"/>
      <c r="G579" s="17"/>
      <c r="H579" s="17"/>
      <c r="I579" s="20"/>
      <c r="J579" s="17"/>
      <c r="K579" s="17"/>
      <c r="L579" s="17"/>
      <c r="M579" s="21"/>
      <c r="N579" s="17"/>
      <c r="O579" s="22"/>
      <c r="P579" s="22"/>
      <c r="Q579" s="22"/>
      <c r="R579" s="23"/>
      <c r="S579" s="23"/>
      <c r="T579" s="23"/>
      <c r="U579" s="23"/>
      <c r="V579" s="24"/>
      <c r="W579" s="20"/>
      <c r="X579" s="17"/>
      <c r="Y579" s="17"/>
      <c r="Z579" s="24"/>
      <c r="AA579" s="24"/>
      <c r="AB579" s="25"/>
      <c r="AC579" s="17"/>
      <c r="AD579" s="17"/>
      <c r="AE579" s="17"/>
      <c r="AF579" s="17"/>
      <c r="AG579" s="17"/>
    </row>
    <row r="580" spans="1:33" ht="15.75" customHeight="1">
      <c r="A580" s="17"/>
      <c r="B580" s="17"/>
      <c r="C580" s="17"/>
      <c r="D580" s="17"/>
      <c r="E580" s="17"/>
      <c r="F580" s="17"/>
      <c r="G580" s="17"/>
      <c r="H580" s="17"/>
      <c r="I580" s="20"/>
      <c r="J580" s="17"/>
      <c r="K580" s="17"/>
      <c r="L580" s="17"/>
      <c r="M580" s="21"/>
      <c r="N580" s="17"/>
      <c r="O580" s="22"/>
      <c r="P580" s="22"/>
      <c r="Q580" s="22"/>
      <c r="R580" s="23"/>
      <c r="S580" s="23"/>
      <c r="T580" s="23"/>
      <c r="U580" s="23"/>
      <c r="V580" s="24"/>
      <c r="W580" s="20"/>
      <c r="X580" s="17"/>
      <c r="Y580" s="17"/>
      <c r="Z580" s="24"/>
      <c r="AA580" s="24"/>
      <c r="AB580" s="25"/>
      <c r="AC580" s="17"/>
      <c r="AD580" s="17"/>
      <c r="AE580" s="17"/>
      <c r="AF580" s="17"/>
      <c r="AG580" s="17"/>
    </row>
    <row r="581" spans="1:33" ht="15.75" customHeight="1">
      <c r="A581" s="17"/>
      <c r="B581" s="17"/>
      <c r="C581" s="17"/>
      <c r="D581" s="17"/>
      <c r="E581" s="17"/>
      <c r="F581" s="17"/>
      <c r="G581" s="17"/>
      <c r="H581" s="17"/>
      <c r="I581" s="20"/>
      <c r="J581" s="17"/>
      <c r="K581" s="17"/>
      <c r="L581" s="17"/>
      <c r="M581" s="21"/>
      <c r="N581" s="17"/>
      <c r="O581" s="22"/>
      <c r="P581" s="22"/>
      <c r="Q581" s="22"/>
      <c r="R581" s="23"/>
      <c r="S581" s="23"/>
      <c r="T581" s="23"/>
      <c r="U581" s="23"/>
      <c r="V581" s="24"/>
      <c r="W581" s="20"/>
      <c r="X581" s="17"/>
      <c r="Y581" s="17"/>
      <c r="Z581" s="24"/>
      <c r="AA581" s="24"/>
      <c r="AB581" s="25"/>
      <c r="AC581" s="17"/>
      <c r="AD581" s="17"/>
      <c r="AE581" s="17"/>
      <c r="AF581" s="17"/>
      <c r="AG581" s="17"/>
    </row>
    <row r="582" spans="1:33" ht="15.75" customHeight="1">
      <c r="A582" s="17"/>
      <c r="B582" s="17"/>
      <c r="C582" s="17"/>
      <c r="D582" s="17"/>
      <c r="E582" s="17"/>
      <c r="F582" s="17"/>
      <c r="G582" s="17"/>
      <c r="H582" s="17"/>
      <c r="I582" s="20"/>
      <c r="J582" s="17"/>
      <c r="K582" s="17"/>
      <c r="L582" s="17"/>
      <c r="M582" s="21"/>
      <c r="N582" s="17"/>
      <c r="O582" s="22"/>
      <c r="P582" s="22"/>
      <c r="Q582" s="22"/>
      <c r="R582" s="23"/>
      <c r="S582" s="23"/>
      <c r="T582" s="23"/>
      <c r="U582" s="23"/>
      <c r="V582" s="24"/>
      <c r="W582" s="20"/>
      <c r="X582" s="17"/>
      <c r="Y582" s="17"/>
      <c r="Z582" s="24"/>
      <c r="AA582" s="24"/>
      <c r="AB582" s="25"/>
      <c r="AC582" s="17"/>
      <c r="AD582" s="17"/>
      <c r="AE582" s="17"/>
      <c r="AF582" s="17"/>
      <c r="AG582" s="17"/>
    </row>
    <row r="583" spans="1:33" ht="15.75" customHeight="1">
      <c r="A583" s="17"/>
      <c r="B583" s="17"/>
      <c r="C583" s="17"/>
      <c r="D583" s="17"/>
      <c r="E583" s="17"/>
      <c r="F583" s="17"/>
      <c r="G583" s="17"/>
      <c r="H583" s="17"/>
      <c r="I583" s="20"/>
      <c r="J583" s="17"/>
      <c r="K583" s="17"/>
      <c r="L583" s="17"/>
      <c r="M583" s="21"/>
      <c r="N583" s="17"/>
      <c r="O583" s="22"/>
      <c r="P583" s="22"/>
      <c r="Q583" s="22"/>
      <c r="R583" s="23"/>
      <c r="S583" s="23"/>
      <c r="T583" s="23"/>
      <c r="U583" s="23"/>
      <c r="V583" s="24"/>
      <c r="W583" s="20"/>
      <c r="X583" s="17"/>
      <c r="Y583" s="17"/>
      <c r="Z583" s="24"/>
      <c r="AA583" s="24"/>
      <c r="AB583" s="25"/>
      <c r="AC583" s="17"/>
      <c r="AD583" s="17"/>
      <c r="AE583" s="17"/>
      <c r="AF583" s="17"/>
      <c r="AG583" s="17"/>
    </row>
    <row r="584" spans="1:33" ht="15.75" customHeight="1">
      <c r="A584" s="17"/>
      <c r="B584" s="17"/>
      <c r="C584" s="17"/>
      <c r="D584" s="17"/>
      <c r="E584" s="17"/>
      <c r="F584" s="17"/>
      <c r="G584" s="17"/>
      <c r="H584" s="17"/>
      <c r="I584" s="20"/>
      <c r="J584" s="17"/>
      <c r="K584" s="17"/>
      <c r="L584" s="17"/>
      <c r="M584" s="21"/>
      <c r="N584" s="17"/>
      <c r="O584" s="22"/>
      <c r="P584" s="22"/>
      <c r="Q584" s="22"/>
      <c r="R584" s="23"/>
      <c r="S584" s="23"/>
      <c r="T584" s="23"/>
      <c r="U584" s="23"/>
      <c r="V584" s="24"/>
      <c r="W584" s="20"/>
      <c r="X584" s="17"/>
      <c r="Y584" s="17"/>
      <c r="Z584" s="24"/>
      <c r="AA584" s="24"/>
      <c r="AB584" s="25"/>
      <c r="AC584" s="17"/>
      <c r="AD584" s="17"/>
      <c r="AE584" s="17"/>
      <c r="AF584" s="17"/>
      <c r="AG584" s="17"/>
    </row>
    <row r="585" spans="1:33" ht="15.75" customHeight="1">
      <c r="A585" s="17"/>
      <c r="B585" s="17"/>
      <c r="C585" s="17"/>
      <c r="D585" s="17"/>
      <c r="E585" s="17"/>
      <c r="F585" s="17"/>
      <c r="G585" s="17"/>
      <c r="H585" s="17"/>
      <c r="I585" s="20"/>
      <c r="J585" s="17"/>
      <c r="K585" s="17"/>
      <c r="L585" s="17"/>
      <c r="M585" s="21"/>
      <c r="N585" s="17"/>
      <c r="O585" s="22"/>
      <c r="P585" s="22"/>
      <c r="Q585" s="22"/>
      <c r="R585" s="23"/>
      <c r="S585" s="23"/>
      <c r="T585" s="23"/>
      <c r="U585" s="23"/>
      <c r="V585" s="24"/>
      <c r="W585" s="20"/>
      <c r="X585" s="17"/>
      <c r="Y585" s="17"/>
      <c r="Z585" s="24"/>
      <c r="AA585" s="24"/>
      <c r="AB585" s="25"/>
      <c r="AC585" s="17"/>
      <c r="AD585" s="17"/>
      <c r="AE585" s="17"/>
      <c r="AF585" s="17"/>
      <c r="AG585" s="17"/>
    </row>
    <row r="586" spans="1:33" ht="15.75" customHeight="1">
      <c r="A586" s="17"/>
      <c r="B586" s="17"/>
      <c r="C586" s="17"/>
      <c r="D586" s="17"/>
      <c r="E586" s="17"/>
      <c r="F586" s="17"/>
      <c r="G586" s="17"/>
      <c r="H586" s="17"/>
      <c r="I586" s="20"/>
      <c r="J586" s="17"/>
      <c r="K586" s="17"/>
      <c r="L586" s="17"/>
      <c r="M586" s="21"/>
      <c r="N586" s="17"/>
      <c r="O586" s="22"/>
      <c r="P586" s="22"/>
      <c r="Q586" s="22"/>
      <c r="R586" s="23"/>
      <c r="S586" s="23"/>
      <c r="T586" s="23"/>
      <c r="U586" s="23"/>
      <c r="V586" s="24"/>
      <c r="W586" s="20"/>
      <c r="X586" s="17"/>
      <c r="Y586" s="17"/>
      <c r="Z586" s="24"/>
      <c r="AA586" s="24"/>
      <c r="AB586" s="25"/>
      <c r="AC586" s="17"/>
      <c r="AD586" s="17"/>
      <c r="AE586" s="17"/>
      <c r="AF586" s="17"/>
      <c r="AG586" s="17"/>
    </row>
    <row r="587" spans="1:33" ht="15.75" customHeight="1">
      <c r="A587" s="17"/>
      <c r="B587" s="17"/>
      <c r="C587" s="17"/>
      <c r="D587" s="17"/>
      <c r="E587" s="17"/>
      <c r="F587" s="17"/>
      <c r="G587" s="17"/>
      <c r="H587" s="17"/>
      <c r="I587" s="20"/>
      <c r="J587" s="17"/>
      <c r="K587" s="17"/>
      <c r="L587" s="17"/>
      <c r="M587" s="21"/>
      <c r="N587" s="17"/>
      <c r="O587" s="22"/>
      <c r="P587" s="22"/>
      <c r="Q587" s="22"/>
      <c r="R587" s="23"/>
      <c r="S587" s="23"/>
      <c r="T587" s="23"/>
      <c r="U587" s="23"/>
      <c r="V587" s="24"/>
      <c r="W587" s="20"/>
      <c r="X587" s="17"/>
      <c r="Y587" s="17"/>
      <c r="Z587" s="24"/>
      <c r="AA587" s="24"/>
      <c r="AB587" s="25"/>
      <c r="AC587" s="17"/>
      <c r="AD587" s="17"/>
      <c r="AE587" s="17"/>
      <c r="AF587" s="17"/>
      <c r="AG587" s="17"/>
    </row>
    <row r="588" spans="1:33" ht="15.75" customHeight="1">
      <c r="A588" s="17"/>
      <c r="B588" s="17"/>
      <c r="C588" s="17"/>
      <c r="D588" s="17"/>
      <c r="E588" s="17"/>
      <c r="F588" s="17"/>
      <c r="G588" s="17"/>
      <c r="H588" s="17"/>
      <c r="I588" s="20"/>
      <c r="J588" s="17"/>
      <c r="K588" s="17"/>
      <c r="L588" s="17"/>
      <c r="M588" s="21"/>
      <c r="N588" s="17"/>
      <c r="O588" s="22"/>
      <c r="P588" s="22"/>
      <c r="Q588" s="22"/>
      <c r="R588" s="23"/>
      <c r="S588" s="23"/>
      <c r="T588" s="23"/>
      <c r="U588" s="23"/>
      <c r="V588" s="24"/>
      <c r="W588" s="20"/>
      <c r="X588" s="17"/>
      <c r="Y588" s="17"/>
      <c r="Z588" s="24"/>
      <c r="AA588" s="24"/>
      <c r="AB588" s="25"/>
      <c r="AC588" s="17"/>
      <c r="AD588" s="17"/>
      <c r="AE588" s="17"/>
      <c r="AF588" s="17"/>
      <c r="AG588" s="17"/>
    </row>
    <row r="589" spans="1:33" ht="15.75" customHeight="1">
      <c r="A589" s="17"/>
      <c r="B589" s="17"/>
      <c r="C589" s="17"/>
      <c r="D589" s="17"/>
      <c r="E589" s="17"/>
      <c r="F589" s="17"/>
      <c r="G589" s="17"/>
      <c r="H589" s="17"/>
      <c r="I589" s="20"/>
      <c r="J589" s="17"/>
      <c r="K589" s="17"/>
      <c r="L589" s="17"/>
      <c r="M589" s="21"/>
      <c r="N589" s="17"/>
      <c r="O589" s="22"/>
      <c r="P589" s="22"/>
      <c r="Q589" s="22"/>
      <c r="R589" s="23"/>
      <c r="S589" s="23"/>
      <c r="T589" s="23"/>
      <c r="U589" s="23"/>
      <c r="V589" s="24"/>
      <c r="W589" s="20"/>
      <c r="X589" s="17"/>
      <c r="Y589" s="17"/>
      <c r="Z589" s="24"/>
      <c r="AA589" s="24"/>
      <c r="AB589" s="25"/>
      <c r="AC589" s="17"/>
      <c r="AD589" s="17"/>
      <c r="AE589" s="17"/>
      <c r="AF589" s="17"/>
      <c r="AG589" s="17"/>
    </row>
    <row r="590" spans="1:33" ht="15.75" customHeight="1">
      <c r="A590" s="17"/>
      <c r="B590" s="17"/>
      <c r="C590" s="17"/>
      <c r="D590" s="17"/>
      <c r="E590" s="17"/>
      <c r="F590" s="17"/>
      <c r="G590" s="17"/>
      <c r="H590" s="17"/>
      <c r="I590" s="20"/>
      <c r="J590" s="17"/>
      <c r="K590" s="17"/>
      <c r="L590" s="17"/>
      <c r="M590" s="21"/>
      <c r="N590" s="17"/>
      <c r="O590" s="22"/>
      <c r="P590" s="22"/>
      <c r="Q590" s="22"/>
      <c r="R590" s="23"/>
      <c r="S590" s="23"/>
      <c r="T590" s="23"/>
      <c r="U590" s="23"/>
      <c r="V590" s="24"/>
      <c r="W590" s="20"/>
      <c r="X590" s="17"/>
      <c r="Y590" s="17"/>
      <c r="Z590" s="24"/>
      <c r="AA590" s="24"/>
      <c r="AB590" s="25"/>
      <c r="AC590" s="17"/>
      <c r="AD590" s="17"/>
      <c r="AE590" s="17"/>
      <c r="AF590" s="17"/>
      <c r="AG590" s="17"/>
    </row>
    <row r="591" spans="1:33" ht="15.75" customHeight="1">
      <c r="A591" s="17"/>
      <c r="B591" s="17"/>
      <c r="C591" s="17"/>
      <c r="D591" s="17"/>
      <c r="E591" s="17"/>
      <c r="F591" s="17"/>
      <c r="G591" s="17"/>
      <c r="H591" s="17"/>
      <c r="I591" s="20"/>
      <c r="J591" s="17"/>
      <c r="K591" s="17"/>
      <c r="L591" s="17"/>
      <c r="M591" s="21"/>
      <c r="N591" s="17"/>
      <c r="O591" s="22"/>
      <c r="P591" s="22"/>
      <c r="Q591" s="22"/>
      <c r="R591" s="23"/>
      <c r="S591" s="23"/>
      <c r="T591" s="23"/>
      <c r="U591" s="23"/>
      <c r="V591" s="24"/>
      <c r="W591" s="20"/>
      <c r="X591" s="17"/>
      <c r="Y591" s="17"/>
      <c r="Z591" s="24"/>
      <c r="AA591" s="24"/>
      <c r="AB591" s="25"/>
      <c r="AC591" s="17"/>
      <c r="AD591" s="17"/>
      <c r="AE591" s="17"/>
      <c r="AF591" s="17"/>
      <c r="AG591" s="17"/>
    </row>
    <row r="592" spans="1:33" ht="15.75" customHeight="1">
      <c r="A592" s="17"/>
      <c r="B592" s="17"/>
      <c r="C592" s="17"/>
      <c r="D592" s="17"/>
      <c r="E592" s="17"/>
      <c r="F592" s="17"/>
      <c r="G592" s="17"/>
      <c r="H592" s="17"/>
      <c r="I592" s="20"/>
      <c r="J592" s="17"/>
      <c r="K592" s="17"/>
      <c r="L592" s="17"/>
      <c r="M592" s="21"/>
      <c r="N592" s="17"/>
      <c r="O592" s="22"/>
      <c r="P592" s="22"/>
      <c r="Q592" s="22"/>
      <c r="R592" s="23"/>
      <c r="S592" s="23"/>
      <c r="T592" s="23"/>
      <c r="U592" s="23"/>
      <c r="V592" s="24"/>
      <c r="W592" s="20"/>
      <c r="X592" s="17"/>
      <c r="Y592" s="17"/>
      <c r="Z592" s="24"/>
      <c r="AA592" s="24"/>
      <c r="AB592" s="25"/>
      <c r="AC592" s="17"/>
      <c r="AD592" s="17"/>
      <c r="AE592" s="17"/>
      <c r="AF592" s="17"/>
      <c r="AG592" s="17"/>
    </row>
    <row r="593" spans="1:33" ht="15.75" customHeight="1">
      <c r="A593" s="17"/>
      <c r="B593" s="17"/>
      <c r="C593" s="17"/>
      <c r="D593" s="17"/>
      <c r="E593" s="17"/>
      <c r="F593" s="17"/>
      <c r="G593" s="17"/>
      <c r="H593" s="17"/>
      <c r="I593" s="20"/>
      <c r="J593" s="17"/>
      <c r="K593" s="17"/>
      <c r="L593" s="17"/>
      <c r="M593" s="21"/>
      <c r="N593" s="17"/>
      <c r="O593" s="22"/>
      <c r="P593" s="22"/>
      <c r="Q593" s="22"/>
      <c r="R593" s="23"/>
      <c r="S593" s="23"/>
      <c r="T593" s="23"/>
      <c r="U593" s="23"/>
      <c r="V593" s="24"/>
      <c r="W593" s="20"/>
      <c r="X593" s="17"/>
      <c r="Y593" s="17"/>
      <c r="Z593" s="24"/>
      <c r="AA593" s="24"/>
      <c r="AB593" s="25"/>
      <c r="AC593" s="17"/>
      <c r="AD593" s="17"/>
      <c r="AE593" s="17"/>
      <c r="AF593" s="17"/>
      <c r="AG593" s="17"/>
    </row>
    <row r="594" spans="1:33" ht="15.75" customHeight="1">
      <c r="A594" s="17"/>
      <c r="B594" s="17"/>
      <c r="C594" s="17"/>
      <c r="D594" s="17"/>
      <c r="E594" s="17"/>
      <c r="F594" s="17"/>
      <c r="G594" s="17"/>
      <c r="H594" s="17"/>
      <c r="I594" s="20"/>
      <c r="J594" s="17"/>
      <c r="K594" s="17"/>
      <c r="L594" s="17"/>
      <c r="M594" s="21"/>
      <c r="N594" s="17"/>
      <c r="O594" s="22"/>
      <c r="P594" s="22"/>
      <c r="Q594" s="22"/>
      <c r="R594" s="23"/>
      <c r="S594" s="23"/>
      <c r="T594" s="23"/>
      <c r="U594" s="23"/>
      <c r="V594" s="24"/>
      <c r="W594" s="20"/>
      <c r="X594" s="17"/>
      <c r="Y594" s="17"/>
      <c r="Z594" s="24"/>
      <c r="AA594" s="24"/>
      <c r="AB594" s="25"/>
      <c r="AC594" s="17"/>
      <c r="AD594" s="17"/>
      <c r="AE594" s="17"/>
      <c r="AF594" s="17"/>
      <c r="AG594" s="17"/>
    </row>
    <row r="595" spans="1:33" ht="15.75" customHeight="1">
      <c r="A595" s="17"/>
      <c r="B595" s="17"/>
      <c r="C595" s="17"/>
      <c r="D595" s="17"/>
      <c r="E595" s="17"/>
      <c r="F595" s="17"/>
      <c r="G595" s="17"/>
      <c r="H595" s="17"/>
      <c r="I595" s="20"/>
      <c r="J595" s="17"/>
      <c r="K595" s="17"/>
      <c r="L595" s="17"/>
      <c r="M595" s="21"/>
      <c r="N595" s="17"/>
      <c r="O595" s="22"/>
      <c r="P595" s="22"/>
      <c r="Q595" s="22"/>
      <c r="R595" s="23"/>
      <c r="S595" s="23"/>
      <c r="T595" s="23"/>
      <c r="U595" s="23"/>
      <c r="V595" s="24"/>
      <c r="W595" s="20"/>
      <c r="X595" s="17"/>
      <c r="Y595" s="17"/>
      <c r="Z595" s="24"/>
      <c r="AA595" s="24"/>
      <c r="AB595" s="25"/>
      <c r="AC595" s="17"/>
      <c r="AD595" s="17"/>
      <c r="AE595" s="17"/>
      <c r="AF595" s="17"/>
      <c r="AG595" s="17"/>
    </row>
    <row r="596" spans="1:33" ht="15.75" customHeight="1">
      <c r="A596" s="17"/>
      <c r="B596" s="17"/>
      <c r="C596" s="17"/>
      <c r="D596" s="17"/>
      <c r="E596" s="17"/>
      <c r="F596" s="17"/>
      <c r="G596" s="17"/>
      <c r="H596" s="17"/>
      <c r="I596" s="20"/>
      <c r="J596" s="17"/>
      <c r="K596" s="17"/>
      <c r="L596" s="17"/>
      <c r="M596" s="21"/>
      <c r="N596" s="17"/>
      <c r="O596" s="22"/>
      <c r="P596" s="22"/>
      <c r="Q596" s="22"/>
      <c r="R596" s="23"/>
      <c r="S596" s="23"/>
      <c r="T596" s="23"/>
      <c r="U596" s="23"/>
      <c r="V596" s="24"/>
      <c r="W596" s="20"/>
      <c r="X596" s="17"/>
      <c r="Y596" s="17"/>
      <c r="Z596" s="24"/>
      <c r="AA596" s="24"/>
      <c r="AB596" s="25"/>
      <c r="AC596" s="17"/>
      <c r="AD596" s="17"/>
      <c r="AE596" s="17"/>
      <c r="AF596" s="17"/>
      <c r="AG596" s="17"/>
    </row>
    <row r="597" spans="1:33" ht="15.75" customHeight="1">
      <c r="A597" s="17"/>
      <c r="B597" s="17"/>
      <c r="C597" s="17"/>
      <c r="D597" s="17"/>
      <c r="E597" s="17"/>
      <c r="F597" s="17"/>
      <c r="G597" s="17"/>
      <c r="H597" s="17"/>
      <c r="I597" s="20"/>
      <c r="J597" s="17"/>
      <c r="K597" s="17"/>
      <c r="L597" s="17"/>
      <c r="M597" s="21"/>
      <c r="N597" s="17"/>
      <c r="O597" s="22"/>
      <c r="P597" s="22"/>
      <c r="Q597" s="22"/>
      <c r="R597" s="23"/>
      <c r="S597" s="23"/>
      <c r="T597" s="23"/>
      <c r="U597" s="23"/>
      <c r="V597" s="24"/>
      <c r="W597" s="20"/>
      <c r="X597" s="17"/>
      <c r="Y597" s="17"/>
      <c r="Z597" s="24"/>
      <c r="AA597" s="24"/>
      <c r="AB597" s="25"/>
      <c r="AC597" s="17"/>
      <c r="AD597" s="17"/>
      <c r="AE597" s="17"/>
      <c r="AF597" s="17"/>
      <c r="AG597" s="17"/>
    </row>
    <row r="598" spans="1:33" ht="15.75" customHeight="1">
      <c r="A598" s="17"/>
      <c r="B598" s="17"/>
      <c r="C598" s="17"/>
      <c r="D598" s="17"/>
      <c r="E598" s="17"/>
      <c r="F598" s="17"/>
      <c r="G598" s="17"/>
      <c r="H598" s="17"/>
      <c r="I598" s="20"/>
      <c r="J598" s="17"/>
      <c r="K598" s="17"/>
      <c r="L598" s="17"/>
      <c r="M598" s="21"/>
      <c r="N598" s="17"/>
      <c r="O598" s="22"/>
      <c r="P598" s="22"/>
      <c r="Q598" s="22"/>
      <c r="R598" s="23"/>
      <c r="S598" s="23"/>
      <c r="T598" s="23"/>
      <c r="U598" s="23"/>
      <c r="V598" s="24"/>
      <c r="W598" s="20"/>
      <c r="X598" s="17"/>
      <c r="Y598" s="17"/>
      <c r="Z598" s="24"/>
      <c r="AA598" s="24"/>
      <c r="AB598" s="25"/>
      <c r="AC598" s="17"/>
      <c r="AD598" s="17"/>
      <c r="AE598" s="17"/>
      <c r="AF598" s="17"/>
      <c r="AG598" s="17"/>
    </row>
    <row r="599" spans="1:33" ht="15.75" customHeight="1">
      <c r="A599" s="17"/>
      <c r="B599" s="17"/>
      <c r="C599" s="17"/>
      <c r="D599" s="17"/>
      <c r="E599" s="17"/>
      <c r="F599" s="17"/>
      <c r="G599" s="17"/>
      <c r="H599" s="17"/>
      <c r="I599" s="20"/>
      <c r="J599" s="17"/>
      <c r="K599" s="17"/>
      <c r="L599" s="17"/>
      <c r="M599" s="21"/>
      <c r="N599" s="17"/>
      <c r="O599" s="22"/>
      <c r="P599" s="22"/>
      <c r="Q599" s="22"/>
      <c r="R599" s="23"/>
      <c r="S599" s="23"/>
      <c r="T599" s="23"/>
      <c r="U599" s="23"/>
      <c r="V599" s="24"/>
      <c r="W599" s="20"/>
      <c r="X599" s="17"/>
      <c r="Y599" s="17"/>
      <c r="Z599" s="24"/>
      <c r="AA599" s="24"/>
      <c r="AB599" s="25"/>
      <c r="AC599" s="17"/>
      <c r="AD599" s="17"/>
      <c r="AE599" s="17"/>
      <c r="AF599" s="17"/>
      <c r="AG599" s="17"/>
    </row>
    <row r="600" spans="1:33" ht="15.75" customHeight="1">
      <c r="A600" s="17"/>
      <c r="B600" s="17"/>
      <c r="C600" s="17"/>
      <c r="D600" s="17"/>
      <c r="E600" s="17"/>
      <c r="F600" s="17"/>
      <c r="G600" s="17"/>
      <c r="H600" s="17"/>
      <c r="I600" s="20"/>
      <c r="J600" s="17"/>
      <c r="K600" s="17"/>
      <c r="L600" s="17"/>
      <c r="M600" s="21"/>
      <c r="N600" s="17"/>
      <c r="O600" s="22"/>
      <c r="P600" s="22"/>
      <c r="Q600" s="22"/>
      <c r="R600" s="23"/>
      <c r="S600" s="23"/>
      <c r="T600" s="23"/>
      <c r="U600" s="23"/>
      <c r="V600" s="24"/>
      <c r="W600" s="20"/>
      <c r="X600" s="17"/>
      <c r="Y600" s="17"/>
      <c r="Z600" s="24"/>
      <c r="AA600" s="24"/>
      <c r="AB600" s="25"/>
      <c r="AC600" s="17"/>
      <c r="AD600" s="17"/>
      <c r="AE600" s="17"/>
      <c r="AF600" s="17"/>
      <c r="AG600" s="17"/>
    </row>
    <row r="601" spans="1:33" ht="15.75" customHeight="1">
      <c r="A601" s="17"/>
      <c r="B601" s="17"/>
      <c r="C601" s="17"/>
      <c r="D601" s="17"/>
      <c r="E601" s="17"/>
      <c r="F601" s="17"/>
      <c r="G601" s="17"/>
      <c r="H601" s="17"/>
      <c r="I601" s="20"/>
      <c r="J601" s="17"/>
      <c r="K601" s="17"/>
      <c r="L601" s="17"/>
      <c r="M601" s="21"/>
      <c r="N601" s="17"/>
      <c r="O601" s="22"/>
      <c r="P601" s="22"/>
      <c r="Q601" s="22"/>
      <c r="R601" s="23"/>
      <c r="S601" s="23"/>
      <c r="T601" s="23"/>
      <c r="U601" s="23"/>
      <c r="V601" s="24"/>
      <c r="W601" s="20"/>
      <c r="X601" s="17"/>
      <c r="Y601" s="17"/>
      <c r="Z601" s="24"/>
      <c r="AA601" s="24"/>
      <c r="AB601" s="25"/>
      <c r="AC601" s="17"/>
      <c r="AD601" s="17"/>
      <c r="AE601" s="17"/>
      <c r="AF601" s="17"/>
      <c r="AG601" s="17"/>
    </row>
    <row r="602" spans="1:33" ht="15.75" customHeight="1">
      <c r="A602" s="17"/>
      <c r="B602" s="17"/>
      <c r="C602" s="17"/>
      <c r="D602" s="17"/>
      <c r="E602" s="17"/>
      <c r="F602" s="17"/>
      <c r="G602" s="17"/>
      <c r="H602" s="17"/>
      <c r="I602" s="20"/>
      <c r="J602" s="17"/>
      <c r="K602" s="17"/>
      <c r="L602" s="17"/>
      <c r="M602" s="21"/>
      <c r="N602" s="17"/>
      <c r="O602" s="22"/>
      <c r="P602" s="22"/>
      <c r="Q602" s="22"/>
      <c r="R602" s="23"/>
      <c r="S602" s="23"/>
      <c r="T602" s="23"/>
      <c r="U602" s="23"/>
      <c r="V602" s="24"/>
      <c r="W602" s="20"/>
      <c r="X602" s="17"/>
      <c r="Y602" s="17"/>
      <c r="Z602" s="24"/>
      <c r="AA602" s="24"/>
      <c r="AB602" s="25"/>
      <c r="AC602" s="17"/>
      <c r="AD602" s="17"/>
      <c r="AE602" s="17"/>
      <c r="AF602" s="17"/>
      <c r="AG602" s="17"/>
    </row>
    <row r="603" spans="1:33" ht="15.75" customHeight="1">
      <c r="A603" s="17"/>
      <c r="B603" s="17"/>
      <c r="C603" s="17"/>
      <c r="D603" s="17"/>
      <c r="E603" s="17"/>
      <c r="F603" s="17"/>
      <c r="G603" s="17"/>
      <c r="H603" s="17"/>
      <c r="I603" s="20"/>
      <c r="J603" s="17"/>
      <c r="K603" s="17"/>
      <c r="L603" s="17"/>
      <c r="M603" s="21"/>
      <c r="N603" s="17"/>
      <c r="O603" s="22"/>
      <c r="P603" s="22"/>
      <c r="Q603" s="22"/>
      <c r="R603" s="23"/>
      <c r="S603" s="23"/>
      <c r="T603" s="23"/>
      <c r="U603" s="23"/>
      <c r="V603" s="24"/>
      <c r="W603" s="20"/>
      <c r="X603" s="17"/>
      <c r="Y603" s="17"/>
      <c r="Z603" s="24"/>
      <c r="AA603" s="24"/>
      <c r="AB603" s="25"/>
      <c r="AC603" s="17"/>
      <c r="AD603" s="17"/>
      <c r="AE603" s="17"/>
      <c r="AF603" s="17"/>
      <c r="AG603" s="17"/>
    </row>
    <row r="604" spans="1:33" ht="15.75" customHeight="1">
      <c r="A604" s="17"/>
      <c r="B604" s="17"/>
      <c r="C604" s="17"/>
      <c r="D604" s="17"/>
      <c r="E604" s="17"/>
      <c r="F604" s="17"/>
      <c r="G604" s="17"/>
      <c r="H604" s="17"/>
      <c r="I604" s="20"/>
      <c r="J604" s="17"/>
      <c r="K604" s="17"/>
      <c r="L604" s="17"/>
      <c r="M604" s="21"/>
      <c r="N604" s="17"/>
      <c r="O604" s="22"/>
      <c r="P604" s="22"/>
      <c r="Q604" s="22"/>
      <c r="R604" s="23"/>
      <c r="S604" s="23"/>
      <c r="T604" s="23"/>
      <c r="U604" s="23"/>
      <c r="V604" s="24"/>
      <c r="W604" s="20"/>
      <c r="X604" s="17"/>
      <c r="Y604" s="17"/>
      <c r="Z604" s="24"/>
      <c r="AA604" s="24"/>
      <c r="AB604" s="25"/>
      <c r="AC604" s="17"/>
      <c r="AD604" s="17"/>
      <c r="AE604" s="17"/>
      <c r="AF604" s="17"/>
      <c r="AG604" s="17"/>
    </row>
    <row r="605" spans="1:33" ht="15.75" customHeight="1">
      <c r="A605" s="17"/>
      <c r="B605" s="17"/>
      <c r="C605" s="17"/>
      <c r="D605" s="17"/>
      <c r="E605" s="17"/>
      <c r="F605" s="17"/>
      <c r="G605" s="17"/>
      <c r="H605" s="17"/>
      <c r="I605" s="20"/>
      <c r="J605" s="17"/>
      <c r="K605" s="17"/>
      <c r="L605" s="17"/>
      <c r="M605" s="21"/>
      <c r="N605" s="17"/>
      <c r="O605" s="22"/>
      <c r="P605" s="22"/>
      <c r="Q605" s="22"/>
      <c r="R605" s="23"/>
      <c r="S605" s="23"/>
      <c r="T605" s="23"/>
      <c r="U605" s="23"/>
      <c r="V605" s="24"/>
      <c r="W605" s="20"/>
      <c r="X605" s="17"/>
      <c r="Y605" s="17"/>
      <c r="Z605" s="24"/>
      <c r="AA605" s="24"/>
      <c r="AB605" s="25"/>
      <c r="AC605" s="17"/>
      <c r="AD605" s="17"/>
      <c r="AE605" s="17"/>
      <c r="AF605" s="17"/>
      <c r="AG605" s="17"/>
    </row>
    <row r="606" spans="1:33" ht="15.75" customHeight="1">
      <c r="A606" s="17"/>
      <c r="B606" s="17"/>
      <c r="C606" s="17"/>
      <c r="D606" s="17"/>
      <c r="E606" s="17"/>
      <c r="F606" s="17"/>
      <c r="G606" s="17"/>
      <c r="H606" s="17"/>
      <c r="I606" s="20"/>
      <c r="J606" s="17"/>
      <c r="K606" s="17"/>
      <c r="L606" s="17"/>
      <c r="M606" s="21"/>
      <c r="N606" s="17"/>
      <c r="O606" s="22"/>
      <c r="P606" s="22"/>
      <c r="Q606" s="22"/>
      <c r="R606" s="23"/>
      <c r="S606" s="23"/>
      <c r="T606" s="23"/>
      <c r="U606" s="23"/>
      <c r="V606" s="24"/>
      <c r="W606" s="20"/>
      <c r="X606" s="17"/>
      <c r="Y606" s="17"/>
      <c r="Z606" s="24"/>
      <c r="AA606" s="24"/>
      <c r="AB606" s="25"/>
      <c r="AC606" s="17"/>
      <c r="AD606" s="17"/>
      <c r="AE606" s="17"/>
      <c r="AF606" s="17"/>
      <c r="AG606" s="17"/>
    </row>
    <row r="607" spans="1:33" ht="15.75" customHeight="1">
      <c r="A607" s="17"/>
      <c r="B607" s="17"/>
      <c r="C607" s="17"/>
      <c r="D607" s="17"/>
      <c r="E607" s="17"/>
      <c r="F607" s="17"/>
      <c r="G607" s="17"/>
      <c r="H607" s="17"/>
      <c r="I607" s="20"/>
      <c r="J607" s="17"/>
      <c r="K607" s="17"/>
      <c r="L607" s="17"/>
      <c r="M607" s="21"/>
      <c r="N607" s="17"/>
      <c r="O607" s="22"/>
      <c r="P607" s="22"/>
      <c r="Q607" s="22"/>
      <c r="R607" s="23"/>
      <c r="S607" s="23"/>
      <c r="T607" s="23"/>
      <c r="U607" s="23"/>
      <c r="V607" s="24"/>
      <c r="W607" s="20"/>
      <c r="X607" s="17"/>
      <c r="Y607" s="17"/>
      <c r="Z607" s="24"/>
      <c r="AA607" s="24"/>
      <c r="AB607" s="25"/>
      <c r="AC607" s="17"/>
      <c r="AD607" s="17"/>
      <c r="AE607" s="17"/>
      <c r="AF607" s="17"/>
      <c r="AG607" s="17"/>
    </row>
    <row r="608" spans="1:33" ht="15.75" customHeight="1">
      <c r="A608" s="17"/>
      <c r="B608" s="17"/>
      <c r="C608" s="17"/>
      <c r="D608" s="17"/>
      <c r="E608" s="17"/>
      <c r="F608" s="17"/>
      <c r="G608" s="17"/>
      <c r="H608" s="17"/>
      <c r="I608" s="20"/>
      <c r="J608" s="17"/>
      <c r="K608" s="17"/>
      <c r="L608" s="17"/>
      <c r="M608" s="21"/>
      <c r="N608" s="17"/>
      <c r="O608" s="22"/>
      <c r="P608" s="22"/>
      <c r="Q608" s="22"/>
      <c r="R608" s="23"/>
      <c r="S608" s="23"/>
      <c r="T608" s="23"/>
      <c r="U608" s="23"/>
      <c r="V608" s="24"/>
      <c r="W608" s="20"/>
      <c r="X608" s="17"/>
      <c r="Y608" s="17"/>
      <c r="Z608" s="24"/>
      <c r="AA608" s="24"/>
      <c r="AB608" s="25"/>
      <c r="AC608" s="17"/>
      <c r="AD608" s="17"/>
      <c r="AE608" s="17"/>
      <c r="AF608" s="17"/>
      <c r="AG608" s="17"/>
    </row>
    <row r="609" spans="1:33" ht="15.75" customHeight="1">
      <c r="A609" s="17"/>
      <c r="B609" s="17"/>
      <c r="C609" s="17"/>
      <c r="D609" s="17"/>
      <c r="E609" s="17"/>
      <c r="F609" s="17"/>
      <c r="G609" s="17"/>
      <c r="H609" s="17"/>
      <c r="I609" s="20"/>
      <c r="J609" s="17"/>
      <c r="K609" s="17"/>
      <c r="L609" s="17"/>
      <c r="M609" s="21"/>
      <c r="N609" s="17"/>
      <c r="O609" s="22"/>
      <c r="P609" s="22"/>
      <c r="Q609" s="22"/>
      <c r="R609" s="23"/>
      <c r="S609" s="23"/>
      <c r="T609" s="23"/>
      <c r="U609" s="23"/>
      <c r="V609" s="24"/>
      <c r="W609" s="20"/>
      <c r="X609" s="17"/>
      <c r="Y609" s="17"/>
      <c r="Z609" s="24"/>
      <c r="AA609" s="24"/>
      <c r="AB609" s="25"/>
      <c r="AC609" s="17"/>
      <c r="AD609" s="17"/>
      <c r="AE609" s="17"/>
      <c r="AF609" s="17"/>
      <c r="AG609" s="17"/>
    </row>
    <row r="610" spans="1:33" ht="15.75" customHeight="1">
      <c r="A610" s="17"/>
      <c r="B610" s="17"/>
      <c r="C610" s="17"/>
      <c r="D610" s="17"/>
      <c r="E610" s="17"/>
      <c r="F610" s="17"/>
      <c r="G610" s="17"/>
      <c r="H610" s="17"/>
      <c r="I610" s="20"/>
      <c r="J610" s="17"/>
      <c r="K610" s="17"/>
      <c r="L610" s="17"/>
      <c r="M610" s="21"/>
      <c r="N610" s="17"/>
      <c r="O610" s="22"/>
      <c r="P610" s="22"/>
      <c r="Q610" s="22"/>
      <c r="R610" s="23"/>
      <c r="S610" s="23"/>
      <c r="T610" s="23"/>
      <c r="U610" s="23"/>
      <c r="V610" s="24"/>
      <c r="W610" s="20"/>
      <c r="X610" s="17"/>
      <c r="Y610" s="17"/>
      <c r="Z610" s="24"/>
      <c r="AA610" s="24"/>
      <c r="AB610" s="25"/>
      <c r="AC610" s="17"/>
      <c r="AD610" s="17"/>
      <c r="AE610" s="17"/>
      <c r="AF610" s="17"/>
      <c r="AG610" s="17"/>
    </row>
    <row r="611" spans="1:33" ht="15.75" customHeight="1">
      <c r="A611" s="17"/>
      <c r="B611" s="17"/>
      <c r="C611" s="17"/>
      <c r="D611" s="17"/>
      <c r="E611" s="17"/>
      <c r="F611" s="17"/>
      <c r="G611" s="17"/>
      <c r="H611" s="17"/>
      <c r="I611" s="20"/>
      <c r="J611" s="17"/>
      <c r="K611" s="17"/>
      <c r="L611" s="17"/>
      <c r="M611" s="21"/>
      <c r="N611" s="17"/>
      <c r="O611" s="22"/>
      <c r="P611" s="22"/>
      <c r="Q611" s="22"/>
      <c r="R611" s="23"/>
      <c r="S611" s="23"/>
      <c r="T611" s="23"/>
      <c r="U611" s="23"/>
      <c r="V611" s="24"/>
      <c r="W611" s="20"/>
      <c r="X611" s="17"/>
      <c r="Y611" s="17"/>
      <c r="Z611" s="24"/>
      <c r="AA611" s="24"/>
      <c r="AB611" s="25"/>
      <c r="AC611" s="17"/>
      <c r="AD611" s="17"/>
      <c r="AE611" s="17"/>
      <c r="AF611" s="17"/>
      <c r="AG611" s="17"/>
    </row>
    <row r="612" spans="1:33" ht="15.75" customHeight="1">
      <c r="A612" s="17"/>
      <c r="B612" s="17"/>
      <c r="C612" s="17"/>
      <c r="D612" s="17"/>
      <c r="E612" s="17"/>
      <c r="F612" s="17"/>
      <c r="G612" s="17"/>
      <c r="H612" s="17"/>
      <c r="I612" s="20"/>
      <c r="J612" s="17"/>
      <c r="K612" s="17"/>
      <c r="L612" s="17"/>
      <c r="M612" s="21"/>
      <c r="N612" s="17"/>
      <c r="O612" s="22"/>
      <c r="P612" s="22"/>
      <c r="Q612" s="22"/>
      <c r="R612" s="23"/>
      <c r="S612" s="23"/>
      <c r="T612" s="23"/>
      <c r="U612" s="23"/>
      <c r="V612" s="24"/>
      <c r="W612" s="20"/>
      <c r="X612" s="17"/>
      <c r="Y612" s="17"/>
      <c r="Z612" s="24"/>
      <c r="AA612" s="24"/>
      <c r="AB612" s="25"/>
      <c r="AC612" s="17"/>
      <c r="AD612" s="17"/>
      <c r="AE612" s="17"/>
      <c r="AF612" s="17"/>
      <c r="AG612" s="17"/>
    </row>
    <row r="613" spans="1:33" ht="15.75" customHeight="1">
      <c r="A613" s="17"/>
      <c r="B613" s="17"/>
      <c r="C613" s="17"/>
      <c r="D613" s="17"/>
      <c r="E613" s="17"/>
      <c r="F613" s="17"/>
      <c r="G613" s="17"/>
      <c r="H613" s="17"/>
      <c r="I613" s="20"/>
      <c r="J613" s="17"/>
      <c r="K613" s="17"/>
      <c r="L613" s="17"/>
      <c r="M613" s="21"/>
      <c r="N613" s="17"/>
      <c r="O613" s="22"/>
      <c r="P613" s="22"/>
      <c r="Q613" s="22"/>
      <c r="R613" s="23"/>
      <c r="S613" s="23"/>
      <c r="T613" s="23"/>
      <c r="U613" s="23"/>
      <c r="V613" s="24"/>
      <c r="W613" s="20"/>
      <c r="X613" s="17"/>
      <c r="Y613" s="17"/>
      <c r="Z613" s="24"/>
      <c r="AA613" s="24"/>
      <c r="AB613" s="25"/>
      <c r="AC613" s="17"/>
      <c r="AD613" s="17"/>
      <c r="AE613" s="17"/>
      <c r="AF613" s="17"/>
      <c r="AG613" s="17"/>
    </row>
    <row r="614" spans="1:33" ht="15.75" customHeight="1">
      <c r="A614" s="17"/>
      <c r="B614" s="17"/>
      <c r="C614" s="17"/>
      <c r="D614" s="17"/>
      <c r="E614" s="17"/>
      <c r="F614" s="17"/>
      <c r="G614" s="17"/>
      <c r="H614" s="17"/>
      <c r="I614" s="20"/>
      <c r="J614" s="17"/>
      <c r="K614" s="17"/>
      <c r="L614" s="17"/>
      <c r="M614" s="21"/>
      <c r="N614" s="17"/>
      <c r="O614" s="22"/>
      <c r="P614" s="22"/>
      <c r="Q614" s="22"/>
      <c r="R614" s="23"/>
      <c r="S614" s="23"/>
      <c r="T614" s="23"/>
      <c r="U614" s="23"/>
      <c r="V614" s="24"/>
      <c r="W614" s="20"/>
      <c r="X614" s="17"/>
      <c r="Y614" s="17"/>
      <c r="Z614" s="24"/>
      <c r="AA614" s="24"/>
      <c r="AB614" s="25"/>
      <c r="AC614" s="17"/>
      <c r="AD614" s="17"/>
      <c r="AE614" s="17"/>
      <c r="AF614" s="17"/>
      <c r="AG614" s="17"/>
    </row>
    <row r="615" spans="1:33" ht="15.75" customHeight="1">
      <c r="A615" s="17"/>
      <c r="B615" s="17"/>
      <c r="C615" s="17"/>
      <c r="D615" s="17"/>
      <c r="E615" s="17"/>
      <c r="F615" s="17"/>
      <c r="G615" s="17"/>
      <c r="H615" s="17"/>
      <c r="I615" s="20"/>
      <c r="J615" s="17"/>
      <c r="K615" s="17"/>
      <c r="L615" s="17"/>
      <c r="M615" s="21"/>
      <c r="N615" s="17"/>
      <c r="O615" s="22"/>
      <c r="P615" s="22"/>
      <c r="Q615" s="22"/>
      <c r="R615" s="23"/>
      <c r="S615" s="23"/>
      <c r="T615" s="23"/>
      <c r="U615" s="23"/>
      <c r="V615" s="24"/>
      <c r="W615" s="20"/>
      <c r="X615" s="17"/>
      <c r="Y615" s="17"/>
      <c r="Z615" s="24"/>
      <c r="AA615" s="24"/>
      <c r="AB615" s="25"/>
      <c r="AC615" s="17"/>
      <c r="AD615" s="17"/>
      <c r="AE615" s="17"/>
      <c r="AF615" s="17"/>
      <c r="AG615" s="17"/>
    </row>
    <row r="616" spans="1:33" ht="15.75" customHeight="1">
      <c r="A616" s="17"/>
      <c r="B616" s="17"/>
      <c r="C616" s="17"/>
      <c r="D616" s="17"/>
      <c r="E616" s="17"/>
      <c r="F616" s="17"/>
      <c r="G616" s="17"/>
      <c r="H616" s="17"/>
      <c r="I616" s="20"/>
      <c r="J616" s="17"/>
      <c r="K616" s="17"/>
      <c r="L616" s="17"/>
      <c r="M616" s="21"/>
      <c r="N616" s="17"/>
      <c r="O616" s="22"/>
      <c r="P616" s="22"/>
      <c r="Q616" s="22"/>
      <c r="R616" s="23"/>
      <c r="S616" s="23"/>
      <c r="T616" s="23"/>
      <c r="U616" s="23"/>
      <c r="V616" s="24"/>
      <c r="W616" s="20"/>
      <c r="X616" s="17"/>
      <c r="Y616" s="17"/>
      <c r="Z616" s="24"/>
      <c r="AA616" s="24"/>
      <c r="AB616" s="25"/>
      <c r="AC616" s="17"/>
      <c r="AD616" s="17"/>
      <c r="AE616" s="17"/>
      <c r="AF616" s="17"/>
      <c r="AG616" s="17"/>
    </row>
    <row r="617" spans="1:33" ht="15.75" customHeight="1">
      <c r="A617" s="17"/>
      <c r="B617" s="17"/>
      <c r="C617" s="17"/>
      <c r="D617" s="17"/>
      <c r="E617" s="17"/>
      <c r="F617" s="17"/>
      <c r="G617" s="17"/>
      <c r="H617" s="17"/>
      <c r="I617" s="20"/>
      <c r="J617" s="17"/>
      <c r="K617" s="17"/>
      <c r="L617" s="17"/>
      <c r="M617" s="21"/>
      <c r="N617" s="17"/>
      <c r="O617" s="22"/>
      <c r="P617" s="22"/>
      <c r="Q617" s="22"/>
      <c r="R617" s="23"/>
      <c r="S617" s="23"/>
      <c r="T617" s="23"/>
      <c r="U617" s="23"/>
      <c r="V617" s="24"/>
      <c r="W617" s="20"/>
      <c r="X617" s="17"/>
      <c r="Y617" s="17"/>
      <c r="Z617" s="24"/>
      <c r="AA617" s="24"/>
      <c r="AB617" s="25"/>
      <c r="AC617" s="17"/>
      <c r="AD617" s="17"/>
      <c r="AE617" s="17"/>
      <c r="AF617" s="17"/>
      <c r="AG617" s="17"/>
    </row>
    <row r="618" spans="1:33" ht="15.75" customHeight="1">
      <c r="A618" s="17"/>
      <c r="B618" s="17"/>
      <c r="C618" s="17"/>
      <c r="D618" s="17"/>
      <c r="E618" s="17"/>
      <c r="F618" s="17"/>
      <c r="G618" s="17"/>
      <c r="H618" s="17"/>
      <c r="I618" s="20"/>
      <c r="J618" s="17"/>
      <c r="K618" s="17"/>
      <c r="L618" s="17"/>
      <c r="M618" s="21"/>
      <c r="N618" s="17"/>
      <c r="O618" s="22"/>
      <c r="P618" s="22"/>
      <c r="Q618" s="22"/>
      <c r="R618" s="23"/>
      <c r="S618" s="23"/>
      <c r="T618" s="23"/>
      <c r="U618" s="23"/>
      <c r="V618" s="24"/>
      <c r="W618" s="20"/>
      <c r="X618" s="17"/>
      <c r="Y618" s="17"/>
      <c r="Z618" s="24"/>
      <c r="AA618" s="24"/>
      <c r="AB618" s="25"/>
      <c r="AC618" s="17"/>
      <c r="AD618" s="17"/>
      <c r="AE618" s="17"/>
      <c r="AF618" s="17"/>
      <c r="AG618" s="17"/>
    </row>
    <row r="619" spans="1:33" ht="15.75" customHeight="1">
      <c r="A619" s="17"/>
      <c r="B619" s="17"/>
      <c r="C619" s="17"/>
      <c r="D619" s="17"/>
      <c r="E619" s="17"/>
      <c r="F619" s="17"/>
      <c r="G619" s="17"/>
      <c r="H619" s="17"/>
      <c r="I619" s="20"/>
      <c r="J619" s="17"/>
      <c r="K619" s="17"/>
      <c r="L619" s="17"/>
      <c r="M619" s="21"/>
      <c r="N619" s="17"/>
      <c r="O619" s="22"/>
      <c r="P619" s="22"/>
      <c r="Q619" s="22"/>
      <c r="R619" s="23"/>
      <c r="S619" s="23"/>
      <c r="T619" s="23"/>
      <c r="U619" s="23"/>
      <c r="V619" s="24"/>
      <c r="W619" s="20"/>
      <c r="X619" s="17"/>
      <c r="Y619" s="17"/>
      <c r="Z619" s="24"/>
      <c r="AA619" s="24"/>
      <c r="AB619" s="25"/>
      <c r="AC619" s="17"/>
      <c r="AD619" s="17"/>
      <c r="AE619" s="17"/>
      <c r="AF619" s="17"/>
      <c r="AG619" s="17"/>
    </row>
    <row r="620" spans="1:33" ht="15.75" customHeight="1">
      <c r="A620" s="17"/>
      <c r="B620" s="17"/>
      <c r="C620" s="17"/>
      <c r="D620" s="17"/>
      <c r="E620" s="17"/>
      <c r="F620" s="17"/>
      <c r="G620" s="17"/>
      <c r="H620" s="17"/>
      <c r="I620" s="20"/>
      <c r="J620" s="17"/>
      <c r="K620" s="17"/>
      <c r="L620" s="17"/>
      <c r="M620" s="21"/>
      <c r="N620" s="17"/>
      <c r="O620" s="22"/>
      <c r="P620" s="22"/>
      <c r="Q620" s="22"/>
      <c r="R620" s="23"/>
      <c r="S620" s="23"/>
      <c r="T620" s="23"/>
      <c r="U620" s="23"/>
      <c r="V620" s="24"/>
      <c r="W620" s="20"/>
      <c r="X620" s="17"/>
      <c r="Y620" s="17"/>
      <c r="Z620" s="24"/>
      <c r="AA620" s="24"/>
      <c r="AB620" s="25"/>
      <c r="AC620" s="17"/>
      <c r="AD620" s="17"/>
      <c r="AE620" s="17"/>
      <c r="AF620" s="17"/>
      <c r="AG620" s="17"/>
    </row>
    <row r="621" spans="1:33" ht="15.75" customHeight="1">
      <c r="A621" s="17"/>
      <c r="B621" s="17"/>
      <c r="C621" s="17"/>
      <c r="D621" s="17"/>
      <c r="E621" s="17"/>
      <c r="F621" s="17"/>
      <c r="G621" s="17"/>
      <c r="H621" s="17"/>
      <c r="I621" s="20"/>
      <c r="J621" s="17"/>
      <c r="K621" s="17"/>
      <c r="L621" s="17"/>
      <c r="M621" s="21"/>
      <c r="N621" s="17"/>
      <c r="O621" s="22"/>
      <c r="P621" s="22"/>
      <c r="Q621" s="22"/>
      <c r="R621" s="23"/>
      <c r="S621" s="23"/>
      <c r="T621" s="23"/>
      <c r="U621" s="23"/>
      <c r="V621" s="24"/>
      <c r="W621" s="20"/>
      <c r="X621" s="17"/>
      <c r="Y621" s="17"/>
      <c r="Z621" s="24"/>
      <c r="AA621" s="24"/>
      <c r="AB621" s="25"/>
      <c r="AC621" s="17"/>
      <c r="AD621" s="17"/>
      <c r="AE621" s="17"/>
      <c r="AF621" s="17"/>
      <c r="AG621" s="17"/>
    </row>
    <row r="622" spans="1:33" ht="15.75" customHeight="1">
      <c r="A622" s="17"/>
      <c r="B622" s="17"/>
      <c r="C622" s="17"/>
      <c r="D622" s="17"/>
      <c r="E622" s="17"/>
      <c r="F622" s="17"/>
      <c r="G622" s="17"/>
      <c r="H622" s="17"/>
      <c r="I622" s="20"/>
      <c r="J622" s="17"/>
      <c r="K622" s="17"/>
      <c r="L622" s="17"/>
      <c r="M622" s="21"/>
      <c r="N622" s="17"/>
      <c r="O622" s="22"/>
      <c r="P622" s="22"/>
      <c r="Q622" s="22"/>
      <c r="R622" s="23"/>
      <c r="S622" s="23"/>
      <c r="T622" s="23"/>
      <c r="U622" s="23"/>
      <c r="V622" s="24"/>
      <c r="W622" s="20"/>
      <c r="X622" s="17"/>
      <c r="Y622" s="17"/>
      <c r="Z622" s="24"/>
      <c r="AA622" s="24"/>
      <c r="AB622" s="25"/>
      <c r="AC622" s="17"/>
      <c r="AD622" s="17"/>
      <c r="AE622" s="17"/>
      <c r="AF622" s="17"/>
      <c r="AG622" s="17"/>
    </row>
    <row r="623" spans="1:33" ht="15.75" customHeight="1">
      <c r="A623" s="17"/>
      <c r="B623" s="17"/>
      <c r="C623" s="17"/>
      <c r="D623" s="17"/>
      <c r="E623" s="17"/>
      <c r="F623" s="17"/>
      <c r="G623" s="17"/>
      <c r="H623" s="17"/>
      <c r="I623" s="20"/>
      <c r="J623" s="17"/>
      <c r="K623" s="17"/>
      <c r="L623" s="17"/>
      <c r="M623" s="21"/>
      <c r="N623" s="17"/>
      <c r="O623" s="22"/>
      <c r="P623" s="22"/>
      <c r="Q623" s="22"/>
      <c r="R623" s="23"/>
      <c r="S623" s="23"/>
      <c r="T623" s="23"/>
      <c r="U623" s="23"/>
      <c r="V623" s="24"/>
      <c r="W623" s="20"/>
      <c r="X623" s="17"/>
      <c r="Y623" s="17"/>
      <c r="Z623" s="24"/>
      <c r="AA623" s="24"/>
      <c r="AB623" s="25"/>
      <c r="AC623" s="17"/>
      <c r="AD623" s="17"/>
      <c r="AE623" s="17"/>
      <c r="AF623" s="17"/>
      <c r="AG623" s="17"/>
    </row>
    <row r="624" spans="1:33" ht="15.75" customHeight="1">
      <c r="A624" s="17"/>
      <c r="B624" s="17"/>
      <c r="C624" s="17"/>
      <c r="D624" s="17"/>
      <c r="E624" s="17"/>
      <c r="F624" s="17"/>
      <c r="G624" s="17"/>
      <c r="H624" s="17"/>
      <c r="I624" s="20"/>
      <c r="J624" s="17"/>
      <c r="K624" s="17"/>
      <c r="L624" s="17"/>
      <c r="M624" s="21"/>
      <c r="N624" s="17"/>
      <c r="O624" s="22"/>
      <c r="P624" s="22"/>
      <c r="Q624" s="22"/>
      <c r="R624" s="23"/>
      <c r="S624" s="23"/>
      <c r="T624" s="23"/>
      <c r="U624" s="23"/>
      <c r="V624" s="24"/>
      <c r="W624" s="20"/>
      <c r="X624" s="17"/>
      <c r="Y624" s="17"/>
      <c r="Z624" s="24"/>
      <c r="AA624" s="24"/>
      <c r="AB624" s="25"/>
      <c r="AC624" s="17"/>
      <c r="AD624" s="17"/>
      <c r="AE624" s="17"/>
      <c r="AF624" s="17"/>
      <c r="AG624" s="17"/>
    </row>
    <row r="625" spans="1:33" ht="15.75" customHeight="1">
      <c r="A625" s="17"/>
      <c r="B625" s="17"/>
      <c r="C625" s="17"/>
      <c r="D625" s="17"/>
      <c r="E625" s="17"/>
      <c r="F625" s="17"/>
      <c r="G625" s="17"/>
      <c r="H625" s="17"/>
      <c r="I625" s="20"/>
      <c r="J625" s="17"/>
      <c r="K625" s="17"/>
      <c r="L625" s="17"/>
      <c r="M625" s="21"/>
      <c r="N625" s="17"/>
      <c r="O625" s="22"/>
      <c r="P625" s="22"/>
      <c r="Q625" s="22"/>
      <c r="R625" s="23"/>
      <c r="S625" s="23"/>
      <c r="T625" s="23"/>
      <c r="U625" s="23"/>
      <c r="V625" s="24"/>
      <c r="W625" s="20"/>
      <c r="X625" s="17"/>
      <c r="Y625" s="17"/>
      <c r="Z625" s="24"/>
      <c r="AA625" s="24"/>
      <c r="AB625" s="25"/>
      <c r="AC625" s="17"/>
      <c r="AD625" s="17"/>
      <c r="AE625" s="17"/>
      <c r="AF625" s="17"/>
      <c r="AG625" s="17"/>
    </row>
    <row r="626" spans="1:33" ht="15.75" customHeight="1">
      <c r="A626" s="17"/>
      <c r="B626" s="17"/>
      <c r="C626" s="17"/>
      <c r="D626" s="17"/>
      <c r="E626" s="17"/>
      <c r="F626" s="17"/>
      <c r="G626" s="17"/>
      <c r="H626" s="17"/>
      <c r="I626" s="20"/>
      <c r="J626" s="17"/>
      <c r="K626" s="17"/>
      <c r="L626" s="17"/>
      <c r="M626" s="21"/>
      <c r="N626" s="17"/>
      <c r="O626" s="22"/>
      <c r="P626" s="22"/>
      <c r="Q626" s="22"/>
      <c r="R626" s="23"/>
      <c r="S626" s="23"/>
      <c r="T626" s="23"/>
      <c r="U626" s="23"/>
      <c r="V626" s="24"/>
      <c r="W626" s="20"/>
      <c r="X626" s="17"/>
      <c r="Y626" s="17"/>
      <c r="Z626" s="24"/>
      <c r="AA626" s="24"/>
      <c r="AB626" s="25"/>
      <c r="AC626" s="17"/>
      <c r="AD626" s="17"/>
      <c r="AE626" s="17"/>
      <c r="AF626" s="17"/>
      <c r="AG626" s="17"/>
    </row>
    <row r="627" spans="1:33" ht="15.75" customHeight="1">
      <c r="A627" s="17"/>
      <c r="B627" s="17"/>
      <c r="C627" s="17"/>
      <c r="D627" s="17"/>
      <c r="E627" s="17"/>
      <c r="F627" s="17"/>
      <c r="G627" s="17"/>
      <c r="H627" s="17"/>
      <c r="I627" s="20"/>
      <c r="J627" s="17"/>
      <c r="K627" s="17"/>
      <c r="L627" s="17"/>
      <c r="M627" s="21"/>
      <c r="N627" s="17"/>
      <c r="O627" s="22"/>
      <c r="P627" s="22"/>
      <c r="Q627" s="22"/>
      <c r="R627" s="23"/>
      <c r="S627" s="23"/>
      <c r="T627" s="23"/>
      <c r="U627" s="23"/>
      <c r="V627" s="24"/>
      <c r="W627" s="20"/>
      <c r="X627" s="17"/>
      <c r="Y627" s="17"/>
      <c r="Z627" s="24"/>
      <c r="AA627" s="24"/>
      <c r="AB627" s="25"/>
      <c r="AC627" s="17"/>
      <c r="AD627" s="17"/>
      <c r="AE627" s="17"/>
      <c r="AF627" s="17"/>
      <c r="AG627" s="17"/>
    </row>
    <row r="628" spans="1:33" ht="15.75" customHeight="1">
      <c r="A628" s="17"/>
      <c r="B628" s="17"/>
      <c r="C628" s="17"/>
      <c r="D628" s="17"/>
      <c r="E628" s="17"/>
      <c r="F628" s="17"/>
      <c r="G628" s="17"/>
      <c r="H628" s="17"/>
      <c r="I628" s="20"/>
      <c r="J628" s="17"/>
      <c r="K628" s="17"/>
      <c r="L628" s="17"/>
      <c r="M628" s="21"/>
      <c r="N628" s="17"/>
      <c r="O628" s="22"/>
      <c r="P628" s="22"/>
      <c r="Q628" s="22"/>
      <c r="R628" s="23"/>
      <c r="S628" s="23"/>
      <c r="T628" s="23"/>
      <c r="U628" s="23"/>
      <c r="V628" s="24"/>
      <c r="W628" s="20"/>
      <c r="X628" s="17"/>
      <c r="Y628" s="17"/>
      <c r="Z628" s="24"/>
      <c r="AA628" s="24"/>
      <c r="AB628" s="25"/>
      <c r="AC628" s="17"/>
      <c r="AD628" s="17"/>
      <c r="AE628" s="17"/>
      <c r="AF628" s="17"/>
      <c r="AG628" s="17"/>
    </row>
    <row r="629" spans="1:33" ht="15.75" customHeight="1">
      <c r="A629" s="17"/>
      <c r="B629" s="17"/>
      <c r="C629" s="17"/>
      <c r="D629" s="17"/>
      <c r="E629" s="17"/>
      <c r="F629" s="17"/>
      <c r="G629" s="17"/>
      <c r="H629" s="17"/>
      <c r="I629" s="20"/>
      <c r="J629" s="17"/>
      <c r="K629" s="17"/>
      <c r="L629" s="17"/>
      <c r="M629" s="21"/>
      <c r="N629" s="17"/>
      <c r="O629" s="22"/>
      <c r="P629" s="22"/>
      <c r="Q629" s="22"/>
      <c r="R629" s="23"/>
      <c r="S629" s="23"/>
      <c r="T629" s="23"/>
      <c r="U629" s="23"/>
      <c r="V629" s="24"/>
      <c r="W629" s="20"/>
      <c r="X629" s="17"/>
      <c r="Y629" s="17"/>
      <c r="Z629" s="24"/>
      <c r="AA629" s="24"/>
      <c r="AB629" s="25"/>
      <c r="AC629" s="17"/>
      <c r="AD629" s="17"/>
      <c r="AE629" s="17"/>
      <c r="AF629" s="17"/>
      <c r="AG629" s="17"/>
    </row>
    <row r="630" spans="1:33" ht="15.75" customHeight="1">
      <c r="A630" s="17"/>
      <c r="B630" s="17"/>
      <c r="C630" s="17"/>
      <c r="D630" s="17"/>
      <c r="E630" s="17"/>
      <c r="F630" s="17"/>
      <c r="G630" s="17"/>
      <c r="H630" s="17"/>
      <c r="I630" s="20"/>
      <c r="J630" s="17"/>
      <c r="K630" s="17"/>
      <c r="L630" s="17"/>
      <c r="M630" s="21"/>
      <c r="N630" s="17"/>
      <c r="O630" s="22"/>
      <c r="P630" s="22"/>
      <c r="Q630" s="22"/>
      <c r="R630" s="23"/>
      <c r="S630" s="23"/>
      <c r="T630" s="23"/>
      <c r="U630" s="23"/>
      <c r="V630" s="24"/>
      <c r="W630" s="20"/>
      <c r="X630" s="17"/>
      <c r="Y630" s="17"/>
      <c r="Z630" s="24"/>
      <c r="AA630" s="24"/>
      <c r="AB630" s="25"/>
      <c r="AC630" s="17"/>
      <c r="AD630" s="17"/>
      <c r="AE630" s="17"/>
      <c r="AF630" s="17"/>
      <c r="AG630" s="17"/>
    </row>
    <row r="631" spans="1:33" ht="15.75" customHeight="1">
      <c r="A631" s="17"/>
      <c r="B631" s="17"/>
      <c r="C631" s="17"/>
      <c r="D631" s="17"/>
      <c r="E631" s="17"/>
      <c r="F631" s="17"/>
      <c r="G631" s="17"/>
      <c r="H631" s="17"/>
      <c r="I631" s="20"/>
      <c r="J631" s="17"/>
      <c r="K631" s="17"/>
      <c r="L631" s="17"/>
      <c r="M631" s="21"/>
      <c r="N631" s="17"/>
      <c r="O631" s="22"/>
      <c r="P631" s="22"/>
      <c r="Q631" s="22"/>
      <c r="R631" s="23"/>
      <c r="S631" s="23"/>
      <c r="T631" s="23"/>
      <c r="U631" s="23"/>
      <c r="V631" s="24"/>
      <c r="W631" s="20"/>
      <c r="X631" s="17"/>
      <c r="Y631" s="17"/>
      <c r="Z631" s="24"/>
      <c r="AA631" s="24"/>
      <c r="AB631" s="25"/>
      <c r="AC631" s="17"/>
      <c r="AD631" s="17"/>
      <c r="AE631" s="17"/>
      <c r="AF631" s="17"/>
      <c r="AG631" s="17"/>
    </row>
    <row r="632" spans="1:33" ht="15.75" customHeight="1">
      <c r="A632" s="17"/>
      <c r="B632" s="17"/>
      <c r="C632" s="17"/>
      <c r="D632" s="17"/>
      <c r="E632" s="17"/>
      <c r="F632" s="17"/>
      <c r="G632" s="17"/>
      <c r="H632" s="17"/>
      <c r="I632" s="20"/>
      <c r="J632" s="17"/>
      <c r="K632" s="17"/>
      <c r="L632" s="17"/>
      <c r="M632" s="21"/>
      <c r="N632" s="17"/>
      <c r="O632" s="22"/>
      <c r="P632" s="22"/>
      <c r="Q632" s="22"/>
      <c r="R632" s="23"/>
      <c r="S632" s="23"/>
      <c r="T632" s="23"/>
      <c r="U632" s="23"/>
      <c r="V632" s="24"/>
      <c r="W632" s="20"/>
      <c r="X632" s="17"/>
      <c r="Y632" s="17"/>
      <c r="Z632" s="24"/>
      <c r="AA632" s="24"/>
      <c r="AB632" s="25"/>
      <c r="AC632" s="17"/>
      <c r="AD632" s="17"/>
      <c r="AE632" s="17"/>
      <c r="AF632" s="17"/>
      <c r="AG632" s="17"/>
    </row>
    <row r="633" spans="1:33" ht="15.75" customHeight="1">
      <c r="A633" s="17"/>
      <c r="B633" s="17"/>
      <c r="C633" s="17"/>
      <c r="D633" s="17"/>
      <c r="E633" s="17"/>
      <c r="F633" s="17"/>
      <c r="G633" s="17"/>
      <c r="H633" s="17"/>
      <c r="I633" s="20"/>
      <c r="J633" s="17"/>
      <c r="K633" s="17"/>
      <c r="L633" s="17"/>
      <c r="M633" s="21"/>
      <c r="N633" s="17"/>
      <c r="O633" s="22"/>
      <c r="P633" s="22"/>
      <c r="Q633" s="22"/>
      <c r="R633" s="23"/>
      <c r="S633" s="23"/>
      <c r="T633" s="23"/>
      <c r="U633" s="23"/>
      <c r="V633" s="24"/>
      <c r="W633" s="20"/>
      <c r="X633" s="17"/>
      <c r="Y633" s="17"/>
      <c r="Z633" s="24"/>
      <c r="AA633" s="24"/>
      <c r="AB633" s="25"/>
      <c r="AC633" s="17"/>
      <c r="AD633" s="17"/>
      <c r="AE633" s="17"/>
      <c r="AF633" s="17"/>
      <c r="AG633" s="17"/>
    </row>
    <row r="634" spans="1:33" ht="15.75" customHeight="1">
      <c r="A634" s="17"/>
      <c r="B634" s="17"/>
      <c r="C634" s="17"/>
      <c r="D634" s="17"/>
      <c r="E634" s="17"/>
      <c r="F634" s="17"/>
      <c r="G634" s="17"/>
      <c r="H634" s="17"/>
      <c r="I634" s="20"/>
      <c r="J634" s="17"/>
      <c r="K634" s="17"/>
      <c r="L634" s="17"/>
      <c r="M634" s="21"/>
      <c r="N634" s="17"/>
      <c r="O634" s="22"/>
      <c r="P634" s="22"/>
      <c r="Q634" s="22"/>
      <c r="R634" s="23"/>
      <c r="S634" s="23"/>
      <c r="T634" s="23"/>
      <c r="U634" s="23"/>
      <c r="V634" s="24"/>
      <c r="W634" s="20"/>
      <c r="X634" s="17"/>
      <c r="Y634" s="17"/>
      <c r="Z634" s="24"/>
      <c r="AA634" s="24"/>
      <c r="AB634" s="25"/>
      <c r="AC634" s="17"/>
      <c r="AD634" s="17"/>
      <c r="AE634" s="17"/>
      <c r="AF634" s="17"/>
      <c r="AG634" s="17"/>
    </row>
    <row r="635" spans="1:33" ht="15.75" customHeight="1">
      <c r="A635" s="17"/>
      <c r="B635" s="17"/>
      <c r="C635" s="17"/>
      <c r="D635" s="17"/>
      <c r="E635" s="17"/>
      <c r="F635" s="17"/>
      <c r="G635" s="17"/>
      <c r="H635" s="17"/>
      <c r="I635" s="20"/>
      <c r="J635" s="17"/>
      <c r="K635" s="17"/>
      <c r="L635" s="17"/>
      <c r="M635" s="21"/>
      <c r="N635" s="17"/>
      <c r="O635" s="22"/>
      <c r="P635" s="22"/>
      <c r="Q635" s="22"/>
      <c r="R635" s="23"/>
      <c r="S635" s="23"/>
      <c r="T635" s="23"/>
      <c r="U635" s="23"/>
      <c r="V635" s="24"/>
      <c r="W635" s="20"/>
      <c r="X635" s="17"/>
      <c r="Y635" s="17"/>
      <c r="Z635" s="24"/>
      <c r="AA635" s="24"/>
      <c r="AB635" s="25"/>
      <c r="AC635" s="17"/>
      <c r="AD635" s="17"/>
      <c r="AE635" s="17"/>
      <c r="AF635" s="17"/>
      <c r="AG635" s="17"/>
    </row>
    <row r="636" spans="1:33" ht="15.75" customHeight="1">
      <c r="A636" s="17"/>
      <c r="B636" s="17"/>
      <c r="C636" s="17"/>
      <c r="D636" s="17"/>
      <c r="E636" s="17"/>
      <c r="F636" s="17"/>
      <c r="G636" s="17"/>
      <c r="H636" s="17"/>
      <c r="I636" s="20"/>
      <c r="J636" s="17"/>
      <c r="K636" s="17"/>
      <c r="L636" s="17"/>
      <c r="M636" s="21"/>
      <c r="N636" s="17"/>
      <c r="O636" s="22"/>
      <c r="P636" s="22"/>
      <c r="Q636" s="22"/>
      <c r="R636" s="23"/>
      <c r="S636" s="23"/>
      <c r="T636" s="23"/>
      <c r="U636" s="23"/>
      <c r="V636" s="24"/>
      <c r="W636" s="20"/>
      <c r="X636" s="17"/>
      <c r="Y636" s="17"/>
      <c r="Z636" s="24"/>
      <c r="AA636" s="24"/>
      <c r="AB636" s="25"/>
      <c r="AC636" s="17"/>
      <c r="AD636" s="17"/>
      <c r="AE636" s="17"/>
      <c r="AF636" s="17"/>
      <c r="AG636" s="17"/>
    </row>
    <row r="637" spans="1:33" ht="15.75" customHeight="1">
      <c r="A637" s="17"/>
      <c r="B637" s="17"/>
      <c r="C637" s="17"/>
      <c r="D637" s="17"/>
      <c r="E637" s="17"/>
      <c r="F637" s="17"/>
      <c r="G637" s="17"/>
      <c r="H637" s="17"/>
      <c r="I637" s="20"/>
      <c r="J637" s="17"/>
      <c r="K637" s="17"/>
      <c r="L637" s="17"/>
      <c r="M637" s="21"/>
      <c r="N637" s="17"/>
      <c r="O637" s="22"/>
      <c r="P637" s="22"/>
      <c r="Q637" s="22"/>
      <c r="R637" s="23"/>
      <c r="S637" s="23"/>
      <c r="T637" s="23"/>
      <c r="U637" s="23"/>
      <c r="V637" s="24"/>
      <c r="W637" s="20"/>
      <c r="X637" s="17"/>
      <c r="Y637" s="17"/>
      <c r="Z637" s="24"/>
      <c r="AA637" s="24"/>
      <c r="AB637" s="25"/>
      <c r="AC637" s="17"/>
      <c r="AD637" s="17"/>
      <c r="AE637" s="17"/>
      <c r="AF637" s="17"/>
      <c r="AG637" s="17"/>
    </row>
    <row r="638" spans="1:33" ht="15.75" customHeight="1">
      <c r="A638" s="17"/>
      <c r="B638" s="17"/>
      <c r="C638" s="17"/>
      <c r="D638" s="17"/>
      <c r="E638" s="17"/>
      <c r="F638" s="17"/>
      <c r="G638" s="17"/>
      <c r="H638" s="17"/>
      <c r="I638" s="20"/>
      <c r="J638" s="17"/>
      <c r="K638" s="17"/>
      <c r="L638" s="17"/>
      <c r="M638" s="21"/>
      <c r="N638" s="17"/>
      <c r="O638" s="22"/>
      <c r="P638" s="22"/>
      <c r="Q638" s="22"/>
      <c r="R638" s="23"/>
      <c r="S638" s="23"/>
      <c r="T638" s="23"/>
      <c r="U638" s="23"/>
      <c r="V638" s="24"/>
      <c r="W638" s="20"/>
      <c r="X638" s="17"/>
      <c r="Y638" s="17"/>
      <c r="Z638" s="24"/>
      <c r="AA638" s="24"/>
      <c r="AB638" s="25"/>
      <c r="AC638" s="17"/>
      <c r="AD638" s="17"/>
      <c r="AE638" s="17"/>
      <c r="AF638" s="17"/>
      <c r="AG638" s="17"/>
    </row>
    <row r="639" spans="1:33" ht="15.75" customHeight="1">
      <c r="A639" s="17"/>
      <c r="B639" s="17"/>
      <c r="C639" s="17"/>
      <c r="D639" s="17"/>
      <c r="E639" s="17"/>
      <c r="F639" s="17"/>
      <c r="G639" s="17"/>
      <c r="H639" s="17"/>
      <c r="I639" s="20"/>
      <c r="J639" s="17"/>
      <c r="K639" s="17"/>
      <c r="L639" s="17"/>
      <c r="M639" s="21"/>
      <c r="N639" s="17"/>
      <c r="O639" s="22"/>
      <c r="P639" s="22"/>
      <c r="Q639" s="22"/>
      <c r="R639" s="23"/>
      <c r="S639" s="23"/>
      <c r="T639" s="23"/>
      <c r="U639" s="23"/>
      <c r="V639" s="24"/>
      <c r="W639" s="20"/>
      <c r="X639" s="17"/>
      <c r="Y639" s="17"/>
      <c r="Z639" s="24"/>
      <c r="AA639" s="24"/>
      <c r="AB639" s="25"/>
      <c r="AC639" s="17"/>
      <c r="AD639" s="17"/>
      <c r="AE639" s="17"/>
      <c r="AF639" s="17"/>
      <c r="AG639" s="17"/>
    </row>
    <row r="640" spans="1:33" ht="15.75" customHeight="1">
      <c r="A640" s="17"/>
      <c r="B640" s="17"/>
      <c r="C640" s="17"/>
      <c r="D640" s="17"/>
      <c r="E640" s="17"/>
      <c r="F640" s="17"/>
      <c r="G640" s="17"/>
      <c r="H640" s="17"/>
      <c r="I640" s="20"/>
      <c r="J640" s="17"/>
      <c r="K640" s="17"/>
      <c r="L640" s="17"/>
      <c r="M640" s="21"/>
      <c r="N640" s="17"/>
      <c r="O640" s="22"/>
      <c r="P640" s="22"/>
      <c r="Q640" s="22"/>
      <c r="R640" s="23"/>
      <c r="S640" s="23"/>
      <c r="T640" s="23"/>
      <c r="U640" s="23"/>
      <c r="V640" s="24"/>
      <c r="W640" s="20"/>
      <c r="X640" s="17"/>
      <c r="Y640" s="17"/>
      <c r="Z640" s="24"/>
      <c r="AA640" s="24"/>
      <c r="AB640" s="25"/>
      <c r="AC640" s="17"/>
      <c r="AD640" s="17"/>
      <c r="AE640" s="17"/>
      <c r="AF640" s="17"/>
      <c r="AG640" s="17"/>
    </row>
    <row r="641" spans="1:33" ht="15.75" customHeight="1">
      <c r="A641" s="17"/>
      <c r="B641" s="17"/>
      <c r="C641" s="17"/>
      <c r="D641" s="17"/>
      <c r="E641" s="17"/>
      <c r="F641" s="17"/>
      <c r="G641" s="17"/>
      <c r="H641" s="17"/>
      <c r="I641" s="20"/>
      <c r="J641" s="17"/>
      <c r="K641" s="17"/>
      <c r="L641" s="17"/>
      <c r="M641" s="21"/>
      <c r="N641" s="17"/>
      <c r="O641" s="22"/>
      <c r="P641" s="22"/>
      <c r="Q641" s="22"/>
      <c r="R641" s="23"/>
      <c r="S641" s="23"/>
      <c r="T641" s="23"/>
      <c r="U641" s="23"/>
      <c r="V641" s="24"/>
      <c r="W641" s="20"/>
      <c r="X641" s="17"/>
      <c r="Y641" s="17"/>
      <c r="Z641" s="24"/>
      <c r="AA641" s="24"/>
      <c r="AB641" s="25"/>
      <c r="AC641" s="17"/>
      <c r="AD641" s="17"/>
      <c r="AE641" s="17"/>
      <c r="AF641" s="17"/>
      <c r="AG641" s="17"/>
    </row>
    <row r="642" spans="1:33" ht="15.75" customHeight="1">
      <c r="A642" s="17"/>
      <c r="B642" s="17"/>
      <c r="C642" s="17"/>
      <c r="D642" s="17"/>
      <c r="E642" s="17"/>
      <c r="F642" s="17"/>
      <c r="G642" s="17"/>
      <c r="H642" s="17"/>
      <c r="I642" s="20"/>
      <c r="J642" s="17"/>
      <c r="K642" s="17"/>
      <c r="L642" s="17"/>
      <c r="M642" s="21"/>
      <c r="N642" s="17"/>
      <c r="O642" s="22"/>
      <c r="P642" s="22"/>
      <c r="Q642" s="22"/>
      <c r="R642" s="23"/>
      <c r="S642" s="23"/>
      <c r="T642" s="23"/>
      <c r="U642" s="23"/>
      <c r="V642" s="24"/>
      <c r="W642" s="20"/>
      <c r="X642" s="17"/>
      <c r="Y642" s="17"/>
      <c r="Z642" s="24"/>
      <c r="AA642" s="24"/>
      <c r="AB642" s="25"/>
      <c r="AC642" s="17"/>
      <c r="AD642" s="17"/>
      <c r="AE642" s="17"/>
      <c r="AF642" s="17"/>
      <c r="AG642" s="17"/>
    </row>
    <row r="643" spans="1:33" ht="15.75" customHeight="1">
      <c r="A643" s="17"/>
      <c r="B643" s="17"/>
      <c r="C643" s="17"/>
      <c r="D643" s="17"/>
      <c r="E643" s="17"/>
      <c r="F643" s="17"/>
      <c r="G643" s="17"/>
      <c r="H643" s="17"/>
      <c r="I643" s="20"/>
      <c r="J643" s="17"/>
      <c r="K643" s="17"/>
      <c r="L643" s="17"/>
      <c r="M643" s="21"/>
      <c r="N643" s="17"/>
      <c r="O643" s="22"/>
      <c r="P643" s="22"/>
      <c r="Q643" s="22"/>
      <c r="R643" s="23"/>
      <c r="S643" s="23"/>
      <c r="T643" s="23"/>
      <c r="U643" s="23"/>
      <c r="V643" s="24"/>
      <c r="W643" s="20"/>
      <c r="X643" s="17"/>
      <c r="Y643" s="17"/>
      <c r="Z643" s="24"/>
      <c r="AA643" s="24"/>
      <c r="AB643" s="25"/>
      <c r="AC643" s="17"/>
      <c r="AD643" s="17"/>
      <c r="AE643" s="17"/>
      <c r="AF643" s="17"/>
      <c r="AG643" s="17"/>
    </row>
    <row r="644" spans="1:33" ht="15.75" customHeight="1">
      <c r="A644" s="17"/>
      <c r="B644" s="17"/>
      <c r="C644" s="17"/>
      <c r="D644" s="17"/>
      <c r="E644" s="17"/>
      <c r="F644" s="17"/>
      <c r="G644" s="17"/>
      <c r="H644" s="17"/>
      <c r="I644" s="20"/>
      <c r="J644" s="17"/>
      <c r="K644" s="17"/>
      <c r="L644" s="17"/>
      <c r="M644" s="21"/>
      <c r="N644" s="17"/>
      <c r="O644" s="22"/>
      <c r="P644" s="22"/>
      <c r="Q644" s="22"/>
      <c r="R644" s="23"/>
      <c r="S644" s="23"/>
      <c r="T644" s="23"/>
      <c r="U644" s="23"/>
      <c r="V644" s="24"/>
      <c r="W644" s="20"/>
      <c r="X644" s="17"/>
      <c r="Y644" s="17"/>
      <c r="Z644" s="24"/>
      <c r="AA644" s="24"/>
      <c r="AB644" s="25"/>
      <c r="AC644" s="17"/>
      <c r="AD644" s="17"/>
      <c r="AE644" s="17"/>
      <c r="AF644" s="17"/>
      <c r="AG644" s="17"/>
    </row>
    <row r="645" spans="1:33" ht="15.75" customHeight="1">
      <c r="A645" s="17"/>
      <c r="B645" s="17"/>
      <c r="C645" s="17"/>
      <c r="D645" s="17"/>
      <c r="E645" s="17"/>
      <c r="F645" s="17"/>
      <c r="G645" s="17"/>
      <c r="H645" s="17"/>
      <c r="I645" s="20"/>
      <c r="J645" s="17"/>
      <c r="K645" s="17"/>
      <c r="L645" s="17"/>
      <c r="M645" s="21"/>
      <c r="N645" s="17"/>
      <c r="O645" s="22"/>
      <c r="P645" s="22"/>
      <c r="Q645" s="22"/>
      <c r="R645" s="23"/>
      <c r="S645" s="23"/>
      <c r="T645" s="23"/>
      <c r="U645" s="23"/>
      <c r="V645" s="24"/>
      <c r="W645" s="20"/>
      <c r="X645" s="17"/>
      <c r="Y645" s="17"/>
      <c r="Z645" s="24"/>
      <c r="AA645" s="24"/>
      <c r="AB645" s="25"/>
      <c r="AC645" s="17"/>
      <c r="AD645" s="17"/>
      <c r="AE645" s="17"/>
      <c r="AF645" s="17"/>
      <c r="AG645" s="17"/>
    </row>
    <row r="646" spans="1:33" ht="15.75" customHeight="1">
      <c r="A646" s="17"/>
      <c r="B646" s="17"/>
      <c r="C646" s="17"/>
      <c r="D646" s="17"/>
      <c r="E646" s="17"/>
      <c r="F646" s="17"/>
      <c r="G646" s="17"/>
      <c r="H646" s="17"/>
      <c r="I646" s="20"/>
      <c r="J646" s="17"/>
      <c r="K646" s="17"/>
      <c r="L646" s="17"/>
      <c r="M646" s="21"/>
      <c r="N646" s="17"/>
      <c r="O646" s="22"/>
      <c r="P646" s="22"/>
      <c r="Q646" s="22"/>
      <c r="R646" s="23"/>
      <c r="S646" s="23"/>
      <c r="T646" s="23"/>
      <c r="U646" s="23"/>
      <c r="V646" s="24"/>
      <c r="W646" s="20"/>
      <c r="X646" s="17"/>
      <c r="Y646" s="17"/>
      <c r="Z646" s="24"/>
      <c r="AA646" s="24"/>
      <c r="AB646" s="25"/>
      <c r="AC646" s="17"/>
      <c r="AD646" s="17"/>
      <c r="AE646" s="17"/>
      <c r="AF646" s="17"/>
      <c r="AG646" s="17"/>
    </row>
    <row r="647" spans="1:33" ht="15.75" customHeight="1">
      <c r="A647" s="17"/>
      <c r="B647" s="17"/>
      <c r="C647" s="17"/>
      <c r="D647" s="17"/>
      <c r="E647" s="17"/>
      <c r="F647" s="17"/>
      <c r="G647" s="17"/>
      <c r="H647" s="17"/>
      <c r="I647" s="20"/>
      <c r="J647" s="17"/>
      <c r="K647" s="17"/>
      <c r="L647" s="17"/>
      <c r="M647" s="21"/>
      <c r="N647" s="17"/>
      <c r="O647" s="22"/>
      <c r="P647" s="22"/>
      <c r="Q647" s="22"/>
      <c r="R647" s="23"/>
      <c r="S647" s="23"/>
      <c r="T647" s="23"/>
      <c r="U647" s="23"/>
      <c r="V647" s="24"/>
      <c r="W647" s="20"/>
      <c r="X647" s="17"/>
      <c r="Y647" s="17"/>
      <c r="Z647" s="24"/>
      <c r="AA647" s="24"/>
      <c r="AB647" s="25"/>
      <c r="AC647" s="17"/>
      <c r="AD647" s="17"/>
      <c r="AE647" s="17"/>
      <c r="AF647" s="17"/>
      <c r="AG647" s="17"/>
    </row>
    <row r="648" spans="1:33" ht="15.75" customHeight="1">
      <c r="A648" s="17"/>
      <c r="B648" s="17"/>
      <c r="C648" s="17"/>
      <c r="D648" s="17"/>
      <c r="E648" s="17"/>
      <c r="F648" s="17"/>
      <c r="G648" s="17"/>
      <c r="H648" s="17"/>
      <c r="I648" s="20"/>
      <c r="J648" s="17"/>
      <c r="K648" s="17"/>
      <c r="L648" s="17"/>
      <c r="M648" s="21"/>
      <c r="N648" s="17"/>
      <c r="O648" s="22"/>
      <c r="P648" s="22"/>
      <c r="Q648" s="22"/>
      <c r="R648" s="23"/>
      <c r="S648" s="23"/>
      <c r="T648" s="23"/>
      <c r="U648" s="23"/>
      <c r="V648" s="24"/>
      <c r="W648" s="20"/>
      <c r="X648" s="17"/>
      <c r="Y648" s="17"/>
      <c r="Z648" s="24"/>
      <c r="AA648" s="24"/>
      <c r="AB648" s="25"/>
      <c r="AC648" s="17"/>
      <c r="AD648" s="17"/>
      <c r="AE648" s="17"/>
      <c r="AF648" s="17"/>
      <c r="AG648" s="17"/>
    </row>
    <row r="649" spans="1:33" ht="15.75" customHeight="1">
      <c r="A649" s="17"/>
      <c r="B649" s="17"/>
      <c r="C649" s="17"/>
      <c r="D649" s="17"/>
      <c r="E649" s="17"/>
      <c r="F649" s="17"/>
      <c r="G649" s="17"/>
      <c r="H649" s="17"/>
      <c r="I649" s="20"/>
      <c r="J649" s="17"/>
      <c r="K649" s="17"/>
      <c r="L649" s="17"/>
      <c r="M649" s="21"/>
      <c r="N649" s="17"/>
      <c r="O649" s="22"/>
      <c r="P649" s="22"/>
      <c r="Q649" s="22"/>
      <c r="R649" s="23"/>
      <c r="S649" s="23"/>
      <c r="T649" s="23"/>
      <c r="U649" s="23"/>
      <c r="V649" s="24"/>
      <c r="W649" s="20"/>
      <c r="X649" s="17"/>
      <c r="Y649" s="17"/>
      <c r="Z649" s="24"/>
      <c r="AA649" s="24"/>
      <c r="AB649" s="25"/>
      <c r="AC649" s="17"/>
      <c r="AD649" s="17"/>
      <c r="AE649" s="17"/>
      <c r="AF649" s="17"/>
      <c r="AG649" s="17"/>
    </row>
    <row r="650" spans="1:33" ht="15.75" customHeight="1">
      <c r="A650" s="17"/>
      <c r="B650" s="17"/>
      <c r="C650" s="17"/>
      <c r="D650" s="17"/>
      <c r="E650" s="17"/>
      <c r="F650" s="17"/>
      <c r="G650" s="17"/>
      <c r="H650" s="17"/>
      <c r="I650" s="20"/>
      <c r="J650" s="17"/>
      <c r="K650" s="17"/>
      <c r="L650" s="17"/>
      <c r="M650" s="21"/>
      <c r="N650" s="17"/>
      <c r="O650" s="22"/>
      <c r="P650" s="22"/>
      <c r="Q650" s="22"/>
      <c r="R650" s="23"/>
      <c r="S650" s="23"/>
      <c r="T650" s="23"/>
      <c r="U650" s="23"/>
      <c r="V650" s="24"/>
      <c r="W650" s="20"/>
      <c r="X650" s="17"/>
      <c r="Y650" s="17"/>
      <c r="Z650" s="24"/>
      <c r="AA650" s="24"/>
      <c r="AB650" s="25"/>
      <c r="AC650" s="17"/>
      <c r="AD650" s="17"/>
      <c r="AE650" s="17"/>
      <c r="AF650" s="17"/>
      <c r="AG650" s="17"/>
    </row>
    <row r="651" spans="1:33" ht="15.75" customHeight="1">
      <c r="A651" s="17"/>
      <c r="B651" s="17"/>
      <c r="C651" s="17"/>
      <c r="D651" s="17"/>
      <c r="E651" s="17"/>
      <c r="F651" s="17"/>
      <c r="G651" s="17"/>
      <c r="H651" s="17"/>
      <c r="I651" s="20"/>
      <c r="J651" s="17"/>
      <c r="K651" s="17"/>
      <c r="L651" s="17"/>
      <c r="M651" s="21"/>
      <c r="N651" s="17"/>
      <c r="O651" s="22"/>
      <c r="P651" s="22"/>
      <c r="Q651" s="22"/>
      <c r="R651" s="23"/>
      <c r="S651" s="23"/>
      <c r="T651" s="23"/>
      <c r="U651" s="23"/>
      <c r="V651" s="24"/>
      <c r="W651" s="20"/>
      <c r="X651" s="17"/>
      <c r="Y651" s="17"/>
      <c r="Z651" s="24"/>
      <c r="AA651" s="24"/>
      <c r="AB651" s="25"/>
      <c r="AC651" s="17"/>
      <c r="AD651" s="17"/>
      <c r="AE651" s="17"/>
      <c r="AF651" s="17"/>
      <c r="AG651" s="17"/>
    </row>
    <row r="652" spans="1:33" ht="15.75" customHeight="1">
      <c r="A652" s="17"/>
      <c r="B652" s="17"/>
      <c r="C652" s="17"/>
      <c r="D652" s="17"/>
      <c r="E652" s="17"/>
      <c r="F652" s="17"/>
      <c r="G652" s="17"/>
      <c r="H652" s="17"/>
      <c r="I652" s="20"/>
      <c r="J652" s="17"/>
      <c r="K652" s="17"/>
      <c r="L652" s="17"/>
      <c r="M652" s="21"/>
      <c r="N652" s="17"/>
      <c r="O652" s="22"/>
      <c r="P652" s="22"/>
      <c r="Q652" s="22"/>
      <c r="R652" s="23"/>
      <c r="S652" s="23"/>
      <c r="T652" s="23"/>
      <c r="U652" s="23"/>
      <c r="V652" s="24"/>
      <c r="W652" s="20"/>
      <c r="X652" s="17"/>
      <c r="Y652" s="17"/>
      <c r="Z652" s="24"/>
      <c r="AA652" s="24"/>
      <c r="AB652" s="25"/>
      <c r="AC652" s="17"/>
      <c r="AD652" s="17"/>
      <c r="AE652" s="17"/>
      <c r="AF652" s="17"/>
      <c r="AG652" s="17"/>
    </row>
    <row r="653" spans="1:33" ht="15.75" customHeight="1">
      <c r="A653" s="17"/>
      <c r="B653" s="17"/>
      <c r="C653" s="17"/>
      <c r="D653" s="17"/>
      <c r="E653" s="17"/>
      <c r="F653" s="17"/>
      <c r="G653" s="17"/>
      <c r="H653" s="17"/>
      <c r="I653" s="20"/>
      <c r="J653" s="17"/>
      <c r="K653" s="17"/>
      <c r="L653" s="17"/>
      <c r="M653" s="21"/>
      <c r="N653" s="17"/>
      <c r="O653" s="22"/>
      <c r="P653" s="22"/>
      <c r="Q653" s="22"/>
      <c r="R653" s="23"/>
      <c r="S653" s="23"/>
      <c r="T653" s="23"/>
      <c r="U653" s="23"/>
      <c r="V653" s="24"/>
      <c r="W653" s="20"/>
      <c r="X653" s="17"/>
      <c r="Y653" s="17"/>
      <c r="Z653" s="24"/>
      <c r="AA653" s="24"/>
      <c r="AB653" s="25"/>
      <c r="AC653" s="17"/>
      <c r="AD653" s="17"/>
      <c r="AE653" s="17"/>
      <c r="AF653" s="17"/>
      <c r="AG653" s="17"/>
    </row>
    <row r="654" spans="1:33" ht="15.75" customHeight="1">
      <c r="A654" s="17"/>
      <c r="B654" s="17"/>
      <c r="C654" s="17"/>
      <c r="D654" s="17"/>
      <c r="E654" s="17"/>
      <c r="F654" s="17"/>
      <c r="G654" s="17"/>
      <c r="H654" s="17"/>
      <c r="I654" s="20"/>
      <c r="J654" s="17"/>
      <c r="K654" s="17"/>
      <c r="L654" s="17"/>
      <c r="M654" s="21"/>
      <c r="N654" s="17"/>
      <c r="O654" s="22"/>
      <c r="P654" s="22"/>
      <c r="Q654" s="22"/>
      <c r="R654" s="23"/>
      <c r="S654" s="23"/>
      <c r="T654" s="23"/>
      <c r="U654" s="23"/>
      <c r="V654" s="24"/>
      <c r="W654" s="20"/>
      <c r="X654" s="17"/>
      <c r="Y654" s="17"/>
      <c r="Z654" s="24"/>
      <c r="AA654" s="24"/>
      <c r="AB654" s="25"/>
      <c r="AC654" s="17"/>
      <c r="AD654" s="17"/>
      <c r="AE654" s="17"/>
      <c r="AF654" s="17"/>
      <c r="AG654" s="17"/>
    </row>
    <row r="655" spans="1:33" ht="15.75" customHeight="1">
      <c r="A655" s="17"/>
      <c r="B655" s="17"/>
      <c r="C655" s="17"/>
      <c r="D655" s="17"/>
      <c r="E655" s="17"/>
      <c r="F655" s="17"/>
      <c r="G655" s="17"/>
      <c r="H655" s="17"/>
      <c r="I655" s="20"/>
      <c r="J655" s="17"/>
      <c r="K655" s="17"/>
      <c r="L655" s="17"/>
      <c r="M655" s="21"/>
      <c r="N655" s="17"/>
      <c r="O655" s="22"/>
      <c r="P655" s="22"/>
      <c r="Q655" s="22"/>
      <c r="R655" s="23"/>
      <c r="S655" s="23"/>
      <c r="T655" s="23"/>
      <c r="U655" s="23"/>
      <c r="V655" s="24"/>
      <c r="W655" s="20"/>
      <c r="X655" s="17"/>
      <c r="Y655" s="17"/>
      <c r="Z655" s="24"/>
      <c r="AA655" s="24"/>
      <c r="AB655" s="25"/>
      <c r="AC655" s="17"/>
      <c r="AD655" s="17"/>
      <c r="AE655" s="17"/>
      <c r="AF655" s="17"/>
      <c r="AG655" s="17"/>
    </row>
    <row r="656" spans="1:33" ht="15.75" customHeight="1">
      <c r="A656" s="17"/>
      <c r="B656" s="17"/>
      <c r="C656" s="17"/>
      <c r="D656" s="17"/>
      <c r="E656" s="17"/>
      <c r="F656" s="17"/>
      <c r="G656" s="17"/>
      <c r="H656" s="17"/>
      <c r="I656" s="20"/>
      <c r="J656" s="17"/>
      <c r="K656" s="17"/>
      <c r="L656" s="17"/>
      <c r="M656" s="21"/>
      <c r="N656" s="17"/>
      <c r="O656" s="22"/>
      <c r="P656" s="22"/>
      <c r="Q656" s="22"/>
      <c r="R656" s="23"/>
      <c r="S656" s="23"/>
      <c r="T656" s="23"/>
      <c r="U656" s="23"/>
      <c r="V656" s="24"/>
      <c r="W656" s="20"/>
      <c r="X656" s="17"/>
      <c r="Y656" s="17"/>
      <c r="Z656" s="24"/>
      <c r="AA656" s="24"/>
      <c r="AB656" s="25"/>
      <c r="AC656" s="17"/>
      <c r="AD656" s="17"/>
      <c r="AE656" s="17"/>
      <c r="AF656" s="17"/>
      <c r="AG656" s="17"/>
    </row>
    <row r="657" spans="1:33" ht="15.75" customHeight="1">
      <c r="A657" s="17"/>
      <c r="B657" s="17"/>
      <c r="C657" s="17"/>
      <c r="D657" s="17"/>
      <c r="E657" s="17"/>
      <c r="F657" s="17"/>
      <c r="G657" s="17"/>
      <c r="H657" s="17"/>
      <c r="I657" s="20"/>
      <c r="J657" s="17"/>
      <c r="K657" s="17"/>
      <c r="L657" s="17"/>
      <c r="M657" s="21"/>
      <c r="N657" s="17"/>
      <c r="O657" s="22"/>
      <c r="P657" s="22"/>
      <c r="Q657" s="22"/>
      <c r="R657" s="23"/>
      <c r="S657" s="23"/>
      <c r="T657" s="23"/>
      <c r="U657" s="23"/>
      <c r="V657" s="24"/>
      <c r="W657" s="20"/>
      <c r="X657" s="17"/>
      <c r="Y657" s="17"/>
      <c r="Z657" s="24"/>
      <c r="AA657" s="24"/>
      <c r="AB657" s="25"/>
      <c r="AC657" s="17"/>
      <c r="AD657" s="17"/>
      <c r="AE657" s="17"/>
      <c r="AF657" s="17"/>
      <c r="AG657" s="17"/>
    </row>
    <row r="658" spans="1:33" ht="15.75" customHeight="1">
      <c r="A658" s="17"/>
      <c r="B658" s="17"/>
      <c r="C658" s="17"/>
      <c r="D658" s="17"/>
      <c r="E658" s="17"/>
      <c r="F658" s="17"/>
      <c r="G658" s="17"/>
      <c r="H658" s="17"/>
      <c r="I658" s="20"/>
      <c r="J658" s="17"/>
      <c r="K658" s="17"/>
      <c r="L658" s="17"/>
      <c r="M658" s="21"/>
      <c r="N658" s="17"/>
      <c r="O658" s="22"/>
      <c r="P658" s="22"/>
      <c r="Q658" s="22"/>
      <c r="R658" s="23"/>
      <c r="S658" s="23"/>
      <c r="T658" s="23"/>
      <c r="U658" s="23"/>
      <c r="V658" s="24"/>
      <c r="W658" s="20"/>
      <c r="X658" s="17"/>
      <c r="Y658" s="17"/>
      <c r="Z658" s="24"/>
      <c r="AA658" s="24"/>
      <c r="AB658" s="25"/>
      <c r="AC658" s="17"/>
      <c r="AD658" s="17"/>
      <c r="AE658" s="17"/>
      <c r="AF658" s="17"/>
      <c r="AG658" s="17"/>
    </row>
    <row r="659" spans="1:33" ht="15.75" customHeight="1">
      <c r="A659" s="17"/>
      <c r="B659" s="17"/>
      <c r="C659" s="17"/>
      <c r="D659" s="17"/>
      <c r="E659" s="17"/>
      <c r="F659" s="17"/>
      <c r="G659" s="17"/>
      <c r="H659" s="17"/>
      <c r="I659" s="20"/>
      <c r="J659" s="17"/>
      <c r="K659" s="17"/>
      <c r="L659" s="17"/>
      <c r="M659" s="21"/>
      <c r="N659" s="17"/>
      <c r="O659" s="22"/>
      <c r="P659" s="22"/>
      <c r="Q659" s="22"/>
      <c r="R659" s="23"/>
      <c r="S659" s="23"/>
      <c r="T659" s="23"/>
      <c r="U659" s="23"/>
      <c r="V659" s="24"/>
      <c r="W659" s="20"/>
      <c r="X659" s="17"/>
      <c r="Y659" s="17"/>
      <c r="Z659" s="24"/>
      <c r="AA659" s="24"/>
      <c r="AB659" s="25"/>
      <c r="AC659" s="17"/>
      <c r="AD659" s="17"/>
      <c r="AE659" s="17"/>
      <c r="AF659" s="17"/>
      <c r="AG659" s="17"/>
    </row>
    <row r="660" spans="1:33" ht="15.75" customHeight="1">
      <c r="A660" s="17"/>
      <c r="B660" s="17"/>
      <c r="C660" s="17"/>
      <c r="D660" s="17"/>
      <c r="E660" s="17"/>
      <c r="F660" s="17"/>
      <c r="G660" s="17"/>
      <c r="H660" s="17"/>
      <c r="I660" s="20"/>
      <c r="J660" s="17"/>
      <c r="K660" s="17"/>
      <c r="L660" s="17"/>
      <c r="M660" s="21"/>
      <c r="N660" s="17"/>
      <c r="O660" s="22"/>
      <c r="P660" s="22"/>
      <c r="Q660" s="22"/>
      <c r="R660" s="23"/>
      <c r="S660" s="23"/>
      <c r="T660" s="23"/>
      <c r="U660" s="23"/>
      <c r="V660" s="24"/>
      <c r="W660" s="20"/>
      <c r="X660" s="17"/>
      <c r="Y660" s="17"/>
      <c r="Z660" s="24"/>
      <c r="AA660" s="24"/>
      <c r="AB660" s="25"/>
      <c r="AC660" s="17"/>
      <c r="AD660" s="17"/>
      <c r="AE660" s="17"/>
      <c r="AF660" s="17"/>
      <c r="AG660" s="17"/>
    </row>
    <row r="661" spans="1:33" ht="15.75" customHeight="1">
      <c r="A661" s="17"/>
      <c r="B661" s="17"/>
      <c r="C661" s="17"/>
      <c r="D661" s="17"/>
      <c r="E661" s="17"/>
      <c r="F661" s="17"/>
      <c r="G661" s="17"/>
      <c r="H661" s="17"/>
      <c r="I661" s="20"/>
      <c r="J661" s="17"/>
      <c r="K661" s="17"/>
      <c r="L661" s="17"/>
      <c r="M661" s="21"/>
      <c r="N661" s="17"/>
      <c r="O661" s="22"/>
      <c r="P661" s="22"/>
      <c r="Q661" s="22"/>
      <c r="R661" s="23"/>
      <c r="S661" s="23"/>
      <c r="T661" s="23"/>
      <c r="U661" s="23"/>
      <c r="V661" s="24"/>
      <c r="W661" s="20"/>
      <c r="X661" s="17"/>
      <c r="Y661" s="17"/>
      <c r="Z661" s="24"/>
      <c r="AA661" s="24"/>
      <c r="AB661" s="25"/>
      <c r="AC661" s="17"/>
      <c r="AD661" s="17"/>
      <c r="AE661" s="17"/>
      <c r="AF661" s="17"/>
      <c r="AG661" s="17"/>
    </row>
    <row r="662" spans="1:33" ht="15.75" customHeight="1">
      <c r="A662" s="17"/>
      <c r="B662" s="17"/>
      <c r="C662" s="17"/>
      <c r="D662" s="17"/>
      <c r="E662" s="17"/>
      <c r="F662" s="17"/>
      <c r="G662" s="17"/>
      <c r="H662" s="17"/>
      <c r="I662" s="20"/>
      <c r="J662" s="17"/>
      <c r="K662" s="17"/>
      <c r="L662" s="17"/>
      <c r="M662" s="21"/>
      <c r="N662" s="17"/>
      <c r="O662" s="22"/>
      <c r="P662" s="22"/>
      <c r="Q662" s="22"/>
      <c r="R662" s="23"/>
      <c r="S662" s="23"/>
      <c r="T662" s="23"/>
      <c r="U662" s="23"/>
      <c r="V662" s="24"/>
      <c r="W662" s="20"/>
      <c r="X662" s="17"/>
      <c r="Y662" s="17"/>
      <c r="Z662" s="24"/>
      <c r="AA662" s="24"/>
      <c r="AB662" s="25"/>
      <c r="AC662" s="17"/>
      <c r="AD662" s="17"/>
      <c r="AE662" s="17"/>
      <c r="AF662" s="17"/>
      <c r="AG662" s="17"/>
    </row>
    <row r="663" spans="1:33" ht="15.75" customHeight="1">
      <c r="A663" s="17"/>
      <c r="B663" s="17"/>
      <c r="C663" s="17"/>
      <c r="D663" s="17"/>
      <c r="E663" s="17"/>
      <c r="F663" s="17"/>
      <c r="G663" s="17"/>
      <c r="H663" s="17"/>
      <c r="I663" s="20"/>
      <c r="J663" s="17"/>
      <c r="K663" s="17"/>
      <c r="L663" s="17"/>
      <c r="M663" s="21"/>
      <c r="N663" s="17"/>
      <c r="O663" s="22"/>
      <c r="P663" s="22"/>
      <c r="Q663" s="22"/>
      <c r="R663" s="23"/>
      <c r="S663" s="23"/>
      <c r="T663" s="23"/>
      <c r="U663" s="23"/>
      <c r="V663" s="24"/>
      <c r="W663" s="20"/>
      <c r="X663" s="17"/>
      <c r="Y663" s="17"/>
      <c r="Z663" s="24"/>
      <c r="AA663" s="24"/>
      <c r="AB663" s="25"/>
      <c r="AC663" s="17"/>
      <c r="AD663" s="17"/>
      <c r="AE663" s="17"/>
      <c r="AF663" s="17"/>
      <c r="AG663" s="17"/>
    </row>
    <row r="664" spans="1:33" ht="15.75" customHeight="1">
      <c r="A664" s="17"/>
      <c r="B664" s="17"/>
      <c r="C664" s="17"/>
      <c r="D664" s="17"/>
      <c r="E664" s="17"/>
      <c r="F664" s="17"/>
      <c r="G664" s="17"/>
      <c r="H664" s="17"/>
      <c r="I664" s="20"/>
      <c r="J664" s="17"/>
      <c r="K664" s="17"/>
      <c r="L664" s="17"/>
      <c r="M664" s="21"/>
      <c r="N664" s="17"/>
      <c r="O664" s="22"/>
      <c r="P664" s="22"/>
      <c r="Q664" s="22"/>
      <c r="R664" s="23"/>
      <c r="S664" s="23"/>
      <c r="T664" s="23"/>
      <c r="U664" s="23"/>
      <c r="V664" s="24"/>
      <c r="W664" s="20"/>
      <c r="X664" s="17"/>
      <c r="Y664" s="17"/>
      <c r="Z664" s="24"/>
      <c r="AA664" s="24"/>
      <c r="AB664" s="25"/>
      <c r="AC664" s="17"/>
      <c r="AD664" s="17"/>
      <c r="AE664" s="17"/>
      <c r="AF664" s="17"/>
      <c r="AG664" s="17"/>
    </row>
    <row r="665" spans="1:33" ht="15.75" customHeight="1">
      <c r="A665" s="17"/>
      <c r="B665" s="17"/>
      <c r="C665" s="17"/>
      <c r="D665" s="17"/>
      <c r="E665" s="17"/>
      <c r="F665" s="17"/>
      <c r="G665" s="17"/>
      <c r="H665" s="17"/>
      <c r="I665" s="20"/>
      <c r="J665" s="17"/>
      <c r="K665" s="17"/>
      <c r="L665" s="17"/>
      <c r="M665" s="21"/>
      <c r="N665" s="17"/>
      <c r="O665" s="22"/>
      <c r="P665" s="22"/>
      <c r="Q665" s="22"/>
      <c r="R665" s="23"/>
      <c r="S665" s="23"/>
      <c r="T665" s="23"/>
      <c r="U665" s="23"/>
      <c r="V665" s="24"/>
      <c r="W665" s="20"/>
      <c r="X665" s="17"/>
      <c r="Y665" s="17"/>
      <c r="Z665" s="24"/>
      <c r="AA665" s="24"/>
      <c r="AB665" s="25"/>
      <c r="AC665" s="17"/>
      <c r="AD665" s="17"/>
      <c r="AE665" s="17"/>
      <c r="AF665" s="17"/>
      <c r="AG665" s="17"/>
    </row>
    <row r="666" spans="1:33" ht="15.75" customHeight="1">
      <c r="A666" s="17"/>
      <c r="B666" s="17"/>
      <c r="C666" s="17"/>
      <c r="D666" s="17"/>
      <c r="E666" s="17"/>
      <c r="F666" s="17"/>
      <c r="G666" s="17"/>
      <c r="H666" s="17"/>
      <c r="I666" s="20"/>
      <c r="J666" s="17"/>
      <c r="K666" s="17"/>
      <c r="L666" s="17"/>
      <c r="M666" s="21"/>
      <c r="N666" s="17"/>
      <c r="O666" s="22"/>
      <c r="P666" s="22"/>
      <c r="Q666" s="22"/>
      <c r="R666" s="23"/>
      <c r="S666" s="23"/>
      <c r="T666" s="23"/>
      <c r="U666" s="23"/>
      <c r="V666" s="24"/>
      <c r="W666" s="20"/>
      <c r="X666" s="17"/>
      <c r="Y666" s="17"/>
      <c r="Z666" s="24"/>
      <c r="AA666" s="24"/>
      <c r="AB666" s="25"/>
      <c r="AC666" s="17"/>
      <c r="AD666" s="17"/>
      <c r="AE666" s="17"/>
      <c r="AF666" s="17"/>
      <c r="AG666" s="17"/>
    </row>
    <row r="667" spans="1:33" ht="15.75" customHeight="1">
      <c r="A667" s="17"/>
      <c r="B667" s="17"/>
      <c r="C667" s="17"/>
      <c r="D667" s="17"/>
      <c r="E667" s="17"/>
      <c r="F667" s="17"/>
      <c r="G667" s="17"/>
      <c r="H667" s="17"/>
      <c r="I667" s="20"/>
      <c r="J667" s="17"/>
      <c r="K667" s="17"/>
      <c r="L667" s="17"/>
      <c r="M667" s="21"/>
      <c r="N667" s="17"/>
      <c r="O667" s="22"/>
      <c r="P667" s="22"/>
      <c r="Q667" s="22"/>
      <c r="R667" s="23"/>
      <c r="S667" s="23"/>
      <c r="T667" s="23"/>
      <c r="U667" s="23"/>
      <c r="V667" s="24"/>
      <c r="W667" s="20"/>
      <c r="X667" s="17"/>
      <c r="Y667" s="17"/>
      <c r="Z667" s="24"/>
      <c r="AA667" s="24"/>
      <c r="AB667" s="25"/>
      <c r="AC667" s="17"/>
      <c r="AD667" s="17"/>
      <c r="AE667" s="17"/>
      <c r="AF667" s="17"/>
      <c r="AG667" s="17"/>
    </row>
    <row r="668" spans="1:33" ht="15.75" customHeight="1">
      <c r="A668" s="17"/>
      <c r="B668" s="17"/>
      <c r="C668" s="17"/>
      <c r="D668" s="17"/>
      <c r="E668" s="17"/>
      <c r="F668" s="17"/>
      <c r="G668" s="17"/>
      <c r="H668" s="17"/>
      <c r="I668" s="20"/>
      <c r="J668" s="17"/>
      <c r="K668" s="17"/>
      <c r="L668" s="17"/>
      <c r="M668" s="21"/>
      <c r="N668" s="17"/>
      <c r="O668" s="22"/>
      <c r="P668" s="22"/>
      <c r="Q668" s="22"/>
      <c r="R668" s="23"/>
      <c r="S668" s="23"/>
      <c r="T668" s="23"/>
      <c r="U668" s="23"/>
      <c r="V668" s="24"/>
      <c r="W668" s="20"/>
      <c r="X668" s="17"/>
      <c r="Y668" s="17"/>
      <c r="Z668" s="24"/>
      <c r="AA668" s="24"/>
      <c r="AB668" s="25"/>
      <c r="AC668" s="17"/>
      <c r="AD668" s="17"/>
      <c r="AE668" s="17"/>
      <c r="AF668" s="17"/>
      <c r="AG668" s="17"/>
    </row>
    <row r="669" spans="1:33" ht="15.75" customHeight="1">
      <c r="A669" s="17"/>
      <c r="B669" s="17"/>
      <c r="C669" s="17"/>
      <c r="D669" s="17"/>
      <c r="E669" s="17"/>
      <c r="F669" s="17"/>
      <c r="G669" s="17"/>
      <c r="H669" s="17"/>
      <c r="I669" s="20"/>
      <c r="J669" s="17"/>
      <c r="K669" s="17"/>
      <c r="L669" s="17"/>
      <c r="M669" s="21"/>
      <c r="N669" s="17"/>
      <c r="O669" s="22"/>
      <c r="P669" s="22"/>
      <c r="Q669" s="22"/>
      <c r="R669" s="23"/>
      <c r="S669" s="23"/>
      <c r="T669" s="23"/>
      <c r="U669" s="23"/>
      <c r="V669" s="24"/>
      <c r="W669" s="20"/>
      <c r="X669" s="17"/>
      <c r="Y669" s="17"/>
      <c r="Z669" s="24"/>
      <c r="AA669" s="24"/>
      <c r="AB669" s="25"/>
      <c r="AC669" s="17"/>
      <c r="AD669" s="17"/>
      <c r="AE669" s="17"/>
      <c r="AF669" s="17"/>
      <c r="AG669" s="17"/>
    </row>
    <row r="670" spans="1:33" ht="15.75" customHeight="1">
      <c r="A670" s="17"/>
      <c r="B670" s="17"/>
      <c r="C670" s="17"/>
      <c r="D670" s="17"/>
      <c r="E670" s="17"/>
      <c r="F670" s="17"/>
      <c r="G670" s="17"/>
      <c r="H670" s="17"/>
      <c r="I670" s="20"/>
      <c r="J670" s="17"/>
      <c r="K670" s="17"/>
      <c r="L670" s="17"/>
      <c r="M670" s="21"/>
      <c r="N670" s="17"/>
      <c r="O670" s="22"/>
      <c r="P670" s="22"/>
      <c r="Q670" s="22"/>
      <c r="R670" s="23"/>
      <c r="S670" s="23"/>
      <c r="T670" s="23"/>
      <c r="U670" s="23"/>
      <c r="V670" s="24"/>
      <c r="W670" s="20"/>
      <c r="X670" s="17"/>
      <c r="Y670" s="17"/>
      <c r="Z670" s="24"/>
      <c r="AA670" s="24"/>
      <c r="AB670" s="25"/>
      <c r="AC670" s="17"/>
      <c r="AD670" s="17"/>
      <c r="AE670" s="17"/>
      <c r="AF670" s="17"/>
      <c r="AG670" s="17"/>
    </row>
    <row r="671" spans="1:33" ht="15.75" customHeight="1">
      <c r="A671" s="17"/>
      <c r="B671" s="17"/>
      <c r="C671" s="17"/>
      <c r="D671" s="17"/>
      <c r="E671" s="17"/>
      <c r="F671" s="17"/>
      <c r="G671" s="17"/>
      <c r="H671" s="17"/>
      <c r="I671" s="20"/>
      <c r="J671" s="17"/>
      <c r="K671" s="17"/>
      <c r="L671" s="17"/>
      <c r="M671" s="21"/>
      <c r="N671" s="17"/>
      <c r="O671" s="22"/>
      <c r="P671" s="22"/>
      <c r="Q671" s="22"/>
      <c r="R671" s="23"/>
      <c r="S671" s="23"/>
      <c r="T671" s="23"/>
      <c r="U671" s="23"/>
      <c r="V671" s="24"/>
      <c r="W671" s="20"/>
      <c r="X671" s="17"/>
      <c r="Y671" s="17"/>
      <c r="Z671" s="24"/>
      <c r="AA671" s="24"/>
      <c r="AB671" s="25"/>
      <c r="AC671" s="17"/>
      <c r="AD671" s="17"/>
      <c r="AE671" s="17"/>
      <c r="AF671" s="17"/>
      <c r="AG671" s="17"/>
    </row>
    <row r="672" spans="1:33" ht="15.75" customHeight="1">
      <c r="A672" s="17"/>
      <c r="B672" s="17"/>
      <c r="C672" s="17"/>
      <c r="D672" s="17"/>
      <c r="E672" s="17"/>
      <c r="F672" s="17"/>
      <c r="G672" s="17"/>
      <c r="H672" s="17"/>
      <c r="I672" s="20"/>
      <c r="J672" s="17"/>
      <c r="K672" s="17"/>
      <c r="L672" s="17"/>
      <c r="M672" s="21"/>
      <c r="N672" s="17"/>
      <c r="O672" s="22"/>
      <c r="P672" s="22"/>
      <c r="Q672" s="22"/>
      <c r="R672" s="23"/>
      <c r="S672" s="23"/>
      <c r="T672" s="23"/>
      <c r="U672" s="23"/>
      <c r="V672" s="24"/>
      <c r="W672" s="20"/>
      <c r="X672" s="17"/>
      <c r="Y672" s="17"/>
      <c r="Z672" s="24"/>
      <c r="AA672" s="24"/>
      <c r="AB672" s="25"/>
      <c r="AC672" s="17"/>
      <c r="AD672" s="17"/>
      <c r="AE672" s="17"/>
      <c r="AF672" s="17"/>
      <c r="AG672" s="17"/>
    </row>
    <row r="673" spans="1:33" ht="15.75" customHeight="1">
      <c r="A673" s="17"/>
      <c r="B673" s="17"/>
      <c r="C673" s="17"/>
      <c r="D673" s="17"/>
      <c r="E673" s="17"/>
      <c r="F673" s="17"/>
      <c r="G673" s="17"/>
      <c r="H673" s="17"/>
      <c r="I673" s="20"/>
      <c r="J673" s="17"/>
      <c r="K673" s="17"/>
      <c r="L673" s="17"/>
      <c r="M673" s="21"/>
      <c r="N673" s="17"/>
      <c r="O673" s="22"/>
      <c r="P673" s="22"/>
      <c r="Q673" s="22"/>
      <c r="R673" s="23"/>
      <c r="S673" s="23"/>
      <c r="T673" s="23"/>
      <c r="U673" s="23"/>
      <c r="V673" s="24"/>
      <c r="W673" s="20"/>
      <c r="X673" s="17"/>
      <c r="Y673" s="17"/>
      <c r="Z673" s="24"/>
      <c r="AA673" s="24"/>
      <c r="AB673" s="25"/>
      <c r="AC673" s="17"/>
      <c r="AD673" s="17"/>
      <c r="AE673" s="17"/>
      <c r="AF673" s="17"/>
      <c r="AG673" s="17"/>
    </row>
    <row r="674" spans="1:33" ht="15.75" customHeight="1">
      <c r="A674" s="17"/>
      <c r="B674" s="17"/>
      <c r="C674" s="17"/>
      <c r="D674" s="17"/>
      <c r="E674" s="17"/>
      <c r="F674" s="17"/>
      <c r="G674" s="17"/>
      <c r="H674" s="17"/>
      <c r="I674" s="20"/>
      <c r="J674" s="17"/>
      <c r="K674" s="17"/>
      <c r="L674" s="17"/>
      <c r="M674" s="21"/>
      <c r="N674" s="17"/>
      <c r="O674" s="22"/>
      <c r="P674" s="22"/>
      <c r="Q674" s="22"/>
      <c r="R674" s="23"/>
      <c r="S674" s="23"/>
      <c r="T674" s="23"/>
      <c r="U674" s="23"/>
      <c r="V674" s="24"/>
      <c r="W674" s="20"/>
      <c r="X674" s="17"/>
      <c r="Y674" s="17"/>
      <c r="Z674" s="24"/>
      <c r="AA674" s="24"/>
      <c r="AB674" s="25"/>
      <c r="AC674" s="17"/>
      <c r="AD674" s="17"/>
      <c r="AE674" s="17"/>
      <c r="AF674" s="17"/>
      <c r="AG674" s="17"/>
    </row>
    <row r="675" spans="1:33" ht="15.75" customHeight="1">
      <c r="A675" s="17"/>
      <c r="B675" s="17"/>
      <c r="C675" s="17"/>
      <c r="D675" s="17"/>
      <c r="E675" s="17"/>
      <c r="F675" s="17"/>
      <c r="G675" s="17"/>
      <c r="H675" s="17"/>
      <c r="I675" s="20"/>
      <c r="J675" s="17"/>
      <c r="K675" s="17"/>
      <c r="L675" s="17"/>
      <c r="M675" s="21"/>
      <c r="N675" s="17"/>
      <c r="O675" s="22"/>
      <c r="P675" s="22"/>
      <c r="Q675" s="22"/>
      <c r="R675" s="23"/>
      <c r="S675" s="23"/>
      <c r="T675" s="23"/>
      <c r="U675" s="23"/>
      <c r="V675" s="24"/>
      <c r="W675" s="20"/>
      <c r="X675" s="17"/>
      <c r="Y675" s="17"/>
      <c r="Z675" s="24"/>
      <c r="AA675" s="24"/>
      <c r="AB675" s="25"/>
      <c r="AC675" s="17"/>
      <c r="AD675" s="17"/>
      <c r="AE675" s="17"/>
      <c r="AF675" s="17"/>
      <c r="AG675" s="17"/>
    </row>
    <row r="676" spans="1:33" ht="15.75" customHeight="1">
      <c r="A676" s="17"/>
      <c r="B676" s="17"/>
      <c r="C676" s="17"/>
      <c r="D676" s="17"/>
      <c r="E676" s="17"/>
      <c r="F676" s="17"/>
      <c r="G676" s="17"/>
      <c r="H676" s="17"/>
      <c r="I676" s="20"/>
      <c r="J676" s="17"/>
      <c r="K676" s="17"/>
      <c r="L676" s="17"/>
      <c r="M676" s="21"/>
      <c r="N676" s="17"/>
      <c r="O676" s="22"/>
      <c r="P676" s="22"/>
      <c r="Q676" s="22"/>
      <c r="R676" s="23"/>
      <c r="S676" s="23"/>
      <c r="T676" s="23"/>
      <c r="U676" s="23"/>
      <c r="V676" s="24"/>
      <c r="W676" s="20"/>
      <c r="X676" s="17"/>
      <c r="Y676" s="17"/>
      <c r="Z676" s="24"/>
      <c r="AA676" s="24"/>
      <c r="AB676" s="25"/>
      <c r="AC676" s="17"/>
      <c r="AD676" s="17"/>
      <c r="AE676" s="17"/>
      <c r="AF676" s="17"/>
      <c r="AG676" s="17"/>
    </row>
    <row r="677" spans="1:33" ht="15.75" customHeight="1">
      <c r="A677" s="17"/>
      <c r="B677" s="17"/>
      <c r="C677" s="17"/>
      <c r="D677" s="17"/>
      <c r="E677" s="17"/>
      <c r="F677" s="17"/>
      <c r="G677" s="17"/>
      <c r="H677" s="17"/>
      <c r="I677" s="20"/>
      <c r="J677" s="17"/>
      <c r="K677" s="17"/>
      <c r="L677" s="17"/>
      <c r="M677" s="21"/>
      <c r="N677" s="17"/>
      <c r="O677" s="22"/>
      <c r="P677" s="22"/>
      <c r="Q677" s="22"/>
      <c r="R677" s="23"/>
      <c r="S677" s="23"/>
      <c r="T677" s="23"/>
      <c r="U677" s="23"/>
      <c r="V677" s="24"/>
      <c r="W677" s="20"/>
      <c r="X677" s="17"/>
      <c r="Y677" s="17"/>
      <c r="Z677" s="24"/>
      <c r="AA677" s="24"/>
      <c r="AB677" s="25"/>
      <c r="AC677" s="17"/>
      <c r="AD677" s="17"/>
      <c r="AE677" s="17"/>
      <c r="AF677" s="17"/>
      <c r="AG677" s="17"/>
    </row>
    <row r="678" spans="1:33" ht="15.75" customHeight="1">
      <c r="A678" s="17"/>
      <c r="B678" s="17"/>
      <c r="C678" s="17"/>
      <c r="D678" s="17"/>
      <c r="E678" s="17"/>
      <c r="F678" s="17"/>
      <c r="G678" s="17"/>
      <c r="H678" s="17"/>
      <c r="I678" s="20"/>
      <c r="J678" s="17"/>
      <c r="K678" s="17"/>
      <c r="L678" s="17"/>
      <c r="M678" s="21"/>
      <c r="N678" s="17"/>
      <c r="O678" s="22"/>
      <c r="P678" s="22"/>
      <c r="Q678" s="22"/>
      <c r="R678" s="23"/>
      <c r="S678" s="23"/>
      <c r="T678" s="23"/>
      <c r="U678" s="23"/>
      <c r="V678" s="24"/>
      <c r="W678" s="20"/>
      <c r="X678" s="17"/>
      <c r="Y678" s="17"/>
      <c r="Z678" s="24"/>
      <c r="AA678" s="24"/>
      <c r="AB678" s="25"/>
      <c r="AC678" s="17"/>
      <c r="AD678" s="17"/>
      <c r="AE678" s="17"/>
      <c r="AF678" s="17"/>
      <c r="AG678" s="17"/>
    </row>
    <row r="679" spans="1:33" ht="15.75" customHeight="1">
      <c r="A679" s="17"/>
      <c r="B679" s="17"/>
      <c r="C679" s="17"/>
      <c r="D679" s="17"/>
      <c r="E679" s="17"/>
      <c r="F679" s="17"/>
      <c r="G679" s="17"/>
      <c r="H679" s="17"/>
      <c r="I679" s="20"/>
      <c r="J679" s="17"/>
      <c r="K679" s="17"/>
      <c r="L679" s="17"/>
      <c r="M679" s="21"/>
      <c r="N679" s="17"/>
      <c r="O679" s="22"/>
      <c r="P679" s="22"/>
      <c r="Q679" s="22"/>
      <c r="R679" s="23"/>
      <c r="S679" s="23"/>
      <c r="T679" s="23"/>
      <c r="U679" s="23"/>
      <c r="V679" s="24"/>
      <c r="W679" s="20"/>
      <c r="X679" s="17"/>
      <c r="Y679" s="17"/>
      <c r="Z679" s="24"/>
      <c r="AA679" s="24"/>
      <c r="AB679" s="25"/>
      <c r="AC679" s="17"/>
      <c r="AD679" s="17"/>
      <c r="AE679" s="17"/>
      <c r="AF679" s="17"/>
      <c r="AG679" s="17"/>
    </row>
    <row r="680" spans="1:33" ht="15.75" customHeight="1">
      <c r="A680" s="17"/>
      <c r="B680" s="17"/>
      <c r="C680" s="17"/>
      <c r="D680" s="17"/>
      <c r="E680" s="17"/>
      <c r="F680" s="17"/>
      <c r="G680" s="17"/>
      <c r="H680" s="17"/>
      <c r="I680" s="20"/>
      <c r="J680" s="17"/>
      <c r="K680" s="17"/>
      <c r="L680" s="17"/>
      <c r="M680" s="21"/>
      <c r="N680" s="17"/>
      <c r="O680" s="22"/>
      <c r="P680" s="22"/>
      <c r="Q680" s="22"/>
      <c r="R680" s="23"/>
      <c r="S680" s="23"/>
      <c r="T680" s="23"/>
      <c r="U680" s="23"/>
      <c r="V680" s="24"/>
      <c r="W680" s="20"/>
      <c r="X680" s="17"/>
      <c r="Y680" s="17"/>
      <c r="Z680" s="24"/>
      <c r="AA680" s="24"/>
      <c r="AB680" s="25"/>
      <c r="AC680" s="17"/>
      <c r="AD680" s="17"/>
      <c r="AE680" s="17"/>
      <c r="AF680" s="17"/>
      <c r="AG680" s="17"/>
    </row>
    <row r="681" spans="1:33" ht="15.75" customHeight="1">
      <c r="A681" s="17"/>
      <c r="B681" s="17"/>
      <c r="C681" s="17"/>
      <c r="D681" s="17"/>
      <c r="E681" s="17"/>
      <c r="F681" s="17"/>
      <c r="G681" s="17"/>
      <c r="H681" s="17"/>
      <c r="I681" s="20"/>
      <c r="J681" s="17"/>
      <c r="K681" s="17"/>
      <c r="L681" s="17"/>
      <c r="M681" s="21"/>
      <c r="N681" s="17"/>
      <c r="O681" s="22"/>
      <c r="P681" s="22"/>
      <c r="Q681" s="22"/>
      <c r="R681" s="23"/>
      <c r="S681" s="23"/>
      <c r="T681" s="23"/>
      <c r="U681" s="23"/>
      <c r="V681" s="24"/>
      <c r="W681" s="20"/>
      <c r="X681" s="17"/>
      <c r="Y681" s="17"/>
      <c r="Z681" s="24"/>
      <c r="AA681" s="24"/>
      <c r="AB681" s="25"/>
      <c r="AC681" s="17"/>
      <c r="AD681" s="17"/>
      <c r="AE681" s="17"/>
      <c r="AF681" s="17"/>
      <c r="AG681" s="17"/>
    </row>
    <row r="682" spans="1:33" ht="15.75" customHeight="1">
      <c r="A682" s="17"/>
      <c r="B682" s="17"/>
      <c r="C682" s="17"/>
      <c r="D682" s="17"/>
      <c r="E682" s="17"/>
      <c r="F682" s="17"/>
      <c r="G682" s="17"/>
      <c r="H682" s="17"/>
      <c r="I682" s="20"/>
      <c r="J682" s="17"/>
      <c r="K682" s="17"/>
      <c r="L682" s="17"/>
      <c r="M682" s="21"/>
      <c r="N682" s="17"/>
      <c r="O682" s="22"/>
      <c r="P682" s="22"/>
      <c r="Q682" s="22"/>
      <c r="R682" s="23"/>
      <c r="S682" s="23"/>
      <c r="T682" s="23"/>
      <c r="U682" s="23"/>
      <c r="V682" s="24"/>
      <c r="W682" s="20"/>
      <c r="X682" s="17"/>
      <c r="Y682" s="17"/>
      <c r="Z682" s="24"/>
      <c r="AA682" s="24"/>
      <c r="AB682" s="25"/>
      <c r="AC682" s="17"/>
      <c r="AD682" s="17"/>
      <c r="AE682" s="17"/>
      <c r="AF682" s="17"/>
      <c r="AG682" s="17"/>
    </row>
    <row r="683" spans="1:33" ht="15.75" customHeight="1">
      <c r="A683" s="17"/>
      <c r="B683" s="17"/>
      <c r="C683" s="17"/>
      <c r="D683" s="17"/>
      <c r="E683" s="17"/>
      <c r="F683" s="17"/>
      <c r="G683" s="17"/>
      <c r="H683" s="17"/>
      <c r="I683" s="20"/>
      <c r="J683" s="17"/>
      <c r="K683" s="17"/>
      <c r="L683" s="17"/>
      <c r="M683" s="21"/>
      <c r="N683" s="17"/>
      <c r="O683" s="22"/>
      <c r="P683" s="22"/>
      <c r="Q683" s="22"/>
      <c r="R683" s="23"/>
      <c r="S683" s="23"/>
      <c r="T683" s="23"/>
      <c r="U683" s="23"/>
      <c r="V683" s="24"/>
      <c r="W683" s="20"/>
      <c r="X683" s="17"/>
      <c r="Y683" s="17"/>
      <c r="Z683" s="24"/>
      <c r="AA683" s="24"/>
      <c r="AB683" s="25"/>
      <c r="AC683" s="17"/>
      <c r="AD683" s="17"/>
      <c r="AE683" s="17"/>
      <c r="AF683" s="17"/>
      <c r="AG683" s="17"/>
    </row>
    <row r="684" spans="1:33" ht="15.75" customHeight="1">
      <c r="A684" s="17"/>
      <c r="B684" s="17"/>
      <c r="C684" s="17"/>
      <c r="D684" s="17"/>
      <c r="E684" s="17"/>
      <c r="F684" s="17"/>
      <c r="G684" s="17"/>
      <c r="H684" s="17"/>
      <c r="I684" s="20"/>
      <c r="J684" s="17"/>
      <c r="K684" s="17"/>
      <c r="L684" s="17"/>
      <c r="M684" s="21"/>
      <c r="N684" s="17"/>
      <c r="O684" s="22"/>
      <c r="P684" s="22"/>
      <c r="Q684" s="22"/>
      <c r="R684" s="23"/>
      <c r="S684" s="23"/>
      <c r="T684" s="23"/>
      <c r="U684" s="23"/>
      <c r="V684" s="24"/>
      <c r="W684" s="20"/>
      <c r="X684" s="17"/>
      <c r="Y684" s="17"/>
      <c r="Z684" s="24"/>
      <c r="AA684" s="24"/>
      <c r="AB684" s="25"/>
      <c r="AC684" s="17"/>
      <c r="AD684" s="17"/>
      <c r="AE684" s="17"/>
      <c r="AF684" s="17"/>
      <c r="AG684" s="17"/>
    </row>
    <row r="685" spans="1:33" ht="15.75" customHeight="1">
      <c r="A685" s="17"/>
      <c r="B685" s="17"/>
      <c r="C685" s="17"/>
      <c r="D685" s="17"/>
      <c r="E685" s="17"/>
      <c r="F685" s="17"/>
      <c r="G685" s="17"/>
      <c r="H685" s="17"/>
      <c r="I685" s="20"/>
      <c r="J685" s="17"/>
      <c r="K685" s="17"/>
      <c r="L685" s="17"/>
      <c r="M685" s="21"/>
      <c r="N685" s="17"/>
      <c r="O685" s="22"/>
      <c r="P685" s="22"/>
      <c r="Q685" s="22"/>
      <c r="R685" s="23"/>
      <c r="S685" s="23"/>
      <c r="T685" s="23"/>
      <c r="U685" s="23"/>
      <c r="V685" s="24"/>
      <c r="W685" s="20"/>
      <c r="X685" s="17"/>
      <c r="Y685" s="17"/>
      <c r="Z685" s="24"/>
      <c r="AA685" s="24"/>
      <c r="AB685" s="25"/>
      <c r="AC685" s="17"/>
      <c r="AD685" s="17"/>
      <c r="AE685" s="17"/>
      <c r="AF685" s="17"/>
      <c r="AG685" s="17"/>
    </row>
    <row r="686" spans="1:33" ht="15.75" customHeight="1">
      <c r="A686" s="17"/>
      <c r="B686" s="17"/>
      <c r="C686" s="17"/>
      <c r="D686" s="17"/>
      <c r="E686" s="17"/>
      <c r="F686" s="17"/>
      <c r="G686" s="17"/>
      <c r="H686" s="17"/>
      <c r="I686" s="20"/>
      <c r="J686" s="17"/>
      <c r="K686" s="17"/>
      <c r="L686" s="17"/>
      <c r="M686" s="21"/>
      <c r="N686" s="17"/>
      <c r="O686" s="22"/>
      <c r="P686" s="22"/>
      <c r="Q686" s="22"/>
      <c r="R686" s="23"/>
      <c r="S686" s="23"/>
      <c r="T686" s="23"/>
      <c r="U686" s="23"/>
      <c r="V686" s="24"/>
      <c r="W686" s="20"/>
      <c r="X686" s="17"/>
      <c r="Y686" s="17"/>
      <c r="Z686" s="24"/>
      <c r="AA686" s="24"/>
      <c r="AB686" s="25"/>
      <c r="AC686" s="17"/>
      <c r="AD686" s="17"/>
      <c r="AE686" s="17"/>
      <c r="AF686" s="17"/>
      <c r="AG686" s="17"/>
    </row>
    <row r="687" spans="1:33" ht="15.75" customHeight="1">
      <c r="A687" s="17"/>
      <c r="B687" s="17"/>
      <c r="C687" s="17"/>
      <c r="D687" s="17"/>
      <c r="E687" s="17"/>
      <c r="F687" s="17"/>
      <c r="G687" s="17"/>
      <c r="H687" s="17"/>
      <c r="I687" s="20"/>
      <c r="J687" s="17"/>
      <c r="K687" s="17"/>
      <c r="L687" s="17"/>
      <c r="M687" s="21"/>
      <c r="N687" s="17"/>
      <c r="O687" s="22"/>
      <c r="P687" s="22"/>
      <c r="Q687" s="22"/>
      <c r="R687" s="23"/>
      <c r="S687" s="23"/>
      <c r="T687" s="23"/>
      <c r="U687" s="23"/>
      <c r="V687" s="24"/>
      <c r="W687" s="20"/>
      <c r="X687" s="17"/>
      <c r="Y687" s="17"/>
      <c r="Z687" s="24"/>
      <c r="AA687" s="24"/>
      <c r="AB687" s="25"/>
      <c r="AC687" s="17"/>
      <c r="AD687" s="17"/>
      <c r="AE687" s="17"/>
      <c r="AF687" s="17"/>
      <c r="AG687" s="17"/>
    </row>
    <row r="688" spans="1:33" ht="15.75" customHeight="1">
      <c r="A688" s="17"/>
      <c r="B688" s="17"/>
      <c r="C688" s="17"/>
      <c r="D688" s="17"/>
      <c r="E688" s="17"/>
      <c r="F688" s="17"/>
      <c r="G688" s="17"/>
      <c r="H688" s="17"/>
      <c r="I688" s="20"/>
      <c r="J688" s="17"/>
      <c r="K688" s="17"/>
      <c r="L688" s="17"/>
      <c r="M688" s="21"/>
      <c r="N688" s="17"/>
      <c r="O688" s="22"/>
      <c r="P688" s="22"/>
      <c r="Q688" s="22"/>
      <c r="R688" s="23"/>
      <c r="S688" s="23"/>
      <c r="T688" s="23"/>
      <c r="U688" s="23"/>
      <c r="V688" s="24"/>
      <c r="W688" s="20"/>
      <c r="X688" s="17"/>
      <c r="Y688" s="17"/>
      <c r="Z688" s="24"/>
      <c r="AA688" s="24"/>
      <c r="AB688" s="25"/>
      <c r="AC688" s="17"/>
      <c r="AD688" s="17"/>
      <c r="AE688" s="17"/>
      <c r="AF688" s="17"/>
      <c r="AG688" s="17"/>
    </row>
    <row r="689" spans="1:33" ht="15.75" customHeight="1">
      <c r="A689" s="17"/>
      <c r="B689" s="17"/>
      <c r="C689" s="17"/>
      <c r="D689" s="17"/>
      <c r="E689" s="17"/>
      <c r="F689" s="17"/>
      <c r="G689" s="17"/>
      <c r="H689" s="17"/>
      <c r="I689" s="20"/>
      <c r="J689" s="17"/>
      <c r="K689" s="17"/>
      <c r="L689" s="17"/>
      <c r="M689" s="21"/>
      <c r="N689" s="17"/>
      <c r="O689" s="22"/>
      <c r="P689" s="22"/>
      <c r="Q689" s="22"/>
      <c r="R689" s="23"/>
      <c r="S689" s="23"/>
      <c r="T689" s="23"/>
      <c r="U689" s="23"/>
      <c r="V689" s="24"/>
      <c r="W689" s="20"/>
      <c r="X689" s="17"/>
      <c r="Y689" s="17"/>
      <c r="Z689" s="24"/>
      <c r="AA689" s="24"/>
      <c r="AB689" s="25"/>
      <c r="AC689" s="17"/>
      <c r="AD689" s="17"/>
      <c r="AE689" s="17"/>
      <c r="AF689" s="17"/>
      <c r="AG689" s="17"/>
    </row>
    <row r="690" spans="1:33" ht="15.75" customHeight="1">
      <c r="A690" s="17"/>
      <c r="B690" s="17"/>
      <c r="C690" s="17"/>
      <c r="D690" s="17"/>
      <c r="E690" s="17"/>
      <c r="F690" s="17"/>
      <c r="G690" s="17"/>
      <c r="H690" s="17"/>
      <c r="I690" s="20"/>
      <c r="J690" s="17"/>
      <c r="K690" s="17"/>
      <c r="L690" s="17"/>
      <c r="M690" s="21"/>
      <c r="N690" s="17"/>
      <c r="O690" s="22"/>
      <c r="P690" s="22"/>
      <c r="Q690" s="22"/>
      <c r="R690" s="23"/>
      <c r="S690" s="23"/>
      <c r="T690" s="23"/>
      <c r="U690" s="23"/>
      <c r="V690" s="24"/>
      <c r="W690" s="20"/>
      <c r="X690" s="17"/>
      <c r="Y690" s="17"/>
      <c r="Z690" s="24"/>
      <c r="AA690" s="24"/>
      <c r="AB690" s="25"/>
      <c r="AC690" s="17"/>
      <c r="AD690" s="17"/>
      <c r="AE690" s="17"/>
      <c r="AF690" s="17"/>
      <c r="AG690" s="17"/>
    </row>
    <row r="691" spans="1:33" ht="15.75" customHeight="1">
      <c r="A691" s="17"/>
      <c r="B691" s="17"/>
      <c r="C691" s="17"/>
      <c r="D691" s="17"/>
      <c r="E691" s="17"/>
      <c r="F691" s="17"/>
      <c r="G691" s="17"/>
      <c r="H691" s="17"/>
      <c r="I691" s="20"/>
      <c r="J691" s="17"/>
      <c r="K691" s="17"/>
      <c r="L691" s="17"/>
      <c r="M691" s="21"/>
      <c r="N691" s="17"/>
      <c r="O691" s="22"/>
      <c r="P691" s="22"/>
      <c r="Q691" s="22"/>
      <c r="R691" s="23"/>
      <c r="S691" s="23"/>
      <c r="T691" s="23"/>
      <c r="U691" s="23"/>
      <c r="V691" s="24"/>
      <c r="W691" s="20"/>
      <c r="X691" s="17"/>
      <c r="Y691" s="17"/>
      <c r="Z691" s="24"/>
      <c r="AA691" s="24"/>
      <c r="AB691" s="25"/>
      <c r="AC691" s="17"/>
      <c r="AD691" s="17"/>
      <c r="AE691" s="17"/>
      <c r="AF691" s="17"/>
      <c r="AG691" s="17"/>
    </row>
    <row r="692" spans="1:33" ht="15.75" customHeight="1">
      <c r="A692" s="17"/>
      <c r="B692" s="17"/>
      <c r="C692" s="17"/>
      <c r="D692" s="17"/>
      <c r="E692" s="17"/>
      <c r="F692" s="17"/>
      <c r="G692" s="17"/>
      <c r="H692" s="17"/>
      <c r="I692" s="20"/>
      <c r="J692" s="17"/>
      <c r="K692" s="17"/>
      <c r="L692" s="17"/>
      <c r="M692" s="21"/>
      <c r="N692" s="17"/>
      <c r="O692" s="22"/>
      <c r="P692" s="22"/>
      <c r="Q692" s="22"/>
      <c r="R692" s="23"/>
      <c r="S692" s="23"/>
      <c r="T692" s="23"/>
      <c r="U692" s="23"/>
      <c r="V692" s="24"/>
      <c r="W692" s="20"/>
      <c r="X692" s="17"/>
      <c r="Y692" s="17"/>
      <c r="Z692" s="24"/>
      <c r="AA692" s="24"/>
      <c r="AB692" s="25"/>
      <c r="AC692" s="17"/>
      <c r="AD692" s="17"/>
      <c r="AE692" s="17"/>
      <c r="AF692" s="17"/>
      <c r="AG692" s="17"/>
    </row>
    <row r="693" spans="1:33" ht="15.75" customHeight="1">
      <c r="A693" s="17"/>
      <c r="B693" s="17"/>
      <c r="C693" s="17"/>
      <c r="D693" s="17"/>
      <c r="E693" s="17"/>
      <c r="F693" s="17"/>
      <c r="G693" s="17"/>
      <c r="H693" s="17"/>
      <c r="I693" s="20"/>
      <c r="J693" s="17"/>
      <c r="K693" s="17"/>
      <c r="L693" s="17"/>
      <c r="M693" s="21"/>
      <c r="N693" s="17"/>
      <c r="O693" s="22"/>
      <c r="P693" s="22"/>
      <c r="Q693" s="22"/>
      <c r="R693" s="23"/>
      <c r="S693" s="23"/>
      <c r="T693" s="23"/>
      <c r="U693" s="23"/>
      <c r="V693" s="24"/>
      <c r="W693" s="20"/>
      <c r="X693" s="17"/>
      <c r="Y693" s="17"/>
      <c r="Z693" s="24"/>
      <c r="AA693" s="24"/>
      <c r="AB693" s="25"/>
      <c r="AC693" s="17"/>
      <c r="AD693" s="17"/>
      <c r="AE693" s="17"/>
      <c r="AF693" s="17"/>
      <c r="AG693" s="17"/>
    </row>
    <row r="694" spans="1:33" ht="15.75" customHeight="1">
      <c r="A694" s="17"/>
      <c r="B694" s="17"/>
      <c r="C694" s="17"/>
      <c r="D694" s="17"/>
      <c r="E694" s="17"/>
      <c r="F694" s="17"/>
      <c r="G694" s="17"/>
      <c r="H694" s="17"/>
      <c r="I694" s="20"/>
      <c r="J694" s="17"/>
      <c r="K694" s="17"/>
      <c r="L694" s="17"/>
      <c r="M694" s="21"/>
      <c r="N694" s="17"/>
      <c r="O694" s="22"/>
      <c r="P694" s="22"/>
      <c r="Q694" s="22"/>
      <c r="R694" s="23"/>
      <c r="S694" s="23"/>
      <c r="T694" s="23"/>
      <c r="U694" s="23"/>
      <c r="V694" s="24"/>
      <c r="W694" s="20"/>
      <c r="X694" s="17"/>
      <c r="Y694" s="17"/>
      <c r="Z694" s="24"/>
      <c r="AA694" s="24"/>
      <c r="AB694" s="25"/>
      <c r="AC694" s="17"/>
      <c r="AD694" s="17"/>
      <c r="AE694" s="17"/>
      <c r="AF694" s="17"/>
      <c r="AG694" s="17"/>
    </row>
    <row r="695" spans="1:33" ht="15.75" customHeight="1">
      <c r="A695" s="17"/>
      <c r="B695" s="17"/>
      <c r="C695" s="17"/>
      <c r="D695" s="17"/>
      <c r="E695" s="17"/>
      <c r="F695" s="17"/>
      <c r="G695" s="17"/>
      <c r="H695" s="17"/>
      <c r="I695" s="20"/>
      <c r="J695" s="17"/>
      <c r="K695" s="17"/>
      <c r="L695" s="17"/>
      <c r="M695" s="21"/>
      <c r="N695" s="17"/>
      <c r="O695" s="22"/>
      <c r="P695" s="22"/>
      <c r="Q695" s="22"/>
      <c r="R695" s="23"/>
      <c r="S695" s="23"/>
      <c r="T695" s="23"/>
      <c r="U695" s="23"/>
      <c r="V695" s="24"/>
      <c r="W695" s="20"/>
      <c r="X695" s="17"/>
      <c r="Y695" s="17"/>
      <c r="Z695" s="24"/>
      <c r="AA695" s="24"/>
      <c r="AB695" s="25"/>
      <c r="AC695" s="17"/>
      <c r="AD695" s="17"/>
      <c r="AE695" s="17"/>
      <c r="AF695" s="17"/>
      <c r="AG695" s="17"/>
    </row>
    <row r="696" spans="1:33" ht="15.75" customHeight="1">
      <c r="A696" s="17"/>
      <c r="B696" s="17"/>
      <c r="C696" s="17"/>
      <c r="D696" s="17"/>
      <c r="E696" s="17"/>
      <c r="F696" s="17"/>
      <c r="G696" s="17"/>
      <c r="H696" s="17"/>
      <c r="I696" s="20"/>
      <c r="J696" s="17"/>
      <c r="K696" s="17"/>
      <c r="L696" s="17"/>
      <c r="M696" s="21"/>
      <c r="N696" s="17"/>
      <c r="O696" s="22"/>
      <c r="P696" s="22"/>
      <c r="Q696" s="22"/>
      <c r="R696" s="23"/>
      <c r="S696" s="23"/>
      <c r="T696" s="23"/>
      <c r="U696" s="23"/>
      <c r="V696" s="24"/>
      <c r="W696" s="20"/>
      <c r="X696" s="17"/>
      <c r="Y696" s="17"/>
      <c r="Z696" s="24"/>
      <c r="AA696" s="24"/>
      <c r="AB696" s="25"/>
      <c r="AC696" s="17"/>
      <c r="AD696" s="17"/>
      <c r="AE696" s="17"/>
      <c r="AF696" s="17"/>
      <c r="AG696" s="17"/>
    </row>
    <row r="697" spans="1:33" ht="15.75" customHeight="1">
      <c r="A697" s="17"/>
      <c r="B697" s="17"/>
      <c r="C697" s="17"/>
      <c r="D697" s="17"/>
      <c r="E697" s="17"/>
      <c r="F697" s="17"/>
      <c r="G697" s="17"/>
      <c r="H697" s="17"/>
      <c r="I697" s="20"/>
      <c r="J697" s="17"/>
      <c r="K697" s="17"/>
      <c r="L697" s="17"/>
      <c r="M697" s="21"/>
      <c r="N697" s="17"/>
      <c r="O697" s="22"/>
      <c r="P697" s="22"/>
      <c r="Q697" s="22"/>
      <c r="R697" s="23"/>
      <c r="S697" s="23"/>
      <c r="T697" s="23"/>
      <c r="U697" s="23"/>
      <c r="V697" s="24"/>
      <c r="W697" s="20"/>
      <c r="X697" s="17"/>
      <c r="Y697" s="17"/>
      <c r="Z697" s="24"/>
      <c r="AA697" s="24"/>
      <c r="AB697" s="25"/>
      <c r="AC697" s="17"/>
      <c r="AD697" s="17"/>
      <c r="AE697" s="17"/>
      <c r="AF697" s="17"/>
      <c r="AG697" s="17"/>
    </row>
    <row r="698" spans="1:33" ht="15.75" customHeight="1">
      <c r="A698" s="17"/>
      <c r="B698" s="17"/>
      <c r="C698" s="17"/>
      <c r="D698" s="17"/>
      <c r="E698" s="17"/>
      <c r="F698" s="17"/>
      <c r="G698" s="17"/>
      <c r="H698" s="17"/>
      <c r="I698" s="20"/>
      <c r="J698" s="17"/>
      <c r="K698" s="17"/>
      <c r="L698" s="17"/>
      <c r="M698" s="21"/>
      <c r="N698" s="17"/>
      <c r="O698" s="22"/>
      <c r="P698" s="22"/>
      <c r="Q698" s="22"/>
      <c r="R698" s="23"/>
      <c r="S698" s="23"/>
      <c r="T698" s="23"/>
      <c r="U698" s="23"/>
      <c r="V698" s="24"/>
      <c r="W698" s="20"/>
      <c r="X698" s="17"/>
      <c r="Y698" s="17"/>
      <c r="Z698" s="24"/>
      <c r="AA698" s="24"/>
      <c r="AB698" s="25"/>
      <c r="AC698" s="17"/>
      <c r="AD698" s="17"/>
      <c r="AE698" s="17"/>
      <c r="AF698" s="17"/>
      <c r="AG698" s="17"/>
    </row>
    <row r="699" spans="1:33" ht="15.75" customHeight="1">
      <c r="A699" s="17"/>
      <c r="B699" s="17"/>
      <c r="C699" s="17"/>
      <c r="D699" s="17"/>
      <c r="E699" s="17"/>
      <c r="F699" s="17"/>
      <c r="G699" s="17"/>
      <c r="H699" s="17"/>
      <c r="I699" s="20"/>
      <c r="J699" s="17"/>
      <c r="K699" s="17"/>
      <c r="L699" s="17"/>
      <c r="M699" s="21"/>
      <c r="N699" s="17"/>
      <c r="O699" s="22"/>
      <c r="P699" s="22"/>
      <c r="Q699" s="22"/>
      <c r="R699" s="23"/>
      <c r="S699" s="23"/>
      <c r="T699" s="23"/>
      <c r="U699" s="23"/>
      <c r="V699" s="24"/>
      <c r="W699" s="20"/>
      <c r="X699" s="17"/>
      <c r="Y699" s="17"/>
      <c r="Z699" s="24"/>
      <c r="AA699" s="24"/>
      <c r="AB699" s="25"/>
      <c r="AC699" s="17"/>
      <c r="AD699" s="17"/>
      <c r="AE699" s="17"/>
      <c r="AF699" s="17"/>
      <c r="AG699" s="17"/>
    </row>
    <row r="700" spans="1:33" ht="15.75" customHeight="1">
      <c r="A700" s="17"/>
      <c r="B700" s="17"/>
      <c r="C700" s="17"/>
      <c r="D700" s="17"/>
      <c r="E700" s="17"/>
      <c r="F700" s="17"/>
      <c r="G700" s="17"/>
      <c r="H700" s="17"/>
      <c r="I700" s="20"/>
      <c r="J700" s="17"/>
      <c r="K700" s="17"/>
      <c r="L700" s="17"/>
      <c r="M700" s="21"/>
      <c r="N700" s="17"/>
      <c r="O700" s="22"/>
      <c r="P700" s="22"/>
      <c r="Q700" s="22"/>
      <c r="R700" s="23"/>
      <c r="S700" s="23"/>
      <c r="T700" s="23"/>
      <c r="U700" s="23"/>
      <c r="V700" s="24"/>
      <c r="W700" s="20"/>
      <c r="X700" s="17"/>
      <c r="Y700" s="17"/>
      <c r="Z700" s="24"/>
      <c r="AA700" s="24"/>
      <c r="AB700" s="25"/>
      <c r="AC700" s="17"/>
      <c r="AD700" s="17"/>
      <c r="AE700" s="17"/>
      <c r="AF700" s="17"/>
      <c r="AG700" s="17"/>
    </row>
    <row r="701" spans="1:33" ht="15.75" customHeight="1">
      <c r="A701" s="17"/>
      <c r="B701" s="17"/>
      <c r="C701" s="17"/>
      <c r="D701" s="17"/>
      <c r="E701" s="17"/>
      <c r="F701" s="17"/>
      <c r="G701" s="17"/>
      <c r="H701" s="17"/>
      <c r="I701" s="20"/>
      <c r="J701" s="17"/>
      <c r="K701" s="17"/>
      <c r="L701" s="17"/>
      <c r="M701" s="21"/>
      <c r="N701" s="17"/>
      <c r="O701" s="22"/>
      <c r="P701" s="22"/>
      <c r="Q701" s="22"/>
      <c r="R701" s="23"/>
      <c r="S701" s="23"/>
      <c r="T701" s="23"/>
      <c r="U701" s="23"/>
      <c r="V701" s="24"/>
      <c r="W701" s="20"/>
      <c r="X701" s="17"/>
      <c r="Y701" s="17"/>
      <c r="Z701" s="24"/>
      <c r="AA701" s="24"/>
      <c r="AB701" s="25"/>
      <c r="AC701" s="17"/>
      <c r="AD701" s="17"/>
      <c r="AE701" s="17"/>
      <c r="AF701" s="17"/>
      <c r="AG701" s="17"/>
    </row>
    <row r="702" spans="1:33" ht="15.75" customHeight="1">
      <c r="A702" s="17"/>
      <c r="B702" s="17"/>
      <c r="C702" s="17"/>
      <c r="D702" s="17"/>
      <c r="E702" s="17"/>
      <c r="F702" s="17"/>
      <c r="G702" s="17"/>
      <c r="H702" s="17"/>
      <c r="I702" s="20"/>
      <c r="J702" s="17"/>
      <c r="K702" s="17"/>
      <c r="L702" s="17"/>
      <c r="M702" s="21"/>
      <c r="N702" s="17"/>
      <c r="O702" s="22"/>
      <c r="P702" s="22"/>
      <c r="Q702" s="22"/>
      <c r="R702" s="23"/>
      <c r="S702" s="23"/>
      <c r="T702" s="23"/>
      <c r="U702" s="23"/>
      <c r="V702" s="24"/>
      <c r="W702" s="20"/>
      <c r="X702" s="17"/>
      <c r="Y702" s="17"/>
      <c r="Z702" s="24"/>
      <c r="AA702" s="24"/>
      <c r="AB702" s="25"/>
      <c r="AC702" s="17"/>
      <c r="AD702" s="17"/>
      <c r="AE702" s="17"/>
      <c r="AF702" s="17"/>
      <c r="AG702" s="17"/>
    </row>
    <row r="703" spans="1:33" ht="15.75" customHeight="1">
      <c r="A703" s="17"/>
      <c r="B703" s="17"/>
      <c r="C703" s="17"/>
      <c r="D703" s="17"/>
      <c r="E703" s="17"/>
      <c r="F703" s="17"/>
      <c r="G703" s="17"/>
      <c r="H703" s="17"/>
      <c r="I703" s="20"/>
      <c r="J703" s="17"/>
      <c r="K703" s="17"/>
      <c r="L703" s="17"/>
      <c r="M703" s="21"/>
      <c r="N703" s="17"/>
      <c r="O703" s="22"/>
      <c r="P703" s="22"/>
      <c r="Q703" s="22"/>
      <c r="R703" s="23"/>
      <c r="S703" s="23"/>
      <c r="T703" s="23"/>
      <c r="U703" s="23"/>
      <c r="V703" s="24"/>
      <c r="W703" s="20"/>
      <c r="X703" s="17"/>
      <c r="Y703" s="17"/>
      <c r="Z703" s="24"/>
      <c r="AA703" s="24"/>
      <c r="AB703" s="25"/>
      <c r="AC703" s="17"/>
      <c r="AD703" s="17"/>
      <c r="AE703" s="17"/>
      <c r="AF703" s="17"/>
      <c r="AG703" s="17"/>
    </row>
    <row r="704" spans="1:33" ht="15.75" customHeight="1">
      <c r="A704" s="17"/>
      <c r="B704" s="17"/>
      <c r="C704" s="17"/>
      <c r="D704" s="17"/>
      <c r="E704" s="17"/>
      <c r="F704" s="17"/>
      <c r="G704" s="17"/>
      <c r="H704" s="17"/>
      <c r="I704" s="20"/>
      <c r="J704" s="17"/>
      <c r="K704" s="17"/>
      <c r="L704" s="17"/>
      <c r="M704" s="21"/>
      <c r="N704" s="17"/>
      <c r="O704" s="22"/>
      <c r="P704" s="22"/>
      <c r="Q704" s="22"/>
      <c r="R704" s="23"/>
      <c r="S704" s="23"/>
      <c r="T704" s="23"/>
      <c r="U704" s="23"/>
      <c r="V704" s="24"/>
      <c r="W704" s="20"/>
      <c r="X704" s="17"/>
      <c r="Y704" s="17"/>
      <c r="Z704" s="24"/>
      <c r="AA704" s="24"/>
      <c r="AB704" s="25"/>
      <c r="AC704" s="17"/>
      <c r="AD704" s="17"/>
      <c r="AE704" s="17"/>
      <c r="AF704" s="17"/>
      <c r="AG704" s="17"/>
    </row>
    <row r="705" spans="1:33" ht="15.75" customHeight="1">
      <c r="A705" s="17"/>
      <c r="B705" s="17"/>
      <c r="C705" s="17"/>
      <c r="D705" s="17"/>
      <c r="E705" s="17"/>
      <c r="F705" s="17"/>
      <c r="G705" s="17"/>
      <c r="H705" s="17"/>
      <c r="I705" s="20"/>
      <c r="J705" s="17"/>
      <c r="K705" s="17"/>
      <c r="L705" s="17"/>
      <c r="M705" s="21"/>
      <c r="N705" s="17"/>
      <c r="O705" s="22"/>
      <c r="P705" s="22"/>
      <c r="Q705" s="22"/>
      <c r="R705" s="23"/>
      <c r="S705" s="23"/>
      <c r="T705" s="23"/>
      <c r="U705" s="23"/>
      <c r="V705" s="24"/>
      <c r="W705" s="20"/>
      <c r="X705" s="17"/>
      <c r="Y705" s="17"/>
      <c r="Z705" s="24"/>
      <c r="AA705" s="24"/>
      <c r="AB705" s="25"/>
      <c r="AC705" s="17"/>
      <c r="AD705" s="17"/>
      <c r="AE705" s="17"/>
      <c r="AF705" s="17"/>
      <c r="AG705" s="17"/>
    </row>
    <row r="706" spans="1:33" ht="15.75" customHeight="1">
      <c r="A706" s="17"/>
      <c r="B706" s="17"/>
      <c r="C706" s="17"/>
      <c r="D706" s="17"/>
      <c r="E706" s="17"/>
      <c r="F706" s="17"/>
      <c r="G706" s="17"/>
      <c r="H706" s="17"/>
      <c r="I706" s="20"/>
      <c r="J706" s="17"/>
      <c r="K706" s="17"/>
      <c r="L706" s="17"/>
      <c r="M706" s="21"/>
      <c r="N706" s="17"/>
      <c r="O706" s="22"/>
      <c r="P706" s="22"/>
      <c r="Q706" s="22"/>
      <c r="R706" s="23"/>
      <c r="S706" s="23"/>
      <c r="T706" s="23"/>
      <c r="U706" s="23"/>
      <c r="V706" s="24"/>
      <c r="W706" s="20"/>
      <c r="X706" s="17"/>
      <c r="Y706" s="17"/>
      <c r="Z706" s="24"/>
      <c r="AA706" s="24"/>
      <c r="AB706" s="25"/>
      <c r="AC706" s="17"/>
      <c r="AD706" s="17"/>
      <c r="AE706" s="17"/>
      <c r="AF706" s="17"/>
      <c r="AG706" s="17"/>
    </row>
    <row r="707" spans="1:33" ht="15.75" customHeight="1">
      <c r="A707" s="17"/>
      <c r="B707" s="17"/>
      <c r="C707" s="17"/>
      <c r="D707" s="17"/>
      <c r="E707" s="17"/>
      <c r="F707" s="17"/>
      <c r="G707" s="17"/>
      <c r="H707" s="17"/>
      <c r="I707" s="20"/>
      <c r="J707" s="17"/>
      <c r="K707" s="17"/>
      <c r="L707" s="17"/>
      <c r="M707" s="21"/>
      <c r="N707" s="17"/>
      <c r="O707" s="22"/>
      <c r="P707" s="22"/>
      <c r="Q707" s="22"/>
      <c r="R707" s="23"/>
      <c r="S707" s="23"/>
      <c r="T707" s="23"/>
      <c r="U707" s="23"/>
      <c r="V707" s="24"/>
      <c r="W707" s="20"/>
      <c r="X707" s="17"/>
      <c r="Y707" s="17"/>
      <c r="Z707" s="24"/>
      <c r="AA707" s="24"/>
      <c r="AB707" s="25"/>
      <c r="AC707" s="17"/>
      <c r="AD707" s="17"/>
      <c r="AE707" s="17"/>
      <c r="AF707" s="17"/>
      <c r="AG707" s="17"/>
    </row>
    <row r="708" spans="1:33" ht="15.75" customHeight="1">
      <c r="A708" s="17"/>
      <c r="B708" s="17"/>
      <c r="C708" s="17"/>
      <c r="D708" s="17"/>
      <c r="E708" s="17"/>
      <c r="F708" s="17"/>
      <c r="G708" s="17"/>
      <c r="H708" s="17"/>
      <c r="I708" s="20"/>
      <c r="J708" s="17"/>
      <c r="K708" s="17"/>
      <c r="L708" s="17"/>
      <c r="M708" s="21"/>
      <c r="N708" s="17"/>
      <c r="O708" s="22"/>
      <c r="P708" s="22"/>
      <c r="Q708" s="22"/>
      <c r="R708" s="23"/>
      <c r="S708" s="23"/>
      <c r="T708" s="23"/>
      <c r="U708" s="23"/>
      <c r="V708" s="24"/>
      <c r="W708" s="20"/>
      <c r="X708" s="17"/>
      <c r="Y708" s="17"/>
      <c r="Z708" s="24"/>
      <c r="AA708" s="24"/>
      <c r="AB708" s="25"/>
      <c r="AC708" s="17"/>
      <c r="AD708" s="17"/>
      <c r="AE708" s="17"/>
      <c r="AF708" s="17"/>
      <c r="AG708" s="17"/>
    </row>
    <row r="709" spans="1:33" ht="15.75" customHeight="1">
      <c r="A709" s="17"/>
      <c r="B709" s="17"/>
      <c r="C709" s="17"/>
      <c r="D709" s="17"/>
      <c r="E709" s="17"/>
      <c r="F709" s="17"/>
      <c r="G709" s="17"/>
      <c r="H709" s="17"/>
      <c r="I709" s="20"/>
      <c r="J709" s="17"/>
      <c r="K709" s="17"/>
      <c r="L709" s="17"/>
      <c r="M709" s="21"/>
      <c r="N709" s="17"/>
      <c r="O709" s="22"/>
      <c r="P709" s="22"/>
      <c r="Q709" s="22"/>
      <c r="R709" s="23"/>
      <c r="S709" s="23"/>
      <c r="T709" s="23"/>
      <c r="U709" s="23"/>
      <c r="V709" s="24"/>
      <c r="W709" s="20"/>
      <c r="X709" s="17"/>
      <c r="Y709" s="17"/>
      <c r="Z709" s="24"/>
      <c r="AA709" s="24"/>
      <c r="AB709" s="25"/>
      <c r="AC709" s="17"/>
      <c r="AD709" s="17"/>
      <c r="AE709" s="17"/>
      <c r="AF709" s="17"/>
      <c r="AG709" s="17"/>
    </row>
    <row r="710" spans="1:33" ht="15.75" customHeight="1">
      <c r="A710" s="17"/>
      <c r="B710" s="17"/>
      <c r="C710" s="17"/>
      <c r="D710" s="17"/>
      <c r="E710" s="17"/>
      <c r="F710" s="17"/>
      <c r="G710" s="17"/>
      <c r="H710" s="17"/>
      <c r="I710" s="20"/>
      <c r="J710" s="17"/>
      <c r="K710" s="17"/>
      <c r="L710" s="17"/>
      <c r="M710" s="21"/>
      <c r="N710" s="17"/>
      <c r="O710" s="22"/>
      <c r="P710" s="22"/>
      <c r="Q710" s="22"/>
      <c r="R710" s="23"/>
      <c r="S710" s="23"/>
      <c r="T710" s="23"/>
      <c r="U710" s="23"/>
      <c r="V710" s="24"/>
      <c r="W710" s="20"/>
      <c r="X710" s="17"/>
      <c r="Y710" s="17"/>
      <c r="Z710" s="24"/>
      <c r="AA710" s="24"/>
      <c r="AB710" s="25"/>
      <c r="AC710" s="17"/>
      <c r="AD710" s="17"/>
      <c r="AE710" s="17"/>
      <c r="AF710" s="17"/>
      <c r="AG710" s="17"/>
    </row>
    <row r="711" spans="1:33" ht="15.75" customHeight="1">
      <c r="A711" s="17"/>
      <c r="B711" s="17"/>
      <c r="C711" s="17"/>
      <c r="D711" s="17"/>
      <c r="E711" s="17"/>
      <c r="F711" s="17"/>
      <c r="G711" s="17"/>
      <c r="H711" s="17"/>
      <c r="I711" s="20"/>
      <c r="J711" s="17"/>
      <c r="K711" s="17"/>
      <c r="L711" s="17"/>
      <c r="M711" s="21"/>
      <c r="N711" s="17"/>
      <c r="O711" s="22"/>
      <c r="P711" s="22"/>
      <c r="Q711" s="22"/>
      <c r="R711" s="23"/>
      <c r="S711" s="23"/>
      <c r="T711" s="23"/>
      <c r="U711" s="23"/>
      <c r="V711" s="24"/>
      <c r="W711" s="20"/>
      <c r="X711" s="17"/>
      <c r="Y711" s="17"/>
      <c r="Z711" s="24"/>
      <c r="AA711" s="24"/>
      <c r="AB711" s="25"/>
      <c r="AC711" s="17"/>
      <c r="AD711" s="17"/>
      <c r="AE711" s="17"/>
      <c r="AF711" s="17"/>
      <c r="AG711" s="17"/>
    </row>
    <row r="712" spans="1:33" ht="15.75" customHeight="1">
      <c r="A712" s="17"/>
      <c r="B712" s="17"/>
      <c r="C712" s="17"/>
      <c r="D712" s="17"/>
      <c r="E712" s="17"/>
      <c r="F712" s="17"/>
      <c r="G712" s="17"/>
      <c r="H712" s="17"/>
      <c r="I712" s="20"/>
      <c r="J712" s="17"/>
      <c r="K712" s="17"/>
      <c r="L712" s="17"/>
      <c r="M712" s="21"/>
      <c r="N712" s="17"/>
      <c r="O712" s="22"/>
      <c r="P712" s="22"/>
      <c r="Q712" s="22"/>
      <c r="R712" s="23"/>
      <c r="S712" s="23"/>
      <c r="T712" s="23"/>
      <c r="U712" s="23"/>
      <c r="V712" s="24"/>
      <c r="W712" s="20"/>
      <c r="X712" s="17"/>
      <c r="Y712" s="17"/>
      <c r="Z712" s="24"/>
      <c r="AA712" s="24"/>
      <c r="AB712" s="25"/>
      <c r="AC712" s="17"/>
      <c r="AD712" s="17"/>
      <c r="AE712" s="17"/>
      <c r="AF712" s="17"/>
      <c r="AG712" s="17"/>
    </row>
    <row r="713" spans="1:33" ht="15.75" customHeight="1">
      <c r="A713" s="17"/>
      <c r="B713" s="17"/>
      <c r="C713" s="17"/>
      <c r="D713" s="17"/>
      <c r="E713" s="17"/>
      <c r="F713" s="17"/>
      <c r="G713" s="17"/>
      <c r="H713" s="17"/>
      <c r="I713" s="20"/>
      <c r="J713" s="17"/>
      <c r="K713" s="17"/>
      <c r="L713" s="17"/>
      <c r="M713" s="21"/>
      <c r="N713" s="17"/>
      <c r="O713" s="22"/>
      <c r="P713" s="22"/>
      <c r="Q713" s="22"/>
      <c r="R713" s="23"/>
      <c r="S713" s="23"/>
      <c r="T713" s="23"/>
      <c r="U713" s="23"/>
      <c r="V713" s="24"/>
      <c r="W713" s="20"/>
      <c r="X713" s="17"/>
      <c r="Y713" s="17"/>
      <c r="Z713" s="24"/>
      <c r="AA713" s="24"/>
      <c r="AB713" s="25"/>
      <c r="AC713" s="17"/>
      <c r="AD713" s="17"/>
      <c r="AE713" s="17"/>
      <c r="AF713" s="17"/>
      <c r="AG713" s="17"/>
    </row>
    <row r="714" spans="1:33" ht="15.75" customHeight="1">
      <c r="A714" s="17"/>
      <c r="B714" s="17"/>
      <c r="C714" s="17"/>
      <c r="D714" s="17"/>
      <c r="E714" s="17"/>
      <c r="F714" s="17"/>
      <c r="G714" s="17"/>
      <c r="H714" s="17"/>
      <c r="I714" s="20"/>
      <c r="J714" s="17"/>
      <c r="K714" s="17"/>
      <c r="L714" s="17"/>
      <c r="M714" s="21"/>
      <c r="N714" s="17"/>
      <c r="O714" s="22"/>
      <c r="P714" s="22"/>
      <c r="Q714" s="22"/>
      <c r="R714" s="23"/>
      <c r="S714" s="23"/>
      <c r="T714" s="23"/>
      <c r="U714" s="23"/>
      <c r="V714" s="24"/>
      <c r="W714" s="20"/>
      <c r="X714" s="17"/>
      <c r="Y714" s="17"/>
      <c r="Z714" s="24"/>
      <c r="AA714" s="24"/>
      <c r="AB714" s="25"/>
      <c r="AC714" s="17"/>
      <c r="AD714" s="17"/>
      <c r="AE714" s="17"/>
      <c r="AF714" s="17"/>
      <c r="AG714" s="17"/>
    </row>
    <row r="715" spans="1:33" ht="15.75" customHeight="1">
      <c r="A715" s="17"/>
      <c r="B715" s="17"/>
      <c r="C715" s="17"/>
      <c r="D715" s="17"/>
      <c r="E715" s="17"/>
      <c r="F715" s="17"/>
      <c r="G715" s="17"/>
      <c r="H715" s="17"/>
      <c r="I715" s="20"/>
      <c r="J715" s="17"/>
      <c r="K715" s="17"/>
      <c r="L715" s="17"/>
      <c r="M715" s="21"/>
      <c r="N715" s="17"/>
      <c r="O715" s="22"/>
      <c r="P715" s="22"/>
      <c r="Q715" s="22"/>
      <c r="R715" s="23"/>
      <c r="S715" s="23"/>
      <c r="T715" s="23"/>
      <c r="U715" s="23"/>
      <c r="V715" s="24"/>
      <c r="W715" s="20"/>
      <c r="X715" s="17"/>
      <c r="Y715" s="17"/>
      <c r="Z715" s="24"/>
      <c r="AA715" s="24"/>
      <c r="AB715" s="25"/>
      <c r="AC715" s="17"/>
      <c r="AD715" s="17"/>
      <c r="AE715" s="17"/>
      <c r="AF715" s="17"/>
      <c r="AG715" s="17"/>
    </row>
    <row r="716" spans="1:33" ht="15.75" customHeight="1">
      <c r="A716" s="17"/>
      <c r="B716" s="17"/>
      <c r="C716" s="17"/>
      <c r="D716" s="17"/>
      <c r="E716" s="17"/>
      <c r="F716" s="17"/>
      <c r="G716" s="17"/>
      <c r="H716" s="17"/>
      <c r="I716" s="20"/>
      <c r="J716" s="17"/>
      <c r="K716" s="17"/>
      <c r="L716" s="17"/>
      <c r="M716" s="21"/>
      <c r="N716" s="17"/>
      <c r="O716" s="22"/>
      <c r="P716" s="22"/>
      <c r="Q716" s="22"/>
      <c r="R716" s="23"/>
      <c r="S716" s="23"/>
      <c r="T716" s="23"/>
      <c r="U716" s="23"/>
      <c r="V716" s="24"/>
      <c r="W716" s="20"/>
      <c r="X716" s="17"/>
      <c r="Y716" s="17"/>
      <c r="Z716" s="24"/>
      <c r="AA716" s="24"/>
      <c r="AB716" s="25"/>
      <c r="AC716" s="17"/>
      <c r="AD716" s="17"/>
      <c r="AE716" s="17"/>
      <c r="AF716" s="17"/>
      <c r="AG716" s="17"/>
    </row>
    <row r="717" spans="1:33" ht="15.75" customHeight="1">
      <c r="A717" s="17"/>
      <c r="B717" s="17"/>
      <c r="C717" s="17"/>
      <c r="D717" s="17"/>
      <c r="E717" s="17"/>
      <c r="F717" s="17"/>
      <c r="G717" s="17"/>
      <c r="H717" s="17"/>
      <c r="I717" s="20"/>
      <c r="J717" s="17"/>
      <c r="K717" s="17"/>
      <c r="L717" s="17"/>
      <c r="M717" s="21"/>
      <c r="N717" s="17"/>
      <c r="O717" s="22"/>
      <c r="P717" s="22"/>
      <c r="Q717" s="22"/>
      <c r="R717" s="23"/>
      <c r="S717" s="23"/>
      <c r="T717" s="23"/>
      <c r="U717" s="23"/>
      <c r="V717" s="24"/>
      <c r="W717" s="20"/>
      <c r="X717" s="17"/>
      <c r="Y717" s="17"/>
      <c r="Z717" s="24"/>
      <c r="AA717" s="24"/>
      <c r="AB717" s="25"/>
      <c r="AC717" s="17"/>
      <c r="AD717" s="17"/>
      <c r="AE717" s="17"/>
      <c r="AF717" s="17"/>
      <c r="AG717" s="17"/>
    </row>
    <row r="718" spans="1:33" ht="15.75" customHeight="1">
      <c r="A718" s="17"/>
      <c r="B718" s="17"/>
      <c r="C718" s="17"/>
      <c r="D718" s="17"/>
      <c r="E718" s="17"/>
      <c r="F718" s="17"/>
      <c r="G718" s="17"/>
      <c r="H718" s="17"/>
      <c r="I718" s="20"/>
      <c r="J718" s="17"/>
      <c r="K718" s="17"/>
      <c r="L718" s="17"/>
      <c r="M718" s="21"/>
      <c r="N718" s="17"/>
      <c r="O718" s="22"/>
      <c r="P718" s="22"/>
      <c r="Q718" s="22"/>
      <c r="R718" s="23"/>
      <c r="S718" s="23"/>
      <c r="T718" s="23"/>
      <c r="U718" s="23"/>
      <c r="V718" s="24"/>
      <c r="W718" s="20"/>
      <c r="X718" s="17"/>
      <c r="Y718" s="17"/>
      <c r="Z718" s="24"/>
      <c r="AA718" s="24"/>
      <c r="AB718" s="25"/>
      <c r="AC718" s="17"/>
      <c r="AD718" s="17"/>
      <c r="AE718" s="17"/>
      <c r="AF718" s="17"/>
      <c r="AG718" s="17"/>
    </row>
    <row r="719" spans="1:33" ht="15.75" customHeight="1">
      <c r="A719" s="17"/>
      <c r="B719" s="17"/>
      <c r="C719" s="17"/>
      <c r="D719" s="17"/>
      <c r="E719" s="17"/>
      <c r="F719" s="17"/>
      <c r="G719" s="17"/>
      <c r="H719" s="17"/>
      <c r="I719" s="20"/>
      <c r="J719" s="17"/>
      <c r="K719" s="17"/>
      <c r="L719" s="17"/>
      <c r="M719" s="21"/>
      <c r="N719" s="17"/>
      <c r="O719" s="22"/>
      <c r="P719" s="22"/>
      <c r="Q719" s="22"/>
      <c r="R719" s="23"/>
      <c r="S719" s="23"/>
      <c r="T719" s="23"/>
      <c r="U719" s="23"/>
      <c r="V719" s="24"/>
      <c r="W719" s="20"/>
      <c r="X719" s="17"/>
      <c r="Y719" s="17"/>
      <c r="Z719" s="24"/>
      <c r="AA719" s="24"/>
      <c r="AB719" s="25"/>
      <c r="AC719" s="17"/>
      <c r="AD719" s="17"/>
      <c r="AE719" s="17"/>
      <c r="AF719" s="17"/>
      <c r="AG719" s="17"/>
    </row>
    <row r="720" spans="1:33" ht="15.75" customHeight="1">
      <c r="A720" s="17"/>
      <c r="B720" s="17"/>
      <c r="C720" s="17"/>
      <c r="D720" s="17"/>
      <c r="E720" s="17"/>
      <c r="F720" s="17"/>
      <c r="G720" s="17"/>
      <c r="H720" s="17"/>
      <c r="I720" s="20"/>
      <c r="J720" s="17"/>
      <c r="K720" s="17"/>
      <c r="L720" s="17"/>
      <c r="M720" s="21"/>
      <c r="N720" s="17"/>
      <c r="O720" s="22"/>
      <c r="P720" s="22"/>
      <c r="Q720" s="22"/>
      <c r="R720" s="23"/>
      <c r="S720" s="23"/>
      <c r="T720" s="23"/>
      <c r="U720" s="23"/>
      <c r="V720" s="24"/>
      <c r="W720" s="20"/>
      <c r="X720" s="17"/>
      <c r="Y720" s="17"/>
      <c r="Z720" s="24"/>
      <c r="AA720" s="24"/>
      <c r="AB720" s="25"/>
      <c r="AC720" s="17"/>
      <c r="AD720" s="17"/>
      <c r="AE720" s="17"/>
      <c r="AF720" s="17"/>
      <c r="AG720" s="17"/>
    </row>
    <row r="721" spans="1:33" ht="15.75" customHeight="1">
      <c r="A721" s="17"/>
      <c r="B721" s="17"/>
      <c r="C721" s="17"/>
      <c r="D721" s="17"/>
      <c r="E721" s="17"/>
      <c r="F721" s="17"/>
      <c r="G721" s="17"/>
      <c r="H721" s="17"/>
      <c r="I721" s="20"/>
      <c r="J721" s="17"/>
      <c r="K721" s="17"/>
      <c r="L721" s="17"/>
      <c r="M721" s="21"/>
      <c r="N721" s="17"/>
      <c r="O721" s="22"/>
      <c r="P721" s="22"/>
      <c r="Q721" s="22"/>
      <c r="R721" s="23"/>
      <c r="S721" s="23"/>
      <c r="T721" s="23"/>
      <c r="U721" s="23"/>
      <c r="V721" s="24"/>
      <c r="W721" s="20"/>
      <c r="X721" s="17"/>
      <c r="Y721" s="17"/>
      <c r="Z721" s="24"/>
      <c r="AA721" s="24"/>
      <c r="AB721" s="25"/>
      <c r="AC721" s="17"/>
      <c r="AD721" s="17"/>
      <c r="AE721" s="17"/>
      <c r="AF721" s="17"/>
      <c r="AG721" s="17"/>
    </row>
    <row r="722" spans="1:33" ht="15.75" customHeight="1">
      <c r="A722" s="17"/>
      <c r="B722" s="17"/>
      <c r="C722" s="17"/>
      <c r="D722" s="17"/>
      <c r="E722" s="17"/>
      <c r="F722" s="17"/>
      <c r="G722" s="17"/>
      <c r="H722" s="17"/>
      <c r="I722" s="20"/>
      <c r="J722" s="17"/>
      <c r="K722" s="17"/>
      <c r="L722" s="17"/>
      <c r="M722" s="21"/>
      <c r="N722" s="17"/>
      <c r="O722" s="22"/>
      <c r="P722" s="22"/>
      <c r="Q722" s="22"/>
      <c r="R722" s="23"/>
      <c r="S722" s="23"/>
      <c r="T722" s="23"/>
      <c r="U722" s="23"/>
      <c r="V722" s="24"/>
      <c r="W722" s="20"/>
      <c r="X722" s="17"/>
      <c r="Y722" s="17"/>
      <c r="Z722" s="24"/>
      <c r="AA722" s="24"/>
      <c r="AB722" s="25"/>
      <c r="AC722" s="17"/>
      <c r="AD722" s="17"/>
      <c r="AE722" s="17"/>
      <c r="AF722" s="17"/>
      <c r="AG722" s="17"/>
    </row>
    <row r="723" spans="1:33" ht="15.75" customHeight="1">
      <c r="A723" s="17"/>
      <c r="B723" s="17"/>
      <c r="C723" s="17"/>
      <c r="D723" s="17"/>
      <c r="E723" s="17"/>
      <c r="F723" s="17"/>
      <c r="G723" s="17"/>
      <c r="H723" s="17"/>
      <c r="I723" s="20"/>
      <c r="J723" s="17"/>
      <c r="K723" s="17"/>
      <c r="L723" s="17"/>
      <c r="M723" s="21"/>
      <c r="N723" s="17"/>
      <c r="O723" s="22"/>
      <c r="P723" s="22"/>
      <c r="Q723" s="22"/>
      <c r="R723" s="23"/>
      <c r="S723" s="23"/>
      <c r="T723" s="23"/>
      <c r="U723" s="23"/>
      <c r="V723" s="24"/>
      <c r="W723" s="20"/>
      <c r="X723" s="17"/>
      <c r="Y723" s="17"/>
      <c r="Z723" s="24"/>
      <c r="AA723" s="24"/>
      <c r="AB723" s="25"/>
      <c r="AC723" s="17"/>
      <c r="AD723" s="17"/>
      <c r="AE723" s="17"/>
      <c r="AF723" s="17"/>
      <c r="AG723" s="17"/>
    </row>
    <row r="724" spans="1:33" ht="15.75" customHeight="1">
      <c r="A724" s="17"/>
      <c r="B724" s="17"/>
      <c r="C724" s="17"/>
      <c r="D724" s="17"/>
      <c r="E724" s="17"/>
      <c r="F724" s="17"/>
      <c r="G724" s="17"/>
      <c r="H724" s="17"/>
      <c r="I724" s="20"/>
      <c r="J724" s="17"/>
      <c r="K724" s="17"/>
      <c r="L724" s="17"/>
      <c r="M724" s="21"/>
      <c r="N724" s="17"/>
      <c r="O724" s="22"/>
      <c r="P724" s="22"/>
      <c r="Q724" s="22"/>
      <c r="R724" s="23"/>
      <c r="S724" s="23"/>
      <c r="T724" s="23"/>
      <c r="U724" s="23"/>
      <c r="V724" s="24"/>
      <c r="W724" s="20"/>
      <c r="X724" s="17"/>
      <c r="Y724" s="17"/>
      <c r="Z724" s="24"/>
      <c r="AA724" s="24"/>
      <c r="AB724" s="25"/>
      <c r="AC724" s="17"/>
      <c r="AD724" s="17"/>
      <c r="AE724" s="17"/>
      <c r="AF724" s="17"/>
      <c r="AG724" s="17"/>
    </row>
    <row r="725" spans="1:33" ht="15.75" customHeight="1">
      <c r="A725" s="17"/>
      <c r="B725" s="17"/>
      <c r="C725" s="17"/>
      <c r="D725" s="17"/>
      <c r="E725" s="17"/>
      <c r="F725" s="17"/>
      <c r="G725" s="17"/>
      <c r="H725" s="17"/>
      <c r="I725" s="20"/>
      <c r="J725" s="17"/>
      <c r="K725" s="17"/>
      <c r="L725" s="17"/>
      <c r="M725" s="21"/>
      <c r="N725" s="17"/>
      <c r="O725" s="22"/>
      <c r="P725" s="22"/>
      <c r="Q725" s="22"/>
      <c r="R725" s="23"/>
      <c r="S725" s="23"/>
      <c r="T725" s="23"/>
      <c r="U725" s="23"/>
      <c r="V725" s="24"/>
      <c r="W725" s="20"/>
      <c r="X725" s="17"/>
      <c r="Y725" s="17"/>
      <c r="Z725" s="24"/>
      <c r="AA725" s="24"/>
      <c r="AB725" s="25"/>
      <c r="AC725" s="17"/>
      <c r="AD725" s="17"/>
      <c r="AE725" s="17"/>
      <c r="AF725" s="17"/>
      <c r="AG725" s="17"/>
    </row>
    <row r="726" spans="1:33" ht="15.75" customHeight="1">
      <c r="A726" s="17"/>
      <c r="B726" s="17"/>
      <c r="C726" s="17"/>
      <c r="D726" s="17"/>
      <c r="E726" s="17"/>
      <c r="F726" s="17"/>
      <c r="G726" s="17"/>
      <c r="H726" s="17"/>
      <c r="I726" s="20"/>
      <c r="J726" s="17"/>
      <c r="K726" s="17"/>
      <c r="L726" s="17"/>
      <c r="M726" s="21"/>
      <c r="N726" s="17"/>
      <c r="O726" s="22"/>
      <c r="P726" s="22"/>
      <c r="Q726" s="22"/>
      <c r="R726" s="23"/>
      <c r="S726" s="23"/>
      <c r="T726" s="23"/>
      <c r="U726" s="23"/>
      <c r="V726" s="24"/>
      <c r="W726" s="20"/>
      <c r="X726" s="17"/>
      <c r="Y726" s="17"/>
      <c r="Z726" s="24"/>
      <c r="AA726" s="24"/>
      <c r="AB726" s="25"/>
      <c r="AC726" s="17"/>
      <c r="AD726" s="17"/>
      <c r="AE726" s="17"/>
      <c r="AF726" s="17"/>
      <c r="AG726" s="17"/>
    </row>
    <row r="727" spans="1:33" ht="15.75" customHeight="1">
      <c r="A727" s="17"/>
      <c r="B727" s="17"/>
      <c r="C727" s="17"/>
      <c r="D727" s="17"/>
      <c r="E727" s="17"/>
      <c r="F727" s="17"/>
      <c r="G727" s="17"/>
      <c r="H727" s="17"/>
      <c r="I727" s="20"/>
      <c r="J727" s="17"/>
      <c r="K727" s="17"/>
      <c r="L727" s="17"/>
      <c r="M727" s="21"/>
      <c r="N727" s="17"/>
      <c r="O727" s="22"/>
      <c r="P727" s="22"/>
      <c r="Q727" s="22"/>
      <c r="R727" s="23"/>
      <c r="S727" s="23"/>
      <c r="T727" s="23"/>
      <c r="U727" s="23"/>
      <c r="V727" s="24"/>
      <c r="W727" s="20"/>
      <c r="X727" s="17"/>
      <c r="Y727" s="17"/>
      <c r="Z727" s="24"/>
      <c r="AA727" s="24"/>
      <c r="AB727" s="25"/>
      <c r="AC727" s="17"/>
      <c r="AD727" s="17"/>
      <c r="AE727" s="17"/>
      <c r="AF727" s="17"/>
      <c r="AG727" s="17"/>
    </row>
    <row r="728" spans="1:33" ht="15.75" customHeight="1">
      <c r="A728" s="17"/>
      <c r="B728" s="17"/>
      <c r="C728" s="17"/>
      <c r="D728" s="17"/>
      <c r="E728" s="17"/>
      <c r="F728" s="17"/>
      <c r="G728" s="17"/>
      <c r="H728" s="17"/>
      <c r="I728" s="20"/>
      <c r="J728" s="17"/>
      <c r="K728" s="17"/>
      <c r="L728" s="17"/>
      <c r="M728" s="21"/>
      <c r="N728" s="17"/>
      <c r="O728" s="22"/>
      <c r="P728" s="22"/>
      <c r="Q728" s="22"/>
      <c r="R728" s="23"/>
      <c r="S728" s="23"/>
      <c r="T728" s="23"/>
      <c r="U728" s="23"/>
      <c r="V728" s="24"/>
      <c r="W728" s="20"/>
      <c r="X728" s="17"/>
      <c r="Y728" s="17"/>
      <c r="Z728" s="24"/>
      <c r="AA728" s="24"/>
      <c r="AB728" s="25"/>
      <c r="AC728" s="17"/>
      <c r="AD728" s="17"/>
      <c r="AE728" s="17"/>
      <c r="AF728" s="17"/>
      <c r="AG728" s="17"/>
    </row>
    <row r="729" spans="1:33" ht="15.75" customHeight="1">
      <c r="A729" s="17"/>
      <c r="B729" s="17"/>
      <c r="C729" s="17"/>
      <c r="D729" s="17"/>
      <c r="E729" s="17"/>
      <c r="F729" s="17"/>
      <c r="G729" s="17"/>
      <c r="H729" s="17"/>
      <c r="I729" s="20"/>
      <c r="J729" s="17"/>
      <c r="K729" s="17"/>
      <c r="L729" s="17"/>
      <c r="M729" s="21"/>
      <c r="N729" s="17"/>
      <c r="O729" s="22"/>
      <c r="P729" s="22"/>
      <c r="Q729" s="22"/>
      <c r="R729" s="23"/>
      <c r="S729" s="23"/>
      <c r="T729" s="23"/>
      <c r="U729" s="23"/>
      <c r="V729" s="24"/>
      <c r="W729" s="20"/>
      <c r="X729" s="17"/>
      <c r="Y729" s="17"/>
      <c r="Z729" s="24"/>
      <c r="AA729" s="24"/>
      <c r="AB729" s="25"/>
      <c r="AC729" s="17"/>
      <c r="AD729" s="17"/>
      <c r="AE729" s="17"/>
      <c r="AF729" s="17"/>
      <c r="AG729" s="17"/>
    </row>
    <row r="730" spans="1:33" ht="15.75" customHeight="1">
      <c r="A730" s="17"/>
      <c r="B730" s="17"/>
      <c r="C730" s="17"/>
      <c r="D730" s="17"/>
      <c r="E730" s="17"/>
      <c r="F730" s="17"/>
      <c r="G730" s="17"/>
      <c r="H730" s="17"/>
      <c r="I730" s="20"/>
      <c r="J730" s="17"/>
      <c r="K730" s="17"/>
      <c r="L730" s="17"/>
      <c r="M730" s="21"/>
      <c r="N730" s="17"/>
      <c r="O730" s="22"/>
      <c r="P730" s="22"/>
      <c r="Q730" s="22"/>
      <c r="R730" s="23"/>
      <c r="S730" s="23"/>
      <c r="T730" s="23"/>
      <c r="U730" s="23"/>
      <c r="V730" s="24"/>
      <c r="W730" s="20"/>
      <c r="X730" s="17"/>
      <c r="Y730" s="17"/>
      <c r="Z730" s="24"/>
      <c r="AA730" s="24"/>
      <c r="AB730" s="25"/>
      <c r="AC730" s="17"/>
      <c r="AD730" s="17"/>
      <c r="AE730" s="17"/>
      <c r="AF730" s="17"/>
      <c r="AG730" s="17"/>
    </row>
    <row r="731" spans="1:33" ht="15.75" customHeight="1">
      <c r="A731" s="17"/>
      <c r="B731" s="17"/>
      <c r="C731" s="17"/>
      <c r="D731" s="17"/>
      <c r="E731" s="17"/>
      <c r="F731" s="17"/>
      <c r="G731" s="17"/>
      <c r="H731" s="17"/>
      <c r="I731" s="20"/>
      <c r="J731" s="17"/>
      <c r="K731" s="17"/>
      <c r="L731" s="17"/>
      <c r="M731" s="21"/>
      <c r="N731" s="17"/>
      <c r="O731" s="22"/>
      <c r="P731" s="22"/>
      <c r="Q731" s="22"/>
      <c r="R731" s="23"/>
      <c r="S731" s="23"/>
      <c r="T731" s="23"/>
      <c r="U731" s="23"/>
      <c r="V731" s="24"/>
      <c r="W731" s="20"/>
      <c r="X731" s="17"/>
      <c r="Y731" s="17"/>
      <c r="Z731" s="24"/>
      <c r="AA731" s="24"/>
      <c r="AB731" s="25"/>
      <c r="AC731" s="17"/>
      <c r="AD731" s="17"/>
      <c r="AE731" s="17"/>
      <c r="AF731" s="17"/>
      <c r="AG731" s="17"/>
    </row>
    <row r="732" spans="1:33" ht="15.75" customHeight="1">
      <c r="A732" s="17"/>
      <c r="B732" s="17"/>
      <c r="C732" s="17"/>
      <c r="D732" s="17"/>
      <c r="E732" s="17"/>
      <c r="F732" s="17"/>
      <c r="G732" s="17"/>
      <c r="H732" s="17"/>
      <c r="I732" s="20"/>
      <c r="J732" s="17"/>
      <c r="K732" s="17"/>
      <c r="L732" s="17"/>
      <c r="M732" s="21"/>
      <c r="N732" s="17"/>
      <c r="O732" s="22"/>
      <c r="P732" s="22"/>
      <c r="Q732" s="22"/>
      <c r="R732" s="23"/>
      <c r="S732" s="23"/>
      <c r="T732" s="23"/>
      <c r="U732" s="23"/>
      <c r="V732" s="24"/>
      <c r="W732" s="20"/>
      <c r="X732" s="17"/>
      <c r="Y732" s="17"/>
      <c r="Z732" s="24"/>
      <c r="AA732" s="24"/>
      <c r="AB732" s="25"/>
      <c r="AC732" s="17"/>
      <c r="AD732" s="17"/>
      <c r="AE732" s="17"/>
      <c r="AF732" s="17"/>
      <c r="AG732" s="17"/>
    </row>
    <row r="733" spans="1:33" ht="15.75" customHeight="1">
      <c r="A733" s="17"/>
      <c r="B733" s="17"/>
      <c r="C733" s="17"/>
      <c r="D733" s="17"/>
      <c r="E733" s="17"/>
      <c r="F733" s="17"/>
      <c r="G733" s="17"/>
      <c r="H733" s="17"/>
      <c r="I733" s="20"/>
      <c r="J733" s="17"/>
      <c r="K733" s="17"/>
      <c r="L733" s="17"/>
      <c r="M733" s="21"/>
      <c r="N733" s="17"/>
      <c r="O733" s="22"/>
      <c r="P733" s="22"/>
      <c r="Q733" s="22"/>
      <c r="R733" s="23"/>
      <c r="S733" s="23"/>
      <c r="T733" s="23"/>
      <c r="U733" s="23"/>
      <c r="V733" s="24"/>
      <c r="W733" s="20"/>
      <c r="X733" s="17"/>
      <c r="Y733" s="17"/>
      <c r="Z733" s="24"/>
      <c r="AA733" s="24"/>
      <c r="AB733" s="25"/>
      <c r="AC733" s="17"/>
      <c r="AD733" s="17"/>
      <c r="AE733" s="17"/>
      <c r="AF733" s="17"/>
      <c r="AG733" s="17"/>
    </row>
    <row r="734" spans="1:33" ht="15.75" customHeight="1">
      <c r="A734" s="17"/>
      <c r="B734" s="17"/>
      <c r="C734" s="17"/>
      <c r="D734" s="17"/>
      <c r="E734" s="17"/>
      <c r="F734" s="17"/>
      <c r="G734" s="17"/>
      <c r="H734" s="17"/>
      <c r="I734" s="20"/>
      <c r="J734" s="17"/>
      <c r="K734" s="17"/>
      <c r="L734" s="17"/>
      <c r="M734" s="21"/>
      <c r="N734" s="17"/>
      <c r="O734" s="22"/>
      <c r="P734" s="22"/>
      <c r="Q734" s="22"/>
      <c r="R734" s="23"/>
      <c r="S734" s="23"/>
      <c r="T734" s="23"/>
      <c r="U734" s="23"/>
      <c r="V734" s="24"/>
      <c r="W734" s="20"/>
      <c r="X734" s="17"/>
      <c r="Y734" s="17"/>
      <c r="Z734" s="24"/>
      <c r="AA734" s="24"/>
      <c r="AB734" s="25"/>
      <c r="AC734" s="17"/>
      <c r="AD734" s="17"/>
      <c r="AE734" s="17"/>
      <c r="AF734" s="17"/>
      <c r="AG734" s="17"/>
    </row>
    <row r="735" spans="1:33" ht="15.75" customHeight="1">
      <c r="A735" s="17"/>
      <c r="B735" s="17"/>
      <c r="C735" s="17"/>
      <c r="D735" s="17"/>
      <c r="E735" s="17"/>
      <c r="F735" s="17"/>
      <c r="G735" s="17"/>
      <c r="H735" s="17"/>
      <c r="I735" s="20"/>
      <c r="J735" s="17"/>
      <c r="K735" s="17"/>
      <c r="L735" s="17"/>
      <c r="M735" s="21"/>
      <c r="N735" s="17"/>
      <c r="O735" s="22"/>
      <c r="P735" s="22"/>
      <c r="Q735" s="22"/>
      <c r="R735" s="23"/>
      <c r="S735" s="23"/>
      <c r="T735" s="23"/>
      <c r="U735" s="23"/>
      <c r="V735" s="24"/>
      <c r="W735" s="20"/>
      <c r="X735" s="17"/>
      <c r="Y735" s="17"/>
      <c r="Z735" s="24"/>
      <c r="AA735" s="24"/>
      <c r="AB735" s="25"/>
      <c r="AC735" s="17"/>
      <c r="AD735" s="17"/>
      <c r="AE735" s="17"/>
      <c r="AF735" s="17"/>
      <c r="AG735" s="17"/>
    </row>
    <row r="736" spans="1:33" ht="15.75" customHeight="1">
      <c r="A736" s="17"/>
      <c r="B736" s="17"/>
      <c r="C736" s="17"/>
      <c r="D736" s="17"/>
      <c r="E736" s="17"/>
      <c r="F736" s="17"/>
      <c r="G736" s="17"/>
      <c r="H736" s="17"/>
      <c r="I736" s="20"/>
      <c r="J736" s="17"/>
      <c r="K736" s="17"/>
      <c r="L736" s="17"/>
      <c r="M736" s="21"/>
      <c r="N736" s="17"/>
      <c r="O736" s="22"/>
      <c r="P736" s="22"/>
      <c r="Q736" s="22"/>
      <c r="R736" s="23"/>
      <c r="S736" s="23"/>
      <c r="T736" s="23"/>
      <c r="U736" s="23"/>
      <c r="V736" s="24"/>
      <c r="W736" s="20"/>
      <c r="X736" s="17"/>
      <c r="Y736" s="17"/>
      <c r="Z736" s="24"/>
      <c r="AA736" s="24"/>
      <c r="AB736" s="25"/>
      <c r="AC736" s="17"/>
      <c r="AD736" s="17"/>
      <c r="AE736" s="17"/>
      <c r="AF736" s="17"/>
      <c r="AG736" s="17"/>
    </row>
    <row r="737" spans="1:33" ht="15.75" customHeight="1">
      <c r="A737" s="17"/>
      <c r="B737" s="17"/>
      <c r="C737" s="17"/>
      <c r="D737" s="17"/>
      <c r="E737" s="17"/>
      <c r="F737" s="17"/>
      <c r="G737" s="17"/>
      <c r="H737" s="17"/>
      <c r="I737" s="20"/>
      <c r="J737" s="17"/>
      <c r="K737" s="17"/>
      <c r="L737" s="17"/>
      <c r="M737" s="21"/>
      <c r="N737" s="17"/>
      <c r="O737" s="22"/>
      <c r="P737" s="22"/>
      <c r="Q737" s="22"/>
      <c r="R737" s="23"/>
      <c r="S737" s="23"/>
      <c r="T737" s="23"/>
      <c r="U737" s="23"/>
      <c r="V737" s="24"/>
      <c r="W737" s="20"/>
      <c r="X737" s="17"/>
      <c r="Y737" s="17"/>
      <c r="Z737" s="24"/>
      <c r="AA737" s="24"/>
      <c r="AB737" s="25"/>
      <c r="AC737" s="17"/>
      <c r="AD737" s="17"/>
      <c r="AE737" s="17"/>
      <c r="AF737" s="17"/>
      <c r="AG737" s="17"/>
    </row>
    <row r="738" spans="1:33" ht="15.75" customHeight="1">
      <c r="A738" s="17"/>
      <c r="B738" s="17"/>
      <c r="C738" s="17"/>
      <c r="D738" s="17"/>
      <c r="E738" s="17"/>
      <c r="F738" s="17"/>
      <c r="G738" s="17"/>
      <c r="H738" s="17"/>
      <c r="I738" s="20"/>
      <c r="J738" s="17"/>
      <c r="K738" s="17"/>
      <c r="L738" s="17"/>
      <c r="M738" s="21"/>
      <c r="N738" s="17"/>
      <c r="O738" s="22"/>
      <c r="P738" s="22"/>
      <c r="Q738" s="22"/>
      <c r="R738" s="23"/>
      <c r="S738" s="23"/>
      <c r="T738" s="23"/>
      <c r="U738" s="23"/>
      <c r="V738" s="24"/>
      <c r="W738" s="20"/>
      <c r="X738" s="17"/>
      <c r="Y738" s="17"/>
      <c r="Z738" s="24"/>
      <c r="AA738" s="24"/>
      <c r="AB738" s="25"/>
      <c r="AC738" s="17"/>
      <c r="AD738" s="17"/>
      <c r="AE738" s="17"/>
      <c r="AF738" s="17"/>
      <c r="AG738" s="17"/>
    </row>
    <row r="739" spans="1:33" ht="15.75" customHeight="1">
      <c r="A739" s="17"/>
      <c r="B739" s="17"/>
      <c r="C739" s="17"/>
      <c r="D739" s="17"/>
      <c r="E739" s="17"/>
      <c r="F739" s="17"/>
      <c r="G739" s="17"/>
      <c r="H739" s="17"/>
      <c r="I739" s="20"/>
      <c r="J739" s="17"/>
      <c r="K739" s="17"/>
      <c r="L739" s="17"/>
      <c r="M739" s="21"/>
      <c r="N739" s="17"/>
      <c r="O739" s="22"/>
      <c r="P739" s="22"/>
      <c r="Q739" s="22"/>
      <c r="R739" s="23"/>
      <c r="S739" s="23"/>
      <c r="T739" s="23"/>
      <c r="U739" s="23"/>
      <c r="V739" s="24"/>
      <c r="W739" s="20"/>
      <c r="X739" s="17"/>
      <c r="Y739" s="17"/>
      <c r="Z739" s="24"/>
      <c r="AA739" s="24"/>
      <c r="AB739" s="25"/>
      <c r="AC739" s="17"/>
      <c r="AD739" s="17"/>
      <c r="AE739" s="17"/>
      <c r="AF739" s="17"/>
      <c r="AG739" s="17"/>
    </row>
    <row r="740" spans="1:33" ht="15.75" customHeight="1">
      <c r="A740" s="17"/>
      <c r="B740" s="17"/>
      <c r="C740" s="17"/>
      <c r="D740" s="17"/>
      <c r="E740" s="17"/>
      <c r="F740" s="17"/>
      <c r="G740" s="17"/>
      <c r="H740" s="17"/>
      <c r="I740" s="20"/>
      <c r="J740" s="17"/>
      <c r="K740" s="17"/>
      <c r="L740" s="17"/>
      <c r="M740" s="21"/>
      <c r="N740" s="17"/>
      <c r="O740" s="22"/>
      <c r="P740" s="22"/>
      <c r="Q740" s="22"/>
      <c r="R740" s="23"/>
      <c r="S740" s="23"/>
      <c r="T740" s="23"/>
      <c r="U740" s="23"/>
      <c r="V740" s="24"/>
      <c r="W740" s="20"/>
      <c r="X740" s="17"/>
      <c r="Y740" s="17"/>
      <c r="Z740" s="24"/>
      <c r="AA740" s="24"/>
      <c r="AB740" s="25"/>
      <c r="AC740" s="17"/>
      <c r="AD740" s="17"/>
      <c r="AE740" s="17"/>
      <c r="AF740" s="17"/>
      <c r="AG740" s="17"/>
    </row>
    <row r="741" spans="1:33" ht="15.75" customHeight="1">
      <c r="A741" s="17"/>
      <c r="B741" s="17"/>
      <c r="C741" s="17"/>
      <c r="D741" s="17"/>
      <c r="E741" s="17"/>
      <c r="F741" s="17"/>
      <c r="G741" s="17"/>
      <c r="H741" s="17"/>
      <c r="I741" s="20"/>
      <c r="J741" s="17"/>
      <c r="K741" s="17"/>
      <c r="L741" s="17"/>
      <c r="M741" s="21"/>
      <c r="N741" s="17"/>
      <c r="O741" s="22"/>
      <c r="P741" s="22"/>
      <c r="Q741" s="22"/>
      <c r="R741" s="23"/>
      <c r="S741" s="23"/>
      <c r="T741" s="23"/>
      <c r="U741" s="23"/>
      <c r="V741" s="24"/>
      <c r="W741" s="20"/>
      <c r="X741" s="17"/>
      <c r="Y741" s="17"/>
      <c r="Z741" s="24"/>
      <c r="AA741" s="24"/>
      <c r="AB741" s="25"/>
      <c r="AC741" s="17"/>
      <c r="AD741" s="17"/>
      <c r="AE741" s="17"/>
      <c r="AF741" s="17"/>
      <c r="AG741" s="17"/>
    </row>
    <row r="742" spans="1:33" ht="15.75" customHeight="1">
      <c r="A742" s="17"/>
      <c r="B742" s="17"/>
      <c r="C742" s="17"/>
      <c r="D742" s="17"/>
      <c r="E742" s="17"/>
      <c r="F742" s="17"/>
      <c r="G742" s="17"/>
      <c r="H742" s="17"/>
      <c r="I742" s="20"/>
      <c r="J742" s="17"/>
      <c r="K742" s="17"/>
      <c r="L742" s="17"/>
      <c r="M742" s="21"/>
      <c r="N742" s="17"/>
      <c r="O742" s="22"/>
      <c r="P742" s="22"/>
      <c r="Q742" s="22"/>
      <c r="R742" s="23"/>
      <c r="S742" s="23"/>
      <c r="T742" s="23"/>
      <c r="U742" s="23"/>
      <c r="V742" s="24"/>
      <c r="W742" s="20"/>
      <c r="X742" s="17"/>
      <c r="Y742" s="17"/>
      <c r="Z742" s="24"/>
      <c r="AA742" s="24"/>
      <c r="AB742" s="25"/>
      <c r="AC742" s="17"/>
      <c r="AD742" s="17"/>
      <c r="AE742" s="17"/>
      <c r="AF742" s="17"/>
      <c r="AG742" s="17"/>
    </row>
    <row r="743" spans="1:33" ht="15.75" customHeight="1">
      <c r="A743" s="17"/>
      <c r="B743" s="17"/>
      <c r="C743" s="17"/>
      <c r="D743" s="17"/>
      <c r="E743" s="17"/>
      <c r="F743" s="17"/>
      <c r="G743" s="17"/>
      <c r="H743" s="17"/>
      <c r="I743" s="20"/>
      <c r="J743" s="17"/>
      <c r="K743" s="17"/>
      <c r="L743" s="17"/>
      <c r="M743" s="21"/>
      <c r="N743" s="17"/>
      <c r="O743" s="22"/>
      <c r="P743" s="22"/>
      <c r="Q743" s="22"/>
      <c r="R743" s="23"/>
      <c r="S743" s="23"/>
      <c r="T743" s="23"/>
      <c r="U743" s="23"/>
      <c r="V743" s="24"/>
      <c r="W743" s="20"/>
      <c r="X743" s="17"/>
      <c r="Y743" s="17"/>
      <c r="Z743" s="24"/>
      <c r="AA743" s="24"/>
      <c r="AB743" s="25"/>
      <c r="AC743" s="17"/>
      <c r="AD743" s="17"/>
      <c r="AE743" s="17"/>
      <c r="AF743" s="17"/>
      <c r="AG743" s="17"/>
    </row>
    <row r="744" spans="1:33" ht="15.75" customHeight="1">
      <c r="A744" s="17"/>
      <c r="B744" s="17"/>
      <c r="C744" s="17"/>
      <c r="D744" s="17"/>
      <c r="E744" s="17"/>
      <c r="F744" s="17"/>
      <c r="G744" s="17"/>
      <c r="H744" s="17"/>
      <c r="I744" s="20"/>
      <c r="J744" s="17"/>
      <c r="K744" s="17"/>
      <c r="L744" s="17"/>
      <c r="M744" s="21"/>
      <c r="N744" s="17"/>
      <c r="O744" s="22"/>
      <c r="P744" s="22"/>
      <c r="Q744" s="22"/>
      <c r="R744" s="23"/>
      <c r="S744" s="23"/>
      <c r="T744" s="23"/>
      <c r="U744" s="23"/>
      <c r="V744" s="24"/>
      <c r="W744" s="20"/>
      <c r="X744" s="17"/>
      <c r="Y744" s="17"/>
      <c r="Z744" s="24"/>
      <c r="AA744" s="24"/>
      <c r="AB744" s="25"/>
      <c r="AC744" s="17"/>
      <c r="AD744" s="17"/>
      <c r="AE744" s="17"/>
      <c r="AF744" s="17"/>
      <c r="AG744" s="17"/>
    </row>
    <row r="745" spans="1:33" ht="15.75" customHeight="1">
      <c r="A745" s="17"/>
      <c r="B745" s="17"/>
      <c r="C745" s="17"/>
      <c r="D745" s="17"/>
      <c r="E745" s="17"/>
      <c r="F745" s="17"/>
      <c r="G745" s="17"/>
      <c r="H745" s="17"/>
      <c r="I745" s="20"/>
      <c r="J745" s="17"/>
      <c r="K745" s="17"/>
      <c r="L745" s="17"/>
      <c r="M745" s="21"/>
      <c r="N745" s="17"/>
      <c r="O745" s="22"/>
      <c r="P745" s="22"/>
      <c r="Q745" s="22"/>
      <c r="R745" s="23"/>
      <c r="S745" s="23"/>
      <c r="T745" s="23"/>
      <c r="U745" s="23"/>
      <c r="V745" s="24"/>
      <c r="W745" s="20"/>
      <c r="X745" s="17"/>
      <c r="Y745" s="17"/>
      <c r="Z745" s="24"/>
      <c r="AA745" s="24"/>
      <c r="AB745" s="25"/>
      <c r="AC745" s="17"/>
      <c r="AD745" s="17"/>
      <c r="AE745" s="17"/>
      <c r="AF745" s="17"/>
      <c r="AG745" s="17"/>
    </row>
    <row r="746" spans="1:33" ht="15.75" customHeight="1">
      <c r="A746" s="17"/>
      <c r="B746" s="17"/>
      <c r="C746" s="17"/>
      <c r="D746" s="17"/>
      <c r="E746" s="17"/>
      <c r="F746" s="17"/>
      <c r="G746" s="17"/>
      <c r="H746" s="17"/>
      <c r="I746" s="20"/>
      <c r="J746" s="17"/>
      <c r="K746" s="17"/>
      <c r="L746" s="17"/>
      <c r="M746" s="21"/>
      <c r="N746" s="17"/>
      <c r="O746" s="22"/>
      <c r="P746" s="22"/>
      <c r="Q746" s="22"/>
      <c r="R746" s="23"/>
      <c r="S746" s="23"/>
      <c r="T746" s="23"/>
      <c r="U746" s="23"/>
      <c r="V746" s="24"/>
      <c r="W746" s="20"/>
      <c r="X746" s="17"/>
      <c r="Y746" s="17"/>
      <c r="Z746" s="24"/>
      <c r="AA746" s="24"/>
      <c r="AB746" s="25"/>
      <c r="AC746" s="17"/>
      <c r="AD746" s="17"/>
      <c r="AE746" s="17"/>
      <c r="AF746" s="17"/>
      <c r="AG746" s="17"/>
    </row>
    <row r="747" spans="1:33" ht="15.75" customHeight="1">
      <c r="A747" s="17"/>
      <c r="B747" s="17"/>
      <c r="C747" s="17"/>
      <c r="D747" s="17"/>
      <c r="E747" s="17"/>
      <c r="F747" s="17"/>
      <c r="G747" s="17"/>
      <c r="H747" s="17"/>
      <c r="I747" s="20"/>
      <c r="J747" s="17"/>
      <c r="K747" s="17"/>
      <c r="L747" s="17"/>
      <c r="M747" s="21"/>
      <c r="N747" s="17"/>
      <c r="O747" s="22"/>
      <c r="P747" s="22"/>
      <c r="Q747" s="22"/>
      <c r="R747" s="23"/>
      <c r="S747" s="23"/>
      <c r="T747" s="23"/>
      <c r="U747" s="23"/>
      <c r="V747" s="24"/>
      <c r="W747" s="20"/>
      <c r="X747" s="17"/>
      <c r="Y747" s="17"/>
      <c r="Z747" s="24"/>
      <c r="AA747" s="24"/>
      <c r="AB747" s="25"/>
      <c r="AC747" s="17"/>
      <c r="AD747" s="17"/>
      <c r="AE747" s="17"/>
      <c r="AF747" s="17"/>
      <c r="AG747" s="17"/>
    </row>
    <row r="748" spans="1:33" ht="15.75" customHeight="1">
      <c r="A748" s="17"/>
      <c r="B748" s="17"/>
      <c r="C748" s="17"/>
      <c r="D748" s="17"/>
      <c r="E748" s="17"/>
      <c r="F748" s="17"/>
      <c r="G748" s="17"/>
      <c r="H748" s="17"/>
      <c r="I748" s="20"/>
      <c r="J748" s="17"/>
      <c r="K748" s="17"/>
      <c r="L748" s="17"/>
      <c r="M748" s="21"/>
      <c r="N748" s="17"/>
      <c r="O748" s="22"/>
      <c r="P748" s="22"/>
      <c r="Q748" s="22"/>
      <c r="R748" s="23"/>
      <c r="S748" s="23"/>
      <c r="T748" s="23"/>
      <c r="U748" s="23"/>
      <c r="V748" s="24"/>
      <c r="W748" s="20"/>
      <c r="X748" s="17"/>
      <c r="Y748" s="17"/>
      <c r="Z748" s="24"/>
      <c r="AA748" s="24"/>
      <c r="AB748" s="25"/>
      <c r="AC748" s="17"/>
      <c r="AD748" s="17"/>
      <c r="AE748" s="17"/>
      <c r="AF748" s="17"/>
      <c r="AG748" s="17"/>
    </row>
    <row r="749" spans="1:33" ht="15.75" customHeight="1">
      <c r="A749" s="17"/>
      <c r="B749" s="17"/>
      <c r="C749" s="17"/>
      <c r="D749" s="17"/>
      <c r="E749" s="17"/>
      <c r="F749" s="17"/>
      <c r="G749" s="17"/>
      <c r="H749" s="17"/>
      <c r="I749" s="20"/>
      <c r="J749" s="17"/>
      <c r="K749" s="17"/>
      <c r="L749" s="17"/>
      <c r="M749" s="21"/>
      <c r="N749" s="17"/>
      <c r="O749" s="22"/>
      <c r="P749" s="22"/>
      <c r="Q749" s="22"/>
      <c r="R749" s="23"/>
      <c r="S749" s="23"/>
      <c r="T749" s="23"/>
      <c r="U749" s="23"/>
      <c r="V749" s="24"/>
      <c r="W749" s="20"/>
      <c r="X749" s="17"/>
      <c r="Y749" s="17"/>
      <c r="Z749" s="24"/>
      <c r="AA749" s="24"/>
      <c r="AB749" s="25"/>
      <c r="AC749" s="17"/>
      <c r="AD749" s="17"/>
      <c r="AE749" s="17"/>
      <c r="AF749" s="17"/>
      <c r="AG749" s="17"/>
    </row>
    <row r="750" spans="1:33" ht="15.75" customHeight="1">
      <c r="A750" s="17"/>
      <c r="B750" s="17"/>
      <c r="C750" s="17"/>
      <c r="D750" s="17"/>
      <c r="E750" s="17"/>
      <c r="F750" s="17"/>
      <c r="G750" s="17"/>
      <c r="H750" s="17"/>
      <c r="I750" s="20"/>
      <c r="J750" s="17"/>
      <c r="K750" s="17"/>
      <c r="L750" s="17"/>
      <c r="M750" s="21"/>
      <c r="N750" s="17"/>
      <c r="O750" s="22"/>
      <c r="P750" s="22"/>
      <c r="Q750" s="22"/>
      <c r="R750" s="23"/>
      <c r="S750" s="23"/>
      <c r="T750" s="23"/>
      <c r="U750" s="23"/>
      <c r="V750" s="24"/>
      <c r="W750" s="20"/>
      <c r="X750" s="17"/>
      <c r="Y750" s="17"/>
      <c r="Z750" s="24"/>
      <c r="AA750" s="24"/>
      <c r="AB750" s="25"/>
      <c r="AC750" s="17"/>
      <c r="AD750" s="17"/>
      <c r="AE750" s="17"/>
      <c r="AF750" s="17"/>
      <c r="AG750" s="17"/>
    </row>
    <row r="751" spans="1:33" ht="15.75" customHeight="1">
      <c r="A751" s="17"/>
      <c r="B751" s="17"/>
      <c r="C751" s="17"/>
      <c r="D751" s="17"/>
      <c r="E751" s="17"/>
      <c r="F751" s="17"/>
      <c r="G751" s="17"/>
      <c r="H751" s="17"/>
      <c r="I751" s="20"/>
      <c r="J751" s="17"/>
      <c r="K751" s="17"/>
      <c r="L751" s="17"/>
      <c r="M751" s="21"/>
      <c r="N751" s="17"/>
      <c r="O751" s="22"/>
      <c r="P751" s="22"/>
      <c r="Q751" s="22"/>
      <c r="R751" s="23"/>
      <c r="S751" s="23"/>
      <c r="T751" s="23"/>
      <c r="U751" s="23"/>
      <c r="V751" s="24"/>
      <c r="W751" s="20"/>
      <c r="X751" s="17"/>
      <c r="Y751" s="17"/>
      <c r="Z751" s="24"/>
      <c r="AA751" s="24"/>
      <c r="AB751" s="25"/>
      <c r="AC751" s="17"/>
      <c r="AD751" s="17"/>
      <c r="AE751" s="17"/>
      <c r="AF751" s="17"/>
      <c r="AG751" s="17"/>
    </row>
    <row r="752" spans="1:33" ht="15.75" customHeight="1">
      <c r="A752" s="17"/>
      <c r="B752" s="17"/>
      <c r="C752" s="17"/>
      <c r="D752" s="17"/>
      <c r="E752" s="17"/>
      <c r="F752" s="17"/>
      <c r="G752" s="17"/>
      <c r="H752" s="17"/>
      <c r="I752" s="20"/>
      <c r="J752" s="17"/>
      <c r="K752" s="17"/>
      <c r="L752" s="17"/>
      <c r="M752" s="21"/>
      <c r="N752" s="17"/>
      <c r="O752" s="22"/>
      <c r="P752" s="22"/>
      <c r="Q752" s="22"/>
      <c r="R752" s="23"/>
      <c r="S752" s="23"/>
      <c r="T752" s="23"/>
      <c r="U752" s="23"/>
      <c r="V752" s="24"/>
      <c r="W752" s="20"/>
      <c r="X752" s="17"/>
      <c r="Y752" s="17"/>
      <c r="Z752" s="24"/>
      <c r="AA752" s="24"/>
      <c r="AB752" s="25"/>
      <c r="AC752" s="17"/>
      <c r="AD752" s="17"/>
      <c r="AE752" s="17"/>
      <c r="AF752" s="17"/>
      <c r="AG752" s="17"/>
    </row>
    <row r="753" spans="1:33" ht="15.75" customHeight="1">
      <c r="A753" s="17"/>
      <c r="B753" s="17"/>
      <c r="C753" s="17"/>
      <c r="D753" s="17"/>
      <c r="E753" s="17"/>
      <c r="F753" s="17"/>
      <c r="G753" s="17"/>
      <c r="H753" s="17"/>
      <c r="I753" s="20"/>
      <c r="J753" s="17"/>
      <c r="K753" s="17"/>
      <c r="L753" s="17"/>
      <c r="M753" s="21"/>
      <c r="N753" s="17"/>
      <c r="O753" s="22"/>
      <c r="P753" s="22"/>
      <c r="Q753" s="22"/>
      <c r="R753" s="23"/>
      <c r="S753" s="23"/>
      <c r="T753" s="23"/>
      <c r="U753" s="23"/>
      <c r="V753" s="24"/>
      <c r="W753" s="20"/>
      <c r="X753" s="17"/>
      <c r="Y753" s="17"/>
      <c r="Z753" s="24"/>
      <c r="AA753" s="24"/>
      <c r="AB753" s="25"/>
      <c r="AC753" s="17"/>
      <c r="AD753" s="17"/>
      <c r="AE753" s="17"/>
      <c r="AF753" s="17"/>
      <c r="AG753" s="17"/>
    </row>
    <row r="754" spans="1:33" ht="15.75" customHeight="1">
      <c r="A754" s="17"/>
      <c r="B754" s="17"/>
      <c r="C754" s="17"/>
      <c r="D754" s="17"/>
      <c r="E754" s="17"/>
      <c r="F754" s="17"/>
      <c r="G754" s="17"/>
      <c r="H754" s="17"/>
      <c r="I754" s="20"/>
      <c r="J754" s="17"/>
      <c r="K754" s="17"/>
      <c r="L754" s="17"/>
      <c r="M754" s="21"/>
      <c r="N754" s="17"/>
      <c r="O754" s="22"/>
      <c r="P754" s="22"/>
      <c r="Q754" s="22"/>
      <c r="R754" s="23"/>
      <c r="S754" s="23"/>
      <c r="T754" s="23"/>
      <c r="U754" s="23"/>
      <c r="V754" s="24"/>
      <c r="W754" s="20"/>
      <c r="X754" s="17"/>
      <c r="Y754" s="17"/>
      <c r="Z754" s="24"/>
      <c r="AA754" s="24"/>
      <c r="AB754" s="25"/>
      <c r="AC754" s="17"/>
      <c r="AD754" s="17"/>
      <c r="AE754" s="17"/>
      <c r="AF754" s="17"/>
      <c r="AG754" s="17"/>
    </row>
    <row r="755" spans="1:33" ht="15.75" customHeight="1">
      <c r="A755" s="17"/>
      <c r="B755" s="17"/>
      <c r="C755" s="17"/>
      <c r="D755" s="17"/>
      <c r="E755" s="17"/>
      <c r="F755" s="17"/>
      <c r="G755" s="17"/>
      <c r="H755" s="17"/>
      <c r="I755" s="20"/>
      <c r="J755" s="17"/>
      <c r="K755" s="17"/>
      <c r="L755" s="17"/>
      <c r="M755" s="21"/>
      <c r="N755" s="17"/>
      <c r="O755" s="22"/>
      <c r="P755" s="22"/>
      <c r="Q755" s="22"/>
      <c r="R755" s="23"/>
      <c r="S755" s="23"/>
      <c r="T755" s="23"/>
      <c r="U755" s="23"/>
      <c r="V755" s="24"/>
      <c r="W755" s="20"/>
      <c r="X755" s="17"/>
      <c r="Y755" s="17"/>
      <c r="Z755" s="24"/>
      <c r="AA755" s="24"/>
      <c r="AB755" s="25"/>
      <c r="AC755" s="17"/>
      <c r="AD755" s="17"/>
      <c r="AE755" s="17"/>
      <c r="AF755" s="17"/>
      <c r="AG755" s="17"/>
    </row>
    <row r="756" spans="1:33" ht="15.75" customHeight="1">
      <c r="A756" s="17"/>
      <c r="B756" s="17"/>
      <c r="C756" s="17"/>
      <c r="D756" s="17"/>
      <c r="E756" s="17"/>
      <c r="F756" s="17"/>
      <c r="G756" s="17"/>
      <c r="H756" s="17"/>
      <c r="I756" s="20"/>
      <c r="J756" s="17"/>
      <c r="K756" s="17"/>
      <c r="L756" s="17"/>
      <c r="M756" s="21"/>
      <c r="N756" s="17"/>
      <c r="O756" s="22"/>
      <c r="P756" s="22"/>
      <c r="Q756" s="22"/>
      <c r="R756" s="23"/>
      <c r="S756" s="23"/>
      <c r="T756" s="23"/>
      <c r="U756" s="23"/>
      <c r="V756" s="24"/>
      <c r="W756" s="20"/>
      <c r="X756" s="17"/>
      <c r="Y756" s="17"/>
      <c r="Z756" s="24"/>
      <c r="AA756" s="24"/>
      <c r="AB756" s="25"/>
      <c r="AC756" s="17"/>
      <c r="AD756" s="17"/>
      <c r="AE756" s="17"/>
      <c r="AF756" s="17"/>
      <c r="AG756" s="17"/>
    </row>
    <row r="757" spans="1:33" ht="15.75" customHeight="1">
      <c r="A757" s="17"/>
      <c r="B757" s="17"/>
      <c r="C757" s="17"/>
      <c r="D757" s="17"/>
      <c r="E757" s="17"/>
      <c r="F757" s="17"/>
      <c r="G757" s="17"/>
      <c r="H757" s="17"/>
      <c r="I757" s="20"/>
      <c r="J757" s="17"/>
      <c r="K757" s="17"/>
      <c r="L757" s="17"/>
      <c r="M757" s="21"/>
      <c r="N757" s="17"/>
      <c r="O757" s="22"/>
      <c r="P757" s="22"/>
      <c r="Q757" s="22"/>
      <c r="R757" s="23"/>
      <c r="S757" s="23"/>
      <c r="T757" s="23"/>
      <c r="U757" s="23"/>
      <c r="V757" s="24"/>
      <c r="W757" s="20"/>
      <c r="X757" s="17"/>
      <c r="Y757" s="17"/>
      <c r="Z757" s="24"/>
      <c r="AA757" s="24"/>
      <c r="AB757" s="25"/>
      <c r="AC757" s="17"/>
      <c r="AD757" s="17"/>
      <c r="AE757" s="17"/>
      <c r="AF757" s="17"/>
      <c r="AG757" s="17"/>
    </row>
    <row r="758" spans="1:33" ht="15.75" customHeight="1">
      <c r="A758" s="17"/>
      <c r="B758" s="17"/>
      <c r="C758" s="17"/>
      <c r="D758" s="17"/>
      <c r="E758" s="17"/>
      <c r="F758" s="17"/>
      <c r="G758" s="17"/>
      <c r="H758" s="17"/>
      <c r="I758" s="20"/>
      <c r="J758" s="17"/>
      <c r="K758" s="17"/>
      <c r="L758" s="17"/>
      <c r="M758" s="21"/>
      <c r="N758" s="17"/>
      <c r="O758" s="22"/>
      <c r="P758" s="22"/>
      <c r="Q758" s="22"/>
      <c r="R758" s="23"/>
      <c r="S758" s="23"/>
      <c r="T758" s="23"/>
      <c r="U758" s="23"/>
      <c r="V758" s="24"/>
      <c r="W758" s="20"/>
      <c r="X758" s="17"/>
      <c r="Y758" s="17"/>
      <c r="Z758" s="24"/>
      <c r="AA758" s="24"/>
      <c r="AB758" s="25"/>
      <c r="AC758" s="17"/>
      <c r="AD758" s="17"/>
      <c r="AE758" s="17"/>
      <c r="AF758" s="17"/>
      <c r="AG758" s="17"/>
    </row>
    <row r="759" spans="1:33" ht="15.75" customHeight="1">
      <c r="A759" s="17"/>
      <c r="B759" s="17"/>
      <c r="C759" s="17"/>
      <c r="D759" s="17"/>
      <c r="E759" s="17"/>
      <c r="F759" s="17"/>
      <c r="G759" s="17"/>
      <c r="H759" s="17"/>
      <c r="I759" s="20"/>
      <c r="J759" s="17"/>
      <c r="K759" s="17"/>
      <c r="L759" s="17"/>
      <c r="M759" s="21"/>
      <c r="N759" s="17"/>
      <c r="O759" s="22"/>
      <c r="P759" s="22"/>
      <c r="Q759" s="22"/>
      <c r="R759" s="23"/>
      <c r="S759" s="23"/>
      <c r="T759" s="23"/>
      <c r="U759" s="23"/>
      <c r="V759" s="24"/>
      <c r="W759" s="20"/>
      <c r="X759" s="17"/>
      <c r="Y759" s="17"/>
      <c r="Z759" s="24"/>
      <c r="AA759" s="24"/>
      <c r="AB759" s="25"/>
      <c r="AC759" s="17"/>
      <c r="AD759" s="17"/>
      <c r="AE759" s="17"/>
      <c r="AF759" s="17"/>
      <c r="AG759" s="17"/>
    </row>
    <row r="760" spans="1:33" ht="15.75" customHeight="1">
      <c r="A760" s="17"/>
      <c r="B760" s="17"/>
      <c r="C760" s="17"/>
      <c r="D760" s="17"/>
      <c r="E760" s="17"/>
      <c r="F760" s="17"/>
      <c r="G760" s="17"/>
      <c r="H760" s="17"/>
      <c r="I760" s="20"/>
      <c r="J760" s="17"/>
      <c r="K760" s="17"/>
      <c r="L760" s="17"/>
      <c r="M760" s="21"/>
      <c r="N760" s="17"/>
      <c r="O760" s="22"/>
      <c r="P760" s="22"/>
      <c r="Q760" s="22"/>
      <c r="R760" s="23"/>
      <c r="S760" s="23"/>
      <c r="T760" s="23"/>
      <c r="U760" s="23"/>
      <c r="V760" s="24"/>
      <c r="W760" s="20"/>
      <c r="X760" s="17"/>
      <c r="Y760" s="17"/>
      <c r="Z760" s="24"/>
      <c r="AA760" s="24"/>
      <c r="AB760" s="25"/>
      <c r="AC760" s="17"/>
      <c r="AD760" s="17"/>
      <c r="AE760" s="17"/>
      <c r="AF760" s="17"/>
      <c r="AG760" s="17"/>
    </row>
    <row r="761" spans="1:33" ht="15.75" customHeight="1">
      <c r="A761" s="17"/>
      <c r="B761" s="17"/>
      <c r="C761" s="17"/>
      <c r="D761" s="17"/>
      <c r="E761" s="17"/>
      <c r="F761" s="17"/>
      <c r="G761" s="17"/>
      <c r="H761" s="17"/>
      <c r="I761" s="20"/>
      <c r="J761" s="17"/>
      <c r="K761" s="17"/>
      <c r="L761" s="17"/>
      <c r="M761" s="21"/>
      <c r="N761" s="17"/>
      <c r="O761" s="22"/>
      <c r="P761" s="22"/>
      <c r="Q761" s="22"/>
      <c r="R761" s="23"/>
      <c r="S761" s="23"/>
      <c r="T761" s="23"/>
      <c r="U761" s="23"/>
      <c r="V761" s="24"/>
      <c r="W761" s="20"/>
      <c r="X761" s="17"/>
      <c r="Y761" s="17"/>
      <c r="Z761" s="24"/>
      <c r="AA761" s="24"/>
      <c r="AB761" s="25"/>
      <c r="AC761" s="17"/>
      <c r="AD761" s="17"/>
      <c r="AE761" s="17"/>
      <c r="AF761" s="17"/>
      <c r="AG761" s="17"/>
    </row>
    <row r="762" spans="1:33" ht="15.75" customHeight="1">
      <c r="A762" s="17"/>
      <c r="B762" s="17"/>
      <c r="C762" s="17"/>
      <c r="D762" s="17"/>
      <c r="E762" s="17"/>
      <c r="F762" s="17"/>
      <c r="G762" s="17"/>
      <c r="H762" s="17"/>
      <c r="I762" s="20"/>
      <c r="J762" s="17"/>
      <c r="K762" s="17"/>
      <c r="L762" s="17"/>
      <c r="M762" s="21"/>
      <c r="N762" s="17"/>
      <c r="O762" s="22"/>
      <c r="P762" s="22"/>
      <c r="Q762" s="22"/>
      <c r="R762" s="23"/>
      <c r="S762" s="23"/>
      <c r="T762" s="23"/>
      <c r="U762" s="23"/>
      <c r="V762" s="24"/>
      <c r="W762" s="20"/>
      <c r="X762" s="17"/>
      <c r="Y762" s="17"/>
      <c r="Z762" s="24"/>
      <c r="AA762" s="24"/>
      <c r="AB762" s="25"/>
      <c r="AC762" s="17"/>
      <c r="AD762" s="17"/>
      <c r="AE762" s="17"/>
      <c r="AF762" s="17"/>
      <c r="AG762" s="17"/>
    </row>
    <row r="763" spans="1:33" ht="15.75" customHeight="1">
      <c r="A763" s="17"/>
      <c r="B763" s="17"/>
      <c r="C763" s="17"/>
      <c r="D763" s="17"/>
      <c r="E763" s="17"/>
      <c r="F763" s="17"/>
      <c r="G763" s="17"/>
      <c r="H763" s="17"/>
      <c r="I763" s="20"/>
      <c r="J763" s="17"/>
      <c r="K763" s="17"/>
      <c r="L763" s="17"/>
      <c r="M763" s="21"/>
      <c r="N763" s="17"/>
      <c r="O763" s="22"/>
      <c r="P763" s="22"/>
      <c r="Q763" s="22"/>
      <c r="R763" s="23"/>
      <c r="S763" s="23"/>
      <c r="T763" s="23"/>
      <c r="U763" s="23"/>
      <c r="V763" s="24"/>
      <c r="W763" s="20"/>
      <c r="X763" s="17"/>
      <c r="Y763" s="17"/>
      <c r="Z763" s="24"/>
      <c r="AA763" s="24"/>
      <c r="AB763" s="25"/>
      <c r="AC763" s="17"/>
      <c r="AD763" s="17"/>
      <c r="AE763" s="17"/>
      <c r="AF763" s="17"/>
      <c r="AG763" s="17"/>
    </row>
    <row r="764" spans="1:33" ht="15.75" customHeight="1">
      <c r="A764" s="17"/>
      <c r="B764" s="17"/>
      <c r="C764" s="17"/>
      <c r="D764" s="17"/>
      <c r="E764" s="17"/>
      <c r="F764" s="17"/>
      <c r="G764" s="17"/>
      <c r="H764" s="17"/>
      <c r="I764" s="20"/>
      <c r="J764" s="17"/>
      <c r="K764" s="17"/>
      <c r="L764" s="17"/>
      <c r="M764" s="21"/>
      <c r="N764" s="17"/>
      <c r="O764" s="22"/>
      <c r="P764" s="22"/>
      <c r="Q764" s="22"/>
      <c r="R764" s="23"/>
      <c r="S764" s="23"/>
      <c r="T764" s="23"/>
      <c r="U764" s="23"/>
      <c r="V764" s="24"/>
      <c r="W764" s="20"/>
      <c r="X764" s="17"/>
      <c r="Y764" s="17"/>
      <c r="Z764" s="24"/>
      <c r="AA764" s="24"/>
      <c r="AB764" s="25"/>
      <c r="AC764" s="17"/>
      <c r="AD764" s="17"/>
      <c r="AE764" s="17"/>
      <c r="AF764" s="17"/>
      <c r="AG764" s="17"/>
    </row>
    <row r="765" spans="1:33" ht="15.75" customHeight="1">
      <c r="A765" s="17"/>
      <c r="B765" s="17"/>
      <c r="C765" s="17"/>
      <c r="D765" s="17"/>
      <c r="E765" s="17"/>
      <c r="F765" s="17"/>
      <c r="G765" s="17"/>
      <c r="H765" s="17"/>
      <c r="I765" s="20"/>
      <c r="J765" s="17"/>
      <c r="K765" s="17"/>
      <c r="L765" s="17"/>
      <c r="M765" s="21"/>
      <c r="N765" s="17"/>
      <c r="O765" s="22"/>
      <c r="P765" s="22"/>
      <c r="Q765" s="22"/>
      <c r="R765" s="23"/>
      <c r="S765" s="23"/>
      <c r="T765" s="23"/>
      <c r="U765" s="23"/>
      <c r="V765" s="24"/>
      <c r="W765" s="20"/>
      <c r="X765" s="17"/>
      <c r="Y765" s="17"/>
      <c r="Z765" s="24"/>
      <c r="AA765" s="24"/>
      <c r="AB765" s="25"/>
      <c r="AC765" s="17"/>
      <c r="AD765" s="17"/>
      <c r="AE765" s="17"/>
      <c r="AF765" s="17"/>
      <c r="AG765" s="17"/>
    </row>
    <row r="766" spans="1:33" ht="15.75" customHeight="1">
      <c r="A766" s="17"/>
      <c r="B766" s="17"/>
      <c r="C766" s="17"/>
      <c r="D766" s="17"/>
      <c r="E766" s="17"/>
      <c r="F766" s="17"/>
      <c r="G766" s="17"/>
      <c r="H766" s="17"/>
      <c r="I766" s="20"/>
      <c r="J766" s="17"/>
      <c r="K766" s="17"/>
      <c r="L766" s="17"/>
      <c r="M766" s="21"/>
      <c r="N766" s="17"/>
      <c r="O766" s="22"/>
      <c r="P766" s="22"/>
      <c r="Q766" s="22"/>
      <c r="R766" s="23"/>
      <c r="S766" s="23"/>
      <c r="T766" s="23"/>
      <c r="U766" s="23"/>
      <c r="V766" s="24"/>
      <c r="W766" s="20"/>
      <c r="X766" s="17"/>
      <c r="Y766" s="17"/>
      <c r="Z766" s="24"/>
      <c r="AA766" s="24"/>
      <c r="AB766" s="25"/>
      <c r="AC766" s="17"/>
      <c r="AD766" s="17"/>
      <c r="AE766" s="17"/>
      <c r="AF766" s="17"/>
      <c r="AG766" s="17"/>
    </row>
    <row r="767" spans="1:33" ht="15.75" customHeight="1">
      <c r="A767" s="17"/>
      <c r="B767" s="17"/>
      <c r="C767" s="17"/>
      <c r="D767" s="17"/>
      <c r="E767" s="17"/>
      <c r="F767" s="17"/>
      <c r="G767" s="17"/>
      <c r="H767" s="17"/>
      <c r="I767" s="20"/>
      <c r="J767" s="17"/>
      <c r="K767" s="17"/>
      <c r="L767" s="17"/>
      <c r="M767" s="21"/>
      <c r="N767" s="17"/>
      <c r="O767" s="22"/>
      <c r="P767" s="22"/>
      <c r="Q767" s="22"/>
      <c r="R767" s="23"/>
      <c r="S767" s="23"/>
      <c r="T767" s="23"/>
      <c r="U767" s="23"/>
      <c r="V767" s="24"/>
      <c r="W767" s="20"/>
      <c r="X767" s="17"/>
      <c r="Y767" s="17"/>
      <c r="Z767" s="24"/>
      <c r="AA767" s="24"/>
      <c r="AB767" s="25"/>
      <c r="AC767" s="17"/>
      <c r="AD767" s="17"/>
      <c r="AE767" s="17"/>
      <c r="AF767" s="17"/>
      <c r="AG767" s="17"/>
    </row>
    <row r="768" spans="1:33" ht="15.75" customHeight="1">
      <c r="A768" s="17"/>
      <c r="B768" s="17"/>
      <c r="C768" s="17"/>
      <c r="D768" s="17"/>
      <c r="E768" s="17"/>
      <c r="F768" s="17"/>
      <c r="G768" s="17"/>
      <c r="H768" s="17"/>
      <c r="I768" s="20"/>
      <c r="J768" s="17"/>
      <c r="K768" s="17"/>
      <c r="L768" s="17"/>
      <c r="M768" s="21"/>
      <c r="N768" s="17"/>
      <c r="O768" s="22"/>
      <c r="P768" s="22"/>
      <c r="Q768" s="22"/>
      <c r="R768" s="23"/>
      <c r="S768" s="23"/>
      <c r="T768" s="23"/>
      <c r="U768" s="23"/>
      <c r="V768" s="24"/>
      <c r="W768" s="20"/>
      <c r="X768" s="17"/>
      <c r="Y768" s="17"/>
      <c r="Z768" s="24"/>
      <c r="AA768" s="24"/>
      <c r="AB768" s="25"/>
      <c r="AC768" s="17"/>
      <c r="AD768" s="17"/>
      <c r="AE768" s="17"/>
      <c r="AF768" s="17"/>
      <c r="AG768" s="17"/>
    </row>
    <row r="769" spans="1:33" ht="15.75" customHeight="1">
      <c r="A769" s="17"/>
      <c r="B769" s="17"/>
      <c r="C769" s="17"/>
      <c r="D769" s="17"/>
      <c r="E769" s="17"/>
      <c r="F769" s="17"/>
      <c r="G769" s="17"/>
      <c r="H769" s="17"/>
      <c r="I769" s="20"/>
      <c r="J769" s="17"/>
      <c r="K769" s="17"/>
      <c r="L769" s="17"/>
      <c r="M769" s="21"/>
      <c r="N769" s="17"/>
      <c r="O769" s="22"/>
      <c r="P769" s="22"/>
      <c r="Q769" s="22"/>
      <c r="R769" s="23"/>
      <c r="S769" s="23"/>
      <c r="T769" s="23"/>
      <c r="U769" s="23"/>
      <c r="V769" s="24"/>
      <c r="W769" s="20"/>
      <c r="X769" s="17"/>
      <c r="Y769" s="17"/>
      <c r="Z769" s="24"/>
      <c r="AA769" s="24"/>
      <c r="AB769" s="25"/>
      <c r="AC769" s="17"/>
      <c r="AD769" s="17"/>
      <c r="AE769" s="17"/>
      <c r="AF769" s="17"/>
      <c r="AG769" s="17"/>
    </row>
    <row r="770" spans="1:33" ht="15.75" customHeight="1">
      <c r="A770" s="17"/>
      <c r="B770" s="17"/>
      <c r="C770" s="17"/>
      <c r="D770" s="17"/>
      <c r="E770" s="17"/>
      <c r="F770" s="17"/>
      <c r="G770" s="17"/>
      <c r="H770" s="17"/>
      <c r="I770" s="20"/>
      <c r="J770" s="17"/>
      <c r="K770" s="17"/>
      <c r="L770" s="17"/>
      <c r="M770" s="21"/>
      <c r="N770" s="17"/>
      <c r="O770" s="22"/>
      <c r="P770" s="22"/>
      <c r="Q770" s="22"/>
      <c r="R770" s="23"/>
      <c r="S770" s="23"/>
      <c r="T770" s="23"/>
      <c r="U770" s="23"/>
      <c r="V770" s="24"/>
      <c r="W770" s="20"/>
      <c r="X770" s="17"/>
      <c r="Y770" s="17"/>
      <c r="Z770" s="24"/>
      <c r="AA770" s="24"/>
      <c r="AB770" s="25"/>
      <c r="AC770" s="17"/>
      <c r="AD770" s="17"/>
      <c r="AE770" s="17"/>
      <c r="AF770" s="17"/>
      <c r="AG770" s="17"/>
    </row>
    <row r="771" spans="1:33" ht="15.75" customHeight="1">
      <c r="A771" s="17"/>
      <c r="B771" s="17"/>
      <c r="C771" s="17"/>
      <c r="D771" s="17"/>
      <c r="E771" s="17"/>
      <c r="F771" s="17"/>
      <c r="G771" s="17"/>
      <c r="H771" s="17"/>
      <c r="I771" s="20"/>
      <c r="J771" s="17"/>
      <c r="K771" s="17"/>
      <c r="L771" s="17"/>
      <c r="M771" s="21"/>
      <c r="N771" s="17"/>
      <c r="O771" s="22"/>
      <c r="P771" s="22"/>
      <c r="Q771" s="22"/>
      <c r="R771" s="23"/>
      <c r="S771" s="23"/>
      <c r="T771" s="23"/>
      <c r="U771" s="23"/>
      <c r="V771" s="24"/>
      <c r="W771" s="20"/>
      <c r="X771" s="17"/>
      <c r="Y771" s="17"/>
      <c r="Z771" s="24"/>
      <c r="AA771" s="24"/>
      <c r="AB771" s="25"/>
      <c r="AC771" s="17"/>
      <c r="AD771" s="17"/>
      <c r="AE771" s="17"/>
      <c r="AF771" s="17"/>
      <c r="AG771" s="17"/>
    </row>
    <row r="772" spans="1:33" ht="15.75" customHeight="1">
      <c r="A772" s="17"/>
      <c r="B772" s="17"/>
      <c r="C772" s="17"/>
      <c r="D772" s="17"/>
      <c r="E772" s="17"/>
      <c r="F772" s="17"/>
      <c r="G772" s="17"/>
      <c r="H772" s="17"/>
      <c r="I772" s="20"/>
      <c r="J772" s="17"/>
      <c r="K772" s="17"/>
      <c r="L772" s="17"/>
      <c r="M772" s="21"/>
      <c r="N772" s="17"/>
      <c r="O772" s="22"/>
      <c r="P772" s="22"/>
      <c r="Q772" s="22"/>
      <c r="R772" s="23"/>
      <c r="S772" s="23"/>
      <c r="T772" s="23"/>
      <c r="U772" s="23"/>
      <c r="V772" s="24"/>
      <c r="W772" s="20"/>
      <c r="X772" s="17"/>
      <c r="Y772" s="17"/>
      <c r="Z772" s="24"/>
      <c r="AA772" s="24"/>
      <c r="AB772" s="25"/>
      <c r="AC772" s="17"/>
      <c r="AD772" s="17"/>
      <c r="AE772" s="17"/>
      <c r="AF772" s="17"/>
      <c r="AG772" s="17"/>
    </row>
    <row r="773" spans="1:33" ht="15.75" customHeight="1">
      <c r="A773" s="17"/>
      <c r="B773" s="17"/>
      <c r="C773" s="17"/>
      <c r="D773" s="17"/>
      <c r="E773" s="17"/>
      <c r="F773" s="17"/>
      <c r="G773" s="17"/>
      <c r="H773" s="17"/>
      <c r="I773" s="20"/>
      <c r="J773" s="17"/>
      <c r="K773" s="17"/>
      <c r="L773" s="17"/>
      <c r="M773" s="21"/>
      <c r="N773" s="17"/>
      <c r="O773" s="22"/>
      <c r="P773" s="22"/>
      <c r="Q773" s="22"/>
      <c r="R773" s="23"/>
      <c r="S773" s="23"/>
      <c r="T773" s="23"/>
      <c r="U773" s="23"/>
      <c r="V773" s="24"/>
      <c r="W773" s="20"/>
      <c r="X773" s="17"/>
      <c r="Y773" s="17"/>
      <c r="Z773" s="24"/>
      <c r="AA773" s="24"/>
      <c r="AB773" s="25"/>
      <c r="AC773" s="17"/>
      <c r="AD773" s="17"/>
      <c r="AE773" s="17"/>
      <c r="AF773" s="17"/>
      <c r="AG773" s="17"/>
    </row>
    <row r="774" spans="1:33" ht="15.75" customHeight="1">
      <c r="A774" s="17"/>
      <c r="B774" s="17"/>
      <c r="C774" s="17"/>
      <c r="D774" s="17"/>
      <c r="E774" s="17"/>
      <c r="F774" s="17"/>
      <c r="G774" s="17"/>
      <c r="H774" s="17"/>
      <c r="I774" s="20"/>
      <c r="J774" s="17"/>
      <c r="K774" s="17"/>
      <c r="L774" s="17"/>
      <c r="M774" s="21"/>
      <c r="N774" s="17"/>
      <c r="O774" s="22"/>
      <c r="P774" s="22"/>
      <c r="Q774" s="22"/>
      <c r="R774" s="23"/>
      <c r="S774" s="23"/>
      <c r="T774" s="23"/>
      <c r="U774" s="23"/>
      <c r="V774" s="24"/>
      <c r="W774" s="20"/>
      <c r="X774" s="17"/>
      <c r="Y774" s="17"/>
      <c r="Z774" s="24"/>
      <c r="AA774" s="24"/>
      <c r="AB774" s="25"/>
      <c r="AC774" s="17"/>
      <c r="AD774" s="17"/>
      <c r="AE774" s="17"/>
      <c r="AF774" s="17"/>
      <c r="AG774" s="17"/>
    </row>
    <row r="775" spans="1:33" ht="15.75" customHeight="1">
      <c r="A775" s="17"/>
      <c r="B775" s="17"/>
      <c r="C775" s="17"/>
      <c r="D775" s="17"/>
      <c r="E775" s="17"/>
      <c r="F775" s="17"/>
      <c r="G775" s="17"/>
      <c r="H775" s="17"/>
      <c r="I775" s="20"/>
      <c r="J775" s="17"/>
      <c r="K775" s="17"/>
      <c r="L775" s="17"/>
      <c r="M775" s="21"/>
      <c r="N775" s="17"/>
      <c r="O775" s="22"/>
      <c r="P775" s="22"/>
      <c r="Q775" s="22"/>
      <c r="R775" s="23"/>
      <c r="S775" s="23"/>
      <c r="T775" s="23"/>
      <c r="U775" s="23"/>
      <c r="V775" s="24"/>
      <c r="W775" s="20"/>
      <c r="X775" s="17"/>
      <c r="Y775" s="17"/>
      <c r="Z775" s="24"/>
      <c r="AA775" s="24"/>
      <c r="AB775" s="25"/>
      <c r="AC775" s="17"/>
      <c r="AD775" s="17"/>
      <c r="AE775" s="17"/>
      <c r="AF775" s="17"/>
      <c r="AG775" s="17"/>
    </row>
    <row r="776" spans="1:33" ht="15.75" customHeight="1">
      <c r="A776" s="17"/>
      <c r="B776" s="17"/>
      <c r="C776" s="17"/>
      <c r="D776" s="17"/>
      <c r="E776" s="17"/>
      <c r="F776" s="17"/>
      <c r="G776" s="17"/>
      <c r="H776" s="17"/>
      <c r="I776" s="20"/>
      <c r="J776" s="17"/>
      <c r="K776" s="17"/>
      <c r="L776" s="17"/>
      <c r="M776" s="21"/>
      <c r="N776" s="17"/>
      <c r="O776" s="22"/>
      <c r="P776" s="22"/>
      <c r="Q776" s="22"/>
      <c r="R776" s="23"/>
      <c r="S776" s="23"/>
      <c r="T776" s="23"/>
      <c r="U776" s="23"/>
      <c r="V776" s="24"/>
      <c r="W776" s="20"/>
      <c r="X776" s="17"/>
      <c r="Y776" s="17"/>
      <c r="Z776" s="24"/>
      <c r="AA776" s="24"/>
      <c r="AB776" s="25"/>
      <c r="AC776" s="17"/>
      <c r="AD776" s="17"/>
      <c r="AE776" s="17"/>
      <c r="AF776" s="17"/>
      <c r="AG776" s="17"/>
    </row>
    <row r="777" spans="1:33" ht="15.75" customHeight="1">
      <c r="A777" s="17"/>
      <c r="B777" s="17"/>
      <c r="C777" s="17"/>
      <c r="D777" s="17"/>
      <c r="E777" s="17"/>
      <c r="F777" s="17"/>
      <c r="G777" s="17"/>
      <c r="H777" s="17"/>
      <c r="I777" s="20"/>
      <c r="J777" s="17"/>
      <c r="K777" s="17"/>
      <c r="L777" s="17"/>
      <c r="M777" s="21"/>
      <c r="N777" s="17"/>
      <c r="O777" s="22"/>
      <c r="P777" s="22"/>
      <c r="Q777" s="22"/>
      <c r="R777" s="23"/>
      <c r="S777" s="23"/>
      <c r="T777" s="23"/>
      <c r="U777" s="23"/>
      <c r="V777" s="24"/>
      <c r="W777" s="20"/>
      <c r="X777" s="17"/>
      <c r="Y777" s="17"/>
      <c r="Z777" s="24"/>
      <c r="AA777" s="24"/>
      <c r="AB777" s="25"/>
      <c r="AC777" s="17"/>
      <c r="AD777" s="17"/>
      <c r="AE777" s="17"/>
      <c r="AF777" s="17"/>
      <c r="AG777" s="17"/>
    </row>
    <row r="778" spans="1:33" ht="15.75" customHeight="1">
      <c r="A778" s="17"/>
      <c r="B778" s="17"/>
      <c r="C778" s="17"/>
      <c r="D778" s="17"/>
      <c r="E778" s="17"/>
      <c r="F778" s="17"/>
      <c r="G778" s="17"/>
      <c r="H778" s="17"/>
      <c r="I778" s="20"/>
      <c r="J778" s="17"/>
      <c r="K778" s="17"/>
      <c r="L778" s="17"/>
      <c r="M778" s="21"/>
      <c r="N778" s="17"/>
      <c r="O778" s="22"/>
      <c r="P778" s="22"/>
      <c r="Q778" s="22"/>
      <c r="R778" s="23"/>
      <c r="S778" s="23"/>
      <c r="T778" s="23"/>
      <c r="U778" s="23"/>
      <c r="V778" s="24"/>
      <c r="W778" s="20"/>
      <c r="X778" s="17"/>
      <c r="Y778" s="17"/>
      <c r="Z778" s="24"/>
      <c r="AA778" s="24"/>
      <c r="AB778" s="25"/>
      <c r="AC778" s="17"/>
      <c r="AD778" s="17"/>
      <c r="AE778" s="17"/>
      <c r="AF778" s="17"/>
      <c r="AG778" s="17"/>
    </row>
    <row r="779" spans="1:33" ht="15.75" customHeight="1">
      <c r="A779" s="17"/>
      <c r="B779" s="17"/>
      <c r="C779" s="17"/>
      <c r="D779" s="17"/>
      <c r="E779" s="17"/>
      <c r="F779" s="17"/>
      <c r="G779" s="17"/>
      <c r="H779" s="17"/>
      <c r="I779" s="20"/>
      <c r="J779" s="17"/>
      <c r="K779" s="17"/>
      <c r="L779" s="17"/>
      <c r="M779" s="21"/>
      <c r="N779" s="17"/>
      <c r="O779" s="22"/>
      <c r="P779" s="22"/>
      <c r="Q779" s="22"/>
      <c r="R779" s="23"/>
      <c r="S779" s="23"/>
      <c r="T779" s="23"/>
      <c r="U779" s="23"/>
      <c r="V779" s="24"/>
      <c r="W779" s="20"/>
      <c r="X779" s="17"/>
      <c r="Y779" s="17"/>
      <c r="Z779" s="24"/>
      <c r="AA779" s="24"/>
      <c r="AB779" s="25"/>
      <c r="AC779" s="17"/>
      <c r="AD779" s="17"/>
      <c r="AE779" s="17"/>
      <c r="AF779" s="17"/>
      <c r="AG779" s="17"/>
    </row>
    <row r="780" spans="1:33" ht="15.75" customHeight="1">
      <c r="A780" s="17"/>
      <c r="B780" s="17"/>
      <c r="C780" s="17"/>
      <c r="D780" s="17"/>
      <c r="E780" s="17"/>
      <c r="F780" s="17"/>
      <c r="G780" s="17"/>
      <c r="H780" s="17"/>
      <c r="I780" s="20"/>
      <c r="J780" s="17"/>
      <c r="K780" s="17"/>
      <c r="L780" s="17"/>
      <c r="M780" s="21"/>
      <c r="N780" s="17"/>
      <c r="O780" s="22"/>
      <c r="P780" s="22"/>
      <c r="Q780" s="22"/>
      <c r="R780" s="23"/>
      <c r="S780" s="23"/>
      <c r="T780" s="23"/>
      <c r="U780" s="23"/>
      <c r="V780" s="24"/>
      <c r="W780" s="20"/>
      <c r="X780" s="17"/>
      <c r="Y780" s="17"/>
      <c r="Z780" s="24"/>
      <c r="AA780" s="24"/>
      <c r="AB780" s="25"/>
      <c r="AC780" s="17"/>
      <c r="AD780" s="17"/>
      <c r="AE780" s="17"/>
      <c r="AF780" s="17"/>
      <c r="AG780" s="17"/>
    </row>
    <row r="781" spans="1:33" ht="15.75" customHeight="1">
      <c r="A781" s="17"/>
      <c r="B781" s="17"/>
      <c r="C781" s="17"/>
      <c r="D781" s="17"/>
      <c r="E781" s="17"/>
      <c r="F781" s="17"/>
      <c r="G781" s="17"/>
      <c r="H781" s="17"/>
      <c r="I781" s="20"/>
      <c r="J781" s="17"/>
      <c r="K781" s="17"/>
      <c r="L781" s="17"/>
      <c r="M781" s="21"/>
      <c r="N781" s="17"/>
      <c r="O781" s="22"/>
      <c r="P781" s="22"/>
      <c r="Q781" s="22"/>
      <c r="R781" s="23"/>
      <c r="S781" s="23"/>
      <c r="T781" s="23"/>
      <c r="U781" s="23"/>
      <c r="V781" s="24"/>
      <c r="W781" s="20"/>
      <c r="X781" s="17"/>
      <c r="Y781" s="17"/>
      <c r="Z781" s="24"/>
      <c r="AA781" s="24"/>
      <c r="AB781" s="25"/>
      <c r="AC781" s="17"/>
      <c r="AD781" s="17"/>
      <c r="AE781" s="17"/>
      <c r="AF781" s="17"/>
      <c r="AG781" s="17"/>
    </row>
    <row r="782" spans="1:33" ht="15.75" customHeight="1">
      <c r="A782" s="17"/>
      <c r="B782" s="17"/>
      <c r="C782" s="17"/>
      <c r="D782" s="17"/>
      <c r="E782" s="17"/>
      <c r="F782" s="17"/>
      <c r="G782" s="17"/>
      <c r="H782" s="17"/>
      <c r="I782" s="20"/>
      <c r="J782" s="17"/>
      <c r="K782" s="17"/>
      <c r="L782" s="17"/>
      <c r="M782" s="21"/>
      <c r="N782" s="17"/>
      <c r="O782" s="22"/>
      <c r="P782" s="22"/>
      <c r="Q782" s="22"/>
      <c r="R782" s="23"/>
      <c r="S782" s="23"/>
      <c r="T782" s="23"/>
      <c r="U782" s="23"/>
      <c r="V782" s="24"/>
      <c r="W782" s="20"/>
      <c r="X782" s="17"/>
      <c r="Y782" s="17"/>
      <c r="Z782" s="24"/>
      <c r="AA782" s="24"/>
      <c r="AB782" s="25"/>
      <c r="AC782" s="17"/>
      <c r="AD782" s="17"/>
      <c r="AE782" s="17"/>
      <c r="AF782" s="17"/>
      <c r="AG782" s="17"/>
    </row>
    <row r="783" spans="1:33" ht="15.75" customHeight="1">
      <c r="A783" s="17"/>
      <c r="B783" s="17"/>
      <c r="C783" s="17"/>
      <c r="D783" s="17"/>
      <c r="E783" s="17"/>
      <c r="F783" s="17"/>
      <c r="G783" s="17"/>
      <c r="H783" s="17"/>
      <c r="I783" s="20"/>
      <c r="J783" s="17"/>
      <c r="K783" s="17"/>
      <c r="L783" s="17"/>
      <c r="M783" s="21"/>
      <c r="N783" s="17"/>
      <c r="O783" s="22"/>
      <c r="P783" s="22"/>
      <c r="Q783" s="22"/>
      <c r="R783" s="23"/>
      <c r="S783" s="23"/>
      <c r="T783" s="23"/>
      <c r="U783" s="23"/>
      <c r="V783" s="24"/>
      <c r="W783" s="20"/>
      <c r="X783" s="17"/>
      <c r="Y783" s="17"/>
      <c r="Z783" s="24"/>
      <c r="AA783" s="24"/>
      <c r="AB783" s="25"/>
      <c r="AC783" s="17"/>
      <c r="AD783" s="17"/>
      <c r="AE783" s="17"/>
      <c r="AF783" s="17"/>
      <c r="AG783" s="17"/>
    </row>
    <row r="784" spans="1:33" ht="15.75" customHeight="1">
      <c r="A784" s="17"/>
      <c r="B784" s="17"/>
      <c r="C784" s="17"/>
      <c r="D784" s="17"/>
      <c r="E784" s="17"/>
      <c r="F784" s="17"/>
      <c r="G784" s="17"/>
      <c r="H784" s="17"/>
      <c r="I784" s="20"/>
      <c r="J784" s="17"/>
      <c r="K784" s="17"/>
      <c r="L784" s="17"/>
      <c r="M784" s="21"/>
      <c r="N784" s="17"/>
      <c r="O784" s="22"/>
      <c r="P784" s="22"/>
      <c r="Q784" s="22"/>
      <c r="R784" s="23"/>
      <c r="S784" s="23"/>
      <c r="T784" s="23"/>
      <c r="U784" s="23"/>
      <c r="V784" s="24"/>
      <c r="W784" s="20"/>
      <c r="X784" s="17"/>
      <c r="Y784" s="17"/>
      <c r="Z784" s="24"/>
      <c r="AA784" s="24"/>
      <c r="AB784" s="25"/>
      <c r="AC784" s="17"/>
      <c r="AD784" s="17"/>
      <c r="AE784" s="17"/>
      <c r="AF784" s="17"/>
      <c r="AG784" s="17"/>
    </row>
    <row r="785" spans="1:33" ht="15.75" customHeight="1">
      <c r="A785" s="17"/>
      <c r="B785" s="17"/>
      <c r="C785" s="17"/>
      <c r="D785" s="17"/>
      <c r="E785" s="17"/>
      <c r="F785" s="17"/>
      <c r="G785" s="17"/>
      <c r="H785" s="17"/>
      <c r="I785" s="20"/>
      <c r="J785" s="17"/>
      <c r="K785" s="17"/>
      <c r="L785" s="17"/>
      <c r="M785" s="21"/>
      <c r="N785" s="17"/>
      <c r="O785" s="22"/>
      <c r="P785" s="22"/>
      <c r="Q785" s="22"/>
      <c r="R785" s="23"/>
      <c r="S785" s="23"/>
      <c r="T785" s="23"/>
      <c r="U785" s="23"/>
      <c r="V785" s="24"/>
      <c r="W785" s="20"/>
      <c r="X785" s="17"/>
      <c r="Y785" s="17"/>
      <c r="Z785" s="24"/>
      <c r="AA785" s="24"/>
      <c r="AB785" s="25"/>
      <c r="AC785" s="17"/>
      <c r="AD785" s="17"/>
      <c r="AE785" s="17"/>
      <c r="AF785" s="17"/>
      <c r="AG785" s="17"/>
    </row>
    <row r="786" spans="1:33" ht="15.75" customHeight="1">
      <c r="A786" s="17"/>
      <c r="B786" s="17"/>
      <c r="C786" s="17"/>
      <c r="D786" s="17"/>
      <c r="E786" s="17"/>
      <c r="F786" s="17"/>
      <c r="G786" s="17"/>
      <c r="H786" s="17"/>
      <c r="I786" s="20"/>
      <c r="J786" s="17"/>
      <c r="K786" s="17"/>
      <c r="L786" s="17"/>
      <c r="M786" s="21"/>
      <c r="N786" s="17"/>
      <c r="O786" s="22"/>
      <c r="P786" s="22"/>
      <c r="Q786" s="22"/>
      <c r="R786" s="23"/>
      <c r="S786" s="23"/>
      <c r="T786" s="23"/>
      <c r="U786" s="23"/>
      <c r="V786" s="24"/>
      <c r="W786" s="20"/>
      <c r="X786" s="17"/>
      <c r="Y786" s="17"/>
      <c r="Z786" s="24"/>
      <c r="AA786" s="24"/>
      <c r="AB786" s="25"/>
      <c r="AC786" s="17"/>
      <c r="AD786" s="17"/>
      <c r="AE786" s="17"/>
      <c r="AF786" s="17"/>
      <c r="AG786" s="17"/>
    </row>
    <row r="787" spans="1:33" ht="15.75" customHeight="1">
      <c r="A787" s="17"/>
      <c r="B787" s="17"/>
      <c r="C787" s="17"/>
      <c r="D787" s="17"/>
      <c r="E787" s="17"/>
      <c r="F787" s="17"/>
      <c r="G787" s="17"/>
      <c r="H787" s="17"/>
      <c r="I787" s="20"/>
      <c r="J787" s="17"/>
      <c r="K787" s="17"/>
      <c r="L787" s="17"/>
      <c r="M787" s="21"/>
      <c r="N787" s="17"/>
      <c r="O787" s="22"/>
      <c r="P787" s="22"/>
      <c r="Q787" s="22"/>
      <c r="R787" s="23"/>
      <c r="S787" s="23"/>
      <c r="T787" s="23"/>
      <c r="U787" s="23"/>
      <c r="V787" s="24"/>
      <c r="W787" s="20"/>
      <c r="X787" s="17"/>
      <c r="Y787" s="17"/>
      <c r="Z787" s="24"/>
      <c r="AA787" s="24"/>
      <c r="AB787" s="25"/>
      <c r="AC787" s="17"/>
      <c r="AD787" s="17"/>
      <c r="AE787" s="17"/>
      <c r="AF787" s="17"/>
      <c r="AG787" s="17"/>
    </row>
    <row r="788" spans="1:33" ht="15.75" customHeight="1">
      <c r="A788" s="17"/>
      <c r="B788" s="17"/>
      <c r="C788" s="17"/>
      <c r="D788" s="17"/>
      <c r="E788" s="17"/>
      <c r="F788" s="17"/>
      <c r="G788" s="17"/>
      <c r="H788" s="17"/>
      <c r="I788" s="20"/>
      <c r="J788" s="17"/>
      <c r="K788" s="17"/>
      <c r="L788" s="17"/>
      <c r="M788" s="21"/>
      <c r="N788" s="17"/>
      <c r="O788" s="22"/>
      <c r="P788" s="22"/>
      <c r="Q788" s="22"/>
      <c r="R788" s="23"/>
      <c r="S788" s="23"/>
      <c r="T788" s="23"/>
      <c r="U788" s="23"/>
      <c r="V788" s="24"/>
      <c r="W788" s="20"/>
      <c r="X788" s="17"/>
      <c r="Y788" s="17"/>
      <c r="Z788" s="24"/>
      <c r="AA788" s="24"/>
      <c r="AB788" s="25"/>
      <c r="AC788" s="17"/>
      <c r="AD788" s="17"/>
      <c r="AE788" s="17"/>
      <c r="AF788" s="17"/>
      <c r="AG788" s="17"/>
    </row>
    <row r="789" spans="1:33" ht="15.75" customHeight="1">
      <c r="A789" s="17"/>
      <c r="B789" s="17"/>
      <c r="C789" s="17"/>
      <c r="D789" s="17"/>
      <c r="E789" s="17"/>
      <c r="F789" s="17"/>
      <c r="G789" s="17"/>
      <c r="H789" s="17"/>
      <c r="I789" s="20"/>
      <c r="J789" s="17"/>
      <c r="K789" s="17"/>
      <c r="L789" s="17"/>
      <c r="M789" s="21"/>
      <c r="N789" s="17"/>
      <c r="O789" s="22"/>
      <c r="P789" s="22"/>
      <c r="Q789" s="22"/>
      <c r="R789" s="23"/>
      <c r="S789" s="23"/>
      <c r="T789" s="23"/>
      <c r="U789" s="23"/>
      <c r="V789" s="24"/>
      <c r="W789" s="20"/>
      <c r="X789" s="17"/>
      <c r="Y789" s="17"/>
      <c r="Z789" s="24"/>
      <c r="AA789" s="24"/>
      <c r="AB789" s="25"/>
      <c r="AC789" s="17"/>
      <c r="AD789" s="17"/>
      <c r="AE789" s="17"/>
      <c r="AF789" s="17"/>
      <c r="AG789" s="17"/>
    </row>
    <row r="790" spans="1:33" ht="15.75" customHeight="1">
      <c r="A790" s="17"/>
      <c r="B790" s="17"/>
      <c r="C790" s="17"/>
      <c r="D790" s="17"/>
      <c r="E790" s="17"/>
      <c r="F790" s="17"/>
      <c r="G790" s="17"/>
      <c r="H790" s="17"/>
      <c r="I790" s="20"/>
      <c r="J790" s="17"/>
      <c r="K790" s="17"/>
      <c r="L790" s="17"/>
      <c r="M790" s="21"/>
      <c r="N790" s="17"/>
      <c r="O790" s="22"/>
      <c r="P790" s="22"/>
      <c r="Q790" s="22"/>
      <c r="R790" s="23"/>
      <c r="S790" s="23"/>
      <c r="T790" s="23"/>
      <c r="U790" s="23"/>
      <c r="V790" s="24"/>
      <c r="W790" s="20"/>
      <c r="X790" s="17"/>
      <c r="Y790" s="17"/>
      <c r="Z790" s="24"/>
      <c r="AA790" s="24"/>
      <c r="AB790" s="25"/>
      <c r="AC790" s="17"/>
      <c r="AD790" s="17"/>
      <c r="AE790" s="17"/>
      <c r="AF790" s="17"/>
      <c r="AG790" s="17"/>
    </row>
    <row r="791" spans="1:33" ht="15.75" customHeight="1">
      <c r="A791" s="17"/>
      <c r="B791" s="17"/>
      <c r="C791" s="17"/>
      <c r="D791" s="17"/>
      <c r="E791" s="17"/>
      <c r="F791" s="17"/>
      <c r="G791" s="17"/>
      <c r="H791" s="17"/>
      <c r="I791" s="20"/>
      <c r="J791" s="17"/>
      <c r="K791" s="17"/>
      <c r="L791" s="17"/>
      <c r="M791" s="21"/>
      <c r="N791" s="17"/>
      <c r="O791" s="22"/>
      <c r="P791" s="22"/>
      <c r="Q791" s="22"/>
      <c r="R791" s="23"/>
      <c r="S791" s="23"/>
      <c r="T791" s="23"/>
      <c r="U791" s="23"/>
      <c r="V791" s="24"/>
      <c r="W791" s="20"/>
      <c r="X791" s="17"/>
      <c r="Y791" s="17"/>
      <c r="Z791" s="24"/>
      <c r="AA791" s="24"/>
      <c r="AB791" s="25"/>
      <c r="AC791" s="17"/>
      <c r="AD791" s="17"/>
      <c r="AE791" s="17"/>
      <c r="AF791" s="17"/>
      <c r="AG791" s="17"/>
    </row>
    <row r="792" spans="1:33" ht="15.75" customHeight="1">
      <c r="A792" s="17"/>
      <c r="B792" s="17"/>
      <c r="C792" s="17"/>
      <c r="D792" s="17"/>
      <c r="E792" s="17"/>
      <c r="F792" s="17"/>
      <c r="G792" s="17"/>
      <c r="H792" s="17"/>
      <c r="I792" s="20"/>
      <c r="J792" s="17"/>
      <c r="K792" s="17"/>
      <c r="L792" s="17"/>
      <c r="M792" s="21"/>
      <c r="N792" s="17"/>
      <c r="O792" s="22"/>
      <c r="P792" s="22"/>
      <c r="Q792" s="22"/>
      <c r="R792" s="23"/>
      <c r="S792" s="23"/>
      <c r="T792" s="23"/>
      <c r="U792" s="23"/>
      <c r="V792" s="24"/>
      <c r="W792" s="20"/>
      <c r="X792" s="17"/>
      <c r="Y792" s="17"/>
      <c r="Z792" s="24"/>
      <c r="AA792" s="24"/>
      <c r="AB792" s="25"/>
      <c r="AC792" s="17"/>
      <c r="AD792" s="17"/>
      <c r="AE792" s="17"/>
      <c r="AF792" s="17"/>
      <c r="AG792" s="17"/>
    </row>
    <row r="793" spans="1:33" ht="15.75" customHeight="1">
      <c r="A793" s="17"/>
      <c r="B793" s="17"/>
      <c r="C793" s="17"/>
      <c r="D793" s="17"/>
      <c r="E793" s="17"/>
      <c r="F793" s="17"/>
      <c r="G793" s="17"/>
      <c r="H793" s="17"/>
      <c r="I793" s="20"/>
      <c r="J793" s="17"/>
      <c r="K793" s="17"/>
      <c r="L793" s="17"/>
      <c r="M793" s="21"/>
      <c r="N793" s="17"/>
      <c r="O793" s="22"/>
      <c r="P793" s="22"/>
      <c r="Q793" s="22"/>
      <c r="R793" s="23"/>
      <c r="S793" s="23"/>
      <c r="T793" s="23"/>
      <c r="U793" s="23"/>
      <c r="V793" s="24"/>
      <c r="W793" s="20"/>
      <c r="X793" s="17"/>
      <c r="Y793" s="17"/>
      <c r="Z793" s="24"/>
      <c r="AA793" s="24"/>
      <c r="AB793" s="25"/>
      <c r="AC793" s="17"/>
      <c r="AD793" s="17"/>
      <c r="AE793" s="17"/>
      <c r="AF793" s="17"/>
      <c r="AG793" s="17"/>
    </row>
    <row r="794" spans="1:33" ht="15.75" customHeight="1">
      <c r="A794" s="17"/>
      <c r="B794" s="17"/>
      <c r="C794" s="17"/>
      <c r="D794" s="17"/>
      <c r="E794" s="17"/>
      <c r="F794" s="17"/>
      <c r="G794" s="17"/>
      <c r="H794" s="17"/>
      <c r="I794" s="20"/>
      <c r="J794" s="17"/>
      <c r="K794" s="17"/>
      <c r="L794" s="17"/>
      <c r="M794" s="21"/>
      <c r="N794" s="17"/>
      <c r="O794" s="22"/>
      <c r="P794" s="22"/>
      <c r="Q794" s="22"/>
      <c r="R794" s="23"/>
      <c r="S794" s="23"/>
      <c r="T794" s="23"/>
      <c r="U794" s="23"/>
      <c r="V794" s="24"/>
      <c r="W794" s="20"/>
      <c r="X794" s="17"/>
      <c r="Y794" s="17"/>
      <c r="Z794" s="24"/>
      <c r="AA794" s="24"/>
      <c r="AB794" s="25"/>
      <c r="AC794" s="17"/>
      <c r="AD794" s="17"/>
      <c r="AE794" s="17"/>
      <c r="AF794" s="17"/>
      <c r="AG794" s="17"/>
    </row>
    <row r="795" spans="1:33" ht="15.75" customHeight="1">
      <c r="A795" s="17"/>
      <c r="B795" s="17"/>
      <c r="C795" s="17"/>
      <c r="D795" s="17"/>
      <c r="E795" s="17"/>
      <c r="F795" s="17"/>
      <c r="G795" s="17"/>
      <c r="H795" s="17"/>
      <c r="I795" s="20"/>
      <c r="J795" s="17"/>
      <c r="K795" s="17"/>
      <c r="L795" s="17"/>
      <c r="M795" s="21"/>
      <c r="N795" s="17"/>
      <c r="O795" s="22"/>
      <c r="P795" s="22"/>
      <c r="Q795" s="22"/>
      <c r="R795" s="23"/>
      <c r="S795" s="23"/>
      <c r="T795" s="23"/>
      <c r="U795" s="23"/>
      <c r="V795" s="24"/>
      <c r="W795" s="20"/>
      <c r="X795" s="17"/>
      <c r="Y795" s="17"/>
      <c r="Z795" s="24"/>
      <c r="AA795" s="24"/>
      <c r="AB795" s="25"/>
      <c r="AC795" s="17"/>
      <c r="AD795" s="17"/>
      <c r="AE795" s="17"/>
      <c r="AF795" s="17"/>
      <c r="AG795" s="17"/>
    </row>
    <row r="796" spans="1:33" ht="15.75" customHeight="1">
      <c r="A796" s="17"/>
      <c r="B796" s="17"/>
      <c r="C796" s="17"/>
      <c r="D796" s="17"/>
      <c r="E796" s="17"/>
      <c r="F796" s="17"/>
      <c r="G796" s="17"/>
      <c r="H796" s="17"/>
      <c r="I796" s="20"/>
      <c r="J796" s="17"/>
      <c r="K796" s="17"/>
      <c r="L796" s="17"/>
      <c r="M796" s="21"/>
      <c r="N796" s="17"/>
      <c r="O796" s="22"/>
      <c r="P796" s="22"/>
      <c r="Q796" s="22"/>
      <c r="R796" s="23"/>
      <c r="S796" s="23"/>
      <c r="T796" s="23"/>
      <c r="U796" s="23"/>
      <c r="V796" s="24"/>
      <c r="W796" s="20"/>
      <c r="X796" s="17"/>
      <c r="Y796" s="17"/>
      <c r="Z796" s="24"/>
      <c r="AA796" s="24"/>
      <c r="AB796" s="25"/>
      <c r="AC796" s="17"/>
      <c r="AD796" s="17"/>
      <c r="AE796" s="17"/>
      <c r="AF796" s="17"/>
      <c r="AG796" s="17"/>
    </row>
    <row r="797" spans="1:33" ht="15.75" customHeight="1">
      <c r="A797" s="17"/>
      <c r="B797" s="17"/>
      <c r="C797" s="17"/>
      <c r="D797" s="17"/>
      <c r="E797" s="17"/>
      <c r="F797" s="17"/>
      <c r="G797" s="17"/>
      <c r="H797" s="17"/>
      <c r="I797" s="20"/>
      <c r="J797" s="17"/>
      <c r="K797" s="17"/>
      <c r="L797" s="17"/>
      <c r="M797" s="21"/>
      <c r="N797" s="17"/>
      <c r="O797" s="22"/>
      <c r="P797" s="22"/>
      <c r="Q797" s="22"/>
      <c r="R797" s="23"/>
      <c r="S797" s="23"/>
      <c r="T797" s="23"/>
      <c r="U797" s="23"/>
      <c r="V797" s="24"/>
      <c r="W797" s="20"/>
      <c r="X797" s="17"/>
      <c r="Y797" s="17"/>
      <c r="Z797" s="24"/>
      <c r="AA797" s="24"/>
      <c r="AB797" s="25"/>
      <c r="AC797" s="17"/>
      <c r="AD797" s="17"/>
      <c r="AE797" s="17"/>
      <c r="AF797" s="17"/>
      <c r="AG797" s="17"/>
    </row>
    <row r="798" spans="1:33" ht="15.75" customHeight="1">
      <c r="A798" s="17"/>
      <c r="B798" s="17"/>
      <c r="C798" s="17"/>
      <c r="D798" s="17"/>
      <c r="E798" s="17"/>
      <c r="F798" s="17"/>
      <c r="G798" s="17"/>
      <c r="H798" s="17"/>
      <c r="I798" s="20"/>
      <c r="J798" s="17"/>
      <c r="K798" s="17"/>
      <c r="L798" s="17"/>
      <c r="M798" s="21"/>
      <c r="N798" s="17"/>
      <c r="O798" s="22"/>
      <c r="P798" s="22"/>
      <c r="Q798" s="22"/>
      <c r="R798" s="23"/>
      <c r="S798" s="23"/>
      <c r="T798" s="23"/>
      <c r="U798" s="23"/>
      <c r="V798" s="24"/>
      <c r="W798" s="20"/>
      <c r="X798" s="17"/>
      <c r="Y798" s="17"/>
      <c r="Z798" s="24"/>
      <c r="AA798" s="24"/>
      <c r="AB798" s="25"/>
      <c r="AC798" s="17"/>
      <c r="AD798" s="17"/>
      <c r="AE798" s="17"/>
      <c r="AF798" s="17"/>
      <c r="AG798" s="17"/>
    </row>
    <row r="799" spans="1:33" ht="15.75" customHeight="1">
      <c r="A799" s="17"/>
      <c r="B799" s="17"/>
      <c r="C799" s="17"/>
      <c r="D799" s="17"/>
      <c r="E799" s="17"/>
      <c r="F799" s="17"/>
      <c r="G799" s="17"/>
      <c r="H799" s="17"/>
      <c r="I799" s="20"/>
      <c r="J799" s="17"/>
      <c r="K799" s="17"/>
      <c r="L799" s="17"/>
      <c r="M799" s="21"/>
      <c r="N799" s="17"/>
      <c r="O799" s="22"/>
      <c r="P799" s="22"/>
      <c r="Q799" s="22"/>
      <c r="R799" s="23"/>
      <c r="S799" s="23"/>
      <c r="T799" s="23"/>
      <c r="U799" s="23"/>
      <c r="V799" s="24"/>
      <c r="W799" s="20"/>
      <c r="X799" s="17"/>
      <c r="Y799" s="17"/>
      <c r="Z799" s="24"/>
      <c r="AA799" s="24"/>
      <c r="AB799" s="25"/>
      <c r="AC799" s="17"/>
      <c r="AD799" s="17"/>
      <c r="AE799" s="17"/>
      <c r="AF799" s="17"/>
      <c r="AG799" s="17"/>
    </row>
    <row r="800" spans="1:33" ht="15.75" customHeight="1">
      <c r="A800" s="17"/>
      <c r="B800" s="17"/>
      <c r="C800" s="17"/>
      <c r="D800" s="17"/>
      <c r="E800" s="17"/>
      <c r="F800" s="17"/>
      <c r="G800" s="17"/>
      <c r="H800" s="17"/>
      <c r="I800" s="20"/>
      <c r="J800" s="17"/>
      <c r="K800" s="17"/>
      <c r="L800" s="17"/>
      <c r="M800" s="21"/>
      <c r="N800" s="17"/>
      <c r="O800" s="22"/>
      <c r="P800" s="22"/>
      <c r="Q800" s="22"/>
      <c r="R800" s="23"/>
      <c r="S800" s="23"/>
      <c r="T800" s="23"/>
      <c r="U800" s="23"/>
      <c r="V800" s="24"/>
      <c r="W800" s="20"/>
      <c r="X800" s="17"/>
      <c r="Y800" s="17"/>
      <c r="Z800" s="24"/>
      <c r="AA800" s="24"/>
      <c r="AB800" s="25"/>
      <c r="AC800" s="17"/>
      <c r="AD800" s="17"/>
      <c r="AE800" s="17"/>
      <c r="AF800" s="17"/>
      <c r="AG800" s="17"/>
    </row>
    <row r="801" spans="1:33" ht="15.75" customHeight="1">
      <c r="A801" s="17"/>
      <c r="B801" s="17"/>
      <c r="C801" s="17"/>
      <c r="D801" s="17"/>
      <c r="E801" s="17"/>
      <c r="F801" s="17"/>
      <c r="G801" s="17"/>
      <c r="H801" s="17"/>
      <c r="I801" s="20"/>
      <c r="J801" s="17"/>
      <c r="K801" s="17"/>
      <c r="L801" s="17"/>
      <c r="M801" s="21"/>
      <c r="N801" s="17"/>
      <c r="O801" s="22"/>
      <c r="P801" s="22"/>
      <c r="Q801" s="22"/>
      <c r="R801" s="23"/>
      <c r="S801" s="23"/>
      <c r="T801" s="23"/>
      <c r="U801" s="23"/>
      <c r="V801" s="24"/>
      <c r="W801" s="20"/>
      <c r="X801" s="17"/>
      <c r="Y801" s="17"/>
      <c r="Z801" s="24"/>
      <c r="AA801" s="24"/>
      <c r="AB801" s="25"/>
      <c r="AC801" s="17"/>
      <c r="AD801" s="17"/>
      <c r="AE801" s="17"/>
      <c r="AF801" s="17"/>
      <c r="AG801" s="17"/>
    </row>
    <row r="802" spans="1:33" ht="15.75" customHeight="1">
      <c r="A802" s="17"/>
      <c r="B802" s="17"/>
      <c r="C802" s="17"/>
      <c r="D802" s="17"/>
      <c r="E802" s="17"/>
      <c r="F802" s="17"/>
      <c r="G802" s="17"/>
      <c r="H802" s="17"/>
      <c r="I802" s="20"/>
      <c r="J802" s="17"/>
      <c r="K802" s="17"/>
      <c r="L802" s="17"/>
      <c r="M802" s="21"/>
      <c r="N802" s="17"/>
      <c r="O802" s="22"/>
      <c r="P802" s="22"/>
      <c r="Q802" s="22"/>
      <c r="R802" s="23"/>
      <c r="S802" s="23"/>
      <c r="T802" s="23"/>
      <c r="U802" s="23"/>
      <c r="V802" s="24"/>
      <c r="W802" s="20"/>
      <c r="X802" s="17"/>
      <c r="Y802" s="17"/>
      <c r="Z802" s="24"/>
      <c r="AA802" s="24"/>
      <c r="AB802" s="25"/>
      <c r="AC802" s="17"/>
      <c r="AD802" s="17"/>
      <c r="AE802" s="17"/>
      <c r="AF802" s="17"/>
      <c r="AG802" s="17"/>
    </row>
    <row r="803" spans="1:33" ht="15.75" customHeight="1">
      <c r="A803" s="17"/>
      <c r="B803" s="17"/>
      <c r="C803" s="17"/>
      <c r="D803" s="17"/>
      <c r="E803" s="17"/>
      <c r="F803" s="17"/>
      <c r="G803" s="17"/>
      <c r="H803" s="17"/>
      <c r="I803" s="20"/>
      <c r="J803" s="17"/>
      <c r="K803" s="17"/>
      <c r="L803" s="17"/>
      <c r="M803" s="21"/>
      <c r="N803" s="17"/>
      <c r="O803" s="22"/>
      <c r="P803" s="22"/>
      <c r="Q803" s="22"/>
      <c r="R803" s="23"/>
      <c r="S803" s="23"/>
      <c r="T803" s="23"/>
      <c r="U803" s="23"/>
      <c r="V803" s="24"/>
      <c r="W803" s="20"/>
      <c r="X803" s="17"/>
      <c r="Y803" s="17"/>
      <c r="Z803" s="24"/>
      <c r="AA803" s="24"/>
      <c r="AB803" s="25"/>
      <c r="AC803" s="17"/>
      <c r="AD803" s="17"/>
      <c r="AE803" s="17"/>
      <c r="AF803" s="17"/>
      <c r="AG803" s="17"/>
    </row>
    <row r="804" spans="1:33" ht="15.75" customHeight="1">
      <c r="A804" s="17"/>
      <c r="B804" s="17"/>
      <c r="C804" s="17"/>
      <c r="D804" s="17"/>
      <c r="E804" s="17"/>
      <c r="F804" s="17"/>
      <c r="G804" s="17"/>
      <c r="H804" s="17"/>
      <c r="I804" s="20"/>
      <c r="J804" s="17"/>
      <c r="K804" s="17"/>
      <c r="L804" s="17"/>
      <c r="M804" s="21"/>
      <c r="N804" s="17"/>
      <c r="O804" s="22"/>
      <c r="P804" s="22"/>
      <c r="Q804" s="22"/>
      <c r="R804" s="23"/>
      <c r="S804" s="23"/>
      <c r="T804" s="23"/>
      <c r="U804" s="23"/>
      <c r="V804" s="24"/>
      <c r="W804" s="20"/>
      <c r="X804" s="17"/>
      <c r="Y804" s="17"/>
      <c r="Z804" s="24"/>
      <c r="AA804" s="24"/>
      <c r="AB804" s="25"/>
      <c r="AC804" s="17"/>
      <c r="AD804" s="17"/>
      <c r="AE804" s="17"/>
      <c r="AF804" s="17"/>
      <c r="AG804" s="17"/>
    </row>
    <row r="805" spans="1:33" ht="15.75" customHeight="1">
      <c r="A805" s="17"/>
      <c r="B805" s="17"/>
      <c r="C805" s="17"/>
      <c r="D805" s="17"/>
      <c r="E805" s="17"/>
      <c r="F805" s="17"/>
      <c r="G805" s="17"/>
      <c r="H805" s="17"/>
      <c r="I805" s="20"/>
      <c r="J805" s="17"/>
      <c r="K805" s="17"/>
      <c r="L805" s="17"/>
      <c r="M805" s="21"/>
      <c r="N805" s="17"/>
      <c r="O805" s="22"/>
      <c r="P805" s="22"/>
      <c r="Q805" s="22"/>
      <c r="R805" s="23"/>
      <c r="S805" s="23"/>
      <c r="T805" s="23"/>
      <c r="U805" s="23"/>
      <c r="V805" s="24"/>
      <c r="W805" s="20"/>
      <c r="X805" s="17"/>
      <c r="Y805" s="17"/>
      <c r="Z805" s="24"/>
      <c r="AA805" s="24"/>
      <c r="AB805" s="25"/>
      <c r="AC805" s="17"/>
      <c r="AD805" s="17"/>
      <c r="AE805" s="17"/>
      <c r="AF805" s="17"/>
      <c r="AG805" s="17"/>
    </row>
    <row r="806" spans="1:33" ht="15.75" customHeight="1">
      <c r="A806" s="17"/>
      <c r="B806" s="17"/>
      <c r="C806" s="17"/>
      <c r="D806" s="17"/>
      <c r="E806" s="17"/>
      <c r="F806" s="17"/>
      <c r="G806" s="17"/>
      <c r="H806" s="17"/>
      <c r="I806" s="20"/>
      <c r="J806" s="17"/>
      <c r="K806" s="17"/>
      <c r="L806" s="17"/>
      <c r="M806" s="21"/>
      <c r="N806" s="17"/>
      <c r="O806" s="22"/>
      <c r="P806" s="22"/>
      <c r="Q806" s="22"/>
      <c r="R806" s="23"/>
      <c r="S806" s="23"/>
      <c r="T806" s="23"/>
      <c r="U806" s="23"/>
      <c r="V806" s="24"/>
      <c r="W806" s="20"/>
      <c r="X806" s="17"/>
      <c r="Y806" s="17"/>
      <c r="Z806" s="24"/>
      <c r="AA806" s="24"/>
      <c r="AB806" s="25"/>
      <c r="AC806" s="17"/>
      <c r="AD806" s="17"/>
      <c r="AE806" s="17"/>
      <c r="AF806" s="17"/>
      <c r="AG806" s="17"/>
    </row>
    <row r="807" spans="1:33" ht="15.75" customHeight="1">
      <c r="A807" s="17"/>
      <c r="B807" s="17"/>
      <c r="C807" s="17"/>
      <c r="D807" s="17"/>
      <c r="E807" s="17"/>
      <c r="F807" s="17"/>
      <c r="G807" s="17"/>
      <c r="H807" s="17"/>
      <c r="I807" s="20"/>
      <c r="J807" s="17"/>
      <c r="K807" s="17"/>
      <c r="L807" s="17"/>
      <c r="M807" s="21"/>
      <c r="N807" s="17"/>
      <c r="O807" s="22"/>
      <c r="P807" s="22"/>
      <c r="Q807" s="22"/>
      <c r="R807" s="23"/>
      <c r="S807" s="23"/>
      <c r="T807" s="23"/>
      <c r="U807" s="23"/>
      <c r="V807" s="24"/>
      <c r="W807" s="20"/>
      <c r="X807" s="17"/>
      <c r="Y807" s="17"/>
      <c r="Z807" s="24"/>
      <c r="AA807" s="24"/>
      <c r="AB807" s="25"/>
      <c r="AC807" s="17"/>
      <c r="AD807" s="17"/>
      <c r="AE807" s="17"/>
      <c r="AF807" s="17"/>
      <c r="AG807" s="17"/>
    </row>
    <row r="808" spans="1:33" ht="15.75" customHeight="1">
      <c r="A808" s="17"/>
      <c r="B808" s="17"/>
      <c r="C808" s="17"/>
      <c r="D808" s="17"/>
      <c r="E808" s="17"/>
      <c r="F808" s="17"/>
      <c r="G808" s="17"/>
      <c r="H808" s="17"/>
      <c r="I808" s="20"/>
      <c r="J808" s="17"/>
      <c r="K808" s="17"/>
      <c r="L808" s="17"/>
      <c r="M808" s="21"/>
      <c r="N808" s="17"/>
      <c r="O808" s="22"/>
      <c r="P808" s="22"/>
      <c r="Q808" s="22"/>
      <c r="R808" s="23"/>
      <c r="S808" s="23"/>
      <c r="T808" s="23"/>
      <c r="U808" s="23"/>
      <c r="V808" s="24"/>
      <c r="W808" s="20"/>
      <c r="X808" s="17"/>
      <c r="Y808" s="17"/>
      <c r="Z808" s="24"/>
      <c r="AA808" s="24"/>
      <c r="AB808" s="25"/>
      <c r="AC808" s="17"/>
      <c r="AD808" s="17"/>
      <c r="AE808" s="17"/>
      <c r="AF808" s="17"/>
      <c r="AG808" s="17"/>
    </row>
    <row r="809" spans="1:33" ht="15.75" customHeight="1">
      <c r="A809" s="17"/>
      <c r="B809" s="17"/>
      <c r="C809" s="17"/>
      <c r="D809" s="17"/>
      <c r="E809" s="17"/>
      <c r="F809" s="17"/>
      <c r="G809" s="17"/>
      <c r="H809" s="17"/>
      <c r="I809" s="20"/>
      <c r="J809" s="17"/>
      <c r="K809" s="17"/>
      <c r="L809" s="17"/>
      <c r="M809" s="21"/>
      <c r="N809" s="17"/>
      <c r="O809" s="22"/>
      <c r="P809" s="22"/>
      <c r="Q809" s="22"/>
      <c r="R809" s="23"/>
      <c r="S809" s="23"/>
      <c r="T809" s="23"/>
      <c r="U809" s="23"/>
      <c r="V809" s="24"/>
      <c r="W809" s="20"/>
      <c r="X809" s="17"/>
      <c r="Y809" s="17"/>
      <c r="Z809" s="24"/>
      <c r="AA809" s="24"/>
      <c r="AB809" s="25"/>
      <c r="AC809" s="17"/>
      <c r="AD809" s="17"/>
      <c r="AE809" s="17"/>
      <c r="AF809" s="17"/>
      <c r="AG809" s="17"/>
    </row>
    <row r="810" spans="1:33" ht="15.75" customHeight="1">
      <c r="A810" s="17"/>
      <c r="B810" s="17"/>
      <c r="C810" s="17"/>
      <c r="D810" s="17"/>
      <c r="E810" s="17"/>
      <c r="F810" s="17"/>
      <c r="G810" s="17"/>
      <c r="H810" s="17"/>
      <c r="I810" s="20"/>
      <c r="J810" s="17"/>
      <c r="K810" s="17"/>
      <c r="L810" s="17"/>
      <c r="M810" s="21"/>
      <c r="N810" s="17"/>
      <c r="O810" s="22"/>
      <c r="P810" s="22"/>
      <c r="Q810" s="22"/>
      <c r="R810" s="23"/>
      <c r="S810" s="23"/>
      <c r="T810" s="23"/>
      <c r="U810" s="23"/>
      <c r="V810" s="24"/>
      <c r="W810" s="20"/>
      <c r="X810" s="17"/>
      <c r="Y810" s="17"/>
      <c r="Z810" s="24"/>
      <c r="AA810" s="24"/>
      <c r="AB810" s="25"/>
      <c r="AC810" s="17"/>
      <c r="AD810" s="17"/>
      <c r="AE810" s="17"/>
      <c r="AF810" s="17"/>
      <c r="AG810" s="17"/>
    </row>
    <row r="811" spans="1:33" ht="15.75" customHeight="1">
      <c r="A811" s="17"/>
      <c r="B811" s="17"/>
      <c r="C811" s="17"/>
      <c r="D811" s="17"/>
      <c r="E811" s="17"/>
      <c r="F811" s="17"/>
      <c r="G811" s="17"/>
      <c r="H811" s="17"/>
      <c r="I811" s="20"/>
      <c r="J811" s="17"/>
      <c r="K811" s="17"/>
      <c r="L811" s="17"/>
      <c r="M811" s="21"/>
      <c r="N811" s="17"/>
      <c r="O811" s="22"/>
      <c r="P811" s="22"/>
      <c r="Q811" s="22"/>
      <c r="R811" s="23"/>
      <c r="S811" s="23"/>
      <c r="T811" s="23"/>
      <c r="U811" s="23"/>
      <c r="V811" s="24"/>
      <c r="W811" s="20"/>
      <c r="X811" s="17"/>
      <c r="Y811" s="17"/>
      <c r="Z811" s="24"/>
      <c r="AA811" s="24"/>
      <c r="AB811" s="25"/>
      <c r="AC811" s="17"/>
      <c r="AD811" s="17"/>
      <c r="AE811" s="17"/>
      <c r="AF811" s="17"/>
      <c r="AG811" s="17"/>
    </row>
    <row r="812" spans="1:33" ht="15.75" customHeight="1">
      <c r="A812" s="17"/>
      <c r="B812" s="17"/>
      <c r="C812" s="17"/>
      <c r="D812" s="17"/>
      <c r="E812" s="17"/>
      <c r="F812" s="17"/>
      <c r="G812" s="17"/>
      <c r="H812" s="17"/>
      <c r="I812" s="20"/>
      <c r="J812" s="17"/>
      <c r="K812" s="17"/>
      <c r="L812" s="17"/>
      <c r="M812" s="21"/>
      <c r="N812" s="17"/>
      <c r="O812" s="22"/>
      <c r="P812" s="22"/>
      <c r="Q812" s="22"/>
      <c r="R812" s="23"/>
      <c r="S812" s="23"/>
      <c r="T812" s="23"/>
      <c r="U812" s="23"/>
      <c r="V812" s="24"/>
      <c r="W812" s="20"/>
      <c r="X812" s="17"/>
      <c r="Y812" s="17"/>
      <c r="Z812" s="24"/>
      <c r="AA812" s="24"/>
      <c r="AB812" s="25"/>
      <c r="AC812" s="17"/>
      <c r="AD812" s="17"/>
      <c r="AE812" s="17"/>
      <c r="AF812" s="17"/>
      <c r="AG812" s="17"/>
    </row>
    <row r="813" spans="1:33" ht="15.75" customHeight="1">
      <c r="A813" s="17"/>
      <c r="B813" s="17"/>
      <c r="C813" s="17"/>
      <c r="D813" s="17"/>
      <c r="E813" s="17"/>
      <c r="F813" s="17"/>
      <c r="G813" s="17"/>
      <c r="H813" s="17"/>
      <c r="I813" s="20"/>
      <c r="J813" s="17"/>
      <c r="K813" s="17"/>
      <c r="L813" s="17"/>
      <c r="M813" s="21"/>
      <c r="N813" s="17"/>
      <c r="O813" s="22"/>
      <c r="P813" s="22"/>
      <c r="Q813" s="22"/>
      <c r="R813" s="23"/>
      <c r="S813" s="23"/>
      <c r="T813" s="23"/>
      <c r="U813" s="23"/>
      <c r="V813" s="24"/>
      <c r="W813" s="20"/>
      <c r="X813" s="17"/>
      <c r="Y813" s="17"/>
      <c r="Z813" s="24"/>
      <c r="AA813" s="24"/>
      <c r="AB813" s="25"/>
      <c r="AC813" s="17"/>
      <c r="AD813" s="17"/>
      <c r="AE813" s="17"/>
      <c r="AF813" s="17"/>
      <c r="AG813" s="17"/>
    </row>
    <row r="814" spans="1:33" ht="15.75" customHeight="1">
      <c r="A814" s="17"/>
      <c r="B814" s="17"/>
      <c r="C814" s="17"/>
      <c r="D814" s="17"/>
      <c r="E814" s="17"/>
      <c r="F814" s="17"/>
      <c r="G814" s="17"/>
      <c r="H814" s="17"/>
      <c r="I814" s="20"/>
      <c r="J814" s="17"/>
      <c r="K814" s="17"/>
      <c r="L814" s="17"/>
      <c r="M814" s="21"/>
      <c r="N814" s="17"/>
      <c r="O814" s="22"/>
      <c r="P814" s="22"/>
      <c r="Q814" s="22"/>
      <c r="R814" s="23"/>
      <c r="S814" s="23"/>
      <c r="T814" s="23"/>
      <c r="U814" s="23"/>
      <c r="V814" s="24"/>
      <c r="W814" s="20"/>
      <c r="X814" s="17"/>
      <c r="Y814" s="17"/>
      <c r="Z814" s="24"/>
      <c r="AA814" s="24"/>
      <c r="AB814" s="25"/>
      <c r="AC814" s="17"/>
      <c r="AD814" s="17"/>
      <c r="AE814" s="17"/>
      <c r="AF814" s="17"/>
      <c r="AG814" s="17"/>
    </row>
    <row r="815" spans="1:33" ht="15.75" customHeight="1">
      <c r="A815" s="17"/>
      <c r="B815" s="17"/>
      <c r="C815" s="17"/>
      <c r="D815" s="17"/>
      <c r="E815" s="17"/>
      <c r="F815" s="17"/>
      <c r="G815" s="17"/>
      <c r="H815" s="17"/>
      <c r="I815" s="20"/>
      <c r="J815" s="17"/>
      <c r="K815" s="17"/>
      <c r="L815" s="17"/>
      <c r="M815" s="21"/>
      <c r="N815" s="17"/>
      <c r="O815" s="22"/>
      <c r="P815" s="22"/>
      <c r="Q815" s="22"/>
      <c r="R815" s="23"/>
      <c r="S815" s="23"/>
      <c r="T815" s="23"/>
      <c r="U815" s="23"/>
      <c r="V815" s="24"/>
      <c r="W815" s="20"/>
      <c r="X815" s="17"/>
      <c r="Y815" s="17"/>
      <c r="Z815" s="24"/>
      <c r="AA815" s="24"/>
      <c r="AB815" s="25"/>
      <c r="AC815" s="17"/>
      <c r="AD815" s="17"/>
      <c r="AE815" s="17"/>
      <c r="AF815" s="17"/>
      <c r="AG815" s="17"/>
    </row>
    <row r="816" spans="1:33" ht="15.75" customHeight="1">
      <c r="A816" s="17"/>
      <c r="B816" s="17"/>
      <c r="C816" s="17"/>
      <c r="D816" s="17"/>
      <c r="E816" s="17"/>
      <c r="F816" s="17"/>
      <c r="G816" s="17"/>
      <c r="H816" s="17"/>
      <c r="I816" s="20"/>
      <c r="J816" s="17"/>
      <c r="K816" s="17"/>
      <c r="L816" s="17"/>
      <c r="M816" s="21"/>
      <c r="N816" s="17"/>
      <c r="O816" s="22"/>
      <c r="P816" s="22"/>
      <c r="Q816" s="22"/>
      <c r="R816" s="23"/>
      <c r="S816" s="23"/>
      <c r="T816" s="23"/>
      <c r="U816" s="23"/>
      <c r="V816" s="24"/>
      <c r="W816" s="20"/>
      <c r="X816" s="17"/>
      <c r="Y816" s="17"/>
      <c r="Z816" s="24"/>
      <c r="AA816" s="24"/>
      <c r="AB816" s="25"/>
      <c r="AC816" s="17"/>
      <c r="AD816" s="17"/>
      <c r="AE816" s="17"/>
      <c r="AF816" s="17"/>
      <c r="AG816" s="17"/>
    </row>
    <row r="817" spans="1:33" ht="15.75" customHeight="1">
      <c r="A817" s="17"/>
      <c r="B817" s="17"/>
      <c r="C817" s="17"/>
      <c r="D817" s="17"/>
      <c r="E817" s="17"/>
      <c r="F817" s="17"/>
      <c r="G817" s="17"/>
      <c r="H817" s="17"/>
      <c r="I817" s="20"/>
      <c r="J817" s="17"/>
      <c r="K817" s="17"/>
      <c r="L817" s="17"/>
      <c r="M817" s="21"/>
      <c r="N817" s="17"/>
      <c r="O817" s="22"/>
      <c r="P817" s="22"/>
      <c r="Q817" s="22"/>
      <c r="R817" s="23"/>
      <c r="S817" s="23"/>
      <c r="T817" s="23"/>
      <c r="U817" s="23"/>
      <c r="V817" s="24"/>
      <c r="W817" s="20"/>
      <c r="X817" s="17"/>
      <c r="Y817" s="17"/>
      <c r="Z817" s="24"/>
      <c r="AA817" s="24"/>
      <c r="AB817" s="25"/>
      <c r="AC817" s="17"/>
      <c r="AD817" s="17"/>
      <c r="AE817" s="17"/>
      <c r="AF817" s="17"/>
      <c r="AG817" s="17"/>
    </row>
    <row r="818" spans="1:33" ht="15.75" customHeight="1">
      <c r="A818" s="17"/>
      <c r="B818" s="17"/>
      <c r="C818" s="17"/>
      <c r="D818" s="17"/>
      <c r="E818" s="17"/>
      <c r="F818" s="17"/>
      <c r="G818" s="17"/>
      <c r="H818" s="17"/>
      <c r="I818" s="20"/>
      <c r="J818" s="17"/>
      <c r="K818" s="17"/>
      <c r="L818" s="17"/>
      <c r="M818" s="21"/>
      <c r="N818" s="17"/>
      <c r="O818" s="22"/>
      <c r="P818" s="22"/>
      <c r="Q818" s="22"/>
      <c r="R818" s="23"/>
      <c r="S818" s="23"/>
      <c r="T818" s="23"/>
      <c r="U818" s="23"/>
      <c r="V818" s="24"/>
      <c r="W818" s="20"/>
      <c r="X818" s="17"/>
      <c r="Y818" s="17"/>
      <c r="Z818" s="24"/>
      <c r="AA818" s="24"/>
      <c r="AB818" s="25"/>
      <c r="AC818" s="17"/>
      <c r="AD818" s="17"/>
      <c r="AE818" s="17"/>
      <c r="AF818" s="17"/>
      <c r="AG818" s="17"/>
    </row>
    <row r="819" spans="1:33" ht="15.75" customHeight="1">
      <c r="A819" s="17"/>
      <c r="B819" s="17"/>
      <c r="C819" s="17"/>
      <c r="D819" s="17"/>
      <c r="E819" s="17"/>
      <c r="F819" s="17"/>
      <c r="G819" s="17"/>
      <c r="H819" s="17"/>
      <c r="I819" s="20"/>
      <c r="J819" s="17"/>
      <c r="K819" s="17"/>
      <c r="L819" s="17"/>
      <c r="M819" s="21"/>
      <c r="N819" s="17"/>
      <c r="O819" s="22"/>
      <c r="P819" s="22"/>
      <c r="Q819" s="22"/>
      <c r="R819" s="23"/>
      <c r="S819" s="23"/>
      <c r="T819" s="23"/>
      <c r="U819" s="23"/>
      <c r="V819" s="24"/>
      <c r="W819" s="20"/>
      <c r="X819" s="17"/>
      <c r="Y819" s="17"/>
      <c r="Z819" s="24"/>
      <c r="AA819" s="24"/>
      <c r="AB819" s="25"/>
      <c r="AC819" s="17"/>
      <c r="AD819" s="17"/>
      <c r="AE819" s="17"/>
      <c r="AF819" s="17"/>
      <c r="AG819" s="17"/>
    </row>
    <row r="820" spans="1:33" ht="15.75" customHeight="1">
      <c r="A820" s="17"/>
      <c r="B820" s="17"/>
      <c r="C820" s="17"/>
      <c r="D820" s="17"/>
      <c r="E820" s="17"/>
      <c r="F820" s="17"/>
      <c r="G820" s="17"/>
      <c r="H820" s="17"/>
      <c r="I820" s="20"/>
      <c r="J820" s="17"/>
      <c r="K820" s="17"/>
      <c r="L820" s="17"/>
      <c r="M820" s="21"/>
      <c r="N820" s="17"/>
      <c r="O820" s="22"/>
      <c r="P820" s="22"/>
      <c r="Q820" s="22"/>
      <c r="R820" s="23"/>
      <c r="S820" s="23"/>
      <c r="T820" s="23"/>
      <c r="U820" s="23"/>
      <c r="V820" s="24"/>
      <c r="W820" s="20"/>
      <c r="X820" s="17"/>
      <c r="Y820" s="17"/>
      <c r="Z820" s="24"/>
      <c r="AA820" s="24"/>
      <c r="AB820" s="25"/>
      <c r="AC820" s="17"/>
      <c r="AD820" s="17"/>
      <c r="AE820" s="17"/>
      <c r="AF820" s="17"/>
      <c r="AG820" s="17"/>
    </row>
    <row r="821" spans="1:33" ht="15.75" customHeight="1">
      <c r="A821" s="17"/>
      <c r="B821" s="17"/>
      <c r="C821" s="17"/>
      <c r="D821" s="17"/>
      <c r="E821" s="17"/>
      <c r="F821" s="17"/>
      <c r="G821" s="17"/>
      <c r="H821" s="17"/>
      <c r="I821" s="20"/>
      <c r="J821" s="17"/>
      <c r="K821" s="17"/>
      <c r="L821" s="17"/>
      <c r="M821" s="21"/>
      <c r="N821" s="17"/>
      <c r="O821" s="22"/>
      <c r="P821" s="22"/>
      <c r="Q821" s="22"/>
      <c r="R821" s="23"/>
      <c r="S821" s="23"/>
      <c r="T821" s="23"/>
      <c r="U821" s="23"/>
      <c r="V821" s="24"/>
      <c r="W821" s="20"/>
      <c r="X821" s="17"/>
      <c r="Y821" s="17"/>
      <c r="Z821" s="24"/>
      <c r="AA821" s="24"/>
      <c r="AB821" s="25"/>
      <c r="AC821" s="17"/>
      <c r="AD821" s="17"/>
      <c r="AE821" s="17"/>
      <c r="AF821" s="17"/>
      <c r="AG821" s="17"/>
    </row>
    <row r="822" spans="1:33" ht="15.75" customHeight="1">
      <c r="A822" s="17"/>
      <c r="B822" s="17"/>
      <c r="C822" s="17"/>
      <c r="D822" s="17"/>
      <c r="E822" s="17"/>
      <c r="F822" s="17"/>
      <c r="G822" s="17"/>
      <c r="H822" s="17"/>
      <c r="I822" s="20"/>
      <c r="J822" s="17"/>
      <c r="K822" s="17"/>
      <c r="L822" s="17"/>
      <c r="M822" s="21"/>
      <c r="N822" s="17"/>
      <c r="O822" s="22"/>
      <c r="P822" s="22"/>
      <c r="Q822" s="22"/>
      <c r="R822" s="23"/>
      <c r="S822" s="23"/>
      <c r="T822" s="23"/>
      <c r="U822" s="23"/>
      <c r="V822" s="24"/>
      <c r="W822" s="20"/>
      <c r="X822" s="17"/>
      <c r="Y822" s="17"/>
      <c r="Z822" s="24"/>
      <c r="AA822" s="24"/>
      <c r="AB822" s="25"/>
      <c r="AC822" s="17"/>
      <c r="AD822" s="17"/>
      <c r="AE822" s="17"/>
      <c r="AF822" s="17"/>
      <c r="AG822" s="17"/>
    </row>
    <row r="823" spans="1:33" ht="15.75" customHeight="1">
      <c r="A823" s="17"/>
      <c r="B823" s="17"/>
      <c r="C823" s="17"/>
      <c r="D823" s="17"/>
      <c r="E823" s="17"/>
      <c r="F823" s="17"/>
      <c r="G823" s="17"/>
      <c r="H823" s="17"/>
      <c r="I823" s="20"/>
      <c r="J823" s="17"/>
      <c r="K823" s="17"/>
      <c r="L823" s="17"/>
      <c r="M823" s="21"/>
      <c r="N823" s="17"/>
      <c r="O823" s="22"/>
      <c r="P823" s="22"/>
      <c r="Q823" s="22"/>
      <c r="R823" s="23"/>
      <c r="S823" s="23"/>
      <c r="T823" s="23"/>
      <c r="U823" s="23"/>
      <c r="V823" s="24"/>
      <c r="W823" s="20"/>
      <c r="X823" s="17"/>
      <c r="Y823" s="17"/>
      <c r="Z823" s="24"/>
      <c r="AA823" s="24"/>
      <c r="AB823" s="25"/>
      <c r="AC823" s="17"/>
      <c r="AD823" s="17"/>
      <c r="AE823" s="17"/>
      <c r="AF823" s="17"/>
      <c r="AG823" s="17"/>
    </row>
    <row r="824" spans="1:33" ht="15.75" customHeight="1">
      <c r="A824" s="17"/>
      <c r="B824" s="17"/>
      <c r="C824" s="17"/>
      <c r="D824" s="17"/>
      <c r="E824" s="17"/>
      <c r="F824" s="17"/>
      <c r="G824" s="17"/>
      <c r="H824" s="17"/>
      <c r="I824" s="20"/>
      <c r="J824" s="17"/>
      <c r="K824" s="17"/>
      <c r="L824" s="17"/>
      <c r="M824" s="21"/>
      <c r="N824" s="17"/>
      <c r="O824" s="22"/>
      <c r="P824" s="22"/>
      <c r="Q824" s="22"/>
      <c r="R824" s="23"/>
      <c r="S824" s="23"/>
      <c r="T824" s="23"/>
      <c r="U824" s="23"/>
      <c r="V824" s="24"/>
      <c r="W824" s="20"/>
      <c r="X824" s="17"/>
      <c r="Y824" s="17"/>
      <c r="Z824" s="24"/>
      <c r="AA824" s="24"/>
      <c r="AB824" s="25"/>
      <c r="AC824" s="17"/>
      <c r="AD824" s="17"/>
      <c r="AE824" s="17"/>
      <c r="AF824" s="17"/>
      <c r="AG824" s="17"/>
    </row>
    <row r="825" spans="1:33" ht="15.75" customHeight="1">
      <c r="A825" s="17"/>
      <c r="B825" s="17"/>
      <c r="C825" s="17"/>
      <c r="D825" s="17"/>
      <c r="E825" s="17"/>
      <c r="F825" s="17"/>
      <c r="G825" s="17"/>
      <c r="H825" s="17"/>
      <c r="I825" s="20"/>
      <c r="J825" s="17"/>
      <c r="K825" s="17"/>
      <c r="L825" s="17"/>
      <c r="M825" s="21"/>
      <c r="N825" s="17"/>
      <c r="O825" s="22"/>
      <c r="P825" s="22"/>
      <c r="Q825" s="22"/>
      <c r="R825" s="23"/>
      <c r="S825" s="23"/>
      <c r="T825" s="23"/>
      <c r="U825" s="23"/>
      <c r="V825" s="24"/>
      <c r="W825" s="20"/>
      <c r="X825" s="17"/>
      <c r="Y825" s="17"/>
      <c r="Z825" s="24"/>
      <c r="AA825" s="24"/>
      <c r="AB825" s="25"/>
      <c r="AC825" s="17"/>
      <c r="AD825" s="17"/>
      <c r="AE825" s="17"/>
      <c r="AF825" s="17"/>
      <c r="AG825" s="17"/>
    </row>
    <row r="826" spans="1:33" ht="15.75" customHeight="1">
      <c r="A826" s="17"/>
      <c r="B826" s="17"/>
      <c r="C826" s="17"/>
      <c r="D826" s="17"/>
      <c r="E826" s="17"/>
      <c r="F826" s="17"/>
      <c r="G826" s="17"/>
      <c r="H826" s="17"/>
      <c r="I826" s="20"/>
      <c r="J826" s="17"/>
      <c r="K826" s="17"/>
      <c r="L826" s="17"/>
      <c r="M826" s="21"/>
      <c r="N826" s="17"/>
      <c r="O826" s="22"/>
      <c r="P826" s="22"/>
      <c r="Q826" s="22"/>
      <c r="R826" s="23"/>
      <c r="S826" s="23"/>
      <c r="T826" s="23"/>
      <c r="U826" s="23"/>
      <c r="V826" s="24"/>
      <c r="W826" s="20"/>
      <c r="X826" s="17"/>
      <c r="Y826" s="17"/>
      <c r="Z826" s="24"/>
      <c r="AA826" s="24"/>
      <c r="AB826" s="25"/>
      <c r="AC826" s="17"/>
      <c r="AD826" s="17"/>
      <c r="AE826" s="17"/>
      <c r="AF826" s="17"/>
      <c r="AG826" s="17"/>
    </row>
    <row r="827" spans="1:33" ht="15.75" customHeight="1">
      <c r="A827" s="17"/>
      <c r="B827" s="17"/>
      <c r="C827" s="17"/>
      <c r="D827" s="17"/>
      <c r="E827" s="17"/>
      <c r="F827" s="17"/>
      <c r="G827" s="17"/>
      <c r="H827" s="17"/>
      <c r="I827" s="20"/>
      <c r="J827" s="17"/>
      <c r="K827" s="17"/>
      <c r="L827" s="17"/>
      <c r="M827" s="21"/>
      <c r="N827" s="17"/>
      <c r="O827" s="22"/>
      <c r="P827" s="22"/>
      <c r="Q827" s="22"/>
      <c r="R827" s="23"/>
      <c r="S827" s="23"/>
      <c r="T827" s="23"/>
      <c r="U827" s="23"/>
      <c r="V827" s="24"/>
      <c r="W827" s="20"/>
      <c r="X827" s="17"/>
      <c r="Y827" s="17"/>
      <c r="Z827" s="24"/>
      <c r="AA827" s="24"/>
      <c r="AB827" s="25"/>
      <c r="AC827" s="17"/>
      <c r="AD827" s="17"/>
      <c r="AE827" s="17"/>
      <c r="AF827" s="17"/>
      <c r="AG827" s="17"/>
    </row>
    <row r="828" spans="1:33" ht="15.75" customHeight="1">
      <c r="A828" s="17"/>
      <c r="B828" s="17"/>
      <c r="C828" s="17"/>
      <c r="D828" s="17"/>
      <c r="E828" s="17"/>
      <c r="F828" s="17"/>
      <c r="G828" s="17"/>
      <c r="H828" s="17"/>
      <c r="I828" s="20"/>
      <c r="J828" s="17"/>
      <c r="K828" s="17"/>
      <c r="L828" s="17"/>
      <c r="M828" s="21"/>
      <c r="N828" s="17"/>
      <c r="O828" s="22"/>
      <c r="P828" s="22"/>
      <c r="Q828" s="22"/>
      <c r="R828" s="23"/>
      <c r="S828" s="23"/>
      <c r="T828" s="23"/>
      <c r="U828" s="23"/>
      <c r="V828" s="24"/>
      <c r="W828" s="20"/>
      <c r="X828" s="17"/>
      <c r="Y828" s="17"/>
      <c r="Z828" s="24"/>
      <c r="AA828" s="24"/>
      <c r="AB828" s="25"/>
      <c r="AC828" s="17"/>
      <c r="AD828" s="17"/>
      <c r="AE828" s="17"/>
      <c r="AF828" s="17"/>
      <c r="AG828" s="17"/>
    </row>
    <row r="829" spans="1:33" ht="15.75" customHeight="1">
      <c r="A829" s="17"/>
      <c r="B829" s="17"/>
      <c r="C829" s="17"/>
      <c r="D829" s="17"/>
      <c r="E829" s="17"/>
      <c r="F829" s="17"/>
      <c r="G829" s="17"/>
      <c r="H829" s="17"/>
      <c r="I829" s="20"/>
      <c r="J829" s="17"/>
      <c r="K829" s="17"/>
      <c r="L829" s="17"/>
      <c r="M829" s="21"/>
      <c r="N829" s="17"/>
      <c r="O829" s="22"/>
      <c r="P829" s="22"/>
      <c r="Q829" s="22"/>
      <c r="R829" s="23"/>
      <c r="S829" s="23"/>
      <c r="T829" s="23"/>
      <c r="U829" s="23"/>
      <c r="V829" s="24"/>
      <c r="W829" s="20"/>
      <c r="X829" s="17"/>
      <c r="Y829" s="17"/>
      <c r="Z829" s="24"/>
      <c r="AA829" s="24"/>
      <c r="AB829" s="25"/>
      <c r="AC829" s="17"/>
      <c r="AD829" s="17"/>
      <c r="AE829" s="17"/>
      <c r="AF829" s="17"/>
      <c r="AG829" s="17"/>
    </row>
    <row r="830" spans="1:33" ht="15.75" customHeight="1">
      <c r="A830" s="17"/>
      <c r="B830" s="17"/>
      <c r="C830" s="17"/>
      <c r="D830" s="17"/>
      <c r="E830" s="17"/>
      <c r="F830" s="17"/>
      <c r="G830" s="17"/>
      <c r="H830" s="17"/>
      <c r="I830" s="20"/>
      <c r="J830" s="17"/>
      <c r="K830" s="17"/>
      <c r="L830" s="17"/>
      <c r="M830" s="21"/>
      <c r="N830" s="17"/>
      <c r="O830" s="22"/>
      <c r="P830" s="22"/>
      <c r="Q830" s="22"/>
      <c r="R830" s="23"/>
      <c r="S830" s="23"/>
      <c r="T830" s="23"/>
      <c r="U830" s="23"/>
      <c r="V830" s="24"/>
      <c r="W830" s="20"/>
      <c r="X830" s="17"/>
      <c r="Y830" s="17"/>
      <c r="Z830" s="24"/>
      <c r="AA830" s="24"/>
      <c r="AB830" s="25"/>
      <c r="AC830" s="17"/>
      <c r="AD830" s="17"/>
      <c r="AE830" s="17"/>
      <c r="AF830" s="17"/>
      <c r="AG830" s="17"/>
    </row>
    <row r="831" spans="1:33" ht="15.75" customHeight="1">
      <c r="A831" s="17"/>
      <c r="B831" s="17"/>
      <c r="C831" s="17"/>
      <c r="D831" s="17"/>
      <c r="E831" s="17"/>
      <c r="F831" s="17"/>
      <c r="G831" s="17"/>
      <c r="H831" s="17"/>
      <c r="I831" s="20"/>
      <c r="J831" s="17"/>
      <c r="K831" s="17"/>
      <c r="L831" s="17"/>
      <c r="M831" s="21"/>
      <c r="N831" s="17"/>
      <c r="O831" s="22"/>
      <c r="P831" s="22"/>
      <c r="Q831" s="22"/>
      <c r="R831" s="23"/>
      <c r="S831" s="23"/>
      <c r="T831" s="23"/>
      <c r="U831" s="23"/>
      <c r="V831" s="24"/>
      <c r="W831" s="20"/>
      <c r="X831" s="17"/>
      <c r="Y831" s="17"/>
      <c r="Z831" s="24"/>
      <c r="AA831" s="24"/>
      <c r="AB831" s="25"/>
      <c r="AC831" s="17"/>
      <c r="AD831" s="17"/>
      <c r="AE831" s="17"/>
      <c r="AF831" s="17"/>
      <c r="AG831" s="17"/>
    </row>
    <row r="832" spans="1:33" ht="15.75" customHeight="1">
      <c r="A832" s="17"/>
      <c r="B832" s="17"/>
      <c r="C832" s="17"/>
      <c r="D832" s="17"/>
      <c r="E832" s="17"/>
      <c r="F832" s="17"/>
      <c r="G832" s="17"/>
      <c r="H832" s="17"/>
      <c r="I832" s="20"/>
      <c r="J832" s="17"/>
      <c r="K832" s="17"/>
      <c r="L832" s="17"/>
      <c r="M832" s="21"/>
      <c r="N832" s="17"/>
      <c r="O832" s="22"/>
      <c r="P832" s="22"/>
      <c r="Q832" s="22"/>
      <c r="R832" s="23"/>
      <c r="S832" s="23"/>
      <c r="T832" s="23"/>
      <c r="U832" s="23"/>
      <c r="V832" s="24"/>
      <c r="W832" s="20"/>
      <c r="X832" s="17"/>
      <c r="Y832" s="17"/>
      <c r="Z832" s="24"/>
      <c r="AA832" s="24"/>
      <c r="AB832" s="25"/>
      <c r="AC832" s="17"/>
      <c r="AD832" s="17"/>
      <c r="AE832" s="17"/>
      <c r="AF832" s="17"/>
      <c r="AG832" s="17"/>
    </row>
    <row r="833" spans="1:33" ht="15.75" customHeight="1">
      <c r="A833" s="17"/>
      <c r="B833" s="17"/>
      <c r="C833" s="17"/>
      <c r="D833" s="17"/>
      <c r="E833" s="17"/>
      <c r="F833" s="17"/>
      <c r="G833" s="17"/>
      <c r="H833" s="17"/>
      <c r="I833" s="20"/>
      <c r="J833" s="17"/>
      <c r="K833" s="17"/>
      <c r="L833" s="17"/>
      <c r="M833" s="21"/>
      <c r="N833" s="17"/>
      <c r="O833" s="22"/>
      <c r="P833" s="22"/>
      <c r="Q833" s="22"/>
      <c r="R833" s="23"/>
      <c r="S833" s="23"/>
      <c r="T833" s="23"/>
      <c r="U833" s="23"/>
      <c r="V833" s="24"/>
      <c r="W833" s="20"/>
      <c r="X833" s="17"/>
      <c r="Y833" s="17"/>
      <c r="Z833" s="24"/>
      <c r="AA833" s="24"/>
      <c r="AB833" s="25"/>
      <c r="AC833" s="17"/>
      <c r="AD833" s="17"/>
      <c r="AE833" s="17"/>
      <c r="AF833" s="17"/>
      <c r="AG833" s="17"/>
    </row>
    <row r="834" spans="1:33" ht="15.75" customHeight="1">
      <c r="A834" s="17"/>
      <c r="B834" s="17"/>
      <c r="C834" s="17"/>
      <c r="D834" s="17"/>
      <c r="E834" s="17"/>
      <c r="F834" s="17"/>
      <c r="G834" s="17"/>
      <c r="H834" s="17"/>
      <c r="I834" s="20"/>
      <c r="J834" s="17"/>
      <c r="K834" s="17"/>
      <c r="L834" s="17"/>
      <c r="M834" s="21"/>
      <c r="N834" s="17"/>
      <c r="O834" s="22"/>
      <c r="P834" s="22"/>
      <c r="Q834" s="22"/>
      <c r="R834" s="23"/>
      <c r="S834" s="23"/>
      <c r="T834" s="23"/>
      <c r="U834" s="23"/>
      <c r="V834" s="24"/>
      <c r="W834" s="20"/>
      <c r="X834" s="17"/>
      <c r="Y834" s="17"/>
      <c r="Z834" s="24"/>
      <c r="AA834" s="24"/>
      <c r="AB834" s="25"/>
      <c r="AC834" s="17"/>
      <c r="AD834" s="17"/>
      <c r="AE834" s="17"/>
      <c r="AF834" s="17"/>
      <c r="AG834" s="17"/>
    </row>
    <row r="835" spans="1:33" ht="15.75" customHeight="1">
      <c r="A835" s="17"/>
      <c r="B835" s="17"/>
      <c r="C835" s="17"/>
      <c r="D835" s="17"/>
      <c r="E835" s="17"/>
      <c r="F835" s="17"/>
      <c r="G835" s="17"/>
      <c r="H835" s="17"/>
      <c r="I835" s="20"/>
      <c r="J835" s="17"/>
      <c r="K835" s="17"/>
      <c r="L835" s="17"/>
      <c r="M835" s="21"/>
      <c r="N835" s="17"/>
      <c r="O835" s="22"/>
      <c r="P835" s="22"/>
      <c r="Q835" s="22"/>
      <c r="R835" s="23"/>
      <c r="S835" s="23"/>
      <c r="T835" s="23"/>
      <c r="U835" s="23"/>
      <c r="V835" s="24"/>
      <c r="W835" s="20"/>
      <c r="X835" s="17"/>
      <c r="Y835" s="17"/>
      <c r="Z835" s="24"/>
      <c r="AA835" s="24"/>
      <c r="AB835" s="25"/>
      <c r="AC835" s="17"/>
      <c r="AD835" s="17"/>
      <c r="AE835" s="17"/>
      <c r="AF835" s="17"/>
      <c r="AG835" s="17"/>
    </row>
    <row r="836" spans="1:33" ht="15.75" customHeight="1">
      <c r="A836" s="17"/>
      <c r="B836" s="17"/>
      <c r="C836" s="17"/>
      <c r="D836" s="17"/>
      <c r="E836" s="17"/>
      <c r="F836" s="17"/>
      <c r="G836" s="17"/>
      <c r="H836" s="17"/>
      <c r="I836" s="20"/>
      <c r="J836" s="17"/>
      <c r="K836" s="17"/>
      <c r="L836" s="17"/>
      <c r="M836" s="21"/>
      <c r="N836" s="17"/>
      <c r="O836" s="22"/>
      <c r="P836" s="22"/>
      <c r="Q836" s="22"/>
      <c r="R836" s="23"/>
      <c r="S836" s="23"/>
      <c r="T836" s="23"/>
      <c r="U836" s="23"/>
      <c r="V836" s="24"/>
      <c r="W836" s="20"/>
      <c r="X836" s="17"/>
      <c r="Y836" s="17"/>
      <c r="Z836" s="24"/>
      <c r="AA836" s="24"/>
      <c r="AB836" s="25"/>
      <c r="AC836" s="17"/>
      <c r="AD836" s="17"/>
      <c r="AE836" s="17"/>
      <c r="AF836" s="17"/>
      <c r="AG836" s="17"/>
    </row>
    <row r="837" spans="1:33" ht="15.75" customHeight="1">
      <c r="A837" s="17"/>
      <c r="B837" s="17"/>
      <c r="C837" s="17"/>
      <c r="D837" s="17"/>
      <c r="E837" s="17"/>
      <c r="F837" s="17"/>
      <c r="G837" s="17"/>
      <c r="H837" s="17"/>
      <c r="I837" s="20"/>
      <c r="J837" s="17"/>
      <c r="K837" s="17"/>
      <c r="L837" s="17"/>
      <c r="M837" s="21"/>
      <c r="N837" s="17"/>
      <c r="O837" s="22"/>
      <c r="P837" s="22"/>
      <c r="Q837" s="22"/>
      <c r="R837" s="23"/>
      <c r="S837" s="23"/>
      <c r="T837" s="23"/>
      <c r="U837" s="23"/>
      <c r="V837" s="24"/>
      <c r="W837" s="20"/>
      <c r="X837" s="17"/>
      <c r="Y837" s="17"/>
      <c r="Z837" s="24"/>
      <c r="AA837" s="24"/>
      <c r="AB837" s="25"/>
      <c r="AC837" s="17"/>
      <c r="AD837" s="17"/>
      <c r="AE837" s="17"/>
      <c r="AF837" s="17"/>
      <c r="AG837" s="17"/>
    </row>
    <row r="838" spans="1:33" ht="15.75" customHeight="1">
      <c r="A838" s="17"/>
      <c r="B838" s="17"/>
      <c r="C838" s="17"/>
      <c r="D838" s="17"/>
      <c r="E838" s="17"/>
      <c r="F838" s="17"/>
      <c r="G838" s="17"/>
      <c r="H838" s="17"/>
      <c r="I838" s="20"/>
      <c r="J838" s="17"/>
      <c r="K838" s="17"/>
      <c r="L838" s="17"/>
      <c r="M838" s="21"/>
      <c r="N838" s="17"/>
      <c r="O838" s="22"/>
      <c r="P838" s="22"/>
      <c r="Q838" s="22"/>
      <c r="R838" s="23"/>
      <c r="S838" s="23"/>
      <c r="T838" s="23"/>
      <c r="U838" s="23"/>
      <c r="V838" s="24"/>
      <c r="W838" s="20"/>
      <c r="X838" s="17"/>
      <c r="Y838" s="17"/>
      <c r="Z838" s="24"/>
      <c r="AA838" s="24"/>
      <c r="AB838" s="25"/>
      <c r="AC838" s="17"/>
      <c r="AD838" s="17"/>
      <c r="AE838" s="17"/>
      <c r="AF838" s="17"/>
      <c r="AG838" s="17"/>
    </row>
    <row r="839" spans="1:33" ht="15.75" customHeight="1">
      <c r="A839" s="17"/>
      <c r="B839" s="17"/>
      <c r="C839" s="17"/>
      <c r="D839" s="17"/>
      <c r="E839" s="17"/>
      <c r="F839" s="17"/>
      <c r="G839" s="17"/>
      <c r="H839" s="17"/>
      <c r="I839" s="20"/>
      <c r="J839" s="17"/>
      <c r="K839" s="17"/>
      <c r="L839" s="17"/>
      <c r="M839" s="21"/>
      <c r="N839" s="17"/>
      <c r="O839" s="22"/>
      <c r="P839" s="22"/>
      <c r="Q839" s="22"/>
      <c r="R839" s="23"/>
      <c r="S839" s="23"/>
      <c r="T839" s="23"/>
      <c r="U839" s="23"/>
      <c r="V839" s="24"/>
      <c r="W839" s="20"/>
      <c r="X839" s="17"/>
      <c r="Y839" s="17"/>
      <c r="Z839" s="24"/>
      <c r="AA839" s="24"/>
      <c r="AB839" s="25"/>
      <c r="AC839" s="17"/>
      <c r="AD839" s="17"/>
      <c r="AE839" s="17"/>
      <c r="AF839" s="17"/>
      <c r="AG839" s="17"/>
    </row>
    <row r="840" spans="1:33" ht="15.75" customHeight="1">
      <c r="A840" s="17"/>
      <c r="B840" s="17"/>
      <c r="C840" s="17"/>
      <c r="D840" s="17"/>
      <c r="E840" s="17"/>
      <c r="F840" s="17"/>
      <c r="G840" s="17"/>
      <c r="H840" s="17"/>
      <c r="I840" s="20"/>
      <c r="J840" s="17"/>
      <c r="K840" s="17"/>
      <c r="L840" s="17"/>
      <c r="M840" s="21"/>
      <c r="N840" s="17"/>
      <c r="O840" s="22"/>
      <c r="P840" s="22"/>
      <c r="Q840" s="22"/>
      <c r="R840" s="23"/>
      <c r="S840" s="23"/>
      <c r="T840" s="23"/>
      <c r="U840" s="23"/>
      <c r="V840" s="24"/>
      <c r="W840" s="20"/>
      <c r="X840" s="17"/>
      <c r="Y840" s="17"/>
      <c r="Z840" s="24"/>
      <c r="AA840" s="24"/>
      <c r="AB840" s="25"/>
      <c r="AC840" s="17"/>
      <c r="AD840" s="17"/>
      <c r="AE840" s="17"/>
      <c r="AF840" s="17"/>
      <c r="AG840" s="17"/>
    </row>
    <row r="841" spans="1:33" ht="15.75" customHeight="1">
      <c r="A841" s="17"/>
      <c r="B841" s="17"/>
      <c r="C841" s="17"/>
      <c r="D841" s="17"/>
      <c r="E841" s="17"/>
      <c r="F841" s="17"/>
      <c r="G841" s="17"/>
      <c r="H841" s="17"/>
      <c r="I841" s="20"/>
      <c r="J841" s="17"/>
      <c r="K841" s="17"/>
      <c r="L841" s="17"/>
      <c r="M841" s="21"/>
      <c r="N841" s="17"/>
      <c r="O841" s="22"/>
      <c r="P841" s="22"/>
      <c r="Q841" s="22"/>
      <c r="R841" s="23"/>
      <c r="S841" s="23"/>
      <c r="T841" s="23"/>
      <c r="U841" s="23"/>
      <c r="V841" s="24"/>
      <c r="W841" s="20"/>
      <c r="X841" s="17"/>
      <c r="Y841" s="17"/>
      <c r="Z841" s="24"/>
      <c r="AA841" s="24"/>
      <c r="AB841" s="25"/>
      <c r="AC841" s="17"/>
      <c r="AD841" s="17"/>
      <c r="AE841" s="17"/>
      <c r="AF841" s="17"/>
      <c r="AG841" s="17"/>
    </row>
    <row r="842" spans="1:33" ht="15.75" customHeight="1">
      <c r="A842" s="17"/>
      <c r="B842" s="17"/>
      <c r="C842" s="17"/>
      <c r="D842" s="17"/>
      <c r="E842" s="17"/>
      <c r="F842" s="17"/>
      <c r="G842" s="17"/>
      <c r="H842" s="17"/>
      <c r="I842" s="20"/>
      <c r="J842" s="17"/>
      <c r="K842" s="17"/>
      <c r="L842" s="17"/>
      <c r="M842" s="21"/>
      <c r="N842" s="17"/>
      <c r="O842" s="22"/>
      <c r="P842" s="22"/>
      <c r="Q842" s="22"/>
      <c r="R842" s="23"/>
      <c r="S842" s="23"/>
      <c r="T842" s="23"/>
      <c r="U842" s="23"/>
      <c r="V842" s="24"/>
      <c r="W842" s="20"/>
      <c r="X842" s="17"/>
      <c r="Y842" s="17"/>
      <c r="Z842" s="24"/>
      <c r="AA842" s="24"/>
      <c r="AB842" s="25"/>
      <c r="AC842" s="17"/>
      <c r="AD842" s="17"/>
      <c r="AE842" s="17"/>
      <c r="AF842" s="17"/>
      <c r="AG842" s="17"/>
    </row>
    <row r="843" spans="1:33" ht="15.75" customHeight="1">
      <c r="A843" s="17"/>
      <c r="B843" s="17"/>
      <c r="C843" s="17"/>
      <c r="D843" s="17"/>
      <c r="E843" s="17"/>
      <c r="F843" s="17"/>
      <c r="G843" s="17"/>
      <c r="H843" s="17"/>
      <c r="I843" s="20"/>
      <c r="J843" s="17"/>
      <c r="K843" s="17"/>
      <c r="L843" s="17"/>
      <c r="M843" s="21"/>
      <c r="N843" s="17"/>
      <c r="O843" s="22"/>
      <c r="P843" s="22"/>
      <c r="Q843" s="22"/>
      <c r="R843" s="23"/>
      <c r="S843" s="23"/>
      <c r="T843" s="23"/>
      <c r="U843" s="23"/>
      <c r="V843" s="24"/>
      <c r="W843" s="20"/>
      <c r="X843" s="17"/>
      <c r="Y843" s="17"/>
      <c r="Z843" s="24"/>
      <c r="AA843" s="24"/>
      <c r="AB843" s="25"/>
      <c r="AC843" s="17"/>
      <c r="AD843" s="17"/>
      <c r="AE843" s="17"/>
      <c r="AF843" s="17"/>
      <c r="AG843" s="17"/>
    </row>
    <row r="844" spans="1:33" ht="15.75" customHeight="1">
      <c r="A844" s="17"/>
      <c r="B844" s="17"/>
      <c r="C844" s="17"/>
      <c r="D844" s="17"/>
      <c r="E844" s="17"/>
      <c r="F844" s="17"/>
      <c r="G844" s="17"/>
      <c r="H844" s="17"/>
      <c r="I844" s="20"/>
      <c r="J844" s="17"/>
      <c r="K844" s="17"/>
      <c r="L844" s="17"/>
      <c r="M844" s="21"/>
      <c r="N844" s="17"/>
      <c r="O844" s="22"/>
      <c r="P844" s="22"/>
      <c r="Q844" s="22"/>
      <c r="R844" s="23"/>
      <c r="S844" s="23"/>
      <c r="T844" s="23"/>
      <c r="U844" s="23"/>
      <c r="V844" s="24"/>
      <c r="W844" s="20"/>
      <c r="X844" s="17"/>
      <c r="Y844" s="17"/>
      <c r="Z844" s="24"/>
      <c r="AA844" s="24"/>
      <c r="AB844" s="25"/>
      <c r="AC844" s="17"/>
      <c r="AD844" s="17"/>
      <c r="AE844" s="17"/>
      <c r="AF844" s="17"/>
      <c r="AG844" s="17"/>
    </row>
    <row r="845" spans="1:33" ht="15.75" customHeight="1">
      <c r="A845" s="17"/>
      <c r="B845" s="17"/>
      <c r="C845" s="17"/>
      <c r="D845" s="17"/>
      <c r="E845" s="17"/>
      <c r="F845" s="17"/>
      <c r="G845" s="17"/>
      <c r="H845" s="17"/>
      <c r="I845" s="20"/>
      <c r="J845" s="17"/>
      <c r="K845" s="17"/>
      <c r="L845" s="17"/>
      <c r="M845" s="21"/>
      <c r="N845" s="17"/>
      <c r="O845" s="22"/>
      <c r="P845" s="22"/>
      <c r="Q845" s="22"/>
      <c r="R845" s="23"/>
      <c r="S845" s="23"/>
      <c r="T845" s="23"/>
      <c r="U845" s="23"/>
      <c r="V845" s="24"/>
      <c r="W845" s="20"/>
      <c r="X845" s="17"/>
      <c r="Y845" s="17"/>
      <c r="Z845" s="24"/>
      <c r="AA845" s="24"/>
      <c r="AB845" s="25"/>
      <c r="AC845" s="17"/>
      <c r="AD845" s="17"/>
      <c r="AE845" s="17"/>
      <c r="AF845" s="17"/>
      <c r="AG845" s="17"/>
    </row>
    <row r="846" spans="1:33" ht="15.75" customHeight="1">
      <c r="A846" s="17"/>
      <c r="B846" s="17"/>
      <c r="C846" s="17"/>
      <c r="D846" s="17"/>
      <c r="E846" s="17"/>
      <c r="F846" s="17"/>
      <c r="G846" s="17"/>
      <c r="H846" s="17"/>
      <c r="I846" s="20"/>
      <c r="J846" s="17"/>
      <c r="K846" s="17"/>
      <c r="L846" s="17"/>
      <c r="M846" s="21"/>
      <c r="N846" s="17"/>
      <c r="O846" s="22"/>
      <c r="P846" s="22"/>
      <c r="Q846" s="22"/>
      <c r="R846" s="23"/>
      <c r="S846" s="23"/>
      <c r="T846" s="23"/>
      <c r="U846" s="23"/>
      <c r="V846" s="24"/>
      <c r="W846" s="20"/>
      <c r="X846" s="17"/>
      <c r="Y846" s="17"/>
      <c r="Z846" s="24"/>
      <c r="AA846" s="24"/>
      <c r="AB846" s="25"/>
      <c r="AC846" s="17"/>
      <c r="AD846" s="17"/>
      <c r="AE846" s="17"/>
      <c r="AF846" s="17"/>
      <c r="AG846" s="17"/>
    </row>
    <row r="847" spans="1:33" ht="15.75" customHeight="1">
      <c r="A847" s="17"/>
      <c r="B847" s="17"/>
      <c r="C847" s="17"/>
      <c r="D847" s="17"/>
      <c r="E847" s="17"/>
      <c r="F847" s="17"/>
      <c r="G847" s="17"/>
      <c r="H847" s="17"/>
      <c r="I847" s="20"/>
      <c r="J847" s="17"/>
      <c r="K847" s="17"/>
      <c r="L847" s="17"/>
      <c r="M847" s="21"/>
      <c r="N847" s="17"/>
      <c r="O847" s="22"/>
      <c r="P847" s="22"/>
      <c r="Q847" s="22"/>
      <c r="R847" s="23"/>
      <c r="S847" s="23"/>
      <c r="T847" s="23"/>
      <c r="U847" s="23"/>
      <c r="V847" s="24"/>
      <c r="W847" s="20"/>
      <c r="X847" s="17"/>
      <c r="Y847" s="17"/>
      <c r="Z847" s="24"/>
      <c r="AA847" s="24"/>
      <c r="AB847" s="25"/>
      <c r="AC847" s="17"/>
      <c r="AD847" s="17"/>
      <c r="AE847" s="17"/>
      <c r="AF847" s="17"/>
      <c r="AG847" s="17"/>
    </row>
    <row r="848" spans="1:33" ht="15.75" customHeight="1">
      <c r="A848" s="17"/>
      <c r="B848" s="17"/>
      <c r="C848" s="17"/>
      <c r="D848" s="17"/>
      <c r="E848" s="17"/>
      <c r="F848" s="17"/>
      <c r="G848" s="17"/>
      <c r="H848" s="17"/>
      <c r="I848" s="20"/>
      <c r="J848" s="17"/>
      <c r="K848" s="17"/>
      <c r="L848" s="17"/>
      <c r="M848" s="21"/>
      <c r="N848" s="17"/>
      <c r="O848" s="22"/>
      <c r="P848" s="22"/>
      <c r="Q848" s="22"/>
      <c r="R848" s="23"/>
      <c r="S848" s="23"/>
      <c r="T848" s="23"/>
      <c r="U848" s="23"/>
      <c r="V848" s="24"/>
      <c r="W848" s="20"/>
      <c r="X848" s="17"/>
      <c r="Y848" s="17"/>
      <c r="Z848" s="24"/>
      <c r="AA848" s="24"/>
      <c r="AB848" s="25"/>
      <c r="AC848" s="17"/>
      <c r="AD848" s="17"/>
      <c r="AE848" s="17"/>
      <c r="AF848" s="17"/>
      <c r="AG848" s="17"/>
    </row>
    <row r="849" spans="1:33" ht="15.75" customHeight="1">
      <c r="A849" s="17"/>
      <c r="B849" s="17"/>
      <c r="C849" s="17"/>
      <c r="D849" s="17"/>
      <c r="E849" s="17"/>
      <c r="F849" s="17"/>
      <c r="G849" s="17"/>
      <c r="H849" s="17"/>
      <c r="I849" s="20"/>
      <c r="J849" s="17"/>
      <c r="K849" s="17"/>
      <c r="L849" s="17"/>
      <c r="M849" s="21"/>
      <c r="N849" s="17"/>
      <c r="O849" s="22"/>
      <c r="P849" s="22"/>
      <c r="Q849" s="22"/>
      <c r="R849" s="23"/>
      <c r="S849" s="23"/>
      <c r="T849" s="23"/>
      <c r="U849" s="23"/>
      <c r="V849" s="24"/>
      <c r="W849" s="20"/>
      <c r="X849" s="17"/>
      <c r="Y849" s="17"/>
      <c r="Z849" s="24"/>
      <c r="AA849" s="24"/>
      <c r="AB849" s="25"/>
      <c r="AC849" s="17"/>
      <c r="AD849" s="17"/>
      <c r="AE849" s="17"/>
      <c r="AF849" s="17"/>
      <c r="AG849" s="17"/>
    </row>
    <row r="850" spans="1:33" ht="15.75" customHeight="1">
      <c r="A850" s="17"/>
      <c r="B850" s="17"/>
      <c r="C850" s="17"/>
      <c r="D850" s="17"/>
      <c r="E850" s="17"/>
      <c r="F850" s="17"/>
      <c r="G850" s="17"/>
      <c r="H850" s="17"/>
      <c r="I850" s="20"/>
      <c r="J850" s="17"/>
      <c r="K850" s="17"/>
      <c r="L850" s="17"/>
      <c r="M850" s="21"/>
      <c r="N850" s="17"/>
      <c r="O850" s="22"/>
      <c r="P850" s="22"/>
      <c r="Q850" s="22"/>
      <c r="R850" s="23"/>
      <c r="S850" s="23"/>
      <c r="T850" s="23"/>
      <c r="U850" s="23"/>
      <c r="V850" s="24"/>
      <c r="W850" s="20"/>
      <c r="X850" s="17"/>
      <c r="Y850" s="17"/>
      <c r="Z850" s="24"/>
      <c r="AA850" s="24"/>
      <c r="AB850" s="25"/>
      <c r="AC850" s="17"/>
      <c r="AD850" s="17"/>
      <c r="AE850" s="17"/>
      <c r="AF850" s="17"/>
      <c r="AG850" s="17"/>
    </row>
    <row r="851" spans="1:33" ht="15.75" customHeight="1">
      <c r="A851" s="17"/>
      <c r="B851" s="17"/>
      <c r="C851" s="17"/>
      <c r="D851" s="17"/>
      <c r="E851" s="17"/>
      <c r="F851" s="17"/>
      <c r="G851" s="17"/>
      <c r="H851" s="17"/>
      <c r="I851" s="20"/>
      <c r="J851" s="17"/>
      <c r="K851" s="17"/>
      <c r="L851" s="17"/>
      <c r="M851" s="21"/>
      <c r="N851" s="17"/>
      <c r="O851" s="22"/>
      <c r="P851" s="22"/>
      <c r="Q851" s="22"/>
      <c r="R851" s="23"/>
      <c r="S851" s="23"/>
      <c r="T851" s="23"/>
      <c r="U851" s="23"/>
      <c r="V851" s="24"/>
      <c r="W851" s="20"/>
      <c r="X851" s="17"/>
      <c r="Y851" s="17"/>
      <c r="Z851" s="24"/>
      <c r="AA851" s="24"/>
      <c r="AB851" s="25"/>
      <c r="AC851" s="17"/>
      <c r="AD851" s="17"/>
      <c r="AE851" s="17"/>
      <c r="AF851" s="17"/>
      <c r="AG851" s="17"/>
    </row>
    <row r="852" spans="1:33" ht="15.75" customHeight="1">
      <c r="A852" s="17"/>
      <c r="B852" s="17"/>
      <c r="C852" s="17"/>
      <c r="D852" s="17"/>
      <c r="E852" s="17"/>
      <c r="F852" s="17"/>
      <c r="G852" s="17"/>
      <c r="H852" s="17"/>
      <c r="I852" s="20"/>
      <c r="J852" s="17"/>
      <c r="K852" s="17"/>
      <c r="L852" s="17"/>
      <c r="M852" s="21"/>
      <c r="N852" s="17"/>
      <c r="O852" s="22"/>
      <c r="P852" s="22"/>
      <c r="Q852" s="22"/>
      <c r="R852" s="23"/>
      <c r="S852" s="23"/>
      <c r="T852" s="23"/>
      <c r="U852" s="23"/>
      <c r="V852" s="24"/>
      <c r="W852" s="20"/>
      <c r="X852" s="17"/>
      <c r="Y852" s="17"/>
      <c r="Z852" s="24"/>
      <c r="AA852" s="24"/>
      <c r="AB852" s="25"/>
      <c r="AC852" s="17"/>
      <c r="AD852" s="17"/>
      <c r="AE852" s="17"/>
      <c r="AF852" s="17"/>
      <c r="AG852" s="17"/>
    </row>
    <row r="853" spans="1:33" ht="15.75" customHeight="1">
      <c r="A853" s="17"/>
      <c r="B853" s="17"/>
      <c r="C853" s="17"/>
      <c r="D853" s="17"/>
      <c r="E853" s="17"/>
      <c r="F853" s="17"/>
      <c r="G853" s="17"/>
      <c r="H853" s="17"/>
      <c r="I853" s="20"/>
      <c r="J853" s="17"/>
      <c r="K853" s="17"/>
      <c r="L853" s="17"/>
      <c r="M853" s="21"/>
      <c r="N853" s="17"/>
      <c r="O853" s="22"/>
      <c r="P853" s="22"/>
      <c r="Q853" s="22"/>
      <c r="R853" s="23"/>
      <c r="S853" s="23"/>
      <c r="T853" s="23"/>
      <c r="U853" s="23"/>
      <c r="V853" s="24"/>
      <c r="W853" s="20"/>
      <c r="X853" s="17"/>
      <c r="Y853" s="17"/>
      <c r="Z853" s="24"/>
      <c r="AA853" s="24"/>
      <c r="AB853" s="25"/>
      <c r="AC853" s="17"/>
      <c r="AD853" s="17"/>
      <c r="AE853" s="17"/>
      <c r="AF853" s="17"/>
      <c r="AG853" s="17"/>
    </row>
    <row r="854" spans="1:33" ht="15.75" customHeight="1">
      <c r="A854" s="17"/>
      <c r="B854" s="17"/>
      <c r="C854" s="17"/>
      <c r="D854" s="17"/>
      <c r="E854" s="17"/>
      <c r="F854" s="17"/>
      <c r="G854" s="17"/>
      <c r="H854" s="17"/>
      <c r="I854" s="20"/>
      <c r="J854" s="17"/>
      <c r="K854" s="17"/>
      <c r="L854" s="17"/>
      <c r="M854" s="21"/>
      <c r="N854" s="17"/>
      <c r="O854" s="22"/>
      <c r="P854" s="22"/>
      <c r="Q854" s="22"/>
      <c r="R854" s="23"/>
      <c r="S854" s="23"/>
      <c r="T854" s="23"/>
      <c r="U854" s="23"/>
      <c r="V854" s="24"/>
      <c r="W854" s="20"/>
      <c r="X854" s="17"/>
      <c r="Y854" s="17"/>
      <c r="Z854" s="24"/>
      <c r="AA854" s="24"/>
      <c r="AB854" s="25"/>
      <c r="AC854" s="17"/>
      <c r="AD854" s="17"/>
      <c r="AE854" s="17"/>
      <c r="AF854" s="17"/>
      <c r="AG854" s="17"/>
    </row>
    <row r="855" spans="1:33" ht="15.75" customHeight="1">
      <c r="A855" s="17"/>
      <c r="B855" s="17"/>
      <c r="C855" s="17"/>
      <c r="D855" s="17"/>
      <c r="E855" s="17"/>
      <c r="F855" s="17"/>
      <c r="G855" s="17"/>
      <c r="H855" s="17"/>
      <c r="I855" s="20"/>
      <c r="J855" s="17"/>
      <c r="K855" s="17"/>
      <c r="L855" s="17"/>
      <c r="M855" s="21"/>
      <c r="N855" s="17"/>
      <c r="O855" s="22"/>
      <c r="P855" s="22"/>
      <c r="Q855" s="22"/>
      <c r="R855" s="23"/>
      <c r="S855" s="23"/>
      <c r="T855" s="23"/>
      <c r="U855" s="23"/>
      <c r="V855" s="24"/>
      <c r="W855" s="20"/>
      <c r="X855" s="17"/>
      <c r="Y855" s="17"/>
      <c r="Z855" s="24"/>
      <c r="AA855" s="24"/>
      <c r="AB855" s="25"/>
      <c r="AC855" s="17"/>
      <c r="AD855" s="17"/>
      <c r="AE855" s="17"/>
      <c r="AF855" s="17"/>
      <c r="AG855" s="17"/>
    </row>
    <row r="856" spans="1:33" ht="15.75" customHeight="1">
      <c r="A856" s="17"/>
      <c r="B856" s="17"/>
      <c r="C856" s="17"/>
      <c r="D856" s="17"/>
      <c r="E856" s="17"/>
      <c r="F856" s="17"/>
      <c r="G856" s="17"/>
      <c r="H856" s="17"/>
      <c r="I856" s="20"/>
      <c r="J856" s="17"/>
      <c r="K856" s="17"/>
      <c r="L856" s="17"/>
      <c r="M856" s="21"/>
      <c r="N856" s="17"/>
      <c r="O856" s="22"/>
      <c r="P856" s="22"/>
      <c r="Q856" s="22"/>
      <c r="R856" s="23"/>
      <c r="S856" s="23"/>
      <c r="T856" s="23"/>
      <c r="U856" s="23"/>
      <c r="V856" s="24"/>
      <c r="W856" s="20"/>
      <c r="X856" s="17"/>
      <c r="Y856" s="17"/>
      <c r="Z856" s="24"/>
      <c r="AA856" s="24"/>
      <c r="AB856" s="25"/>
      <c r="AC856" s="17"/>
      <c r="AD856" s="17"/>
      <c r="AE856" s="17"/>
      <c r="AF856" s="17"/>
      <c r="AG856" s="17"/>
    </row>
    <row r="857" spans="1:33" ht="15.75" customHeight="1">
      <c r="A857" s="17"/>
      <c r="B857" s="17"/>
      <c r="C857" s="17"/>
      <c r="D857" s="17"/>
      <c r="E857" s="17"/>
      <c r="F857" s="17"/>
      <c r="G857" s="17"/>
      <c r="H857" s="17"/>
      <c r="I857" s="20"/>
      <c r="J857" s="17"/>
      <c r="K857" s="17"/>
      <c r="L857" s="17"/>
      <c r="M857" s="21"/>
      <c r="N857" s="17"/>
      <c r="O857" s="22"/>
      <c r="P857" s="22"/>
      <c r="Q857" s="22"/>
      <c r="R857" s="23"/>
      <c r="S857" s="23"/>
      <c r="T857" s="23"/>
      <c r="U857" s="23"/>
      <c r="V857" s="24"/>
      <c r="W857" s="20"/>
      <c r="X857" s="17"/>
      <c r="Y857" s="17"/>
      <c r="Z857" s="24"/>
      <c r="AA857" s="24"/>
      <c r="AB857" s="25"/>
      <c r="AC857" s="17"/>
      <c r="AD857" s="17"/>
      <c r="AE857" s="17"/>
      <c r="AF857" s="17"/>
      <c r="AG857" s="17"/>
    </row>
    <row r="858" spans="1:33" ht="15.75" customHeight="1">
      <c r="A858" s="17"/>
      <c r="B858" s="17"/>
      <c r="C858" s="17"/>
      <c r="D858" s="17"/>
      <c r="E858" s="17"/>
      <c r="F858" s="17"/>
      <c r="G858" s="17"/>
      <c r="H858" s="17"/>
      <c r="I858" s="20"/>
      <c r="J858" s="17"/>
      <c r="K858" s="17"/>
      <c r="L858" s="17"/>
      <c r="M858" s="21"/>
      <c r="N858" s="17"/>
      <c r="O858" s="22"/>
      <c r="P858" s="22"/>
      <c r="Q858" s="22"/>
      <c r="R858" s="23"/>
      <c r="S858" s="23"/>
      <c r="T858" s="23"/>
      <c r="U858" s="23"/>
      <c r="V858" s="24"/>
      <c r="W858" s="20"/>
      <c r="X858" s="17"/>
      <c r="Y858" s="17"/>
      <c r="Z858" s="24"/>
      <c r="AA858" s="24"/>
      <c r="AB858" s="25"/>
      <c r="AC858" s="17"/>
      <c r="AD858" s="17"/>
      <c r="AE858" s="17"/>
      <c r="AF858" s="17"/>
      <c r="AG858" s="17"/>
    </row>
    <row r="859" spans="1:33" ht="15.75" customHeight="1">
      <c r="A859" s="17"/>
      <c r="B859" s="17"/>
      <c r="C859" s="17"/>
      <c r="D859" s="17"/>
      <c r="E859" s="17"/>
      <c r="F859" s="17"/>
      <c r="G859" s="17"/>
      <c r="H859" s="17"/>
      <c r="I859" s="20"/>
      <c r="J859" s="17"/>
      <c r="K859" s="17"/>
      <c r="L859" s="17"/>
      <c r="M859" s="21"/>
      <c r="N859" s="17"/>
      <c r="O859" s="22"/>
      <c r="P859" s="22"/>
      <c r="Q859" s="22"/>
      <c r="R859" s="23"/>
      <c r="S859" s="23"/>
      <c r="T859" s="23"/>
      <c r="U859" s="23"/>
      <c r="V859" s="24"/>
      <c r="W859" s="20"/>
      <c r="X859" s="17"/>
      <c r="Y859" s="17"/>
      <c r="Z859" s="24"/>
      <c r="AA859" s="24"/>
      <c r="AB859" s="25"/>
      <c r="AC859" s="17"/>
      <c r="AD859" s="17"/>
      <c r="AE859" s="17"/>
      <c r="AF859" s="17"/>
      <c r="AG859" s="17"/>
    </row>
    <row r="860" spans="1:33" ht="15.75" customHeight="1">
      <c r="A860" s="17"/>
      <c r="B860" s="17"/>
      <c r="C860" s="17"/>
      <c r="D860" s="17"/>
      <c r="E860" s="17"/>
      <c r="F860" s="17"/>
      <c r="G860" s="17"/>
      <c r="H860" s="17"/>
      <c r="I860" s="20"/>
      <c r="J860" s="17"/>
      <c r="K860" s="17"/>
      <c r="L860" s="17"/>
      <c r="M860" s="21"/>
      <c r="N860" s="17"/>
      <c r="O860" s="22"/>
      <c r="P860" s="22"/>
      <c r="Q860" s="22"/>
      <c r="R860" s="23"/>
      <c r="S860" s="23"/>
      <c r="T860" s="23"/>
      <c r="U860" s="23"/>
      <c r="V860" s="24"/>
      <c r="W860" s="20"/>
      <c r="X860" s="17"/>
      <c r="Y860" s="17"/>
      <c r="Z860" s="24"/>
      <c r="AA860" s="24"/>
      <c r="AB860" s="25"/>
      <c r="AC860" s="17"/>
      <c r="AD860" s="17"/>
      <c r="AE860" s="17"/>
      <c r="AF860" s="17"/>
      <c r="AG860" s="17"/>
    </row>
    <row r="861" spans="1:33" ht="15.75" customHeight="1">
      <c r="A861" s="17"/>
      <c r="B861" s="17"/>
      <c r="C861" s="17"/>
      <c r="D861" s="17"/>
      <c r="E861" s="17"/>
      <c r="F861" s="17"/>
      <c r="G861" s="17"/>
      <c r="H861" s="17"/>
      <c r="I861" s="20"/>
      <c r="J861" s="17"/>
      <c r="K861" s="17"/>
      <c r="L861" s="17"/>
      <c r="M861" s="21"/>
      <c r="N861" s="17"/>
      <c r="O861" s="22"/>
      <c r="P861" s="22"/>
      <c r="Q861" s="22"/>
      <c r="R861" s="23"/>
      <c r="S861" s="23"/>
      <c r="T861" s="23"/>
      <c r="U861" s="23"/>
      <c r="V861" s="24"/>
      <c r="W861" s="20"/>
      <c r="X861" s="17"/>
      <c r="Y861" s="17"/>
      <c r="Z861" s="24"/>
      <c r="AA861" s="24"/>
      <c r="AB861" s="25"/>
      <c r="AC861" s="17"/>
      <c r="AD861" s="17"/>
      <c r="AE861" s="17"/>
      <c r="AF861" s="17"/>
      <c r="AG861" s="17"/>
    </row>
    <row r="862" spans="1:33" ht="15.75" customHeight="1">
      <c r="A862" s="17"/>
      <c r="B862" s="17"/>
      <c r="C862" s="17"/>
      <c r="D862" s="17"/>
      <c r="E862" s="17"/>
      <c r="F862" s="17"/>
      <c r="G862" s="17"/>
      <c r="H862" s="17"/>
      <c r="I862" s="20"/>
      <c r="J862" s="17"/>
      <c r="K862" s="17"/>
      <c r="L862" s="17"/>
      <c r="M862" s="21"/>
      <c r="N862" s="17"/>
      <c r="O862" s="22"/>
      <c r="P862" s="22"/>
      <c r="Q862" s="22"/>
      <c r="R862" s="23"/>
      <c r="S862" s="23"/>
      <c r="T862" s="23"/>
      <c r="U862" s="23"/>
      <c r="V862" s="24"/>
      <c r="W862" s="20"/>
      <c r="X862" s="17"/>
      <c r="Y862" s="17"/>
      <c r="Z862" s="24"/>
      <c r="AA862" s="24"/>
      <c r="AB862" s="25"/>
      <c r="AC862" s="17"/>
      <c r="AD862" s="17"/>
      <c r="AE862" s="17"/>
      <c r="AF862" s="17"/>
      <c r="AG862" s="17"/>
    </row>
    <row r="863" spans="1:33" ht="15.75" customHeight="1">
      <c r="A863" s="17"/>
      <c r="B863" s="17"/>
      <c r="C863" s="17"/>
      <c r="D863" s="17"/>
      <c r="E863" s="17"/>
      <c r="F863" s="17"/>
      <c r="G863" s="17"/>
      <c r="H863" s="17"/>
      <c r="I863" s="20"/>
      <c r="J863" s="17"/>
      <c r="K863" s="17"/>
      <c r="L863" s="17"/>
      <c r="M863" s="21"/>
      <c r="N863" s="17"/>
      <c r="O863" s="22"/>
      <c r="P863" s="22"/>
      <c r="Q863" s="22"/>
      <c r="R863" s="23"/>
      <c r="S863" s="23"/>
      <c r="T863" s="23"/>
      <c r="U863" s="23"/>
      <c r="V863" s="24"/>
      <c r="W863" s="20"/>
      <c r="X863" s="17"/>
      <c r="Y863" s="17"/>
      <c r="Z863" s="24"/>
      <c r="AA863" s="24"/>
      <c r="AB863" s="25"/>
      <c r="AC863" s="17"/>
      <c r="AD863" s="17"/>
      <c r="AE863" s="17"/>
      <c r="AF863" s="17"/>
      <c r="AG863" s="17"/>
    </row>
    <row r="864" spans="1:33" ht="15.75" customHeight="1">
      <c r="A864" s="17"/>
      <c r="B864" s="17"/>
      <c r="C864" s="17"/>
      <c r="D864" s="17"/>
      <c r="E864" s="17"/>
      <c r="F864" s="17"/>
      <c r="G864" s="17"/>
      <c r="H864" s="17"/>
      <c r="I864" s="20"/>
      <c r="J864" s="17"/>
      <c r="K864" s="17"/>
      <c r="L864" s="17"/>
      <c r="M864" s="21"/>
      <c r="N864" s="17"/>
      <c r="O864" s="22"/>
      <c r="P864" s="22"/>
      <c r="Q864" s="22"/>
      <c r="R864" s="23"/>
      <c r="S864" s="23"/>
      <c r="T864" s="23"/>
      <c r="U864" s="23"/>
      <c r="V864" s="24"/>
      <c r="W864" s="20"/>
      <c r="X864" s="17"/>
      <c r="Y864" s="17"/>
      <c r="Z864" s="24"/>
      <c r="AA864" s="24"/>
      <c r="AB864" s="25"/>
      <c r="AC864" s="17"/>
      <c r="AD864" s="17"/>
      <c r="AE864" s="17"/>
      <c r="AF864" s="17"/>
      <c r="AG864" s="17"/>
    </row>
    <row r="865" spans="1:33" ht="15.75" customHeight="1">
      <c r="A865" s="17"/>
      <c r="B865" s="17"/>
      <c r="C865" s="17"/>
      <c r="D865" s="17"/>
      <c r="E865" s="17"/>
      <c r="F865" s="17"/>
      <c r="G865" s="17"/>
      <c r="H865" s="17"/>
      <c r="I865" s="20"/>
      <c r="J865" s="17"/>
      <c r="K865" s="17"/>
      <c r="L865" s="17"/>
      <c r="M865" s="21"/>
      <c r="N865" s="17"/>
      <c r="O865" s="22"/>
      <c r="P865" s="22"/>
      <c r="Q865" s="22"/>
      <c r="R865" s="23"/>
      <c r="S865" s="23"/>
      <c r="T865" s="23"/>
      <c r="U865" s="23"/>
      <c r="V865" s="24"/>
      <c r="W865" s="20"/>
      <c r="X865" s="17"/>
      <c r="Y865" s="17"/>
      <c r="Z865" s="24"/>
      <c r="AA865" s="24"/>
      <c r="AB865" s="25"/>
      <c r="AC865" s="17"/>
      <c r="AD865" s="17"/>
      <c r="AE865" s="17"/>
      <c r="AF865" s="17"/>
      <c r="AG865" s="17"/>
    </row>
    <row r="866" spans="1:33" ht="15.75" customHeight="1">
      <c r="A866" s="17"/>
      <c r="B866" s="17"/>
      <c r="C866" s="17"/>
      <c r="D866" s="17"/>
      <c r="E866" s="17"/>
      <c r="F866" s="17"/>
      <c r="G866" s="17"/>
      <c r="H866" s="17"/>
      <c r="I866" s="20"/>
      <c r="J866" s="17"/>
      <c r="K866" s="17"/>
      <c r="L866" s="17"/>
      <c r="M866" s="21"/>
      <c r="N866" s="17"/>
      <c r="O866" s="22"/>
      <c r="P866" s="22"/>
      <c r="Q866" s="22"/>
      <c r="R866" s="23"/>
      <c r="S866" s="23"/>
      <c r="T866" s="23"/>
      <c r="U866" s="23"/>
      <c r="V866" s="24"/>
      <c r="W866" s="20"/>
      <c r="X866" s="17"/>
      <c r="Y866" s="17"/>
      <c r="Z866" s="24"/>
      <c r="AA866" s="24"/>
      <c r="AB866" s="25"/>
      <c r="AC866" s="17"/>
      <c r="AD866" s="17"/>
      <c r="AE866" s="17"/>
      <c r="AF866" s="17"/>
      <c r="AG866" s="17"/>
    </row>
    <row r="867" spans="1:33" ht="15.75" customHeight="1">
      <c r="A867" s="17"/>
      <c r="B867" s="17"/>
      <c r="C867" s="17"/>
      <c r="D867" s="17"/>
      <c r="E867" s="17"/>
      <c r="F867" s="17"/>
      <c r="G867" s="17"/>
      <c r="H867" s="17"/>
      <c r="I867" s="20"/>
      <c r="J867" s="17"/>
      <c r="K867" s="17"/>
      <c r="L867" s="17"/>
      <c r="M867" s="21"/>
      <c r="N867" s="17"/>
      <c r="O867" s="22"/>
      <c r="P867" s="22"/>
      <c r="Q867" s="22"/>
      <c r="R867" s="23"/>
      <c r="S867" s="23"/>
      <c r="T867" s="23"/>
      <c r="U867" s="23"/>
      <c r="V867" s="24"/>
      <c r="W867" s="20"/>
      <c r="X867" s="17"/>
      <c r="Y867" s="17"/>
      <c r="Z867" s="24"/>
      <c r="AA867" s="24"/>
      <c r="AB867" s="25"/>
      <c r="AC867" s="17"/>
      <c r="AD867" s="17"/>
      <c r="AE867" s="17"/>
      <c r="AF867" s="17"/>
      <c r="AG867" s="17"/>
    </row>
    <row r="868" spans="1:33" ht="15.75" customHeight="1">
      <c r="A868" s="17"/>
      <c r="B868" s="17"/>
      <c r="C868" s="17"/>
      <c r="D868" s="17"/>
      <c r="E868" s="17"/>
      <c r="F868" s="17"/>
      <c r="G868" s="17"/>
      <c r="H868" s="17"/>
      <c r="I868" s="20"/>
      <c r="J868" s="17"/>
      <c r="K868" s="17"/>
      <c r="L868" s="17"/>
      <c r="M868" s="21"/>
      <c r="N868" s="17"/>
      <c r="O868" s="22"/>
      <c r="P868" s="22"/>
      <c r="Q868" s="22"/>
      <c r="R868" s="23"/>
      <c r="S868" s="23"/>
      <c r="T868" s="23"/>
      <c r="U868" s="23"/>
      <c r="V868" s="24"/>
      <c r="W868" s="20"/>
      <c r="X868" s="17"/>
      <c r="Y868" s="17"/>
      <c r="Z868" s="24"/>
      <c r="AA868" s="24"/>
      <c r="AB868" s="25"/>
      <c r="AC868" s="17"/>
      <c r="AD868" s="17"/>
      <c r="AE868" s="17"/>
      <c r="AF868" s="17"/>
      <c r="AG868" s="17"/>
    </row>
    <row r="869" spans="1:33" ht="15.75" customHeight="1">
      <c r="A869" s="17"/>
      <c r="B869" s="17"/>
      <c r="C869" s="17"/>
      <c r="D869" s="17"/>
      <c r="E869" s="17"/>
      <c r="F869" s="17"/>
      <c r="G869" s="17"/>
      <c r="H869" s="17"/>
      <c r="I869" s="20"/>
      <c r="J869" s="17"/>
      <c r="K869" s="17"/>
      <c r="L869" s="17"/>
      <c r="M869" s="21"/>
      <c r="N869" s="17"/>
      <c r="O869" s="22"/>
      <c r="P869" s="22"/>
      <c r="Q869" s="22"/>
      <c r="R869" s="23"/>
      <c r="S869" s="23"/>
      <c r="T869" s="23"/>
      <c r="U869" s="23"/>
      <c r="V869" s="24"/>
      <c r="W869" s="20"/>
      <c r="X869" s="17"/>
      <c r="Y869" s="17"/>
      <c r="Z869" s="24"/>
      <c r="AA869" s="24"/>
      <c r="AB869" s="25"/>
      <c r="AC869" s="17"/>
      <c r="AD869" s="17"/>
      <c r="AE869" s="17"/>
      <c r="AF869" s="17"/>
      <c r="AG869" s="17"/>
    </row>
    <row r="870" spans="1:33" ht="15.75" customHeight="1">
      <c r="A870" s="17"/>
      <c r="B870" s="17"/>
      <c r="C870" s="17"/>
      <c r="D870" s="17"/>
      <c r="E870" s="17"/>
      <c r="F870" s="17"/>
      <c r="G870" s="17"/>
      <c r="H870" s="17"/>
      <c r="I870" s="20"/>
      <c r="J870" s="17"/>
      <c r="K870" s="17"/>
      <c r="L870" s="17"/>
      <c r="M870" s="21"/>
      <c r="N870" s="17"/>
      <c r="O870" s="22"/>
      <c r="P870" s="22"/>
      <c r="Q870" s="22"/>
      <c r="R870" s="23"/>
      <c r="S870" s="23"/>
      <c r="T870" s="23"/>
      <c r="U870" s="23"/>
      <c r="V870" s="24"/>
      <c r="W870" s="20"/>
      <c r="X870" s="17"/>
      <c r="Y870" s="17"/>
      <c r="Z870" s="24"/>
      <c r="AA870" s="24"/>
      <c r="AB870" s="25"/>
      <c r="AC870" s="17"/>
      <c r="AD870" s="17"/>
      <c r="AE870" s="17"/>
      <c r="AF870" s="17"/>
      <c r="AG870" s="17"/>
    </row>
    <row r="871" spans="1:33" ht="15.75" customHeight="1">
      <c r="A871" s="17"/>
      <c r="B871" s="17"/>
      <c r="C871" s="17"/>
      <c r="D871" s="17"/>
      <c r="E871" s="17"/>
      <c r="F871" s="17"/>
      <c r="G871" s="17"/>
      <c r="H871" s="17"/>
      <c r="I871" s="20"/>
      <c r="J871" s="17"/>
      <c r="K871" s="17"/>
      <c r="L871" s="17"/>
      <c r="M871" s="21"/>
      <c r="N871" s="17"/>
      <c r="O871" s="22"/>
      <c r="P871" s="22"/>
      <c r="Q871" s="22"/>
      <c r="R871" s="23"/>
      <c r="S871" s="23"/>
      <c r="T871" s="23"/>
      <c r="U871" s="23"/>
      <c r="V871" s="24"/>
      <c r="W871" s="20"/>
      <c r="X871" s="17"/>
      <c r="Y871" s="17"/>
      <c r="Z871" s="24"/>
      <c r="AA871" s="24"/>
      <c r="AB871" s="25"/>
      <c r="AC871" s="17"/>
      <c r="AD871" s="17"/>
      <c r="AE871" s="17"/>
      <c r="AF871" s="17"/>
      <c r="AG871" s="17"/>
    </row>
    <row r="872" spans="1:33" ht="15.75" customHeight="1">
      <c r="A872" s="17"/>
      <c r="B872" s="17"/>
      <c r="C872" s="17"/>
      <c r="D872" s="17"/>
      <c r="E872" s="17"/>
      <c r="F872" s="17"/>
      <c r="G872" s="17"/>
      <c r="H872" s="17"/>
      <c r="I872" s="20"/>
      <c r="J872" s="17"/>
      <c r="K872" s="17"/>
      <c r="L872" s="17"/>
      <c r="M872" s="21"/>
      <c r="N872" s="17"/>
      <c r="O872" s="22"/>
      <c r="P872" s="22"/>
      <c r="Q872" s="22"/>
      <c r="R872" s="23"/>
      <c r="S872" s="23"/>
      <c r="T872" s="23"/>
      <c r="U872" s="23"/>
      <c r="V872" s="24"/>
      <c r="W872" s="20"/>
      <c r="X872" s="17"/>
      <c r="Y872" s="17"/>
      <c r="Z872" s="24"/>
      <c r="AA872" s="24"/>
      <c r="AB872" s="25"/>
      <c r="AC872" s="17"/>
      <c r="AD872" s="17"/>
      <c r="AE872" s="17"/>
      <c r="AF872" s="17"/>
      <c r="AG872" s="17"/>
    </row>
    <row r="873" spans="1:33" ht="15.75" customHeight="1">
      <c r="A873" s="17"/>
      <c r="B873" s="17"/>
      <c r="C873" s="17"/>
      <c r="D873" s="17"/>
      <c r="E873" s="17"/>
      <c r="F873" s="17"/>
      <c r="G873" s="17"/>
      <c r="H873" s="17"/>
      <c r="I873" s="20"/>
      <c r="J873" s="17"/>
      <c r="K873" s="17"/>
      <c r="L873" s="17"/>
      <c r="M873" s="21"/>
      <c r="N873" s="17"/>
      <c r="O873" s="22"/>
      <c r="P873" s="22"/>
      <c r="Q873" s="22"/>
      <c r="R873" s="23"/>
      <c r="S873" s="23"/>
      <c r="T873" s="23"/>
      <c r="U873" s="23"/>
      <c r="V873" s="24"/>
      <c r="W873" s="20"/>
      <c r="X873" s="17"/>
      <c r="Y873" s="17"/>
      <c r="Z873" s="24"/>
      <c r="AA873" s="24"/>
      <c r="AB873" s="25"/>
      <c r="AC873" s="17"/>
      <c r="AD873" s="17"/>
      <c r="AE873" s="17"/>
      <c r="AF873" s="17"/>
      <c r="AG873" s="17"/>
    </row>
    <row r="874" spans="1:33" ht="15.75" customHeight="1">
      <c r="A874" s="17"/>
      <c r="B874" s="17"/>
      <c r="C874" s="17"/>
      <c r="D874" s="17"/>
      <c r="E874" s="17"/>
      <c r="F874" s="17"/>
      <c r="G874" s="17"/>
      <c r="H874" s="17"/>
      <c r="I874" s="20"/>
      <c r="J874" s="17"/>
      <c r="K874" s="17"/>
      <c r="L874" s="17"/>
      <c r="M874" s="21"/>
      <c r="N874" s="17"/>
      <c r="O874" s="22"/>
      <c r="P874" s="22"/>
      <c r="Q874" s="22"/>
      <c r="R874" s="23"/>
      <c r="S874" s="23"/>
      <c r="T874" s="23"/>
      <c r="U874" s="23"/>
      <c r="V874" s="24"/>
      <c r="W874" s="20"/>
      <c r="X874" s="17"/>
      <c r="Y874" s="17"/>
      <c r="Z874" s="24"/>
      <c r="AA874" s="24"/>
      <c r="AB874" s="25"/>
      <c r="AC874" s="17"/>
      <c r="AD874" s="17"/>
      <c r="AE874" s="17"/>
      <c r="AF874" s="17"/>
      <c r="AG874" s="17"/>
    </row>
    <row r="875" spans="1:33" ht="15.75" customHeight="1">
      <c r="A875" s="17"/>
      <c r="B875" s="17"/>
      <c r="C875" s="17"/>
      <c r="D875" s="17"/>
      <c r="E875" s="17"/>
      <c r="F875" s="17"/>
      <c r="G875" s="17"/>
      <c r="H875" s="17"/>
      <c r="I875" s="20"/>
      <c r="J875" s="17"/>
      <c r="K875" s="17"/>
      <c r="L875" s="17"/>
      <c r="M875" s="21"/>
      <c r="N875" s="17"/>
      <c r="O875" s="22"/>
      <c r="P875" s="22"/>
      <c r="Q875" s="22"/>
      <c r="R875" s="23"/>
      <c r="S875" s="23"/>
      <c r="T875" s="23"/>
      <c r="U875" s="23"/>
      <c r="V875" s="24"/>
      <c r="W875" s="20"/>
      <c r="X875" s="17"/>
      <c r="Y875" s="17"/>
      <c r="Z875" s="24"/>
      <c r="AA875" s="24"/>
      <c r="AB875" s="25"/>
      <c r="AC875" s="17"/>
      <c r="AD875" s="17"/>
      <c r="AE875" s="17"/>
      <c r="AF875" s="17"/>
      <c r="AG875" s="17"/>
    </row>
    <row r="876" spans="1:33" ht="15.75" customHeight="1">
      <c r="A876" s="17"/>
      <c r="B876" s="17"/>
      <c r="C876" s="17"/>
      <c r="D876" s="17"/>
      <c r="E876" s="17"/>
      <c r="F876" s="17"/>
      <c r="G876" s="17"/>
      <c r="H876" s="17"/>
      <c r="I876" s="20"/>
      <c r="J876" s="17"/>
      <c r="K876" s="17"/>
      <c r="L876" s="17"/>
      <c r="M876" s="21"/>
      <c r="N876" s="17"/>
      <c r="O876" s="22"/>
      <c r="P876" s="22"/>
      <c r="Q876" s="22"/>
      <c r="R876" s="23"/>
      <c r="S876" s="23"/>
      <c r="T876" s="23"/>
      <c r="U876" s="23"/>
      <c r="V876" s="24"/>
      <c r="W876" s="20"/>
      <c r="X876" s="17"/>
      <c r="Y876" s="17"/>
      <c r="Z876" s="24"/>
      <c r="AA876" s="24"/>
      <c r="AB876" s="25"/>
      <c r="AC876" s="17"/>
      <c r="AD876" s="17"/>
      <c r="AE876" s="17"/>
      <c r="AF876" s="17"/>
      <c r="AG876" s="17"/>
    </row>
    <row r="877" spans="1:33" ht="15.75" customHeight="1">
      <c r="A877" s="17"/>
      <c r="B877" s="17"/>
      <c r="C877" s="17"/>
      <c r="D877" s="17"/>
      <c r="E877" s="17"/>
      <c r="F877" s="17"/>
      <c r="G877" s="17"/>
      <c r="H877" s="17"/>
      <c r="I877" s="20"/>
      <c r="J877" s="17"/>
      <c r="K877" s="17"/>
      <c r="L877" s="17"/>
      <c r="M877" s="21"/>
      <c r="N877" s="17"/>
      <c r="O877" s="22"/>
      <c r="P877" s="22"/>
      <c r="Q877" s="22"/>
      <c r="R877" s="23"/>
      <c r="S877" s="23"/>
      <c r="T877" s="23"/>
      <c r="U877" s="23"/>
      <c r="V877" s="24"/>
      <c r="W877" s="20"/>
      <c r="X877" s="17"/>
      <c r="Y877" s="17"/>
      <c r="Z877" s="24"/>
      <c r="AA877" s="24"/>
      <c r="AB877" s="25"/>
      <c r="AC877" s="17"/>
      <c r="AD877" s="17"/>
      <c r="AE877" s="17"/>
      <c r="AF877" s="17"/>
      <c r="AG877" s="17"/>
    </row>
    <row r="878" spans="1:33" ht="15.75" customHeight="1">
      <c r="A878" s="17"/>
      <c r="B878" s="17"/>
      <c r="C878" s="17"/>
      <c r="D878" s="17"/>
      <c r="E878" s="17"/>
      <c r="F878" s="17"/>
      <c r="G878" s="17"/>
      <c r="H878" s="17"/>
      <c r="I878" s="20"/>
      <c r="J878" s="17"/>
      <c r="K878" s="17"/>
      <c r="L878" s="17"/>
      <c r="M878" s="21"/>
      <c r="N878" s="17"/>
      <c r="O878" s="22"/>
      <c r="P878" s="22"/>
      <c r="Q878" s="22"/>
      <c r="R878" s="23"/>
      <c r="S878" s="23"/>
      <c r="T878" s="23"/>
      <c r="U878" s="23"/>
      <c r="V878" s="24"/>
      <c r="W878" s="20"/>
      <c r="X878" s="17"/>
      <c r="Y878" s="17"/>
      <c r="Z878" s="24"/>
      <c r="AA878" s="24"/>
      <c r="AB878" s="25"/>
      <c r="AC878" s="17"/>
      <c r="AD878" s="17"/>
      <c r="AE878" s="17"/>
      <c r="AF878" s="17"/>
      <c r="AG878" s="17"/>
    </row>
    <row r="879" spans="1:33" ht="15.75" customHeight="1">
      <c r="A879" s="17"/>
      <c r="B879" s="17"/>
      <c r="C879" s="17"/>
      <c r="D879" s="17"/>
      <c r="E879" s="17"/>
      <c r="F879" s="17"/>
      <c r="G879" s="17"/>
      <c r="H879" s="17"/>
      <c r="I879" s="20"/>
      <c r="J879" s="17"/>
      <c r="K879" s="17"/>
      <c r="L879" s="17"/>
      <c r="M879" s="21"/>
      <c r="N879" s="17"/>
      <c r="O879" s="22"/>
      <c r="P879" s="22"/>
      <c r="Q879" s="22"/>
      <c r="R879" s="23"/>
      <c r="S879" s="23"/>
      <c r="T879" s="23"/>
      <c r="U879" s="23"/>
      <c r="V879" s="24"/>
      <c r="W879" s="20"/>
      <c r="X879" s="17"/>
      <c r="Y879" s="17"/>
      <c r="Z879" s="24"/>
      <c r="AA879" s="24"/>
      <c r="AB879" s="25"/>
      <c r="AC879" s="17"/>
      <c r="AD879" s="17"/>
      <c r="AE879" s="17"/>
      <c r="AF879" s="17"/>
      <c r="AG879" s="17"/>
    </row>
    <row r="880" spans="1:33" ht="15.75" customHeight="1">
      <c r="A880" s="17"/>
      <c r="B880" s="17"/>
      <c r="C880" s="17"/>
      <c r="D880" s="17"/>
      <c r="E880" s="17"/>
      <c r="F880" s="17"/>
      <c r="G880" s="17"/>
      <c r="H880" s="17"/>
      <c r="I880" s="20"/>
      <c r="J880" s="17"/>
      <c r="K880" s="17"/>
      <c r="L880" s="17"/>
      <c r="M880" s="21"/>
      <c r="N880" s="17"/>
      <c r="O880" s="22"/>
      <c r="P880" s="22"/>
      <c r="Q880" s="22"/>
      <c r="R880" s="23"/>
      <c r="S880" s="23"/>
      <c r="T880" s="23"/>
      <c r="U880" s="23"/>
      <c r="V880" s="24"/>
      <c r="W880" s="20"/>
      <c r="X880" s="17"/>
      <c r="Y880" s="17"/>
      <c r="Z880" s="24"/>
      <c r="AA880" s="24"/>
      <c r="AB880" s="25"/>
      <c r="AC880" s="17"/>
      <c r="AD880" s="17"/>
      <c r="AE880" s="17"/>
      <c r="AF880" s="17"/>
      <c r="AG880" s="17"/>
    </row>
    <row r="881" spans="1:33" ht="15.75" customHeight="1">
      <c r="A881" s="17"/>
      <c r="B881" s="17"/>
      <c r="C881" s="17"/>
      <c r="D881" s="17"/>
      <c r="E881" s="17"/>
      <c r="F881" s="17"/>
      <c r="G881" s="17"/>
      <c r="H881" s="17"/>
      <c r="I881" s="20"/>
      <c r="J881" s="17"/>
      <c r="K881" s="17"/>
      <c r="L881" s="17"/>
      <c r="M881" s="21"/>
      <c r="N881" s="17"/>
      <c r="O881" s="22"/>
      <c r="P881" s="22"/>
      <c r="Q881" s="22"/>
      <c r="R881" s="23"/>
      <c r="S881" s="23"/>
      <c r="T881" s="23"/>
      <c r="U881" s="23"/>
      <c r="V881" s="24"/>
      <c r="W881" s="20"/>
      <c r="X881" s="17"/>
      <c r="Y881" s="17"/>
      <c r="Z881" s="24"/>
      <c r="AA881" s="24"/>
      <c r="AB881" s="25"/>
      <c r="AC881" s="17"/>
      <c r="AD881" s="17"/>
      <c r="AE881" s="17"/>
      <c r="AF881" s="17"/>
      <c r="AG881" s="17"/>
    </row>
    <row r="882" spans="1:33" ht="15.75" customHeight="1">
      <c r="A882" s="17"/>
      <c r="B882" s="17"/>
      <c r="C882" s="17"/>
      <c r="D882" s="17"/>
      <c r="E882" s="17"/>
      <c r="F882" s="17"/>
      <c r="G882" s="17"/>
      <c r="H882" s="17"/>
      <c r="I882" s="20"/>
      <c r="J882" s="17"/>
      <c r="K882" s="17"/>
      <c r="L882" s="17"/>
      <c r="M882" s="21"/>
      <c r="N882" s="17"/>
      <c r="O882" s="22"/>
      <c r="P882" s="22"/>
      <c r="Q882" s="22"/>
      <c r="R882" s="23"/>
      <c r="S882" s="23"/>
      <c r="T882" s="23"/>
      <c r="U882" s="23"/>
      <c r="V882" s="24"/>
      <c r="W882" s="20"/>
      <c r="X882" s="17"/>
      <c r="Y882" s="17"/>
      <c r="Z882" s="24"/>
      <c r="AA882" s="24"/>
      <c r="AB882" s="25"/>
      <c r="AC882" s="17"/>
      <c r="AD882" s="17"/>
      <c r="AE882" s="17"/>
      <c r="AF882" s="17"/>
      <c r="AG882" s="17"/>
    </row>
    <row r="883" spans="1:33" ht="15.75" customHeight="1">
      <c r="A883" s="17"/>
      <c r="B883" s="17"/>
      <c r="C883" s="17"/>
      <c r="D883" s="17"/>
      <c r="E883" s="17"/>
      <c r="F883" s="17"/>
      <c r="G883" s="17"/>
      <c r="H883" s="17"/>
      <c r="I883" s="20"/>
      <c r="J883" s="17"/>
      <c r="K883" s="17"/>
      <c r="L883" s="17"/>
      <c r="M883" s="21"/>
      <c r="N883" s="17"/>
      <c r="O883" s="22"/>
      <c r="P883" s="22"/>
      <c r="Q883" s="22"/>
      <c r="R883" s="23"/>
      <c r="S883" s="23"/>
      <c r="T883" s="23"/>
      <c r="U883" s="23"/>
      <c r="V883" s="24"/>
      <c r="W883" s="20"/>
      <c r="X883" s="17"/>
      <c r="Y883" s="17"/>
      <c r="Z883" s="24"/>
      <c r="AA883" s="24"/>
      <c r="AB883" s="25"/>
      <c r="AC883" s="17"/>
      <c r="AD883" s="17"/>
      <c r="AE883" s="17"/>
      <c r="AF883" s="17"/>
      <c r="AG883" s="17"/>
    </row>
    <row r="884" spans="1:33" ht="15.75" customHeight="1">
      <c r="A884" s="17"/>
      <c r="B884" s="17"/>
      <c r="C884" s="17"/>
      <c r="D884" s="17"/>
      <c r="E884" s="17"/>
      <c r="F884" s="17"/>
      <c r="G884" s="17"/>
      <c r="H884" s="17"/>
      <c r="I884" s="20"/>
      <c r="J884" s="17"/>
      <c r="K884" s="17"/>
      <c r="L884" s="17"/>
      <c r="M884" s="21"/>
      <c r="N884" s="17"/>
      <c r="O884" s="22"/>
      <c r="P884" s="22"/>
      <c r="Q884" s="22"/>
      <c r="R884" s="23"/>
      <c r="S884" s="23"/>
      <c r="T884" s="23"/>
      <c r="U884" s="23"/>
      <c r="V884" s="24"/>
      <c r="W884" s="20"/>
      <c r="X884" s="17"/>
      <c r="Y884" s="17"/>
      <c r="Z884" s="24"/>
      <c r="AA884" s="24"/>
      <c r="AB884" s="25"/>
      <c r="AC884" s="17"/>
      <c r="AD884" s="17"/>
      <c r="AE884" s="17"/>
      <c r="AF884" s="17"/>
      <c r="AG884" s="17"/>
    </row>
    <row r="885" spans="1:33" ht="15.75" customHeight="1">
      <c r="A885" s="17"/>
      <c r="B885" s="17"/>
      <c r="C885" s="17"/>
      <c r="D885" s="17"/>
      <c r="E885" s="17"/>
      <c r="F885" s="17"/>
      <c r="G885" s="17"/>
      <c r="H885" s="17"/>
      <c r="I885" s="20"/>
      <c r="J885" s="17"/>
      <c r="K885" s="17"/>
      <c r="L885" s="17"/>
      <c r="M885" s="21"/>
      <c r="N885" s="17"/>
      <c r="O885" s="22"/>
      <c r="P885" s="22"/>
      <c r="Q885" s="22"/>
      <c r="R885" s="23"/>
      <c r="S885" s="23"/>
      <c r="T885" s="23"/>
      <c r="U885" s="23"/>
      <c r="V885" s="24"/>
      <c r="W885" s="20"/>
      <c r="X885" s="17"/>
      <c r="Y885" s="17"/>
      <c r="Z885" s="24"/>
      <c r="AA885" s="24"/>
      <c r="AB885" s="25"/>
      <c r="AC885" s="17"/>
      <c r="AD885" s="17"/>
      <c r="AE885" s="17"/>
      <c r="AF885" s="17"/>
      <c r="AG885" s="17"/>
    </row>
    <row r="886" spans="1:33" ht="15.75" customHeight="1">
      <c r="A886" s="17"/>
      <c r="B886" s="17"/>
      <c r="C886" s="17"/>
      <c r="D886" s="17"/>
      <c r="E886" s="17"/>
      <c r="F886" s="17"/>
      <c r="G886" s="17"/>
      <c r="H886" s="17"/>
      <c r="I886" s="20"/>
      <c r="J886" s="17"/>
      <c r="K886" s="17"/>
      <c r="L886" s="17"/>
      <c r="M886" s="21"/>
      <c r="N886" s="17"/>
      <c r="O886" s="22"/>
      <c r="P886" s="22"/>
      <c r="Q886" s="22"/>
      <c r="R886" s="23"/>
      <c r="S886" s="23"/>
      <c r="T886" s="23"/>
      <c r="U886" s="23"/>
      <c r="V886" s="24"/>
      <c r="W886" s="20"/>
      <c r="X886" s="17"/>
      <c r="Y886" s="17"/>
      <c r="Z886" s="24"/>
      <c r="AA886" s="24"/>
      <c r="AB886" s="25"/>
      <c r="AC886" s="17"/>
      <c r="AD886" s="17"/>
      <c r="AE886" s="17"/>
      <c r="AF886" s="17"/>
      <c r="AG886" s="17"/>
    </row>
    <row r="887" spans="1:33" ht="15.75" customHeight="1">
      <c r="A887" s="17"/>
      <c r="B887" s="17"/>
      <c r="C887" s="17"/>
      <c r="D887" s="17"/>
      <c r="E887" s="17"/>
      <c r="F887" s="17"/>
      <c r="G887" s="17"/>
      <c r="H887" s="17"/>
      <c r="I887" s="20"/>
      <c r="J887" s="17"/>
      <c r="K887" s="17"/>
      <c r="L887" s="17"/>
      <c r="M887" s="21"/>
      <c r="N887" s="17"/>
      <c r="O887" s="22"/>
      <c r="P887" s="22"/>
      <c r="Q887" s="22"/>
      <c r="R887" s="23"/>
      <c r="S887" s="23"/>
      <c r="T887" s="23"/>
      <c r="U887" s="23"/>
      <c r="V887" s="24"/>
      <c r="W887" s="20"/>
      <c r="X887" s="17"/>
      <c r="Y887" s="17"/>
      <c r="Z887" s="24"/>
      <c r="AA887" s="24"/>
      <c r="AB887" s="25"/>
      <c r="AC887" s="17"/>
      <c r="AD887" s="17"/>
      <c r="AE887" s="17"/>
      <c r="AF887" s="17"/>
      <c r="AG887" s="17"/>
    </row>
    <row r="888" spans="1:33" ht="15.75" customHeight="1">
      <c r="A888" s="17"/>
      <c r="B888" s="17"/>
      <c r="C888" s="17"/>
      <c r="D888" s="17"/>
      <c r="E888" s="17"/>
      <c r="F888" s="17"/>
      <c r="G888" s="17"/>
      <c r="H888" s="17"/>
      <c r="I888" s="20"/>
      <c r="J888" s="17"/>
      <c r="K888" s="17"/>
      <c r="L888" s="17"/>
      <c r="M888" s="21"/>
      <c r="N888" s="17"/>
      <c r="O888" s="22"/>
      <c r="P888" s="22"/>
      <c r="Q888" s="22"/>
      <c r="R888" s="23"/>
      <c r="S888" s="23"/>
      <c r="T888" s="23"/>
      <c r="U888" s="23"/>
      <c r="V888" s="24"/>
      <c r="W888" s="20"/>
      <c r="X888" s="17"/>
      <c r="Y888" s="17"/>
      <c r="Z888" s="24"/>
      <c r="AA888" s="24"/>
      <c r="AB888" s="25"/>
      <c r="AC888" s="17"/>
      <c r="AD888" s="17"/>
      <c r="AE888" s="17"/>
      <c r="AF888" s="17"/>
      <c r="AG888" s="17"/>
    </row>
    <row r="889" spans="1:33" ht="15.75" customHeight="1">
      <c r="A889" s="17"/>
      <c r="B889" s="17"/>
      <c r="C889" s="17"/>
      <c r="D889" s="17"/>
      <c r="E889" s="17"/>
      <c r="F889" s="17"/>
      <c r="G889" s="17"/>
      <c r="H889" s="17"/>
      <c r="I889" s="20"/>
      <c r="J889" s="17"/>
      <c r="K889" s="17"/>
      <c r="L889" s="17"/>
      <c r="M889" s="21"/>
      <c r="N889" s="17"/>
      <c r="O889" s="22"/>
      <c r="P889" s="22"/>
      <c r="Q889" s="22"/>
      <c r="R889" s="23"/>
      <c r="S889" s="23"/>
      <c r="T889" s="23"/>
      <c r="U889" s="23"/>
      <c r="V889" s="24"/>
      <c r="W889" s="20"/>
      <c r="X889" s="17"/>
      <c r="Y889" s="17"/>
      <c r="Z889" s="24"/>
      <c r="AA889" s="24"/>
      <c r="AB889" s="25"/>
      <c r="AC889" s="17"/>
      <c r="AD889" s="17"/>
      <c r="AE889" s="17"/>
      <c r="AF889" s="17"/>
      <c r="AG889" s="17"/>
    </row>
    <row r="890" spans="1:33" ht="15.75" customHeight="1">
      <c r="A890" s="17"/>
      <c r="B890" s="17"/>
      <c r="C890" s="17"/>
      <c r="D890" s="17"/>
      <c r="E890" s="17"/>
      <c r="F890" s="17"/>
      <c r="G890" s="17"/>
      <c r="H890" s="17"/>
      <c r="I890" s="20"/>
      <c r="J890" s="17"/>
      <c r="K890" s="17"/>
      <c r="L890" s="17"/>
      <c r="M890" s="21"/>
      <c r="N890" s="17"/>
      <c r="O890" s="22"/>
      <c r="P890" s="22"/>
      <c r="Q890" s="22"/>
      <c r="R890" s="23"/>
      <c r="S890" s="23"/>
      <c r="T890" s="23"/>
      <c r="U890" s="23"/>
      <c r="V890" s="24"/>
      <c r="W890" s="20"/>
      <c r="X890" s="17"/>
      <c r="Y890" s="17"/>
      <c r="Z890" s="24"/>
      <c r="AA890" s="24"/>
      <c r="AB890" s="25"/>
      <c r="AC890" s="17"/>
      <c r="AD890" s="17"/>
      <c r="AE890" s="17"/>
      <c r="AF890" s="17"/>
      <c r="AG890" s="17"/>
    </row>
    <row r="891" spans="1:33" ht="15.75" customHeight="1">
      <c r="A891" s="17"/>
      <c r="B891" s="17"/>
      <c r="C891" s="17"/>
      <c r="D891" s="17"/>
      <c r="E891" s="17"/>
      <c r="F891" s="17"/>
      <c r="G891" s="17"/>
      <c r="H891" s="17"/>
      <c r="I891" s="20"/>
      <c r="J891" s="17"/>
      <c r="K891" s="17"/>
      <c r="L891" s="17"/>
      <c r="M891" s="21"/>
      <c r="N891" s="17"/>
      <c r="O891" s="22"/>
      <c r="P891" s="22"/>
      <c r="Q891" s="22"/>
      <c r="R891" s="23"/>
      <c r="S891" s="23"/>
      <c r="T891" s="23"/>
      <c r="U891" s="23"/>
      <c r="V891" s="24"/>
      <c r="W891" s="20"/>
      <c r="X891" s="17"/>
      <c r="Y891" s="17"/>
      <c r="Z891" s="24"/>
      <c r="AA891" s="24"/>
      <c r="AB891" s="25"/>
      <c r="AC891" s="17"/>
      <c r="AD891" s="17"/>
      <c r="AE891" s="17"/>
      <c r="AF891" s="17"/>
      <c r="AG891" s="17"/>
    </row>
    <row r="892" spans="1:33" ht="15.75" customHeight="1">
      <c r="A892" s="17"/>
      <c r="B892" s="17"/>
      <c r="C892" s="17"/>
      <c r="D892" s="17"/>
      <c r="E892" s="17"/>
      <c r="F892" s="17"/>
      <c r="G892" s="17"/>
      <c r="H892" s="17"/>
      <c r="I892" s="20"/>
      <c r="J892" s="17"/>
      <c r="K892" s="17"/>
      <c r="L892" s="17"/>
      <c r="M892" s="21"/>
      <c r="N892" s="17"/>
      <c r="O892" s="22"/>
      <c r="P892" s="22"/>
      <c r="Q892" s="22"/>
      <c r="R892" s="23"/>
      <c r="S892" s="23"/>
      <c r="T892" s="23"/>
      <c r="U892" s="23"/>
      <c r="V892" s="24"/>
      <c r="W892" s="20"/>
      <c r="X892" s="17"/>
      <c r="Y892" s="17"/>
      <c r="Z892" s="24"/>
      <c r="AA892" s="24"/>
      <c r="AB892" s="25"/>
      <c r="AC892" s="17"/>
      <c r="AD892" s="17"/>
      <c r="AE892" s="17"/>
      <c r="AF892" s="17"/>
      <c r="AG892" s="17"/>
    </row>
    <row r="893" spans="1:33" ht="15.75" customHeight="1">
      <c r="A893" s="17"/>
      <c r="B893" s="17"/>
      <c r="C893" s="17"/>
      <c r="D893" s="17"/>
      <c r="E893" s="17"/>
      <c r="F893" s="17"/>
      <c r="G893" s="17"/>
      <c r="H893" s="17"/>
      <c r="I893" s="20"/>
      <c r="J893" s="17"/>
      <c r="K893" s="17"/>
      <c r="L893" s="17"/>
      <c r="M893" s="21"/>
      <c r="N893" s="17"/>
      <c r="O893" s="22"/>
      <c r="P893" s="22"/>
      <c r="Q893" s="22"/>
      <c r="R893" s="23"/>
      <c r="S893" s="23"/>
      <c r="T893" s="23"/>
      <c r="U893" s="23"/>
      <c r="V893" s="24"/>
      <c r="W893" s="20"/>
      <c r="X893" s="17"/>
      <c r="Y893" s="17"/>
      <c r="Z893" s="24"/>
      <c r="AA893" s="24"/>
      <c r="AB893" s="25"/>
      <c r="AC893" s="17"/>
      <c r="AD893" s="17"/>
      <c r="AE893" s="17"/>
      <c r="AF893" s="17"/>
      <c r="AG893" s="17"/>
    </row>
    <row r="894" spans="1:33" ht="15.75" customHeight="1">
      <c r="A894" s="17"/>
      <c r="B894" s="17"/>
      <c r="C894" s="17"/>
      <c r="D894" s="17"/>
      <c r="E894" s="17"/>
      <c r="F894" s="17"/>
      <c r="G894" s="17"/>
      <c r="H894" s="17"/>
      <c r="I894" s="20"/>
      <c r="J894" s="17"/>
      <c r="K894" s="17"/>
      <c r="L894" s="17"/>
      <c r="M894" s="21"/>
      <c r="N894" s="17"/>
      <c r="O894" s="22"/>
      <c r="P894" s="22"/>
      <c r="Q894" s="22"/>
      <c r="R894" s="23"/>
      <c r="S894" s="23"/>
      <c r="T894" s="23"/>
      <c r="U894" s="23"/>
      <c r="V894" s="24"/>
      <c r="W894" s="20"/>
      <c r="X894" s="17"/>
      <c r="Y894" s="17"/>
      <c r="Z894" s="24"/>
      <c r="AA894" s="24"/>
      <c r="AB894" s="25"/>
      <c r="AC894" s="17"/>
      <c r="AD894" s="17"/>
      <c r="AE894" s="17"/>
      <c r="AF894" s="17"/>
      <c r="AG894" s="17"/>
    </row>
    <row r="895" spans="1:33" ht="15.75" customHeight="1">
      <c r="A895" s="17"/>
      <c r="B895" s="17"/>
      <c r="C895" s="17"/>
      <c r="D895" s="17"/>
      <c r="E895" s="17"/>
      <c r="F895" s="17"/>
      <c r="G895" s="17"/>
      <c r="H895" s="17"/>
      <c r="I895" s="20"/>
      <c r="J895" s="17"/>
      <c r="K895" s="17"/>
      <c r="L895" s="17"/>
      <c r="M895" s="21"/>
      <c r="N895" s="17"/>
      <c r="O895" s="22"/>
      <c r="P895" s="22"/>
      <c r="Q895" s="22"/>
      <c r="R895" s="23"/>
      <c r="S895" s="23"/>
      <c r="T895" s="23"/>
      <c r="U895" s="23"/>
      <c r="V895" s="24"/>
      <c r="W895" s="20"/>
      <c r="X895" s="17"/>
      <c r="Y895" s="17"/>
      <c r="Z895" s="24"/>
      <c r="AA895" s="24"/>
      <c r="AB895" s="25"/>
      <c r="AC895" s="17"/>
      <c r="AD895" s="17"/>
      <c r="AE895" s="17"/>
      <c r="AF895" s="17"/>
      <c r="AG895" s="17"/>
    </row>
    <row r="896" spans="1:33" ht="15.75" customHeight="1">
      <c r="A896" s="17"/>
      <c r="B896" s="17"/>
      <c r="C896" s="17"/>
      <c r="D896" s="17"/>
      <c r="E896" s="17"/>
      <c r="F896" s="17"/>
      <c r="G896" s="17"/>
      <c r="H896" s="17"/>
      <c r="I896" s="20"/>
      <c r="J896" s="17"/>
      <c r="K896" s="17"/>
      <c r="L896" s="17"/>
      <c r="M896" s="21"/>
      <c r="N896" s="17"/>
      <c r="O896" s="22"/>
      <c r="P896" s="22"/>
      <c r="Q896" s="22"/>
      <c r="R896" s="23"/>
      <c r="S896" s="23"/>
      <c r="T896" s="23"/>
      <c r="U896" s="23"/>
      <c r="V896" s="24"/>
      <c r="W896" s="20"/>
      <c r="X896" s="17"/>
      <c r="Y896" s="17"/>
      <c r="Z896" s="24"/>
      <c r="AA896" s="24"/>
      <c r="AB896" s="25"/>
      <c r="AC896" s="17"/>
      <c r="AD896" s="17"/>
      <c r="AE896" s="17"/>
      <c r="AF896" s="17"/>
      <c r="AG896" s="17"/>
    </row>
    <row r="897" spans="1:33" ht="15.75" customHeight="1">
      <c r="A897" s="17"/>
      <c r="B897" s="17"/>
      <c r="C897" s="17"/>
      <c r="D897" s="17"/>
      <c r="E897" s="17"/>
      <c r="F897" s="17"/>
      <c r="G897" s="17"/>
      <c r="H897" s="17"/>
      <c r="I897" s="20"/>
      <c r="J897" s="17"/>
      <c r="K897" s="17"/>
      <c r="L897" s="17"/>
      <c r="M897" s="21"/>
      <c r="N897" s="17"/>
      <c r="O897" s="22"/>
      <c r="P897" s="22"/>
      <c r="Q897" s="22"/>
      <c r="R897" s="23"/>
      <c r="S897" s="23"/>
      <c r="T897" s="23"/>
      <c r="U897" s="23"/>
      <c r="V897" s="24"/>
      <c r="W897" s="20"/>
      <c r="X897" s="17"/>
      <c r="Y897" s="17"/>
      <c r="Z897" s="24"/>
      <c r="AA897" s="24"/>
      <c r="AB897" s="25"/>
      <c r="AC897" s="17"/>
      <c r="AD897" s="17"/>
      <c r="AE897" s="17"/>
      <c r="AF897" s="17"/>
      <c r="AG897" s="17"/>
    </row>
    <row r="898" spans="1:33" ht="15.75" customHeight="1">
      <c r="A898" s="17"/>
      <c r="B898" s="17"/>
      <c r="C898" s="17"/>
      <c r="D898" s="17"/>
      <c r="E898" s="17"/>
      <c r="F898" s="17"/>
      <c r="G898" s="17"/>
      <c r="H898" s="17"/>
      <c r="I898" s="20"/>
      <c r="J898" s="17"/>
      <c r="K898" s="17"/>
      <c r="L898" s="17"/>
      <c r="M898" s="21"/>
      <c r="N898" s="17"/>
      <c r="O898" s="22"/>
      <c r="P898" s="22"/>
      <c r="Q898" s="22"/>
      <c r="R898" s="23"/>
      <c r="S898" s="23"/>
      <c r="T898" s="23"/>
      <c r="U898" s="23"/>
      <c r="V898" s="24"/>
      <c r="W898" s="20"/>
      <c r="X898" s="17"/>
      <c r="Y898" s="17"/>
      <c r="Z898" s="24"/>
      <c r="AA898" s="24"/>
      <c r="AB898" s="25"/>
      <c r="AC898" s="17"/>
      <c r="AD898" s="17"/>
      <c r="AE898" s="17"/>
      <c r="AF898" s="17"/>
      <c r="AG898" s="17"/>
    </row>
    <row r="899" spans="1:33" ht="15.75" customHeight="1">
      <c r="A899" s="17"/>
      <c r="B899" s="17"/>
      <c r="C899" s="17"/>
      <c r="D899" s="17"/>
      <c r="E899" s="17"/>
      <c r="F899" s="17"/>
      <c r="G899" s="17"/>
      <c r="H899" s="17"/>
      <c r="I899" s="20"/>
      <c r="J899" s="17"/>
      <c r="K899" s="17"/>
      <c r="L899" s="17"/>
      <c r="M899" s="21"/>
      <c r="N899" s="17"/>
      <c r="O899" s="22"/>
      <c r="P899" s="22"/>
      <c r="Q899" s="22"/>
      <c r="R899" s="23"/>
      <c r="S899" s="23"/>
      <c r="T899" s="23"/>
      <c r="U899" s="23"/>
      <c r="V899" s="24"/>
      <c r="W899" s="20"/>
      <c r="X899" s="17"/>
      <c r="Y899" s="17"/>
      <c r="Z899" s="24"/>
      <c r="AA899" s="24"/>
      <c r="AB899" s="25"/>
      <c r="AC899" s="17"/>
      <c r="AD899" s="17"/>
      <c r="AE899" s="17"/>
      <c r="AF899" s="17"/>
      <c r="AG899" s="17"/>
    </row>
    <row r="900" spans="1:33" ht="15.75" customHeight="1">
      <c r="A900" s="17"/>
      <c r="B900" s="17"/>
      <c r="C900" s="17"/>
      <c r="D900" s="17"/>
      <c r="E900" s="17"/>
      <c r="F900" s="17"/>
      <c r="G900" s="17"/>
      <c r="H900" s="17"/>
      <c r="I900" s="20"/>
      <c r="J900" s="17"/>
      <c r="K900" s="17"/>
      <c r="L900" s="17"/>
      <c r="M900" s="21"/>
      <c r="N900" s="17"/>
      <c r="O900" s="22"/>
      <c r="P900" s="22"/>
      <c r="Q900" s="22"/>
      <c r="R900" s="23"/>
      <c r="S900" s="23"/>
      <c r="T900" s="23"/>
      <c r="U900" s="23"/>
      <c r="V900" s="24"/>
      <c r="W900" s="20"/>
      <c r="X900" s="17"/>
      <c r="Y900" s="17"/>
      <c r="Z900" s="24"/>
      <c r="AA900" s="24"/>
      <c r="AB900" s="25"/>
      <c r="AC900" s="17"/>
      <c r="AD900" s="17"/>
      <c r="AE900" s="17"/>
      <c r="AF900" s="17"/>
      <c r="AG900" s="17"/>
    </row>
    <row r="901" spans="1:33" ht="15.75" customHeight="1">
      <c r="A901" s="17"/>
      <c r="B901" s="17"/>
      <c r="C901" s="17"/>
      <c r="D901" s="17"/>
      <c r="E901" s="17"/>
      <c r="F901" s="17"/>
      <c r="G901" s="17"/>
      <c r="H901" s="17"/>
      <c r="I901" s="20"/>
      <c r="J901" s="17"/>
      <c r="K901" s="17"/>
      <c r="L901" s="17"/>
      <c r="M901" s="21"/>
      <c r="N901" s="17"/>
      <c r="O901" s="22"/>
      <c r="P901" s="22"/>
      <c r="Q901" s="22"/>
      <c r="R901" s="23"/>
      <c r="S901" s="23"/>
      <c r="T901" s="23"/>
      <c r="U901" s="23"/>
      <c r="V901" s="24"/>
      <c r="W901" s="20"/>
      <c r="X901" s="17"/>
      <c r="Y901" s="17"/>
      <c r="Z901" s="24"/>
      <c r="AA901" s="24"/>
      <c r="AB901" s="25"/>
      <c r="AC901" s="17"/>
      <c r="AD901" s="17"/>
      <c r="AE901" s="17"/>
      <c r="AF901" s="17"/>
      <c r="AG901" s="17"/>
    </row>
    <row r="902" spans="1:33" ht="15.75" customHeight="1">
      <c r="A902" s="17"/>
      <c r="B902" s="17"/>
      <c r="C902" s="17"/>
      <c r="D902" s="17"/>
      <c r="E902" s="17"/>
      <c r="F902" s="17"/>
      <c r="G902" s="17"/>
      <c r="H902" s="17"/>
      <c r="I902" s="20"/>
      <c r="J902" s="17"/>
      <c r="K902" s="17"/>
      <c r="L902" s="17"/>
      <c r="M902" s="21"/>
      <c r="N902" s="17"/>
      <c r="O902" s="22"/>
      <c r="P902" s="22"/>
      <c r="Q902" s="22"/>
      <c r="R902" s="23"/>
      <c r="S902" s="23"/>
      <c r="T902" s="23"/>
      <c r="U902" s="23"/>
      <c r="V902" s="24"/>
      <c r="W902" s="20"/>
      <c r="X902" s="17"/>
      <c r="Y902" s="17"/>
      <c r="Z902" s="24"/>
      <c r="AA902" s="24"/>
      <c r="AB902" s="25"/>
      <c r="AC902" s="17"/>
      <c r="AD902" s="17"/>
      <c r="AE902" s="17"/>
      <c r="AF902" s="17"/>
      <c r="AG902" s="17"/>
    </row>
    <row r="903" spans="1:33" ht="15.75" customHeight="1">
      <c r="A903" s="17"/>
      <c r="B903" s="17"/>
      <c r="C903" s="17"/>
      <c r="D903" s="17"/>
      <c r="E903" s="17"/>
      <c r="F903" s="17"/>
      <c r="G903" s="17"/>
      <c r="H903" s="17"/>
      <c r="I903" s="20"/>
      <c r="J903" s="17"/>
      <c r="K903" s="17"/>
      <c r="L903" s="17"/>
      <c r="M903" s="21"/>
      <c r="N903" s="17"/>
      <c r="O903" s="22"/>
      <c r="P903" s="22"/>
      <c r="Q903" s="22"/>
      <c r="R903" s="23"/>
      <c r="S903" s="23"/>
      <c r="T903" s="23"/>
      <c r="U903" s="23"/>
      <c r="V903" s="24"/>
      <c r="W903" s="20"/>
      <c r="X903" s="17"/>
      <c r="Y903" s="17"/>
      <c r="Z903" s="24"/>
      <c r="AA903" s="24"/>
      <c r="AB903" s="25"/>
      <c r="AC903" s="17"/>
      <c r="AD903" s="17"/>
      <c r="AE903" s="17"/>
      <c r="AF903" s="17"/>
      <c r="AG903" s="17"/>
    </row>
    <row r="904" spans="1:33" ht="15.75" customHeight="1">
      <c r="A904" s="17"/>
      <c r="B904" s="17"/>
      <c r="C904" s="17"/>
      <c r="D904" s="17"/>
      <c r="E904" s="17"/>
      <c r="F904" s="17"/>
      <c r="G904" s="17"/>
      <c r="H904" s="17"/>
      <c r="I904" s="20"/>
      <c r="J904" s="17"/>
      <c r="K904" s="17"/>
      <c r="L904" s="17"/>
      <c r="M904" s="21"/>
      <c r="N904" s="17"/>
      <c r="O904" s="22"/>
      <c r="P904" s="22"/>
      <c r="Q904" s="22"/>
      <c r="R904" s="23"/>
      <c r="S904" s="23"/>
      <c r="T904" s="23"/>
      <c r="U904" s="23"/>
      <c r="V904" s="24"/>
      <c r="W904" s="20"/>
      <c r="X904" s="17"/>
      <c r="Y904" s="17"/>
      <c r="Z904" s="24"/>
      <c r="AA904" s="24"/>
      <c r="AB904" s="25"/>
      <c r="AC904" s="17"/>
      <c r="AD904" s="17"/>
      <c r="AE904" s="17"/>
      <c r="AF904" s="17"/>
      <c r="AG904" s="17"/>
    </row>
    <row r="905" spans="1:33" ht="15.75" customHeight="1">
      <c r="A905" s="17"/>
      <c r="B905" s="17"/>
      <c r="C905" s="17"/>
      <c r="D905" s="17"/>
      <c r="E905" s="17"/>
      <c r="F905" s="17"/>
      <c r="G905" s="17"/>
      <c r="H905" s="17"/>
      <c r="I905" s="20"/>
      <c r="J905" s="17"/>
      <c r="K905" s="17"/>
      <c r="L905" s="17"/>
      <c r="M905" s="21"/>
      <c r="N905" s="17"/>
      <c r="O905" s="22"/>
      <c r="P905" s="22"/>
      <c r="Q905" s="22"/>
      <c r="R905" s="23"/>
      <c r="S905" s="23"/>
      <c r="T905" s="23"/>
      <c r="U905" s="23"/>
      <c r="V905" s="24"/>
      <c r="W905" s="20"/>
      <c r="X905" s="17"/>
      <c r="Y905" s="17"/>
      <c r="Z905" s="24"/>
      <c r="AA905" s="24"/>
      <c r="AB905" s="25"/>
      <c r="AC905" s="17"/>
      <c r="AD905" s="17"/>
      <c r="AE905" s="17"/>
      <c r="AF905" s="17"/>
      <c r="AG905" s="17"/>
    </row>
    <row r="906" spans="1:33" ht="15.75" customHeight="1">
      <c r="A906" s="17"/>
      <c r="B906" s="17"/>
      <c r="C906" s="17"/>
      <c r="D906" s="17"/>
      <c r="E906" s="17"/>
      <c r="F906" s="17"/>
      <c r="G906" s="17"/>
      <c r="H906" s="17"/>
      <c r="I906" s="20"/>
      <c r="J906" s="17"/>
      <c r="K906" s="17"/>
      <c r="L906" s="17"/>
      <c r="M906" s="21"/>
      <c r="N906" s="17"/>
      <c r="O906" s="22"/>
      <c r="P906" s="22"/>
      <c r="Q906" s="22"/>
      <c r="R906" s="23"/>
      <c r="S906" s="23"/>
      <c r="T906" s="23"/>
      <c r="U906" s="23"/>
      <c r="V906" s="24"/>
      <c r="W906" s="20"/>
      <c r="X906" s="17"/>
      <c r="Y906" s="17"/>
      <c r="Z906" s="24"/>
      <c r="AA906" s="24"/>
      <c r="AB906" s="25"/>
      <c r="AC906" s="17"/>
      <c r="AD906" s="17"/>
      <c r="AE906" s="17"/>
      <c r="AF906" s="17"/>
      <c r="AG906" s="17"/>
    </row>
    <row r="907" spans="1:33" ht="15.75" customHeight="1">
      <c r="A907" s="17"/>
      <c r="B907" s="17"/>
      <c r="C907" s="17"/>
      <c r="D907" s="17"/>
      <c r="E907" s="17"/>
      <c r="F907" s="17"/>
      <c r="G907" s="17"/>
      <c r="H907" s="17"/>
      <c r="I907" s="20"/>
      <c r="J907" s="17"/>
      <c r="K907" s="17"/>
      <c r="L907" s="17"/>
      <c r="M907" s="21"/>
      <c r="N907" s="17"/>
      <c r="O907" s="22"/>
      <c r="P907" s="22"/>
      <c r="Q907" s="22"/>
      <c r="R907" s="23"/>
      <c r="S907" s="23"/>
      <c r="T907" s="23"/>
      <c r="U907" s="23"/>
      <c r="V907" s="24"/>
      <c r="W907" s="20"/>
      <c r="X907" s="17"/>
      <c r="Y907" s="17"/>
      <c r="Z907" s="24"/>
      <c r="AA907" s="24"/>
      <c r="AB907" s="25"/>
      <c r="AC907" s="17"/>
      <c r="AD907" s="17"/>
      <c r="AE907" s="17"/>
      <c r="AF907" s="17"/>
      <c r="AG907" s="17"/>
    </row>
    <row r="908" spans="1:33" ht="15.75" customHeight="1">
      <c r="A908" s="17"/>
      <c r="B908" s="17"/>
      <c r="C908" s="17"/>
      <c r="D908" s="17"/>
      <c r="E908" s="17"/>
      <c r="F908" s="17"/>
      <c r="G908" s="17"/>
      <c r="H908" s="17"/>
      <c r="I908" s="20"/>
      <c r="J908" s="17"/>
      <c r="K908" s="17"/>
      <c r="L908" s="17"/>
      <c r="M908" s="21"/>
      <c r="N908" s="17"/>
      <c r="O908" s="22"/>
      <c r="P908" s="22"/>
      <c r="Q908" s="22"/>
      <c r="R908" s="23"/>
      <c r="S908" s="23"/>
      <c r="T908" s="23"/>
      <c r="U908" s="23"/>
      <c r="V908" s="24"/>
      <c r="W908" s="20"/>
      <c r="X908" s="17"/>
      <c r="Y908" s="17"/>
      <c r="Z908" s="24"/>
      <c r="AA908" s="24"/>
      <c r="AB908" s="25"/>
      <c r="AC908" s="17"/>
      <c r="AD908" s="17"/>
      <c r="AE908" s="17"/>
      <c r="AF908" s="17"/>
      <c r="AG908" s="17"/>
    </row>
    <row r="909" spans="1:33" ht="15.75" customHeight="1">
      <c r="A909" s="17"/>
      <c r="B909" s="17"/>
      <c r="C909" s="17"/>
      <c r="D909" s="17"/>
      <c r="E909" s="17"/>
      <c r="F909" s="17"/>
      <c r="G909" s="17"/>
      <c r="H909" s="17"/>
      <c r="I909" s="20"/>
      <c r="J909" s="17"/>
      <c r="K909" s="17"/>
      <c r="L909" s="17"/>
      <c r="M909" s="21"/>
      <c r="N909" s="17"/>
      <c r="O909" s="22"/>
      <c r="P909" s="22"/>
      <c r="Q909" s="22"/>
      <c r="R909" s="23"/>
      <c r="S909" s="23"/>
      <c r="T909" s="23"/>
      <c r="U909" s="23"/>
      <c r="V909" s="24"/>
      <c r="W909" s="20"/>
      <c r="X909" s="17"/>
      <c r="Y909" s="17"/>
      <c r="Z909" s="24"/>
      <c r="AA909" s="24"/>
      <c r="AB909" s="25"/>
      <c r="AC909" s="17"/>
      <c r="AD909" s="17"/>
      <c r="AE909" s="17"/>
      <c r="AF909" s="17"/>
      <c r="AG909" s="17"/>
    </row>
    <row r="910" spans="1:33" ht="15.75" customHeight="1">
      <c r="A910" s="17"/>
      <c r="B910" s="17"/>
      <c r="C910" s="17"/>
      <c r="D910" s="17"/>
      <c r="E910" s="17"/>
      <c r="F910" s="17"/>
      <c r="G910" s="17"/>
      <c r="H910" s="17"/>
      <c r="I910" s="20"/>
      <c r="J910" s="17"/>
      <c r="K910" s="17"/>
      <c r="L910" s="17"/>
      <c r="M910" s="21"/>
      <c r="N910" s="17"/>
      <c r="O910" s="22"/>
      <c r="P910" s="22"/>
      <c r="Q910" s="22"/>
      <c r="R910" s="23"/>
      <c r="S910" s="23"/>
      <c r="T910" s="23"/>
      <c r="U910" s="23"/>
      <c r="V910" s="24"/>
      <c r="W910" s="20"/>
      <c r="X910" s="17"/>
      <c r="Y910" s="17"/>
      <c r="Z910" s="24"/>
      <c r="AA910" s="24"/>
      <c r="AB910" s="25"/>
      <c r="AC910" s="17"/>
      <c r="AD910" s="17"/>
      <c r="AE910" s="17"/>
      <c r="AF910" s="17"/>
      <c r="AG910" s="17"/>
    </row>
    <row r="911" spans="1:33" ht="15.75" customHeight="1">
      <c r="A911" s="17"/>
      <c r="B911" s="17"/>
      <c r="C911" s="17"/>
      <c r="D911" s="17"/>
      <c r="E911" s="17"/>
      <c r="F911" s="17"/>
      <c r="G911" s="17"/>
      <c r="H911" s="17"/>
      <c r="I911" s="20"/>
      <c r="J911" s="17"/>
      <c r="K911" s="17"/>
      <c r="L911" s="17"/>
      <c r="M911" s="21"/>
      <c r="N911" s="17"/>
      <c r="O911" s="22"/>
      <c r="P911" s="22"/>
      <c r="Q911" s="22"/>
      <c r="R911" s="23"/>
      <c r="S911" s="23"/>
      <c r="T911" s="23"/>
      <c r="U911" s="23"/>
      <c r="V911" s="24"/>
      <c r="W911" s="20"/>
      <c r="X911" s="17"/>
      <c r="Y911" s="17"/>
      <c r="Z911" s="24"/>
      <c r="AA911" s="24"/>
      <c r="AB911" s="25"/>
      <c r="AC911" s="17"/>
      <c r="AD911" s="17"/>
      <c r="AE911" s="17"/>
      <c r="AF911" s="17"/>
      <c r="AG911" s="17"/>
    </row>
    <row r="912" spans="1:33" ht="15.75" customHeight="1">
      <c r="A912" s="17"/>
      <c r="B912" s="17"/>
      <c r="C912" s="17"/>
      <c r="D912" s="17"/>
      <c r="E912" s="17"/>
      <c r="F912" s="17"/>
      <c r="G912" s="17"/>
      <c r="H912" s="17"/>
      <c r="I912" s="20"/>
      <c r="J912" s="17"/>
      <c r="K912" s="17"/>
      <c r="L912" s="17"/>
      <c r="M912" s="21"/>
      <c r="N912" s="17"/>
      <c r="O912" s="22"/>
      <c r="P912" s="22"/>
      <c r="Q912" s="22"/>
      <c r="R912" s="23"/>
      <c r="S912" s="23"/>
      <c r="T912" s="23"/>
      <c r="U912" s="23"/>
      <c r="V912" s="24"/>
      <c r="W912" s="20"/>
      <c r="X912" s="17"/>
      <c r="Y912" s="17"/>
      <c r="Z912" s="24"/>
      <c r="AA912" s="24"/>
      <c r="AB912" s="25"/>
      <c r="AC912" s="17"/>
      <c r="AD912" s="17"/>
      <c r="AE912" s="17"/>
      <c r="AF912" s="17"/>
      <c r="AG912" s="17"/>
    </row>
    <row r="913" spans="1:33" ht="15.75" customHeight="1">
      <c r="A913" s="17"/>
      <c r="B913" s="17"/>
      <c r="C913" s="17"/>
      <c r="D913" s="17"/>
      <c r="E913" s="17"/>
      <c r="F913" s="17"/>
      <c r="G913" s="17"/>
      <c r="H913" s="17"/>
      <c r="I913" s="20"/>
      <c r="J913" s="17"/>
      <c r="K913" s="17"/>
      <c r="L913" s="17"/>
      <c r="M913" s="21"/>
      <c r="N913" s="17"/>
      <c r="O913" s="22"/>
      <c r="P913" s="22"/>
      <c r="Q913" s="22"/>
      <c r="R913" s="23"/>
      <c r="S913" s="23"/>
      <c r="T913" s="23"/>
      <c r="U913" s="23"/>
      <c r="V913" s="24"/>
      <c r="W913" s="20"/>
      <c r="X913" s="17"/>
      <c r="Y913" s="17"/>
      <c r="Z913" s="24"/>
      <c r="AA913" s="24"/>
      <c r="AB913" s="25"/>
      <c r="AC913" s="17"/>
      <c r="AD913" s="17"/>
      <c r="AE913" s="17"/>
      <c r="AF913" s="17"/>
      <c r="AG913" s="17"/>
    </row>
    <row r="914" spans="1:33" ht="15.75" customHeight="1">
      <c r="A914" s="17"/>
      <c r="B914" s="17"/>
      <c r="C914" s="17"/>
      <c r="D914" s="17"/>
      <c r="E914" s="17"/>
      <c r="F914" s="17"/>
      <c r="G914" s="17"/>
      <c r="H914" s="17"/>
      <c r="I914" s="20"/>
      <c r="J914" s="17"/>
      <c r="K914" s="17"/>
      <c r="L914" s="17"/>
      <c r="M914" s="21"/>
      <c r="N914" s="17"/>
      <c r="O914" s="22"/>
      <c r="P914" s="22"/>
      <c r="Q914" s="22"/>
      <c r="R914" s="23"/>
      <c r="S914" s="23"/>
      <c r="T914" s="23"/>
      <c r="U914" s="23"/>
      <c r="V914" s="24"/>
      <c r="W914" s="20"/>
      <c r="X914" s="17"/>
      <c r="Y914" s="17"/>
      <c r="Z914" s="24"/>
      <c r="AA914" s="24"/>
      <c r="AB914" s="25"/>
      <c r="AC914" s="17"/>
      <c r="AD914" s="17"/>
      <c r="AE914" s="17"/>
      <c r="AF914" s="17"/>
      <c r="AG914" s="17"/>
    </row>
    <row r="915" spans="1:33" ht="15.75" customHeight="1">
      <c r="A915" s="17"/>
      <c r="B915" s="17"/>
      <c r="C915" s="17"/>
      <c r="D915" s="17"/>
      <c r="E915" s="17"/>
      <c r="F915" s="17"/>
      <c r="G915" s="17"/>
      <c r="H915" s="17"/>
      <c r="I915" s="20"/>
      <c r="J915" s="17"/>
      <c r="K915" s="17"/>
      <c r="L915" s="17"/>
      <c r="M915" s="21"/>
      <c r="N915" s="17"/>
      <c r="O915" s="22"/>
      <c r="P915" s="22"/>
      <c r="Q915" s="22"/>
      <c r="R915" s="23"/>
      <c r="S915" s="23"/>
      <c r="T915" s="23"/>
      <c r="U915" s="23"/>
      <c r="V915" s="24"/>
      <c r="W915" s="20"/>
      <c r="X915" s="17"/>
      <c r="Y915" s="17"/>
      <c r="Z915" s="24"/>
      <c r="AA915" s="24"/>
      <c r="AB915" s="25"/>
      <c r="AC915" s="17"/>
      <c r="AD915" s="17"/>
      <c r="AE915" s="17"/>
      <c r="AF915" s="17"/>
      <c r="AG915" s="17"/>
    </row>
    <row r="916" spans="1:33" ht="15.75" customHeight="1">
      <c r="A916" s="17"/>
      <c r="B916" s="17"/>
      <c r="C916" s="17"/>
      <c r="D916" s="17"/>
      <c r="E916" s="17"/>
      <c r="F916" s="17"/>
      <c r="G916" s="17"/>
      <c r="H916" s="17"/>
      <c r="I916" s="20"/>
      <c r="J916" s="17"/>
      <c r="K916" s="17"/>
      <c r="L916" s="17"/>
      <c r="M916" s="21"/>
      <c r="N916" s="17"/>
      <c r="O916" s="22"/>
      <c r="P916" s="22"/>
      <c r="Q916" s="22"/>
      <c r="R916" s="23"/>
      <c r="S916" s="23"/>
      <c r="T916" s="23"/>
      <c r="U916" s="23"/>
      <c r="V916" s="24"/>
      <c r="W916" s="20"/>
      <c r="X916" s="17"/>
      <c r="Y916" s="17"/>
      <c r="Z916" s="24"/>
      <c r="AA916" s="24"/>
      <c r="AB916" s="25"/>
      <c r="AC916" s="17"/>
      <c r="AD916" s="17"/>
      <c r="AE916" s="17"/>
      <c r="AF916" s="17"/>
      <c r="AG916" s="17"/>
    </row>
    <row r="917" spans="1:33" ht="15.75" customHeight="1">
      <c r="A917" s="17"/>
      <c r="B917" s="17"/>
      <c r="C917" s="17"/>
      <c r="D917" s="17"/>
      <c r="E917" s="17"/>
      <c r="F917" s="17"/>
      <c r="G917" s="17"/>
      <c r="H917" s="17"/>
      <c r="I917" s="20"/>
      <c r="J917" s="17"/>
      <c r="K917" s="17"/>
      <c r="L917" s="17"/>
      <c r="M917" s="21"/>
      <c r="N917" s="17"/>
      <c r="O917" s="22"/>
      <c r="P917" s="22"/>
      <c r="Q917" s="22"/>
      <c r="R917" s="23"/>
      <c r="S917" s="23"/>
      <c r="T917" s="23"/>
      <c r="U917" s="23"/>
      <c r="V917" s="24"/>
      <c r="W917" s="20"/>
      <c r="X917" s="17"/>
      <c r="Y917" s="17"/>
      <c r="Z917" s="24"/>
      <c r="AA917" s="24"/>
      <c r="AB917" s="25"/>
      <c r="AC917" s="17"/>
      <c r="AD917" s="17"/>
      <c r="AE917" s="17"/>
      <c r="AF917" s="17"/>
      <c r="AG917" s="17"/>
    </row>
    <row r="918" spans="1:33" ht="15.75" customHeight="1">
      <c r="A918" s="17"/>
      <c r="B918" s="17"/>
      <c r="C918" s="17"/>
      <c r="D918" s="17"/>
      <c r="E918" s="17"/>
      <c r="F918" s="17"/>
      <c r="G918" s="17"/>
      <c r="H918" s="17"/>
      <c r="I918" s="20"/>
      <c r="J918" s="17"/>
      <c r="K918" s="17"/>
      <c r="L918" s="17"/>
      <c r="M918" s="21"/>
      <c r="N918" s="17"/>
      <c r="O918" s="22"/>
      <c r="P918" s="22"/>
      <c r="Q918" s="22"/>
      <c r="R918" s="23"/>
      <c r="S918" s="23"/>
      <c r="T918" s="23"/>
      <c r="U918" s="23"/>
      <c r="V918" s="24"/>
      <c r="W918" s="20"/>
      <c r="X918" s="17"/>
      <c r="Y918" s="17"/>
      <c r="Z918" s="24"/>
      <c r="AA918" s="24"/>
      <c r="AB918" s="25"/>
      <c r="AC918" s="17"/>
      <c r="AD918" s="17"/>
      <c r="AE918" s="17"/>
      <c r="AF918" s="17"/>
      <c r="AG918" s="17"/>
    </row>
    <row r="919" spans="1:33" ht="15.75" customHeight="1">
      <c r="A919" s="17"/>
      <c r="B919" s="17"/>
      <c r="C919" s="17"/>
      <c r="D919" s="17"/>
      <c r="E919" s="17"/>
      <c r="F919" s="17"/>
      <c r="G919" s="17"/>
      <c r="H919" s="17"/>
      <c r="I919" s="20"/>
      <c r="J919" s="17"/>
      <c r="K919" s="17"/>
      <c r="L919" s="17"/>
      <c r="M919" s="21"/>
      <c r="N919" s="17"/>
      <c r="O919" s="22"/>
      <c r="P919" s="22"/>
      <c r="Q919" s="22"/>
      <c r="R919" s="23"/>
      <c r="S919" s="23"/>
      <c r="T919" s="23"/>
      <c r="U919" s="23"/>
      <c r="V919" s="24"/>
      <c r="W919" s="20"/>
      <c r="X919" s="17"/>
      <c r="Y919" s="17"/>
      <c r="Z919" s="24"/>
      <c r="AA919" s="24"/>
      <c r="AB919" s="25"/>
      <c r="AC919" s="17"/>
      <c r="AD919" s="17"/>
      <c r="AE919" s="17"/>
      <c r="AF919" s="17"/>
      <c r="AG919" s="17"/>
    </row>
    <row r="920" spans="1:33" ht="15.75" customHeight="1">
      <c r="A920" s="17"/>
      <c r="B920" s="17"/>
      <c r="C920" s="17"/>
      <c r="D920" s="17"/>
      <c r="E920" s="17"/>
      <c r="F920" s="17"/>
      <c r="G920" s="17"/>
      <c r="H920" s="17"/>
      <c r="I920" s="20"/>
      <c r="J920" s="17"/>
      <c r="K920" s="17"/>
      <c r="L920" s="17"/>
      <c r="M920" s="21"/>
      <c r="N920" s="17"/>
      <c r="O920" s="22"/>
      <c r="P920" s="22"/>
      <c r="Q920" s="22"/>
      <c r="R920" s="23"/>
      <c r="S920" s="23"/>
      <c r="T920" s="23"/>
      <c r="U920" s="23"/>
      <c r="V920" s="24"/>
      <c r="W920" s="20"/>
      <c r="X920" s="17"/>
      <c r="Y920" s="17"/>
      <c r="Z920" s="24"/>
      <c r="AA920" s="24"/>
      <c r="AB920" s="25"/>
      <c r="AC920" s="17"/>
      <c r="AD920" s="17"/>
      <c r="AE920" s="17"/>
      <c r="AF920" s="17"/>
      <c r="AG920" s="17"/>
    </row>
    <row r="921" spans="1:33" ht="15.75" customHeight="1">
      <c r="A921" s="17"/>
      <c r="B921" s="17"/>
      <c r="C921" s="17"/>
      <c r="D921" s="17"/>
      <c r="E921" s="17"/>
      <c r="F921" s="17"/>
      <c r="G921" s="17"/>
      <c r="H921" s="17"/>
      <c r="I921" s="20"/>
      <c r="J921" s="17"/>
      <c r="K921" s="17"/>
      <c r="L921" s="17"/>
      <c r="M921" s="21"/>
      <c r="N921" s="17"/>
      <c r="O921" s="22"/>
      <c r="P921" s="22"/>
      <c r="Q921" s="22"/>
      <c r="R921" s="23"/>
      <c r="S921" s="23"/>
      <c r="T921" s="23"/>
      <c r="U921" s="23"/>
      <c r="V921" s="24"/>
      <c r="W921" s="20"/>
      <c r="X921" s="17"/>
      <c r="Y921" s="17"/>
      <c r="Z921" s="24"/>
      <c r="AA921" s="24"/>
      <c r="AB921" s="25"/>
      <c r="AC921" s="17"/>
      <c r="AD921" s="17"/>
      <c r="AE921" s="17"/>
      <c r="AF921" s="17"/>
      <c r="AG921" s="17"/>
    </row>
    <row r="922" spans="1:33" ht="15.75" customHeight="1">
      <c r="A922" s="17"/>
      <c r="B922" s="17"/>
      <c r="C922" s="17"/>
      <c r="D922" s="17"/>
      <c r="E922" s="17"/>
      <c r="F922" s="17"/>
      <c r="G922" s="17"/>
      <c r="H922" s="17"/>
      <c r="I922" s="20"/>
      <c r="J922" s="17"/>
      <c r="K922" s="17"/>
      <c r="L922" s="17"/>
      <c r="M922" s="21"/>
      <c r="N922" s="17"/>
      <c r="O922" s="22"/>
      <c r="P922" s="22"/>
      <c r="Q922" s="22"/>
      <c r="R922" s="23"/>
      <c r="S922" s="23"/>
      <c r="T922" s="23"/>
      <c r="U922" s="23"/>
      <c r="V922" s="24"/>
      <c r="W922" s="20"/>
      <c r="X922" s="17"/>
      <c r="Y922" s="17"/>
      <c r="Z922" s="24"/>
      <c r="AA922" s="24"/>
      <c r="AB922" s="25"/>
      <c r="AC922" s="17"/>
      <c r="AD922" s="17"/>
      <c r="AE922" s="17"/>
      <c r="AF922" s="17"/>
      <c r="AG922" s="17"/>
    </row>
    <row r="923" spans="1:33" ht="15.75" customHeight="1">
      <c r="A923" s="17"/>
      <c r="B923" s="17"/>
      <c r="C923" s="17"/>
      <c r="D923" s="17"/>
      <c r="E923" s="17"/>
      <c r="F923" s="17"/>
      <c r="G923" s="17"/>
      <c r="H923" s="17"/>
      <c r="I923" s="20"/>
      <c r="J923" s="17"/>
      <c r="K923" s="17"/>
      <c r="L923" s="17"/>
      <c r="M923" s="21"/>
      <c r="N923" s="17"/>
      <c r="O923" s="22"/>
      <c r="P923" s="22"/>
      <c r="Q923" s="22"/>
      <c r="R923" s="23"/>
      <c r="S923" s="23"/>
      <c r="T923" s="23"/>
      <c r="U923" s="23"/>
      <c r="V923" s="24"/>
      <c r="W923" s="20"/>
      <c r="X923" s="17"/>
      <c r="Y923" s="17"/>
      <c r="Z923" s="24"/>
      <c r="AA923" s="24"/>
      <c r="AB923" s="25"/>
      <c r="AC923" s="17"/>
      <c r="AD923" s="17"/>
      <c r="AE923" s="17"/>
      <c r="AF923" s="17"/>
      <c r="AG923" s="17"/>
    </row>
    <row r="924" spans="1:33" ht="15.75" customHeight="1">
      <c r="A924" s="17"/>
      <c r="B924" s="17"/>
      <c r="C924" s="17"/>
      <c r="D924" s="17"/>
      <c r="E924" s="17"/>
      <c r="F924" s="17"/>
      <c r="G924" s="17"/>
      <c r="H924" s="17"/>
      <c r="I924" s="20"/>
      <c r="J924" s="17"/>
      <c r="K924" s="17"/>
      <c r="L924" s="17"/>
      <c r="M924" s="21"/>
      <c r="N924" s="17"/>
      <c r="O924" s="22"/>
      <c r="P924" s="22"/>
      <c r="Q924" s="22"/>
      <c r="R924" s="23"/>
      <c r="S924" s="23"/>
      <c r="T924" s="23"/>
      <c r="U924" s="23"/>
      <c r="V924" s="24"/>
      <c r="W924" s="20"/>
      <c r="X924" s="17"/>
      <c r="Y924" s="17"/>
      <c r="Z924" s="24"/>
      <c r="AA924" s="24"/>
      <c r="AB924" s="25"/>
      <c r="AC924" s="17"/>
      <c r="AD924" s="17"/>
      <c r="AE924" s="17"/>
      <c r="AF924" s="17"/>
      <c r="AG924" s="17"/>
    </row>
    <row r="925" spans="1:33" ht="15.75" customHeight="1">
      <c r="A925" s="17"/>
      <c r="B925" s="17"/>
      <c r="C925" s="17"/>
      <c r="D925" s="17"/>
      <c r="E925" s="17"/>
      <c r="F925" s="17"/>
      <c r="G925" s="17"/>
      <c r="H925" s="17"/>
      <c r="I925" s="20"/>
      <c r="J925" s="17"/>
      <c r="K925" s="17"/>
      <c r="L925" s="17"/>
      <c r="M925" s="21"/>
      <c r="N925" s="17"/>
      <c r="O925" s="22"/>
      <c r="P925" s="22"/>
      <c r="Q925" s="22"/>
      <c r="R925" s="23"/>
      <c r="S925" s="23"/>
      <c r="T925" s="23"/>
      <c r="U925" s="23"/>
      <c r="V925" s="24"/>
      <c r="W925" s="20"/>
      <c r="X925" s="17"/>
      <c r="Y925" s="17"/>
      <c r="Z925" s="24"/>
      <c r="AA925" s="24"/>
      <c r="AB925" s="25"/>
      <c r="AC925" s="17"/>
      <c r="AD925" s="17"/>
      <c r="AE925" s="17"/>
      <c r="AF925" s="17"/>
      <c r="AG925" s="17"/>
    </row>
    <row r="926" spans="1:33" ht="15.75" customHeight="1">
      <c r="A926" s="17"/>
      <c r="B926" s="17"/>
      <c r="C926" s="17"/>
      <c r="D926" s="17"/>
      <c r="E926" s="17"/>
      <c r="F926" s="17"/>
      <c r="G926" s="17"/>
      <c r="H926" s="17"/>
      <c r="I926" s="20"/>
      <c r="J926" s="17"/>
      <c r="K926" s="17"/>
      <c r="L926" s="17"/>
      <c r="M926" s="21"/>
      <c r="N926" s="17"/>
      <c r="O926" s="22"/>
      <c r="P926" s="22"/>
      <c r="Q926" s="22"/>
      <c r="R926" s="23"/>
      <c r="S926" s="23"/>
      <c r="T926" s="23"/>
      <c r="U926" s="23"/>
      <c r="V926" s="24"/>
      <c r="W926" s="20"/>
      <c r="X926" s="17"/>
      <c r="Y926" s="17"/>
      <c r="Z926" s="24"/>
      <c r="AA926" s="24"/>
      <c r="AB926" s="25"/>
      <c r="AC926" s="17"/>
      <c r="AD926" s="17"/>
      <c r="AE926" s="17"/>
      <c r="AF926" s="17"/>
      <c r="AG926" s="17"/>
    </row>
    <row r="927" spans="1:33" ht="15.75" customHeight="1">
      <c r="A927" s="17"/>
      <c r="B927" s="17"/>
      <c r="C927" s="17"/>
      <c r="D927" s="17"/>
      <c r="E927" s="17"/>
      <c r="F927" s="17"/>
      <c r="G927" s="17"/>
      <c r="H927" s="17"/>
      <c r="I927" s="20"/>
      <c r="J927" s="17"/>
      <c r="K927" s="17"/>
      <c r="L927" s="17"/>
      <c r="M927" s="21"/>
      <c r="N927" s="17"/>
      <c r="O927" s="22"/>
      <c r="P927" s="22"/>
      <c r="Q927" s="22"/>
      <c r="R927" s="23"/>
      <c r="S927" s="23"/>
      <c r="T927" s="23"/>
      <c r="U927" s="23"/>
      <c r="V927" s="24"/>
      <c r="W927" s="20"/>
      <c r="X927" s="17"/>
      <c r="Y927" s="17"/>
      <c r="Z927" s="24"/>
      <c r="AA927" s="24"/>
      <c r="AB927" s="25"/>
      <c r="AC927" s="17"/>
      <c r="AD927" s="17"/>
      <c r="AE927" s="17"/>
      <c r="AF927" s="17"/>
      <c r="AG927" s="17"/>
    </row>
    <row r="928" spans="1:33" ht="15.75" customHeight="1">
      <c r="A928" s="17"/>
      <c r="B928" s="17"/>
      <c r="C928" s="17"/>
      <c r="D928" s="17"/>
      <c r="E928" s="17"/>
      <c r="F928" s="17"/>
      <c r="G928" s="17"/>
      <c r="H928" s="17"/>
      <c r="I928" s="20"/>
      <c r="J928" s="17"/>
      <c r="K928" s="17"/>
      <c r="L928" s="17"/>
      <c r="M928" s="21"/>
      <c r="N928" s="17"/>
      <c r="O928" s="22"/>
      <c r="P928" s="22"/>
      <c r="Q928" s="22"/>
      <c r="R928" s="23"/>
      <c r="S928" s="23"/>
      <c r="T928" s="23"/>
      <c r="U928" s="23"/>
      <c r="V928" s="24"/>
      <c r="W928" s="20"/>
      <c r="X928" s="17"/>
      <c r="Y928" s="17"/>
      <c r="Z928" s="24"/>
      <c r="AA928" s="24"/>
      <c r="AB928" s="25"/>
      <c r="AC928" s="17"/>
      <c r="AD928" s="17"/>
      <c r="AE928" s="17"/>
      <c r="AF928" s="17"/>
      <c r="AG928" s="17"/>
    </row>
    <row r="929" spans="1:33" ht="15.75" customHeight="1">
      <c r="A929" s="17"/>
      <c r="B929" s="17"/>
      <c r="C929" s="17"/>
      <c r="D929" s="17"/>
      <c r="E929" s="17"/>
      <c r="F929" s="17"/>
      <c r="G929" s="17"/>
      <c r="H929" s="17"/>
      <c r="I929" s="20"/>
      <c r="J929" s="17"/>
      <c r="K929" s="17"/>
      <c r="L929" s="17"/>
      <c r="M929" s="21"/>
      <c r="N929" s="17"/>
      <c r="O929" s="22"/>
      <c r="P929" s="22"/>
      <c r="Q929" s="22"/>
      <c r="R929" s="23"/>
      <c r="S929" s="23"/>
      <c r="T929" s="23"/>
      <c r="U929" s="23"/>
      <c r="V929" s="24"/>
      <c r="W929" s="20"/>
      <c r="X929" s="17"/>
      <c r="Y929" s="17"/>
      <c r="Z929" s="24"/>
      <c r="AA929" s="24"/>
      <c r="AB929" s="25"/>
      <c r="AC929" s="17"/>
      <c r="AD929" s="17"/>
      <c r="AE929" s="17"/>
      <c r="AF929" s="17"/>
      <c r="AG929" s="17"/>
    </row>
    <row r="930" spans="1:33" ht="15.75" customHeight="1">
      <c r="A930" s="17"/>
      <c r="B930" s="17"/>
      <c r="C930" s="17"/>
      <c r="D930" s="17"/>
      <c r="E930" s="17"/>
      <c r="F930" s="17"/>
      <c r="G930" s="17"/>
      <c r="H930" s="17"/>
      <c r="I930" s="20"/>
      <c r="J930" s="17"/>
      <c r="K930" s="17"/>
      <c r="L930" s="17"/>
      <c r="M930" s="21"/>
      <c r="N930" s="17"/>
      <c r="O930" s="22"/>
      <c r="P930" s="22"/>
      <c r="Q930" s="22"/>
      <c r="R930" s="23"/>
      <c r="S930" s="23"/>
      <c r="T930" s="23"/>
      <c r="U930" s="23"/>
      <c r="V930" s="24"/>
      <c r="W930" s="20"/>
      <c r="X930" s="17"/>
      <c r="Y930" s="17"/>
      <c r="Z930" s="24"/>
      <c r="AA930" s="24"/>
      <c r="AB930" s="25"/>
      <c r="AC930" s="17"/>
      <c r="AD930" s="17"/>
      <c r="AE930" s="17"/>
      <c r="AF930" s="17"/>
      <c r="AG930" s="17"/>
    </row>
    <row r="931" spans="1:33" ht="15.75" customHeight="1">
      <c r="A931" s="17"/>
      <c r="B931" s="17"/>
      <c r="C931" s="17"/>
      <c r="D931" s="17"/>
      <c r="E931" s="17"/>
      <c r="F931" s="17"/>
      <c r="G931" s="17"/>
      <c r="H931" s="17"/>
      <c r="I931" s="20"/>
      <c r="J931" s="17"/>
      <c r="K931" s="17"/>
      <c r="L931" s="17"/>
      <c r="M931" s="21"/>
      <c r="N931" s="17"/>
      <c r="O931" s="22"/>
      <c r="P931" s="22"/>
      <c r="Q931" s="22"/>
      <c r="R931" s="23"/>
      <c r="S931" s="23"/>
      <c r="T931" s="23"/>
      <c r="U931" s="23"/>
      <c r="V931" s="24"/>
      <c r="W931" s="20"/>
      <c r="X931" s="17"/>
      <c r="Y931" s="17"/>
      <c r="Z931" s="24"/>
      <c r="AA931" s="24"/>
      <c r="AB931" s="25"/>
      <c r="AC931" s="17"/>
      <c r="AD931" s="17"/>
      <c r="AE931" s="17"/>
      <c r="AF931" s="17"/>
      <c r="AG931" s="17"/>
    </row>
    <row r="932" spans="1:33" ht="15.75" customHeight="1">
      <c r="A932" s="17"/>
      <c r="B932" s="17"/>
      <c r="C932" s="17"/>
      <c r="D932" s="17"/>
      <c r="E932" s="17"/>
      <c r="F932" s="17"/>
      <c r="G932" s="17"/>
      <c r="H932" s="17"/>
      <c r="I932" s="20"/>
      <c r="J932" s="17"/>
      <c r="K932" s="17"/>
      <c r="L932" s="17"/>
      <c r="M932" s="21"/>
      <c r="N932" s="17"/>
      <c r="O932" s="22"/>
      <c r="P932" s="22"/>
      <c r="Q932" s="22"/>
      <c r="R932" s="23"/>
      <c r="S932" s="23"/>
      <c r="T932" s="23"/>
      <c r="U932" s="23"/>
      <c r="V932" s="24"/>
      <c r="W932" s="20"/>
      <c r="X932" s="17"/>
      <c r="Y932" s="17"/>
      <c r="Z932" s="24"/>
      <c r="AA932" s="24"/>
      <c r="AB932" s="25"/>
      <c r="AC932" s="17"/>
      <c r="AD932" s="17"/>
      <c r="AE932" s="17"/>
      <c r="AF932" s="17"/>
      <c r="AG932" s="17"/>
    </row>
    <row r="933" spans="1:33" ht="15.75" customHeight="1">
      <c r="A933" s="17"/>
      <c r="B933" s="17"/>
      <c r="C933" s="17"/>
      <c r="D933" s="17"/>
      <c r="E933" s="17"/>
      <c r="F933" s="17"/>
      <c r="G933" s="17"/>
      <c r="H933" s="17"/>
      <c r="I933" s="20"/>
      <c r="J933" s="17"/>
      <c r="K933" s="17"/>
      <c r="L933" s="17"/>
      <c r="M933" s="21"/>
      <c r="N933" s="17"/>
      <c r="O933" s="22"/>
      <c r="P933" s="22"/>
      <c r="Q933" s="22"/>
      <c r="R933" s="23"/>
      <c r="S933" s="23"/>
      <c r="T933" s="23"/>
      <c r="U933" s="23"/>
      <c r="V933" s="24"/>
      <c r="W933" s="20"/>
      <c r="X933" s="17"/>
      <c r="Y933" s="17"/>
      <c r="Z933" s="24"/>
      <c r="AA933" s="24"/>
      <c r="AB933" s="25"/>
      <c r="AC933" s="17"/>
      <c r="AD933" s="17"/>
      <c r="AE933" s="17"/>
      <c r="AF933" s="17"/>
      <c r="AG933" s="17"/>
    </row>
    <row r="934" spans="1:33" ht="15.75" customHeight="1">
      <c r="A934" s="17"/>
      <c r="B934" s="17"/>
      <c r="C934" s="17"/>
      <c r="D934" s="17"/>
      <c r="E934" s="17"/>
      <c r="F934" s="17"/>
      <c r="G934" s="17"/>
      <c r="H934" s="17"/>
      <c r="I934" s="20"/>
      <c r="J934" s="17"/>
      <c r="K934" s="17"/>
      <c r="L934" s="17"/>
      <c r="M934" s="21"/>
      <c r="N934" s="17"/>
      <c r="O934" s="22"/>
      <c r="P934" s="22"/>
      <c r="Q934" s="22"/>
      <c r="R934" s="23"/>
      <c r="S934" s="23"/>
      <c r="T934" s="23"/>
      <c r="U934" s="23"/>
      <c r="V934" s="24"/>
      <c r="W934" s="20"/>
      <c r="X934" s="17"/>
      <c r="Y934" s="17"/>
      <c r="Z934" s="24"/>
      <c r="AA934" s="24"/>
      <c r="AB934" s="25"/>
      <c r="AC934" s="17"/>
      <c r="AD934" s="17"/>
      <c r="AE934" s="17"/>
      <c r="AF934" s="17"/>
      <c r="AG934" s="17"/>
    </row>
    <row r="935" spans="1:33" ht="15.75" customHeight="1">
      <c r="A935" s="17"/>
      <c r="B935" s="17"/>
      <c r="C935" s="17"/>
      <c r="D935" s="17"/>
      <c r="E935" s="17"/>
      <c r="F935" s="17"/>
      <c r="G935" s="17"/>
      <c r="H935" s="17"/>
      <c r="I935" s="20"/>
      <c r="J935" s="17"/>
      <c r="K935" s="17"/>
      <c r="L935" s="17"/>
      <c r="M935" s="21"/>
      <c r="N935" s="17"/>
      <c r="O935" s="22"/>
      <c r="P935" s="22"/>
      <c r="Q935" s="22"/>
      <c r="R935" s="23"/>
      <c r="S935" s="23"/>
      <c r="T935" s="23"/>
      <c r="U935" s="23"/>
      <c r="V935" s="24"/>
      <c r="W935" s="20"/>
      <c r="X935" s="17"/>
      <c r="Y935" s="17"/>
      <c r="Z935" s="24"/>
      <c r="AA935" s="24"/>
      <c r="AB935" s="25"/>
      <c r="AC935" s="17"/>
      <c r="AD935" s="17"/>
      <c r="AE935" s="17"/>
      <c r="AF935" s="17"/>
      <c r="AG935" s="17"/>
    </row>
    <row r="936" spans="1:33" ht="15.75" customHeight="1">
      <c r="A936" s="17"/>
      <c r="B936" s="17"/>
      <c r="C936" s="17"/>
      <c r="D936" s="17"/>
      <c r="E936" s="17"/>
      <c r="F936" s="17"/>
      <c r="G936" s="17"/>
      <c r="H936" s="17"/>
      <c r="I936" s="20"/>
      <c r="J936" s="17"/>
      <c r="K936" s="17"/>
      <c r="L936" s="17"/>
      <c r="M936" s="21"/>
      <c r="N936" s="17"/>
      <c r="O936" s="22"/>
      <c r="P936" s="22"/>
      <c r="Q936" s="22"/>
      <c r="R936" s="23"/>
      <c r="S936" s="23"/>
      <c r="T936" s="23"/>
      <c r="U936" s="23"/>
      <c r="V936" s="24"/>
      <c r="W936" s="20"/>
      <c r="X936" s="17"/>
      <c r="Y936" s="17"/>
      <c r="Z936" s="24"/>
      <c r="AA936" s="24"/>
      <c r="AB936" s="25"/>
      <c r="AC936" s="17"/>
      <c r="AD936" s="17"/>
      <c r="AE936" s="17"/>
      <c r="AF936" s="17"/>
      <c r="AG936" s="17"/>
    </row>
    <row r="937" spans="1:33" ht="15.75" customHeight="1">
      <c r="A937" s="17"/>
      <c r="B937" s="17"/>
      <c r="C937" s="17"/>
      <c r="D937" s="17"/>
      <c r="E937" s="17"/>
      <c r="F937" s="17"/>
      <c r="G937" s="17"/>
      <c r="H937" s="17"/>
      <c r="I937" s="20"/>
      <c r="J937" s="17"/>
      <c r="K937" s="17"/>
      <c r="L937" s="17"/>
      <c r="M937" s="21"/>
      <c r="N937" s="17"/>
      <c r="O937" s="22"/>
      <c r="P937" s="22"/>
      <c r="Q937" s="22"/>
      <c r="R937" s="23"/>
      <c r="S937" s="23"/>
      <c r="T937" s="23"/>
      <c r="U937" s="23"/>
      <c r="V937" s="24"/>
      <c r="W937" s="20"/>
      <c r="X937" s="17"/>
      <c r="Y937" s="17"/>
      <c r="Z937" s="24"/>
      <c r="AA937" s="24"/>
      <c r="AB937" s="25"/>
      <c r="AC937" s="17"/>
      <c r="AD937" s="17"/>
      <c r="AE937" s="17"/>
      <c r="AF937" s="17"/>
      <c r="AG937" s="17"/>
    </row>
    <row r="938" spans="1:33" ht="15.75" customHeight="1">
      <c r="A938" s="17"/>
      <c r="B938" s="17"/>
      <c r="C938" s="17"/>
      <c r="D938" s="17"/>
      <c r="E938" s="17"/>
      <c r="F938" s="17"/>
      <c r="G938" s="17"/>
      <c r="H938" s="17"/>
      <c r="I938" s="20"/>
      <c r="J938" s="17"/>
      <c r="K938" s="17"/>
      <c r="L938" s="17"/>
      <c r="M938" s="21"/>
      <c r="N938" s="17"/>
      <c r="O938" s="22"/>
      <c r="P938" s="22"/>
      <c r="Q938" s="22"/>
      <c r="R938" s="23"/>
      <c r="S938" s="23"/>
      <c r="T938" s="23"/>
      <c r="U938" s="23"/>
      <c r="V938" s="24"/>
      <c r="W938" s="20"/>
      <c r="X938" s="17"/>
      <c r="Y938" s="17"/>
      <c r="Z938" s="24"/>
      <c r="AA938" s="24"/>
      <c r="AB938" s="25"/>
      <c r="AC938" s="17"/>
      <c r="AD938" s="17"/>
      <c r="AE938" s="17"/>
      <c r="AF938" s="17"/>
      <c r="AG938" s="17"/>
    </row>
    <row r="939" spans="1:33" ht="15.75" customHeight="1">
      <c r="A939" s="17"/>
      <c r="B939" s="17"/>
      <c r="C939" s="17"/>
      <c r="D939" s="17"/>
      <c r="E939" s="17"/>
      <c r="F939" s="17"/>
      <c r="G939" s="17"/>
      <c r="H939" s="17"/>
      <c r="I939" s="20"/>
      <c r="J939" s="17"/>
      <c r="K939" s="17"/>
      <c r="L939" s="17"/>
      <c r="M939" s="21"/>
      <c r="N939" s="17"/>
      <c r="O939" s="22"/>
      <c r="P939" s="22"/>
      <c r="Q939" s="22"/>
      <c r="R939" s="23"/>
      <c r="S939" s="23"/>
      <c r="T939" s="23"/>
      <c r="U939" s="23"/>
      <c r="V939" s="24"/>
      <c r="W939" s="20"/>
      <c r="X939" s="17"/>
      <c r="Y939" s="17"/>
      <c r="Z939" s="24"/>
      <c r="AA939" s="24"/>
      <c r="AB939" s="25"/>
      <c r="AC939" s="17"/>
      <c r="AD939" s="17"/>
      <c r="AE939" s="17"/>
      <c r="AF939" s="17"/>
      <c r="AG939" s="17"/>
    </row>
    <row r="940" spans="1:33" ht="15.75" customHeight="1">
      <c r="A940" s="17"/>
      <c r="B940" s="17"/>
      <c r="C940" s="17"/>
      <c r="D940" s="17"/>
      <c r="E940" s="17"/>
      <c r="F940" s="17"/>
      <c r="G940" s="17"/>
      <c r="H940" s="17"/>
      <c r="I940" s="20"/>
      <c r="J940" s="17"/>
      <c r="K940" s="17"/>
      <c r="L940" s="17"/>
      <c r="M940" s="21"/>
      <c r="N940" s="17"/>
      <c r="O940" s="22"/>
      <c r="P940" s="22"/>
      <c r="Q940" s="22"/>
      <c r="R940" s="23"/>
      <c r="S940" s="23"/>
      <c r="T940" s="23"/>
      <c r="U940" s="23"/>
      <c r="V940" s="24"/>
      <c r="W940" s="20"/>
      <c r="X940" s="17"/>
      <c r="Y940" s="17"/>
      <c r="Z940" s="24"/>
      <c r="AA940" s="24"/>
      <c r="AB940" s="25"/>
      <c r="AC940" s="17"/>
      <c r="AD940" s="17"/>
      <c r="AE940" s="17"/>
      <c r="AF940" s="17"/>
      <c r="AG940" s="17"/>
    </row>
    <row r="941" spans="1:33" ht="15.75" customHeight="1">
      <c r="A941" s="17"/>
      <c r="B941" s="17"/>
      <c r="C941" s="17"/>
      <c r="D941" s="17"/>
      <c r="E941" s="17"/>
      <c r="F941" s="17"/>
      <c r="G941" s="17"/>
      <c r="H941" s="17"/>
      <c r="I941" s="20"/>
      <c r="J941" s="17"/>
      <c r="K941" s="17"/>
      <c r="L941" s="17"/>
      <c r="M941" s="21"/>
      <c r="N941" s="17"/>
      <c r="O941" s="22"/>
      <c r="P941" s="22"/>
      <c r="Q941" s="22"/>
      <c r="R941" s="23"/>
      <c r="S941" s="23"/>
      <c r="T941" s="23"/>
      <c r="U941" s="23"/>
      <c r="V941" s="24"/>
      <c r="W941" s="20"/>
      <c r="X941" s="17"/>
      <c r="Y941" s="17"/>
      <c r="Z941" s="24"/>
      <c r="AA941" s="24"/>
      <c r="AB941" s="25"/>
      <c r="AC941" s="17"/>
      <c r="AD941" s="17"/>
      <c r="AE941" s="17"/>
      <c r="AF941" s="17"/>
      <c r="AG941" s="17"/>
    </row>
    <row r="942" spans="1:33" ht="15.75" customHeight="1">
      <c r="A942" s="17"/>
      <c r="B942" s="17"/>
      <c r="C942" s="17"/>
      <c r="D942" s="17"/>
      <c r="E942" s="17"/>
      <c r="F942" s="17"/>
      <c r="G942" s="17"/>
      <c r="H942" s="17"/>
      <c r="I942" s="20"/>
      <c r="J942" s="17"/>
      <c r="K942" s="17"/>
      <c r="L942" s="17"/>
      <c r="M942" s="21"/>
      <c r="N942" s="17"/>
      <c r="O942" s="22"/>
      <c r="P942" s="22"/>
      <c r="Q942" s="22"/>
      <c r="R942" s="23"/>
      <c r="S942" s="23"/>
      <c r="T942" s="23"/>
      <c r="U942" s="23"/>
      <c r="V942" s="24"/>
      <c r="W942" s="20"/>
      <c r="X942" s="17"/>
      <c r="Y942" s="17"/>
      <c r="Z942" s="24"/>
      <c r="AA942" s="24"/>
      <c r="AB942" s="25"/>
      <c r="AC942" s="17"/>
      <c r="AD942" s="17"/>
      <c r="AE942" s="17"/>
      <c r="AF942" s="17"/>
      <c r="AG942" s="17"/>
    </row>
    <row r="943" spans="1:33" ht="15.75" customHeight="1">
      <c r="A943" s="17"/>
      <c r="B943" s="17"/>
      <c r="C943" s="17"/>
      <c r="D943" s="17"/>
      <c r="E943" s="17"/>
      <c r="F943" s="17"/>
      <c r="G943" s="17"/>
      <c r="H943" s="17"/>
      <c r="I943" s="20"/>
      <c r="J943" s="17"/>
      <c r="K943" s="17"/>
      <c r="L943" s="17"/>
      <c r="M943" s="21"/>
      <c r="N943" s="17"/>
      <c r="O943" s="22"/>
      <c r="P943" s="22"/>
      <c r="Q943" s="22"/>
      <c r="R943" s="23"/>
      <c r="S943" s="23"/>
      <c r="T943" s="23"/>
      <c r="U943" s="23"/>
      <c r="V943" s="24"/>
      <c r="W943" s="20"/>
      <c r="X943" s="17"/>
      <c r="Y943" s="17"/>
      <c r="Z943" s="24"/>
      <c r="AA943" s="24"/>
      <c r="AB943" s="25"/>
      <c r="AC943" s="17"/>
      <c r="AD943" s="17"/>
      <c r="AE943" s="17"/>
      <c r="AF943" s="17"/>
      <c r="AG943" s="17"/>
    </row>
    <row r="944" spans="1:33" ht="15.75" customHeight="1">
      <c r="A944" s="17"/>
      <c r="B944" s="17"/>
      <c r="C944" s="17"/>
      <c r="D944" s="17"/>
      <c r="E944" s="17"/>
      <c r="F944" s="17"/>
      <c r="G944" s="17"/>
      <c r="H944" s="17"/>
      <c r="I944" s="20"/>
      <c r="J944" s="17"/>
      <c r="K944" s="17"/>
      <c r="L944" s="17"/>
      <c r="M944" s="21"/>
      <c r="N944" s="17"/>
      <c r="O944" s="22"/>
      <c r="P944" s="22"/>
      <c r="Q944" s="22"/>
      <c r="R944" s="23"/>
      <c r="S944" s="23"/>
      <c r="T944" s="23"/>
      <c r="U944" s="23"/>
      <c r="V944" s="24"/>
      <c r="W944" s="20"/>
      <c r="X944" s="17"/>
      <c r="Y944" s="17"/>
      <c r="Z944" s="24"/>
      <c r="AA944" s="24"/>
      <c r="AB944" s="25"/>
      <c r="AC944" s="17"/>
      <c r="AD944" s="17"/>
      <c r="AE944" s="17"/>
      <c r="AF944" s="17"/>
      <c r="AG944" s="17"/>
    </row>
    <row r="945" spans="1:33" ht="15.75" customHeight="1">
      <c r="A945" s="17"/>
      <c r="B945" s="17"/>
      <c r="C945" s="17"/>
      <c r="D945" s="17"/>
      <c r="E945" s="17"/>
      <c r="F945" s="17"/>
      <c r="G945" s="17"/>
      <c r="H945" s="17"/>
      <c r="I945" s="20"/>
      <c r="J945" s="17"/>
      <c r="K945" s="17"/>
      <c r="L945" s="17"/>
      <c r="M945" s="21"/>
      <c r="N945" s="17"/>
      <c r="O945" s="22"/>
      <c r="P945" s="22"/>
      <c r="Q945" s="22"/>
      <c r="R945" s="23"/>
      <c r="S945" s="23"/>
      <c r="T945" s="23"/>
      <c r="U945" s="23"/>
      <c r="V945" s="24"/>
      <c r="W945" s="20"/>
      <c r="X945" s="17"/>
      <c r="Y945" s="17"/>
      <c r="Z945" s="24"/>
      <c r="AA945" s="24"/>
      <c r="AB945" s="25"/>
      <c r="AC945" s="17"/>
      <c r="AD945" s="17"/>
      <c r="AE945" s="17"/>
      <c r="AF945" s="17"/>
      <c r="AG945" s="17"/>
    </row>
    <row r="946" spans="1:33" ht="15.75" customHeight="1">
      <c r="A946" s="17"/>
      <c r="B946" s="17"/>
      <c r="C946" s="17"/>
      <c r="D946" s="17"/>
      <c r="E946" s="17"/>
      <c r="F946" s="17"/>
      <c r="G946" s="17"/>
      <c r="H946" s="17"/>
      <c r="I946" s="20"/>
      <c r="J946" s="17"/>
      <c r="K946" s="17"/>
      <c r="L946" s="17"/>
      <c r="M946" s="21"/>
      <c r="N946" s="17"/>
      <c r="O946" s="22"/>
      <c r="P946" s="22"/>
      <c r="Q946" s="22"/>
      <c r="R946" s="23"/>
      <c r="S946" s="23"/>
      <c r="T946" s="23"/>
      <c r="U946" s="23"/>
      <c r="V946" s="24"/>
      <c r="W946" s="20"/>
      <c r="X946" s="17"/>
      <c r="Y946" s="17"/>
      <c r="Z946" s="24"/>
      <c r="AA946" s="24"/>
      <c r="AB946" s="25"/>
      <c r="AC946" s="17"/>
      <c r="AD946" s="17"/>
      <c r="AE946" s="17"/>
      <c r="AF946" s="17"/>
      <c r="AG946" s="17"/>
    </row>
    <row r="947" spans="1:33" ht="15.75" customHeight="1">
      <c r="A947" s="17"/>
      <c r="B947" s="17"/>
      <c r="C947" s="17"/>
      <c r="D947" s="17"/>
      <c r="E947" s="17"/>
      <c r="F947" s="17"/>
      <c r="G947" s="17"/>
      <c r="H947" s="17"/>
      <c r="I947" s="20"/>
      <c r="J947" s="17"/>
      <c r="K947" s="17"/>
      <c r="L947" s="17"/>
      <c r="M947" s="21"/>
      <c r="N947" s="17"/>
      <c r="O947" s="22"/>
      <c r="P947" s="22"/>
      <c r="Q947" s="22"/>
      <c r="R947" s="23"/>
      <c r="S947" s="23"/>
      <c r="T947" s="23"/>
      <c r="U947" s="23"/>
      <c r="V947" s="24"/>
      <c r="W947" s="20"/>
      <c r="X947" s="17"/>
      <c r="Y947" s="17"/>
      <c r="Z947" s="24"/>
      <c r="AA947" s="24"/>
      <c r="AB947" s="25"/>
      <c r="AC947" s="17"/>
      <c r="AD947" s="17"/>
      <c r="AE947" s="17"/>
      <c r="AF947" s="17"/>
      <c r="AG947" s="17"/>
    </row>
    <row r="948" spans="1:33" ht="15.75" customHeight="1">
      <c r="A948" s="17"/>
      <c r="B948" s="17"/>
      <c r="C948" s="17"/>
      <c r="D948" s="17"/>
      <c r="E948" s="17"/>
      <c r="F948" s="17"/>
      <c r="G948" s="17"/>
      <c r="H948" s="17"/>
      <c r="I948" s="20"/>
      <c r="J948" s="17"/>
      <c r="K948" s="17"/>
      <c r="L948" s="17"/>
      <c r="M948" s="21"/>
      <c r="N948" s="17"/>
      <c r="O948" s="22"/>
      <c r="P948" s="22"/>
      <c r="Q948" s="22"/>
      <c r="R948" s="23"/>
      <c r="S948" s="23"/>
      <c r="T948" s="23"/>
      <c r="U948" s="23"/>
      <c r="V948" s="24"/>
      <c r="W948" s="20"/>
      <c r="X948" s="17"/>
      <c r="Y948" s="17"/>
      <c r="Z948" s="24"/>
      <c r="AA948" s="24"/>
      <c r="AB948" s="25"/>
      <c r="AC948" s="17"/>
      <c r="AD948" s="17"/>
      <c r="AE948" s="17"/>
      <c r="AF948" s="17"/>
      <c r="AG948" s="17"/>
    </row>
    <row r="949" spans="1:33" ht="15.75" customHeight="1">
      <c r="A949" s="17"/>
      <c r="B949" s="17"/>
      <c r="C949" s="17"/>
      <c r="D949" s="17"/>
      <c r="E949" s="17"/>
      <c r="F949" s="17"/>
      <c r="G949" s="17"/>
      <c r="H949" s="17"/>
      <c r="I949" s="20"/>
      <c r="J949" s="17"/>
      <c r="K949" s="17"/>
      <c r="L949" s="17"/>
      <c r="M949" s="21"/>
      <c r="N949" s="17"/>
      <c r="O949" s="22"/>
      <c r="P949" s="22"/>
      <c r="Q949" s="22"/>
      <c r="R949" s="23"/>
      <c r="S949" s="23"/>
      <c r="T949" s="23"/>
      <c r="U949" s="23"/>
      <c r="V949" s="24"/>
      <c r="W949" s="20"/>
      <c r="X949" s="17"/>
      <c r="Y949" s="17"/>
      <c r="Z949" s="24"/>
      <c r="AA949" s="24"/>
      <c r="AB949" s="25"/>
      <c r="AC949" s="17"/>
      <c r="AD949" s="17"/>
      <c r="AE949" s="17"/>
      <c r="AF949" s="17"/>
      <c r="AG949" s="17"/>
    </row>
    <row r="950" spans="1:33" ht="15.75" customHeight="1">
      <c r="A950" s="17"/>
      <c r="B950" s="17"/>
      <c r="C950" s="17"/>
      <c r="D950" s="17"/>
      <c r="E950" s="17"/>
      <c r="F950" s="17"/>
      <c r="G950" s="17"/>
      <c r="H950" s="17"/>
      <c r="I950" s="20"/>
      <c r="J950" s="17"/>
      <c r="K950" s="17"/>
      <c r="L950" s="17"/>
      <c r="M950" s="21"/>
      <c r="N950" s="17"/>
      <c r="O950" s="22"/>
      <c r="P950" s="22"/>
      <c r="Q950" s="22"/>
      <c r="R950" s="23"/>
      <c r="S950" s="23"/>
      <c r="T950" s="23"/>
      <c r="U950" s="23"/>
      <c r="V950" s="24"/>
      <c r="W950" s="20"/>
      <c r="X950" s="17"/>
      <c r="Y950" s="17"/>
      <c r="Z950" s="24"/>
      <c r="AA950" s="24"/>
      <c r="AB950" s="25"/>
      <c r="AC950" s="17"/>
      <c r="AD950" s="17"/>
      <c r="AE950" s="17"/>
      <c r="AF950" s="17"/>
      <c r="AG950" s="17"/>
    </row>
    <row r="951" spans="1:33" ht="15.75" customHeight="1">
      <c r="A951" s="17"/>
      <c r="B951" s="17"/>
      <c r="C951" s="17"/>
      <c r="D951" s="17"/>
      <c r="E951" s="17"/>
      <c r="F951" s="17"/>
      <c r="G951" s="17"/>
      <c r="H951" s="17"/>
      <c r="I951" s="20"/>
      <c r="J951" s="17"/>
      <c r="K951" s="17"/>
      <c r="L951" s="17"/>
      <c r="M951" s="21"/>
      <c r="N951" s="17"/>
      <c r="O951" s="22"/>
      <c r="P951" s="22"/>
      <c r="Q951" s="22"/>
      <c r="R951" s="23"/>
      <c r="S951" s="23"/>
      <c r="T951" s="23"/>
      <c r="U951" s="23"/>
      <c r="V951" s="24"/>
      <c r="W951" s="20"/>
      <c r="X951" s="17"/>
      <c r="Y951" s="17"/>
      <c r="Z951" s="24"/>
      <c r="AA951" s="24"/>
      <c r="AB951" s="25"/>
      <c r="AC951" s="17"/>
      <c r="AD951" s="17"/>
      <c r="AE951" s="17"/>
      <c r="AF951" s="17"/>
      <c r="AG951" s="17"/>
    </row>
    <row r="952" spans="1:33" ht="15.75" customHeight="1">
      <c r="A952" s="17"/>
      <c r="B952" s="17"/>
      <c r="C952" s="17"/>
      <c r="D952" s="17"/>
      <c r="E952" s="17"/>
      <c r="F952" s="17"/>
      <c r="G952" s="17"/>
      <c r="H952" s="17"/>
      <c r="I952" s="20"/>
      <c r="J952" s="17"/>
      <c r="K952" s="17"/>
      <c r="L952" s="17"/>
      <c r="M952" s="21"/>
      <c r="N952" s="17"/>
      <c r="O952" s="22"/>
      <c r="P952" s="22"/>
      <c r="Q952" s="22"/>
      <c r="R952" s="23"/>
      <c r="S952" s="23"/>
      <c r="T952" s="23"/>
      <c r="U952" s="23"/>
      <c r="V952" s="24"/>
      <c r="W952" s="20"/>
      <c r="X952" s="17"/>
      <c r="Y952" s="17"/>
      <c r="Z952" s="24"/>
      <c r="AA952" s="24"/>
      <c r="AB952" s="25"/>
      <c r="AC952" s="17"/>
      <c r="AD952" s="17"/>
      <c r="AE952" s="17"/>
      <c r="AF952" s="17"/>
      <c r="AG952" s="17"/>
    </row>
    <row r="953" spans="1:33" ht="15.75" customHeight="1">
      <c r="A953" s="17"/>
      <c r="B953" s="17"/>
      <c r="C953" s="17"/>
      <c r="D953" s="17"/>
      <c r="E953" s="17"/>
      <c r="F953" s="17"/>
      <c r="G953" s="17"/>
      <c r="H953" s="17"/>
      <c r="I953" s="20"/>
      <c r="J953" s="17"/>
      <c r="K953" s="17"/>
      <c r="L953" s="17"/>
      <c r="M953" s="21"/>
      <c r="N953" s="17"/>
      <c r="O953" s="22"/>
      <c r="P953" s="22"/>
      <c r="Q953" s="22"/>
      <c r="R953" s="23"/>
      <c r="S953" s="23"/>
      <c r="T953" s="23"/>
      <c r="U953" s="23"/>
      <c r="V953" s="24"/>
      <c r="W953" s="20"/>
      <c r="X953" s="17"/>
      <c r="Y953" s="17"/>
      <c r="Z953" s="24"/>
      <c r="AA953" s="24"/>
      <c r="AB953" s="25"/>
      <c r="AC953" s="17"/>
      <c r="AD953" s="17"/>
      <c r="AE953" s="17"/>
      <c r="AF953" s="17"/>
      <c r="AG953" s="17"/>
    </row>
    <row r="954" spans="1:33" ht="15.75" customHeight="1">
      <c r="A954" s="17"/>
      <c r="B954" s="17"/>
      <c r="C954" s="17"/>
      <c r="D954" s="17"/>
      <c r="E954" s="17"/>
      <c r="F954" s="17"/>
      <c r="G954" s="17"/>
      <c r="H954" s="17"/>
      <c r="I954" s="20"/>
      <c r="J954" s="17"/>
      <c r="K954" s="17"/>
      <c r="L954" s="17"/>
      <c r="M954" s="21"/>
      <c r="N954" s="17"/>
      <c r="O954" s="22"/>
      <c r="P954" s="22"/>
      <c r="Q954" s="22"/>
      <c r="R954" s="23"/>
      <c r="S954" s="23"/>
      <c r="T954" s="23"/>
      <c r="U954" s="23"/>
      <c r="V954" s="24"/>
      <c r="W954" s="20"/>
      <c r="X954" s="17"/>
      <c r="Y954" s="17"/>
      <c r="Z954" s="24"/>
      <c r="AA954" s="24"/>
      <c r="AB954" s="25"/>
      <c r="AC954" s="17"/>
      <c r="AD954" s="17"/>
      <c r="AE954" s="17"/>
      <c r="AF954" s="17"/>
      <c r="AG954" s="17"/>
    </row>
    <row r="955" spans="1:33" ht="15.75" customHeight="1">
      <c r="A955" s="17"/>
      <c r="B955" s="17"/>
      <c r="C955" s="17"/>
      <c r="D955" s="17"/>
      <c r="E955" s="17"/>
      <c r="F955" s="17"/>
      <c r="G955" s="17"/>
      <c r="H955" s="17"/>
      <c r="I955" s="20"/>
      <c r="J955" s="17"/>
      <c r="K955" s="17"/>
      <c r="L955" s="17"/>
      <c r="M955" s="21"/>
      <c r="N955" s="17"/>
      <c r="O955" s="22"/>
      <c r="P955" s="22"/>
      <c r="Q955" s="22"/>
      <c r="R955" s="23"/>
      <c r="S955" s="23"/>
      <c r="T955" s="23"/>
      <c r="U955" s="23"/>
      <c r="V955" s="24"/>
      <c r="W955" s="20"/>
      <c r="X955" s="17"/>
      <c r="Y955" s="17"/>
      <c r="Z955" s="24"/>
      <c r="AA955" s="24"/>
      <c r="AB955" s="25"/>
      <c r="AC955" s="17"/>
      <c r="AD955" s="17"/>
      <c r="AE955" s="17"/>
      <c r="AF955" s="17"/>
      <c r="AG955" s="17"/>
    </row>
    <row r="956" spans="1:33" ht="15.75" customHeight="1">
      <c r="A956" s="17"/>
      <c r="B956" s="17"/>
      <c r="C956" s="17"/>
      <c r="D956" s="17"/>
      <c r="E956" s="17"/>
      <c r="F956" s="17"/>
      <c r="G956" s="17"/>
      <c r="H956" s="17"/>
      <c r="I956" s="20"/>
      <c r="J956" s="17"/>
      <c r="K956" s="17"/>
      <c r="L956" s="17"/>
      <c r="M956" s="21"/>
      <c r="N956" s="17"/>
      <c r="O956" s="22"/>
      <c r="P956" s="22"/>
      <c r="Q956" s="22"/>
      <c r="R956" s="23"/>
      <c r="S956" s="23"/>
      <c r="T956" s="23"/>
      <c r="U956" s="23"/>
      <c r="V956" s="24"/>
      <c r="W956" s="20"/>
      <c r="X956" s="17"/>
      <c r="Y956" s="17"/>
      <c r="Z956" s="24"/>
      <c r="AA956" s="24"/>
      <c r="AB956" s="25"/>
      <c r="AC956" s="17"/>
      <c r="AD956" s="17"/>
      <c r="AE956" s="17"/>
      <c r="AF956" s="17"/>
      <c r="AG956" s="17"/>
    </row>
    <row r="957" spans="1:33" ht="15.75" customHeight="1">
      <c r="A957" s="17"/>
      <c r="B957" s="17"/>
      <c r="C957" s="17"/>
      <c r="D957" s="17"/>
      <c r="E957" s="17"/>
      <c r="F957" s="17"/>
      <c r="G957" s="17"/>
      <c r="H957" s="17"/>
      <c r="I957" s="20"/>
      <c r="J957" s="17"/>
      <c r="K957" s="17"/>
      <c r="L957" s="17"/>
      <c r="M957" s="21"/>
      <c r="N957" s="17"/>
      <c r="O957" s="22"/>
      <c r="P957" s="22"/>
      <c r="Q957" s="22"/>
      <c r="R957" s="23"/>
      <c r="S957" s="23"/>
      <c r="T957" s="23"/>
      <c r="U957" s="23"/>
      <c r="V957" s="24"/>
      <c r="W957" s="20"/>
      <c r="X957" s="17"/>
      <c r="Y957" s="17"/>
      <c r="Z957" s="24"/>
      <c r="AA957" s="24"/>
      <c r="AB957" s="25"/>
      <c r="AC957" s="17"/>
      <c r="AD957" s="17"/>
      <c r="AE957" s="17"/>
      <c r="AF957" s="17"/>
      <c r="AG957" s="17"/>
    </row>
    <row r="958" spans="1:33" ht="15.75" customHeight="1">
      <c r="A958" s="17"/>
      <c r="B958" s="17"/>
      <c r="C958" s="17"/>
      <c r="D958" s="17"/>
      <c r="E958" s="17"/>
      <c r="F958" s="17"/>
      <c r="G958" s="17"/>
      <c r="H958" s="17"/>
      <c r="I958" s="20"/>
      <c r="J958" s="17"/>
      <c r="K958" s="17"/>
      <c r="L958" s="17"/>
      <c r="M958" s="21"/>
      <c r="N958" s="17"/>
      <c r="O958" s="22"/>
      <c r="P958" s="22"/>
      <c r="Q958" s="22"/>
      <c r="R958" s="23"/>
      <c r="S958" s="23"/>
      <c r="T958" s="23"/>
      <c r="U958" s="23"/>
      <c r="V958" s="24"/>
      <c r="W958" s="20"/>
      <c r="X958" s="17"/>
      <c r="Y958" s="17"/>
      <c r="Z958" s="24"/>
      <c r="AA958" s="24"/>
      <c r="AB958" s="25"/>
      <c r="AC958" s="17"/>
      <c r="AD958" s="17"/>
      <c r="AE958" s="17"/>
      <c r="AF958" s="17"/>
      <c r="AG958" s="17"/>
    </row>
    <row r="959" spans="1:33" ht="15.75" customHeight="1">
      <c r="A959" s="17"/>
      <c r="B959" s="17"/>
      <c r="C959" s="17"/>
      <c r="D959" s="17"/>
      <c r="E959" s="17"/>
      <c r="F959" s="17"/>
      <c r="G959" s="17"/>
      <c r="H959" s="17"/>
      <c r="I959" s="20"/>
      <c r="J959" s="17"/>
      <c r="K959" s="17"/>
      <c r="L959" s="17"/>
      <c r="M959" s="21"/>
      <c r="N959" s="17"/>
      <c r="O959" s="22"/>
      <c r="P959" s="22"/>
      <c r="Q959" s="22"/>
      <c r="R959" s="23"/>
      <c r="S959" s="23"/>
      <c r="T959" s="23"/>
      <c r="U959" s="23"/>
      <c r="V959" s="24"/>
      <c r="W959" s="20"/>
      <c r="X959" s="17"/>
      <c r="Y959" s="17"/>
      <c r="Z959" s="24"/>
      <c r="AA959" s="24"/>
      <c r="AB959" s="25"/>
      <c r="AC959" s="17"/>
      <c r="AD959" s="17"/>
      <c r="AE959" s="17"/>
      <c r="AF959" s="17"/>
      <c r="AG959" s="17"/>
    </row>
    <row r="960" spans="1:33" ht="15.75" customHeight="1">
      <c r="A960" s="17"/>
      <c r="B960" s="17"/>
      <c r="C960" s="17"/>
      <c r="D960" s="17"/>
      <c r="E960" s="17"/>
      <c r="F960" s="17"/>
      <c r="G960" s="17"/>
      <c r="H960" s="17"/>
      <c r="I960" s="20"/>
      <c r="J960" s="17"/>
      <c r="K960" s="17"/>
      <c r="L960" s="17"/>
      <c r="M960" s="21"/>
      <c r="N960" s="17"/>
      <c r="O960" s="22"/>
      <c r="P960" s="22"/>
      <c r="Q960" s="22"/>
      <c r="R960" s="23"/>
      <c r="S960" s="23"/>
      <c r="T960" s="23"/>
      <c r="U960" s="23"/>
      <c r="V960" s="24"/>
      <c r="W960" s="20"/>
      <c r="X960" s="17"/>
      <c r="Y960" s="17"/>
      <c r="Z960" s="24"/>
      <c r="AA960" s="24"/>
      <c r="AB960" s="25"/>
      <c r="AC960" s="17"/>
      <c r="AD960" s="17"/>
      <c r="AE960" s="17"/>
      <c r="AF960" s="17"/>
      <c r="AG960" s="17"/>
    </row>
    <row r="961" spans="1:33" ht="15.75" customHeight="1">
      <c r="A961" s="17"/>
      <c r="B961" s="17"/>
      <c r="C961" s="17"/>
      <c r="D961" s="17"/>
      <c r="E961" s="17"/>
      <c r="F961" s="17"/>
      <c r="G961" s="17"/>
      <c r="H961" s="17"/>
      <c r="I961" s="20"/>
      <c r="J961" s="17"/>
      <c r="K961" s="17"/>
      <c r="L961" s="17"/>
      <c r="M961" s="21"/>
      <c r="N961" s="17"/>
      <c r="O961" s="22"/>
      <c r="P961" s="22"/>
      <c r="Q961" s="22"/>
      <c r="R961" s="23"/>
      <c r="S961" s="23"/>
      <c r="T961" s="23"/>
      <c r="U961" s="23"/>
      <c r="V961" s="24"/>
      <c r="W961" s="20"/>
      <c r="X961" s="17"/>
      <c r="Y961" s="17"/>
      <c r="Z961" s="24"/>
      <c r="AA961" s="24"/>
      <c r="AB961" s="25"/>
      <c r="AC961" s="17"/>
      <c r="AD961" s="17"/>
      <c r="AE961" s="17"/>
      <c r="AF961" s="17"/>
      <c r="AG961" s="17"/>
    </row>
    <row r="962" spans="1:33" ht="15.75" customHeight="1">
      <c r="A962" s="17"/>
      <c r="B962" s="17"/>
      <c r="C962" s="17"/>
      <c r="D962" s="17"/>
      <c r="E962" s="17"/>
      <c r="F962" s="17"/>
      <c r="G962" s="17"/>
      <c r="H962" s="17"/>
      <c r="I962" s="20"/>
      <c r="J962" s="17"/>
      <c r="K962" s="17"/>
      <c r="L962" s="17"/>
      <c r="M962" s="21"/>
      <c r="N962" s="17"/>
      <c r="O962" s="22"/>
      <c r="P962" s="22"/>
      <c r="Q962" s="22"/>
      <c r="R962" s="23"/>
      <c r="S962" s="23"/>
      <c r="T962" s="23"/>
      <c r="U962" s="23"/>
      <c r="V962" s="24"/>
      <c r="W962" s="20"/>
      <c r="X962" s="17"/>
      <c r="Y962" s="17"/>
      <c r="Z962" s="24"/>
      <c r="AA962" s="24"/>
      <c r="AB962" s="25"/>
      <c r="AC962" s="17"/>
      <c r="AD962" s="17"/>
      <c r="AE962" s="17"/>
      <c r="AF962" s="17"/>
      <c r="AG962" s="17"/>
    </row>
    <row r="963" spans="1:33" ht="15.75" customHeight="1">
      <c r="A963" s="17"/>
      <c r="B963" s="17"/>
      <c r="C963" s="17"/>
      <c r="D963" s="17"/>
      <c r="E963" s="17"/>
      <c r="F963" s="17"/>
      <c r="G963" s="17"/>
      <c r="H963" s="17"/>
      <c r="I963" s="20"/>
      <c r="J963" s="17"/>
      <c r="K963" s="17"/>
      <c r="L963" s="17"/>
      <c r="M963" s="21"/>
      <c r="N963" s="17"/>
      <c r="O963" s="22"/>
      <c r="P963" s="22"/>
      <c r="Q963" s="22"/>
      <c r="R963" s="23"/>
      <c r="S963" s="23"/>
      <c r="T963" s="23"/>
      <c r="U963" s="23"/>
      <c r="V963" s="24"/>
      <c r="W963" s="20"/>
      <c r="X963" s="17"/>
      <c r="Y963" s="17"/>
      <c r="Z963" s="24"/>
      <c r="AA963" s="24"/>
      <c r="AB963" s="25"/>
      <c r="AC963" s="17"/>
      <c r="AD963" s="17"/>
      <c r="AE963" s="17"/>
      <c r="AF963" s="17"/>
      <c r="AG963" s="17"/>
    </row>
    <row r="964" spans="1:33" ht="15.75" customHeight="1">
      <c r="A964" s="17"/>
      <c r="B964" s="17"/>
      <c r="C964" s="17"/>
      <c r="D964" s="17"/>
      <c r="E964" s="17"/>
      <c r="F964" s="17"/>
      <c r="G964" s="17"/>
      <c r="H964" s="17"/>
      <c r="I964" s="20"/>
      <c r="J964" s="17"/>
      <c r="K964" s="17"/>
      <c r="L964" s="17"/>
      <c r="M964" s="21"/>
      <c r="N964" s="17"/>
      <c r="O964" s="22"/>
      <c r="P964" s="22"/>
      <c r="Q964" s="22"/>
      <c r="R964" s="23"/>
      <c r="S964" s="23"/>
      <c r="T964" s="23"/>
      <c r="U964" s="23"/>
      <c r="V964" s="24"/>
      <c r="W964" s="20"/>
      <c r="X964" s="17"/>
      <c r="Y964" s="17"/>
      <c r="Z964" s="24"/>
      <c r="AA964" s="24"/>
      <c r="AB964" s="25"/>
      <c r="AC964" s="17"/>
      <c r="AD964" s="17"/>
      <c r="AE964" s="17"/>
      <c r="AF964" s="17"/>
      <c r="AG964" s="17"/>
    </row>
    <row r="965" spans="1:33" ht="15.75" customHeight="1">
      <c r="A965" s="17"/>
      <c r="B965" s="17"/>
      <c r="C965" s="17"/>
      <c r="D965" s="17"/>
      <c r="E965" s="17"/>
      <c r="F965" s="17"/>
      <c r="G965" s="17"/>
      <c r="H965" s="17"/>
      <c r="I965" s="20"/>
      <c r="J965" s="17"/>
      <c r="K965" s="17"/>
      <c r="L965" s="17"/>
      <c r="M965" s="21"/>
      <c r="N965" s="17"/>
      <c r="O965" s="22"/>
      <c r="P965" s="22"/>
      <c r="Q965" s="22"/>
      <c r="R965" s="23"/>
      <c r="S965" s="23"/>
      <c r="T965" s="23"/>
      <c r="U965" s="23"/>
      <c r="V965" s="24"/>
      <c r="W965" s="20"/>
      <c r="X965" s="17"/>
      <c r="Y965" s="17"/>
      <c r="Z965" s="24"/>
      <c r="AA965" s="24"/>
      <c r="AB965" s="25"/>
      <c r="AC965" s="17"/>
      <c r="AD965" s="17"/>
      <c r="AE965" s="17"/>
      <c r="AF965" s="17"/>
      <c r="AG965" s="17"/>
    </row>
    <row r="966" spans="1:33" ht="15.75" customHeight="1">
      <c r="A966" s="17"/>
      <c r="B966" s="17"/>
      <c r="C966" s="17"/>
      <c r="D966" s="17"/>
      <c r="E966" s="17"/>
      <c r="F966" s="17"/>
      <c r="G966" s="17"/>
      <c r="H966" s="17"/>
      <c r="I966" s="20"/>
      <c r="J966" s="17"/>
      <c r="K966" s="17"/>
      <c r="L966" s="17"/>
      <c r="M966" s="21"/>
      <c r="N966" s="17"/>
      <c r="O966" s="22"/>
      <c r="P966" s="22"/>
      <c r="Q966" s="22"/>
      <c r="R966" s="23"/>
      <c r="S966" s="23"/>
      <c r="T966" s="23"/>
      <c r="U966" s="23"/>
      <c r="V966" s="24"/>
      <c r="W966" s="20"/>
      <c r="X966" s="17"/>
      <c r="Y966" s="17"/>
      <c r="Z966" s="24"/>
      <c r="AA966" s="24"/>
      <c r="AB966" s="25"/>
      <c r="AC966" s="17"/>
      <c r="AD966" s="17"/>
      <c r="AE966" s="17"/>
      <c r="AF966" s="17"/>
      <c r="AG966" s="17"/>
    </row>
    <row r="967" spans="1:33" ht="15.75" customHeight="1">
      <c r="A967" s="17"/>
      <c r="B967" s="17"/>
      <c r="C967" s="17"/>
      <c r="D967" s="17"/>
      <c r="E967" s="17"/>
      <c r="F967" s="17"/>
      <c r="G967" s="17"/>
      <c r="H967" s="17"/>
      <c r="I967" s="20"/>
      <c r="J967" s="17"/>
      <c r="K967" s="17"/>
      <c r="L967" s="17"/>
      <c r="M967" s="21"/>
      <c r="N967" s="17"/>
      <c r="O967" s="22"/>
      <c r="P967" s="22"/>
      <c r="Q967" s="22"/>
      <c r="R967" s="23"/>
      <c r="S967" s="23"/>
      <c r="T967" s="23"/>
      <c r="U967" s="23"/>
      <c r="V967" s="24"/>
      <c r="W967" s="20"/>
      <c r="X967" s="17"/>
      <c r="Y967" s="17"/>
      <c r="Z967" s="24"/>
      <c r="AA967" s="24"/>
      <c r="AB967" s="25"/>
      <c r="AC967" s="17"/>
      <c r="AD967" s="17"/>
      <c r="AE967" s="17"/>
      <c r="AF967" s="17"/>
      <c r="AG967" s="17"/>
    </row>
    <row r="968" spans="1:33" ht="15.75" customHeight="1">
      <c r="A968" s="17"/>
      <c r="B968" s="17"/>
      <c r="C968" s="17"/>
      <c r="D968" s="17"/>
      <c r="E968" s="17"/>
      <c r="F968" s="17"/>
      <c r="G968" s="17"/>
      <c r="H968" s="17"/>
      <c r="I968" s="20"/>
      <c r="J968" s="17"/>
      <c r="K968" s="17"/>
      <c r="L968" s="17"/>
      <c r="M968" s="21"/>
      <c r="N968" s="17"/>
      <c r="O968" s="22"/>
      <c r="P968" s="22"/>
      <c r="Q968" s="22"/>
      <c r="R968" s="23"/>
      <c r="S968" s="23"/>
      <c r="T968" s="23"/>
      <c r="U968" s="23"/>
      <c r="V968" s="24"/>
      <c r="W968" s="20"/>
      <c r="X968" s="17"/>
      <c r="Y968" s="17"/>
      <c r="Z968" s="24"/>
      <c r="AA968" s="24"/>
      <c r="AB968" s="25"/>
      <c r="AC968" s="17"/>
      <c r="AD968" s="17"/>
      <c r="AE968" s="17"/>
      <c r="AF968" s="17"/>
      <c r="AG968" s="17"/>
    </row>
    <row r="969" spans="1:33" ht="15.75" customHeight="1">
      <c r="A969" s="17"/>
      <c r="B969" s="17"/>
      <c r="C969" s="17"/>
      <c r="D969" s="17"/>
      <c r="E969" s="17"/>
      <c r="F969" s="17"/>
      <c r="G969" s="17"/>
      <c r="H969" s="17"/>
      <c r="I969" s="20"/>
      <c r="J969" s="17"/>
      <c r="K969" s="17"/>
      <c r="L969" s="17"/>
      <c r="M969" s="21"/>
      <c r="N969" s="17"/>
      <c r="O969" s="22"/>
      <c r="P969" s="22"/>
      <c r="Q969" s="22"/>
      <c r="R969" s="23"/>
      <c r="S969" s="23"/>
      <c r="T969" s="23"/>
      <c r="U969" s="23"/>
      <c r="V969" s="24"/>
      <c r="W969" s="20"/>
      <c r="X969" s="17"/>
      <c r="Y969" s="17"/>
      <c r="Z969" s="24"/>
      <c r="AA969" s="24"/>
      <c r="AB969" s="25"/>
      <c r="AC969" s="17"/>
      <c r="AD969" s="17"/>
      <c r="AE969" s="17"/>
      <c r="AF969" s="17"/>
      <c r="AG969" s="17"/>
    </row>
    <row r="970" spans="1:33" ht="15.75" customHeight="1">
      <c r="A970" s="17"/>
      <c r="B970" s="17"/>
      <c r="C970" s="17"/>
      <c r="D970" s="17"/>
      <c r="E970" s="17"/>
      <c r="F970" s="17"/>
      <c r="G970" s="17"/>
      <c r="H970" s="17"/>
      <c r="I970" s="20"/>
      <c r="J970" s="17"/>
      <c r="K970" s="17"/>
      <c r="L970" s="17"/>
      <c r="M970" s="21"/>
      <c r="N970" s="17"/>
      <c r="O970" s="22"/>
      <c r="P970" s="22"/>
      <c r="Q970" s="22"/>
      <c r="R970" s="23"/>
      <c r="S970" s="23"/>
      <c r="T970" s="23"/>
      <c r="U970" s="23"/>
      <c r="V970" s="24"/>
      <c r="W970" s="20"/>
      <c r="X970" s="17"/>
      <c r="Y970" s="17"/>
      <c r="Z970" s="24"/>
      <c r="AA970" s="24"/>
      <c r="AB970" s="25"/>
      <c r="AC970" s="17"/>
      <c r="AD970" s="17"/>
      <c r="AE970" s="17"/>
      <c r="AF970" s="17"/>
      <c r="AG970" s="17"/>
    </row>
    <row r="971" spans="1:33" ht="15.75" customHeight="1">
      <c r="A971" s="17"/>
      <c r="B971" s="17"/>
      <c r="C971" s="17"/>
      <c r="D971" s="17"/>
      <c r="E971" s="17"/>
      <c r="F971" s="17"/>
      <c r="G971" s="17"/>
      <c r="H971" s="17"/>
      <c r="I971" s="20"/>
      <c r="J971" s="17"/>
      <c r="K971" s="17"/>
      <c r="L971" s="17"/>
      <c r="M971" s="21"/>
      <c r="N971" s="17"/>
      <c r="O971" s="22"/>
      <c r="P971" s="22"/>
      <c r="Q971" s="22"/>
      <c r="R971" s="23"/>
      <c r="S971" s="23"/>
      <c r="T971" s="23"/>
      <c r="U971" s="23"/>
      <c r="V971" s="24"/>
      <c r="W971" s="20"/>
      <c r="X971" s="17"/>
      <c r="Y971" s="17"/>
      <c r="Z971" s="24"/>
      <c r="AA971" s="24"/>
      <c r="AB971" s="25"/>
      <c r="AC971" s="17"/>
      <c r="AD971" s="17"/>
      <c r="AE971" s="17"/>
      <c r="AF971" s="17"/>
      <c r="AG971" s="17"/>
    </row>
    <row r="972" spans="1:33" ht="15.75" customHeight="1">
      <c r="A972" s="17"/>
      <c r="B972" s="17"/>
      <c r="C972" s="17"/>
      <c r="D972" s="17"/>
      <c r="E972" s="17"/>
      <c r="F972" s="17"/>
      <c r="G972" s="17"/>
      <c r="H972" s="17"/>
      <c r="I972" s="20"/>
      <c r="J972" s="17"/>
      <c r="K972" s="17"/>
      <c r="L972" s="17"/>
      <c r="M972" s="21"/>
      <c r="N972" s="17"/>
      <c r="O972" s="22"/>
      <c r="P972" s="22"/>
      <c r="Q972" s="22"/>
      <c r="R972" s="23"/>
      <c r="S972" s="23"/>
      <c r="T972" s="23"/>
      <c r="U972" s="23"/>
      <c r="V972" s="24"/>
      <c r="W972" s="20"/>
      <c r="X972" s="17"/>
      <c r="Y972" s="17"/>
      <c r="Z972" s="24"/>
      <c r="AA972" s="24"/>
      <c r="AB972" s="25"/>
      <c r="AC972" s="17"/>
      <c r="AD972" s="17"/>
      <c r="AE972" s="17"/>
      <c r="AF972" s="17"/>
      <c r="AG972" s="17"/>
    </row>
    <row r="973" spans="1:33" ht="15.75" customHeight="1">
      <c r="A973" s="17"/>
      <c r="B973" s="17"/>
      <c r="C973" s="17"/>
      <c r="D973" s="17"/>
      <c r="E973" s="17"/>
      <c r="F973" s="17"/>
      <c r="G973" s="17"/>
      <c r="H973" s="17"/>
      <c r="I973" s="20"/>
      <c r="J973" s="17"/>
      <c r="K973" s="17"/>
      <c r="L973" s="17"/>
      <c r="M973" s="21"/>
      <c r="N973" s="17"/>
      <c r="O973" s="22"/>
      <c r="P973" s="22"/>
      <c r="Q973" s="22"/>
      <c r="R973" s="23"/>
      <c r="S973" s="23"/>
      <c r="T973" s="23"/>
      <c r="U973" s="23"/>
      <c r="V973" s="24"/>
      <c r="W973" s="20"/>
      <c r="X973" s="17"/>
      <c r="Y973" s="17"/>
      <c r="Z973" s="24"/>
      <c r="AA973" s="24"/>
      <c r="AB973" s="25"/>
      <c r="AC973" s="17"/>
      <c r="AD973" s="17"/>
      <c r="AE973" s="17"/>
      <c r="AF973" s="17"/>
      <c r="AG973" s="17"/>
    </row>
    <row r="974" spans="1:33" ht="15.75" customHeight="1">
      <c r="A974" s="17"/>
      <c r="B974" s="17"/>
      <c r="C974" s="17"/>
      <c r="D974" s="17"/>
      <c r="E974" s="17"/>
      <c r="F974" s="17"/>
      <c r="G974" s="17"/>
      <c r="H974" s="17"/>
      <c r="I974" s="20"/>
      <c r="J974" s="17"/>
      <c r="K974" s="17"/>
      <c r="L974" s="17"/>
      <c r="M974" s="21"/>
      <c r="N974" s="17"/>
      <c r="O974" s="22"/>
      <c r="P974" s="22"/>
      <c r="Q974" s="22"/>
      <c r="R974" s="23"/>
      <c r="S974" s="23"/>
      <c r="T974" s="23"/>
      <c r="U974" s="23"/>
      <c r="V974" s="24"/>
      <c r="W974" s="20"/>
      <c r="X974" s="17"/>
      <c r="Y974" s="17"/>
      <c r="Z974" s="24"/>
      <c r="AA974" s="24"/>
      <c r="AB974" s="25"/>
      <c r="AC974" s="17"/>
      <c r="AD974" s="17"/>
      <c r="AE974" s="17"/>
      <c r="AF974" s="17"/>
      <c r="AG974" s="17"/>
    </row>
    <row r="975" spans="1:33" ht="15.75" customHeight="1">
      <c r="A975" s="17"/>
      <c r="B975" s="17"/>
      <c r="C975" s="17"/>
      <c r="D975" s="17"/>
      <c r="E975" s="17"/>
      <c r="F975" s="17"/>
      <c r="G975" s="17"/>
      <c r="H975" s="17"/>
      <c r="I975" s="20"/>
      <c r="J975" s="17"/>
      <c r="K975" s="17"/>
      <c r="L975" s="17"/>
      <c r="M975" s="21"/>
      <c r="N975" s="17"/>
      <c r="O975" s="22"/>
      <c r="P975" s="22"/>
      <c r="Q975" s="22"/>
      <c r="R975" s="23"/>
      <c r="S975" s="23"/>
      <c r="T975" s="23"/>
      <c r="U975" s="23"/>
      <c r="V975" s="24"/>
      <c r="W975" s="20"/>
      <c r="X975" s="17"/>
      <c r="Y975" s="17"/>
      <c r="Z975" s="24"/>
      <c r="AA975" s="24"/>
      <c r="AB975" s="25"/>
      <c r="AC975" s="17"/>
      <c r="AD975" s="17"/>
      <c r="AE975" s="17"/>
      <c r="AF975" s="17"/>
      <c r="AG975" s="17"/>
    </row>
    <row r="976" spans="1:33" ht="15.75" customHeight="1">
      <c r="A976" s="17"/>
      <c r="B976" s="17"/>
      <c r="C976" s="17"/>
      <c r="D976" s="17"/>
      <c r="E976" s="17"/>
      <c r="F976" s="17"/>
      <c r="G976" s="17"/>
      <c r="H976" s="17"/>
      <c r="I976" s="20"/>
      <c r="J976" s="17"/>
      <c r="K976" s="17"/>
      <c r="L976" s="17"/>
      <c r="M976" s="21"/>
      <c r="N976" s="17"/>
      <c r="O976" s="22"/>
      <c r="P976" s="22"/>
      <c r="Q976" s="22"/>
      <c r="R976" s="23"/>
      <c r="S976" s="23"/>
      <c r="T976" s="23"/>
      <c r="U976" s="23"/>
      <c r="V976" s="24"/>
      <c r="W976" s="20"/>
      <c r="X976" s="17"/>
      <c r="Y976" s="17"/>
      <c r="Z976" s="24"/>
      <c r="AA976" s="24"/>
      <c r="AB976" s="25"/>
      <c r="AC976" s="17"/>
      <c r="AD976" s="17"/>
      <c r="AE976" s="17"/>
      <c r="AF976" s="17"/>
      <c r="AG976" s="17"/>
    </row>
    <row r="977" spans="1:33" ht="15.75" customHeight="1">
      <c r="A977" s="17"/>
      <c r="B977" s="17"/>
      <c r="C977" s="17"/>
      <c r="D977" s="17"/>
      <c r="E977" s="17"/>
      <c r="F977" s="17"/>
      <c r="G977" s="17"/>
      <c r="H977" s="17"/>
      <c r="I977" s="20"/>
      <c r="J977" s="17"/>
      <c r="K977" s="17"/>
      <c r="L977" s="17"/>
      <c r="M977" s="21"/>
      <c r="N977" s="17"/>
      <c r="O977" s="22"/>
      <c r="P977" s="22"/>
      <c r="Q977" s="22"/>
      <c r="R977" s="23"/>
      <c r="S977" s="23"/>
      <c r="T977" s="23"/>
      <c r="U977" s="23"/>
      <c r="V977" s="24"/>
      <c r="W977" s="20"/>
      <c r="X977" s="17"/>
      <c r="Y977" s="17"/>
      <c r="Z977" s="24"/>
      <c r="AA977" s="24"/>
      <c r="AB977" s="25"/>
      <c r="AC977" s="17"/>
      <c r="AD977" s="17"/>
      <c r="AE977" s="17"/>
      <c r="AF977" s="17"/>
      <c r="AG977" s="17"/>
    </row>
    <row r="978" spans="1:33" ht="15.75" customHeight="1">
      <c r="A978" s="17"/>
      <c r="B978" s="17"/>
      <c r="C978" s="17"/>
      <c r="D978" s="17"/>
      <c r="E978" s="17"/>
      <c r="F978" s="17"/>
      <c r="G978" s="17"/>
      <c r="H978" s="17"/>
      <c r="I978" s="20"/>
      <c r="J978" s="17"/>
      <c r="K978" s="17"/>
      <c r="L978" s="17"/>
      <c r="M978" s="21"/>
      <c r="N978" s="17"/>
      <c r="O978" s="22"/>
      <c r="P978" s="22"/>
      <c r="Q978" s="22"/>
      <c r="R978" s="23"/>
      <c r="S978" s="23"/>
      <c r="T978" s="23"/>
      <c r="U978" s="23"/>
      <c r="V978" s="24"/>
      <c r="W978" s="20"/>
      <c r="X978" s="17"/>
      <c r="Y978" s="17"/>
      <c r="Z978" s="24"/>
      <c r="AA978" s="24"/>
      <c r="AB978" s="25"/>
      <c r="AC978" s="17"/>
      <c r="AD978" s="17"/>
      <c r="AE978" s="17"/>
      <c r="AF978" s="17"/>
      <c r="AG978" s="17"/>
    </row>
    <row r="979" spans="1:33" ht="15.75" customHeight="1">
      <c r="A979" s="17"/>
      <c r="B979" s="17"/>
      <c r="C979" s="17"/>
      <c r="D979" s="17"/>
      <c r="E979" s="17"/>
      <c r="F979" s="17"/>
      <c r="G979" s="17"/>
      <c r="H979" s="17"/>
      <c r="I979" s="20"/>
      <c r="J979" s="17"/>
      <c r="K979" s="17"/>
      <c r="L979" s="17"/>
      <c r="M979" s="21"/>
      <c r="N979" s="17"/>
      <c r="O979" s="22"/>
      <c r="P979" s="22"/>
      <c r="Q979" s="22"/>
      <c r="R979" s="23"/>
      <c r="S979" s="23"/>
      <c r="T979" s="23"/>
      <c r="U979" s="23"/>
      <c r="V979" s="24"/>
      <c r="W979" s="20"/>
      <c r="X979" s="17"/>
      <c r="Y979" s="17"/>
      <c r="Z979" s="24"/>
      <c r="AA979" s="24"/>
      <c r="AB979" s="25"/>
      <c r="AC979" s="17"/>
      <c r="AD979" s="17"/>
      <c r="AE979" s="17"/>
      <c r="AF979" s="17"/>
      <c r="AG979" s="17"/>
    </row>
    <row r="980" spans="1:33" ht="15.75" customHeight="1">
      <c r="A980" s="17"/>
      <c r="B980" s="17"/>
      <c r="C980" s="17"/>
      <c r="D980" s="17"/>
      <c r="E980" s="17"/>
      <c r="F980" s="17"/>
      <c r="G980" s="17"/>
      <c r="H980" s="17"/>
      <c r="I980" s="20"/>
      <c r="J980" s="17"/>
      <c r="K980" s="17"/>
      <c r="L980" s="17"/>
      <c r="M980" s="21"/>
      <c r="N980" s="17"/>
      <c r="O980" s="22"/>
      <c r="P980" s="22"/>
      <c r="Q980" s="22"/>
      <c r="R980" s="23"/>
      <c r="S980" s="23"/>
      <c r="T980" s="23"/>
      <c r="U980" s="23"/>
      <c r="V980" s="24"/>
      <c r="W980" s="20"/>
      <c r="X980" s="17"/>
      <c r="Y980" s="17"/>
      <c r="Z980" s="24"/>
      <c r="AA980" s="24"/>
      <c r="AB980" s="25"/>
      <c r="AC980" s="17"/>
      <c r="AD980" s="17"/>
      <c r="AE980" s="17"/>
      <c r="AF980" s="17"/>
      <c r="AG980" s="17"/>
    </row>
    <row r="981" spans="1:33" ht="15.75" customHeight="1">
      <c r="A981" s="17"/>
      <c r="B981" s="17"/>
      <c r="C981" s="17"/>
      <c r="D981" s="17"/>
      <c r="E981" s="17"/>
      <c r="F981" s="17"/>
      <c r="G981" s="17"/>
      <c r="H981" s="17"/>
      <c r="I981" s="20"/>
      <c r="J981" s="17"/>
      <c r="K981" s="17"/>
      <c r="L981" s="17"/>
      <c r="M981" s="21"/>
      <c r="N981" s="17"/>
      <c r="O981" s="22"/>
      <c r="P981" s="22"/>
      <c r="Q981" s="22"/>
      <c r="R981" s="23"/>
      <c r="S981" s="23"/>
      <c r="T981" s="23"/>
      <c r="U981" s="23"/>
      <c r="V981" s="24"/>
      <c r="W981" s="20"/>
      <c r="X981" s="17"/>
      <c r="Y981" s="17"/>
      <c r="Z981" s="24"/>
      <c r="AA981" s="24"/>
      <c r="AB981" s="25"/>
      <c r="AC981" s="17"/>
      <c r="AD981" s="17"/>
      <c r="AE981" s="17"/>
      <c r="AF981" s="17"/>
      <c r="AG981" s="17"/>
    </row>
    <row r="982" spans="1:33" ht="15.75" customHeight="1">
      <c r="A982" s="17"/>
      <c r="B982" s="17"/>
      <c r="C982" s="17"/>
      <c r="D982" s="17"/>
      <c r="E982" s="17"/>
      <c r="F982" s="17"/>
      <c r="G982" s="17"/>
      <c r="H982" s="17"/>
      <c r="I982" s="20"/>
      <c r="J982" s="17"/>
      <c r="K982" s="17"/>
      <c r="L982" s="17"/>
      <c r="M982" s="21"/>
      <c r="N982" s="17"/>
      <c r="O982" s="22"/>
      <c r="P982" s="22"/>
      <c r="Q982" s="22"/>
      <c r="R982" s="23"/>
      <c r="S982" s="23"/>
      <c r="T982" s="23"/>
      <c r="U982" s="23"/>
      <c r="V982" s="24"/>
      <c r="W982" s="20"/>
      <c r="X982" s="17"/>
      <c r="Y982" s="17"/>
      <c r="Z982" s="24"/>
      <c r="AA982" s="24"/>
      <c r="AB982" s="25"/>
      <c r="AC982" s="17"/>
      <c r="AD982" s="17"/>
      <c r="AE982" s="17"/>
      <c r="AF982" s="17"/>
      <c r="AG982" s="17"/>
    </row>
    <row r="983" spans="1:33" ht="15.75" customHeight="1">
      <c r="A983" s="17"/>
      <c r="B983" s="17"/>
      <c r="C983" s="17"/>
      <c r="D983" s="17"/>
      <c r="E983" s="17"/>
      <c r="F983" s="17"/>
      <c r="G983" s="17"/>
      <c r="H983" s="17"/>
      <c r="I983" s="20"/>
      <c r="J983" s="17"/>
      <c r="K983" s="17"/>
      <c r="L983" s="17"/>
      <c r="M983" s="21"/>
      <c r="N983" s="17"/>
      <c r="O983" s="22"/>
      <c r="P983" s="22"/>
      <c r="Q983" s="22"/>
      <c r="R983" s="23"/>
      <c r="S983" s="23"/>
      <c r="T983" s="23"/>
      <c r="U983" s="23"/>
      <c r="V983" s="24"/>
      <c r="W983" s="20"/>
      <c r="X983" s="17"/>
      <c r="Y983" s="17"/>
      <c r="Z983" s="24"/>
      <c r="AA983" s="24"/>
      <c r="AB983" s="25"/>
      <c r="AC983" s="17"/>
      <c r="AD983" s="17"/>
      <c r="AE983" s="17"/>
      <c r="AF983" s="17"/>
      <c r="AG983" s="17"/>
    </row>
    <row r="984" spans="1:33" ht="15.75" customHeight="1">
      <c r="A984" s="17"/>
      <c r="B984" s="17"/>
      <c r="C984" s="17"/>
      <c r="D984" s="17"/>
      <c r="E984" s="17"/>
      <c r="F984" s="17"/>
      <c r="G984" s="17"/>
      <c r="H984" s="17"/>
      <c r="I984" s="20"/>
      <c r="J984" s="17"/>
      <c r="K984" s="17"/>
      <c r="L984" s="17"/>
      <c r="M984" s="21"/>
      <c r="N984" s="17"/>
      <c r="O984" s="22"/>
      <c r="P984" s="22"/>
      <c r="Q984" s="22"/>
      <c r="R984" s="23"/>
      <c r="S984" s="23"/>
      <c r="T984" s="23"/>
      <c r="U984" s="23"/>
      <c r="V984" s="24"/>
      <c r="W984" s="20"/>
      <c r="X984" s="17"/>
      <c r="Y984" s="17"/>
      <c r="Z984" s="24"/>
      <c r="AA984" s="24"/>
      <c r="AB984" s="25"/>
      <c r="AC984" s="17"/>
      <c r="AD984" s="17"/>
      <c r="AE984" s="17"/>
      <c r="AF984" s="17"/>
      <c r="AG984" s="17"/>
    </row>
    <row r="985" spans="1:33" ht="15.75" customHeight="1">
      <c r="A985" s="17"/>
      <c r="B985" s="17"/>
      <c r="C985" s="17"/>
      <c r="D985" s="17"/>
      <c r="E985" s="17"/>
      <c r="F985" s="17"/>
      <c r="G985" s="17"/>
      <c r="H985" s="17"/>
      <c r="I985" s="20"/>
      <c r="J985" s="17"/>
      <c r="K985" s="17"/>
      <c r="L985" s="17"/>
      <c r="M985" s="21"/>
      <c r="N985" s="17"/>
      <c r="O985" s="22"/>
      <c r="P985" s="22"/>
      <c r="Q985" s="22"/>
      <c r="R985" s="23"/>
      <c r="S985" s="23"/>
      <c r="T985" s="23"/>
      <c r="U985" s="23"/>
      <c r="V985" s="24"/>
      <c r="W985" s="20"/>
      <c r="X985" s="17"/>
      <c r="Y985" s="17"/>
      <c r="Z985" s="24"/>
      <c r="AA985" s="24"/>
      <c r="AB985" s="25"/>
      <c r="AC985" s="17"/>
      <c r="AD985" s="17"/>
      <c r="AE985" s="17"/>
      <c r="AF985" s="17"/>
      <c r="AG985" s="17"/>
    </row>
    <row r="986" spans="1:33" ht="15.75" customHeight="1">
      <c r="A986" s="17"/>
      <c r="B986" s="17"/>
      <c r="C986" s="17"/>
      <c r="D986" s="17"/>
      <c r="E986" s="17"/>
      <c r="F986" s="17"/>
      <c r="G986" s="17"/>
      <c r="H986" s="17"/>
      <c r="I986" s="20"/>
      <c r="J986" s="17"/>
      <c r="K986" s="17"/>
      <c r="L986" s="17"/>
      <c r="M986" s="21"/>
      <c r="N986" s="17"/>
      <c r="O986" s="22"/>
      <c r="P986" s="22"/>
      <c r="Q986" s="22"/>
      <c r="R986" s="23"/>
      <c r="S986" s="23"/>
      <c r="T986" s="23"/>
      <c r="U986" s="23"/>
      <c r="V986" s="24"/>
      <c r="W986" s="20"/>
      <c r="X986" s="17"/>
      <c r="Y986" s="17"/>
      <c r="Z986" s="24"/>
      <c r="AA986" s="24"/>
      <c r="AB986" s="25"/>
      <c r="AC986" s="17"/>
      <c r="AD986" s="17"/>
      <c r="AE986" s="17"/>
      <c r="AF986" s="17"/>
      <c r="AG986" s="17"/>
    </row>
    <row r="987" spans="1:33" ht="15.75" customHeight="1">
      <c r="A987" s="17"/>
      <c r="B987" s="17"/>
      <c r="C987" s="17"/>
      <c r="D987" s="17"/>
      <c r="E987" s="17"/>
      <c r="F987" s="17"/>
      <c r="G987" s="17"/>
      <c r="H987" s="17"/>
      <c r="I987" s="20"/>
      <c r="J987" s="17"/>
      <c r="K987" s="17"/>
      <c r="L987" s="17"/>
      <c r="M987" s="21"/>
      <c r="N987" s="17"/>
      <c r="O987" s="22"/>
      <c r="P987" s="22"/>
      <c r="Q987" s="22"/>
      <c r="R987" s="23"/>
      <c r="S987" s="23"/>
      <c r="T987" s="23"/>
      <c r="U987" s="23"/>
      <c r="V987" s="24"/>
      <c r="W987" s="20"/>
      <c r="X987" s="17"/>
      <c r="Y987" s="17"/>
      <c r="Z987" s="24"/>
      <c r="AA987" s="24"/>
      <c r="AB987" s="25"/>
      <c r="AC987" s="17"/>
      <c r="AD987" s="17"/>
      <c r="AE987" s="17"/>
      <c r="AF987" s="17"/>
      <c r="AG987" s="17"/>
    </row>
    <row r="988" spans="1:33" ht="15.75" customHeight="1">
      <c r="A988" s="17"/>
      <c r="B988" s="17"/>
      <c r="C988" s="17"/>
      <c r="D988" s="17"/>
      <c r="E988" s="17"/>
      <c r="F988" s="17"/>
      <c r="G988" s="17"/>
      <c r="H988" s="17"/>
      <c r="I988" s="20"/>
      <c r="J988" s="17"/>
      <c r="K988" s="17"/>
      <c r="L988" s="17"/>
      <c r="M988" s="21"/>
      <c r="N988" s="17"/>
      <c r="O988" s="22"/>
      <c r="P988" s="22"/>
      <c r="Q988" s="22"/>
      <c r="R988" s="23"/>
      <c r="S988" s="23"/>
      <c r="T988" s="23"/>
      <c r="U988" s="23"/>
      <c r="V988" s="24"/>
      <c r="W988" s="20"/>
      <c r="X988" s="17"/>
      <c r="Y988" s="17"/>
      <c r="Z988" s="24"/>
      <c r="AA988" s="24"/>
      <c r="AB988" s="25"/>
      <c r="AC988" s="17"/>
      <c r="AD988" s="17"/>
      <c r="AE988" s="17"/>
      <c r="AF988" s="17"/>
      <c r="AG988" s="17"/>
    </row>
    <row r="989" spans="1:33" ht="15.75" customHeight="1">
      <c r="A989" s="17"/>
      <c r="B989" s="17"/>
      <c r="C989" s="17"/>
      <c r="D989" s="17"/>
      <c r="E989" s="17"/>
      <c r="F989" s="17"/>
      <c r="G989" s="17"/>
      <c r="H989" s="17"/>
      <c r="I989" s="20"/>
      <c r="J989" s="17"/>
      <c r="K989" s="17"/>
      <c r="L989" s="17"/>
      <c r="M989" s="21"/>
      <c r="N989" s="17"/>
      <c r="O989" s="22"/>
      <c r="P989" s="22"/>
      <c r="Q989" s="22"/>
      <c r="R989" s="23"/>
      <c r="S989" s="23"/>
      <c r="T989" s="23"/>
      <c r="U989" s="23"/>
      <c r="V989" s="24"/>
      <c r="W989" s="20"/>
      <c r="X989" s="17"/>
      <c r="Y989" s="17"/>
      <c r="Z989" s="24"/>
      <c r="AA989" s="24"/>
      <c r="AB989" s="25"/>
      <c r="AC989" s="17"/>
      <c r="AD989" s="17"/>
      <c r="AE989" s="17"/>
      <c r="AF989" s="17"/>
      <c r="AG989" s="17"/>
    </row>
    <row r="990" spans="1:33" ht="15.75" customHeight="1">
      <c r="A990" s="17"/>
      <c r="B990" s="17"/>
      <c r="C990" s="17"/>
      <c r="D990" s="17"/>
      <c r="E990" s="17"/>
      <c r="F990" s="17"/>
      <c r="G990" s="17"/>
      <c r="H990" s="17"/>
      <c r="I990" s="20"/>
      <c r="J990" s="17"/>
      <c r="K990" s="17"/>
      <c r="L990" s="17"/>
      <c r="M990" s="21"/>
      <c r="N990" s="17"/>
      <c r="O990" s="22"/>
      <c r="P990" s="22"/>
      <c r="Q990" s="22"/>
      <c r="R990" s="23"/>
      <c r="S990" s="23"/>
      <c r="T990" s="23"/>
      <c r="U990" s="23"/>
      <c r="V990" s="24"/>
      <c r="W990" s="20"/>
      <c r="X990" s="17"/>
      <c r="Y990" s="17"/>
      <c r="Z990" s="24"/>
      <c r="AA990" s="24"/>
      <c r="AB990" s="25"/>
      <c r="AC990" s="17"/>
      <c r="AD990" s="17"/>
      <c r="AE990" s="17"/>
      <c r="AF990" s="17"/>
      <c r="AG990" s="17"/>
    </row>
    <row r="991" spans="1:33" ht="15.75" customHeight="1">
      <c r="A991" s="17"/>
      <c r="B991" s="17"/>
      <c r="C991" s="17"/>
      <c r="D991" s="17"/>
      <c r="E991" s="17"/>
      <c r="F991" s="17"/>
      <c r="G991" s="17"/>
      <c r="H991" s="17"/>
      <c r="I991" s="20"/>
      <c r="J991" s="17"/>
      <c r="K991" s="17"/>
      <c r="L991" s="17"/>
      <c r="M991" s="21"/>
      <c r="N991" s="17"/>
      <c r="O991" s="22"/>
      <c r="P991" s="22"/>
      <c r="Q991" s="22"/>
      <c r="R991" s="23"/>
      <c r="S991" s="23"/>
      <c r="T991" s="23"/>
      <c r="U991" s="23"/>
      <c r="V991" s="24"/>
      <c r="W991" s="20"/>
      <c r="X991" s="17"/>
      <c r="Y991" s="17"/>
      <c r="Z991" s="24"/>
      <c r="AA991" s="24"/>
      <c r="AB991" s="25"/>
      <c r="AC991" s="17"/>
      <c r="AD991" s="17"/>
      <c r="AE991" s="17"/>
      <c r="AF991" s="17"/>
      <c r="AG991" s="17"/>
    </row>
    <row r="992" spans="1:33" ht="15.75" customHeight="1">
      <c r="A992" s="17"/>
      <c r="B992" s="17"/>
      <c r="C992" s="17"/>
      <c r="D992" s="17"/>
      <c r="E992" s="17"/>
      <c r="F992" s="17"/>
      <c r="G992" s="17"/>
      <c r="H992" s="17"/>
      <c r="I992" s="20"/>
      <c r="J992" s="17"/>
      <c r="K992" s="17"/>
      <c r="L992" s="17"/>
      <c r="M992" s="21"/>
      <c r="N992" s="17"/>
      <c r="O992" s="22"/>
      <c r="P992" s="22"/>
      <c r="Q992" s="22"/>
      <c r="R992" s="23"/>
      <c r="S992" s="23"/>
      <c r="T992" s="23"/>
      <c r="U992" s="23"/>
      <c r="V992" s="24"/>
      <c r="W992" s="20"/>
      <c r="X992" s="17"/>
      <c r="Y992" s="17"/>
      <c r="Z992" s="24"/>
      <c r="AA992" s="24"/>
      <c r="AB992" s="25"/>
      <c r="AC992" s="17"/>
      <c r="AD992" s="17"/>
      <c r="AE992" s="17"/>
      <c r="AF992" s="17"/>
      <c r="AG992" s="17"/>
    </row>
    <row r="993" spans="1:33" ht="15.75" customHeight="1">
      <c r="A993" s="17"/>
      <c r="B993" s="17"/>
      <c r="C993" s="17"/>
      <c r="D993" s="17"/>
      <c r="E993" s="17"/>
      <c r="F993" s="17"/>
      <c r="G993" s="17"/>
      <c r="H993" s="17"/>
      <c r="I993" s="20"/>
      <c r="J993" s="17"/>
      <c r="K993" s="17"/>
      <c r="L993" s="17"/>
      <c r="M993" s="21"/>
      <c r="N993" s="17"/>
      <c r="O993" s="22"/>
      <c r="P993" s="22"/>
      <c r="Q993" s="22"/>
      <c r="R993" s="23"/>
      <c r="S993" s="23"/>
      <c r="T993" s="23"/>
      <c r="U993" s="23"/>
      <c r="V993" s="24"/>
      <c r="W993" s="20"/>
      <c r="X993" s="17"/>
      <c r="Y993" s="17"/>
      <c r="Z993" s="24"/>
      <c r="AA993" s="24"/>
      <c r="AB993" s="25"/>
      <c r="AC993" s="17"/>
      <c r="AD993" s="17"/>
      <c r="AE993" s="17"/>
      <c r="AF993" s="17"/>
      <c r="AG993" s="17"/>
    </row>
    <row r="994" spans="1:33" ht="15.75" customHeight="1">
      <c r="A994" s="17"/>
      <c r="B994" s="17"/>
      <c r="C994" s="17"/>
      <c r="D994" s="17"/>
      <c r="E994" s="17"/>
      <c r="F994" s="17"/>
      <c r="G994" s="17"/>
      <c r="H994" s="17"/>
      <c r="I994" s="20"/>
      <c r="J994" s="17"/>
      <c r="K994" s="17"/>
      <c r="L994" s="17"/>
      <c r="M994" s="21"/>
      <c r="N994" s="17"/>
      <c r="O994" s="22"/>
      <c r="P994" s="22"/>
      <c r="Q994" s="22"/>
      <c r="R994" s="23"/>
      <c r="S994" s="23"/>
      <c r="T994" s="23"/>
      <c r="U994" s="23"/>
      <c r="V994" s="24"/>
      <c r="W994" s="20"/>
      <c r="X994" s="17"/>
      <c r="Y994" s="17"/>
      <c r="Z994" s="24"/>
      <c r="AA994" s="24"/>
      <c r="AB994" s="25"/>
      <c r="AC994" s="17"/>
      <c r="AD994" s="17"/>
      <c r="AE994" s="17"/>
      <c r="AF994" s="17"/>
      <c r="AG994" s="17"/>
    </row>
    <row r="995" spans="1:33" ht="15.75" customHeight="1">
      <c r="A995" s="17"/>
      <c r="B995" s="17"/>
      <c r="C995" s="17"/>
      <c r="D995" s="17"/>
      <c r="E995" s="17"/>
      <c r="F995" s="17"/>
      <c r="G995" s="17"/>
      <c r="H995" s="17"/>
      <c r="I995" s="20"/>
      <c r="J995" s="17"/>
      <c r="K995" s="17"/>
      <c r="L995" s="17"/>
      <c r="M995" s="21"/>
      <c r="N995" s="17"/>
      <c r="O995" s="22"/>
      <c r="P995" s="22"/>
      <c r="Q995" s="22"/>
      <c r="R995" s="23"/>
      <c r="S995" s="23"/>
      <c r="T995" s="23"/>
      <c r="U995" s="23"/>
      <c r="V995" s="24"/>
      <c r="W995" s="20"/>
      <c r="X995" s="17"/>
      <c r="Y995" s="17"/>
      <c r="Z995" s="24"/>
      <c r="AA995" s="24"/>
      <c r="AB995" s="25"/>
      <c r="AC995" s="17"/>
      <c r="AD995" s="17"/>
      <c r="AE995" s="17"/>
      <c r="AF995" s="17"/>
      <c r="AG995" s="17"/>
    </row>
    <row r="996" spans="1:33" ht="15.75" customHeight="1">
      <c r="A996" s="17"/>
      <c r="B996" s="17"/>
      <c r="C996" s="17"/>
      <c r="D996" s="17"/>
      <c r="E996" s="17"/>
      <c r="F996" s="17"/>
      <c r="G996" s="17"/>
      <c r="H996" s="17"/>
      <c r="I996" s="20"/>
      <c r="J996" s="17"/>
      <c r="K996" s="17"/>
      <c r="L996" s="17"/>
      <c r="M996" s="21"/>
      <c r="N996" s="17"/>
      <c r="O996" s="22"/>
      <c r="P996" s="22"/>
      <c r="Q996" s="22"/>
      <c r="R996" s="23"/>
      <c r="S996" s="23"/>
      <c r="T996" s="23"/>
      <c r="U996" s="23"/>
      <c r="V996" s="24"/>
      <c r="W996" s="20"/>
      <c r="X996" s="17"/>
      <c r="Y996" s="17"/>
      <c r="Z996" s="24"/>
      <c r="AA996" s="24"/>
      <c r="AB996" s="25"/>
      <c r="AC996" s="17"/>
      <c r="AD996" s="17"/>
      <c r="AE996" s="17"/>
      <c r="AF996" s="17"/>
      <c r="AG996" s="17"/>
    </row>
    <row r="997" spans="1:33" ht="15.75" customHeight="1">
      <c r="A997" s="17"/>
      <c r="B997" s="17"/>
      <c r="C997" s="17"/>
      <c r="D997" s="17"/>
      <c r="E997" s="17"/>
      <c r="F997" s="17"/>
      <c r="G997" s="17"/>
      <c r="H997" s="17"/>
      <c r="I997" s="20"/>
      <c r="J997" s="17"/>
      <c r="K997" s="17"/>
      <c r="L997" s="17"/>
      <c r="M997" s="21"/>
      <c r="N997" s="17"/>
      <c r="O997" s="22"/>
      <c r="P997" s="22"/>
      <c r="Q997" s="22"/>
      <c r="R997" s="23"/>
      <c r="S997" s="23"/>
      <c r="T997" s="23"/>
      <c r="U997" s="23"/>
      <c r="V997" s="24"/>
      <c r="W997" s="20"/>
      <c r="X997" s="17"/>
      <c r="Y997" s="17"/>
      <c r="Z997" s="24"/>
      <c r="AA997" s="24"/>
      <c r="AB997" s="25"/>
      <c r="AC997" s="17"/>
      <c r="AD997" s="17"/>
      <c r="AE997" s="17"/>
      <c r="AF997" s="17"/>
      <c r="AG997" s="17"/>
    </row>
    <row r="998" spans="1:33" ht="15.75" customHeight="1">
      <c r="A998" s="17"/>
      <c r="B998" s="17"/>
      <c r="C998" s="17"/>
      <c r="D998" s="17"/>
      <c r="E998" s="17"/>
      <c r="F998" s="17"/>
      <c r="G998" s="17"/>
      <c r="H998" s="17"/>
      <c r="I998" s="20"/>
      <c r="J998" s="17"/>
      <c r="K998" s="17"/>
      <c r="L998" s="17"/>
      <c r="M998" s="21"/>
      <c r="N998" s="17"/>
      <c r="O998" s="22"/>
      <c r="P998" s="22"/>
      <c r="Q998" s="22"/>
      <c r="R998" s="23"/>
      <c r="S998" s="23"/>
      <c r="T998" s="23"/>
      <c r="U998" s="23"/>
      <c r="V998" s="24"/>
      <c r="W998" s="20"/>
      <c r="X998" s="17"/>
      <c r="Y998" s="17"/>
      <c r="Z998" s="24"/>
      <c r="AA998" s="24"/>
      <c r="AB998" s="25"/>
      <c r="AC998" s="17"/>
      <c r="AD998" s="17"/>
      <c r="AE998" s="17"/>
      <c r="AF998" s="17"/>
      <c r="AG998" s="17"/>
    </row>
    <row r="999" spans="1:33" ht="15.75" customHeight="1">
      <c r="A999" s="17"/>
      <c r="B999" s="17"/>
      <c r="C999" s="17"/>
      <c r="D999" s="17"/>
      <c r="E999" s="17"/>
      <c r="F999" s="17"/>
      <c r="G999" s="17"/>
      <c r="H999" s="17"/>
      <c r="I999" s="20"/>
      <c r="J999" s="17"/>
      <c r="K999" s="17"/>
      <c r="L999" s="17"/>
      <c r="M999" s="21"/>
      <c r="N999" s="17"/>
      <c r="O999" s="22"/>
      <c r="P999" s="22"/>
      <c r="Q999" s="22"/>
      <c r="R999" s="23"/>
      <c r="S999" s="23"/>
      <c r="T999" s="23"/>
      <c r="U999" s="23"/>
      <c r="V999" s="24"/>
      <c r="W999" s="20"/>
      <c r="X999" s="17"/>
      <c r="Y999" s="17"/>
      <c r="Z999" s="24"/>
      <c r="AA999" s="24"/>
      <c r="AB999" s="25"/>
      <c r="AC999" s="17"/>
      <c r="AD999" s="17"/>
      <c r="AE999" s="17"/>
      <c r="AF999" s="17"/>
      <c r="AG999" s="17"/>
    </row>
    <row r="1000" spans="1:33" ht="15.75" customHeight="1">
      <c r="A1000" s="17"/>
      <c r="B1000" s="17"/>
      <c r="C1000" s="17"/>
      <c r="D1000" s="17"/>
      <c r="E1000" s="17"/>
      <c r="F1000" s="17"/>
      <c r="G1000" s="17"/>
      <c r="H1000" s="17"/>
      <c r="I1000" s="20"/>
      <c r="J1000" s="17"/>
      <c r="K1000" s="17"/>
      <c r="L1000" s="17"/>
      <c r="M1000" s="21"/>
      <c r="N1000" s="17"/>
      <c r="O1000" s="22"/>
      <c r="P1000" s="22"/>
      <c r="Q1000" s="22"/>
      <c r="R1000" s="23"/>
      <c r="S1000" s="23"/>
      <c r="T1000" s="23"/>
      <c r="U1000" s="23"/>
      <c r="V1000" s="24"/>
      <c r="W1000" s="20"/>
      <c r="X1000" s="17"/>
      <c r="Y1000" s="17"/>
      <c r="Z1000" s="24"/>
      <c r="AA1000" s="24"/>
      <c r="AB1000" s="25"/>
      <c r="AC1000" s="17"/>
      <c r="AD1000" s="17"/>
      <c r="AE1000" s="17"/>
      <c r="AF1000" s="17"/>
      <c r="AG1000" s="17"/>
    </row>
  </sheetData>
  <phoneticPr fontId="25" type="noConversion"/>
  <pageMargins left="0.25" right="0.25" top="0.75" bottom="0.75" header="0" footer="0"/>
  <pageSetup paperSize="3" orientation="landscape"/>
  <headerFooter>
    <oddHeader>&amp;CMONTHLY STATUS REPORT FOR ALL CONTRACTS</oddHeader>
    <oddFooter>&amp;L&amp;F</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2AFB8-0E13-484C-B71D-C9BA13589FC2}">
  <dimension ref="A1"/>
  <sheetViews>
    <sheetView tabSelected="1" workbookViewId="0">
      <selection activeCell="F8" sqref="F8"/>
    </sheetView>
  </sheetViews>
  <sheetFormatPr baseColWidth="10" defaultRowHeight="1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1B35E-DB6D-0047-87F2-91DEF2050EC8}">
  <dimension ref="A1:D29"/>
  <sheetViews>
    <sheetView zoomScale="120" zoomScaleNormal="120" workbookViewId="0">
      <selection activeCell="D27" sqref="D27"/>
    </sheetView>
  </sheetViews>
  <sheetFormatPr baseColWidth="10" defaultRowHeight="13"/>
  <cols>
    <col min="1" max="1" width="50.5" bestFit="1" customWidth="1"/>
    <col min="2" max="2" width="60.1640625" customWidth="1"/>
    <col min="3" max="3" width="29.83203125" bestFit="1" customWidth="1"/>
  </cols>
  <sheetData>
    <row r="1" spans="1:2">
      <c r="A1" s="136" t="s">
        <v>1326</v>
      </c>
    </row>
    <row r="2" spans="1:2">
      <c r="A2" s="74" t="s">
        <v>1327</v>
      </c>
    </row>
    <row r="3" spans="1:2">
      <c r="A3" s="74" t="s">
        <v>1321</v>
      </c>
      <c r="B3" s="74" t="s">
        <v>1315</v>
      </c>
    </row>
    <row r="4" spans="1:2">
      <c r="B4" s="74" t="s">
        <v>1316</v>
      </c>
    </row>
    <row r="5" spans="1:2">
      <c r="B5" s="74" t="s">
        <v>1317</v>
      </c>
    </row>
    <row r="6" spans="1:2">
      <c r="B6" s="74" t="s">
        <v>1318</v>
      </c>
    </row>
    <row r="9" spans="1:2">
      <c r="B9" s="74" t="s">
        <v>1320</v>
      </c>
    </row>
    <row r="10" spans="1:2">
      <c r="B10" s="74" t="s">
        <v>1322</v>
      </c>
    </row>
    <row r="13" spans="1:2">
      <c r="B13" s="74" t="s">
        <v>1323</v>
      </c>
    </row>
    <row r="16" spans="1:2">
      <c r="B16" s="74" t="s">
        <v>1324</v>
      </c>
    </row>
    <row r="18" spans="1:4">
      <c r="A18" s="74" t="s">
        <v>1328</v>
      </c>
    </row>
    <row r="19" spans="1:4">
      <c r="A19" t="s">
        <v>1325</v>
      </c>
    </row>
    <row r="24" spans="1:4">
      <c r="A24" s="136" t="s">
        <v>1344</v>
      </c>
    </row>
    <row r="25" spans="1:4">
      <c r="A25" s="136" t="s">
        <v>1329</v>
      </c>
      <c r="B25" s="136" t="s">
        <v>1330</v>
      </c>
      <c r="C25" s="136" t="s">
        <v>1331</v>
      </c>
    </row>
    <row r="26" spans="1:4" ht="16">
      <c r="A26" s="74" t="s">
        <v>1332</v>
      </c>
      <c r="B26" s="137" t="s">
        <v>1333</v>
      </c>
      <c r="C26" s="74" t="s">
        <v>1334</v>
      </c>
    </row>
    <row r="27" spans="1:4" ht="16">
      <c r="A27" s="74" t="s">
        <v>1335</v>
      </c>
      <c r="B27" s="137" t="s">
        <v>1336</v>
      </c>
      <c r="C27" s="74" t="s">
        <v>1337</v>
      </c>
      <c r="D27" s="74" t="s">
        <v>1390</v>
      </c>
    </row>
    <row r="28" spans="1:4" ht="16">
      <c r="A28" s="74" t="s">
        <v>1338</v>
      </c>
      <c r="B28" s="137" t="s">
        <v>1339</v>
      </c>
      <c r="C28" s="74" t="s">
        <v>1340</v>
      </c>
    </row>
    <row r="29" spans="1:4" ht="16">
      <c r="A29" s="74" t="s">
        <v>1341</v>
      </c>
      <c r="B29" s="137" t="s">
        <v>1342</v>
      </c>
      <c r="C29" s="74" t="s">
        <v>1343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F33B6-A9BA-3E45-AF93-37046C5610E9}">
  <dimension ref="A1:A99"/>
  <sheetViews>
    <sheetView zoomScale="120" zoomScaleNormal="120" workbookViewId="0">
      <selection activeCell="M19" sqref="M19"/>
    </sheetView>
  </sheetViews>
  <sheetFormatPr baseColWidth="10" defaultRowHeight="13"/>
  <sheetData>
    <row r="1" spans="1:1" ht="23">
      <c r="A1" s="138" t="s">
        <v>1345</v>
      </c>
    </row>
    <row r="3" spans="1:1">
      <c r="A3" s="136" t="s">
        <v>1346</v>
      </c>
    </row>
    <row r="4" spans="1:1">
      <c r="A4" s="74" t="s">
        <v>1347</v>
      </c>
    </row>
    <row r="6" spans="1:1">
      <c r="A6" s="136" t="s">
        <v>1348</v>
      </c>
    </row>
    <row r="7" spans="1:1">
      <c r="A7" s="74" t="s">
        <v>1349</v>
      </c>
    </row>
    <row r="11" spans="1:1" ht="18">
      <c r="A11" s="139" t="s">
        <v>1350</v>
      </c>
    </row>
    <row r="13" spans="1:1">
      <c r="A13" s="136" t="s">
        <v>1351</v>
      </c>
    </row>
    <row r="15" spans="1:1">
      <c r="A15" s="74" t="s">
        <v>1352</v>
      </c>
    </row>
    <row r="17" spans="1:1">
      <c r="A17" s="74" t="s">
        <v>1353</v>
      </c>
    </row>
    <row r="21" spans="1:1" ht="18">
      <c r="A21" s="139" t="s">
        <v>1354</v>
      </c>
    </row>
    <row r="23" spans="1:1">
      <c r="A23" s="74" t="s">
        <v>1355</v>
      </c>
    </row>
    <row r="25" spans="1:1">
      <c r="A25" s="136" t="s">
        <v>1356</v>
      </c>
    </row>
    <row r="27" spans="1:1">
      <c r="A27" s="136" t="s">
        <v>1357</v>
      </c>
    </row>
    <row r="29" spans="1:1">
      <c r="A29" s="136" t="s">
        <v>1358</v>
      </c>
    </row>
    <row r="31" spans="1:1">
      <c r="A31" s="136" t="s">
        <v>1359</v>
      </c>
    </row>
    <row r="33" spans="1:1">
      <c r="A33" s="136" t="s">
        <v>1360</v>
      </c>
    </row>
    <row r="35" spans="1:1">
      <c r="A35" s="136" t="s">
        <v>1361</v>
      </c>
    </row>
    <row r="39" spans="1:1" ht="18">
      <c r="A39" s="139" t="s">
        <v>1362</v>
      </c>
    </row>
    <row r="41" spans="1:1">
      <c r="A41" s="74" t="s">
        <v>1363</v>
      </c>
    </row>
    <row r="43" spans="1:1">
      <c r="A43" s="74" t="s">
        <v>1364</v>
      </c>
    </row>
    <row r="45" spans="1:1">
      <c r="A45" s="74" t="s">
        <v>1365</v>
      </c>
    </row>
    <row r="47" spans="1:1">
      <c r="A47" s="74" t="s">
        <v>1366</v>
      </c>
    </row>
    <row r="49" spans="1:1">
      <c r="A49" s="74" t="s">
        <v>1367</v>
      </c>
    </row>
    <row r="53" spans="1:1" ht="18">
      <c r="A53" s="139" t="s">
        <v>1368</v>
      </c>
    </row>
    <row r="55" spans="1:1">
      <c r="A55" s="136" t="s">
        <v>1369</v>
      </c>
    </row>
    <row r="57" spans="1:1">
      <c r="A57" s="136" t="s">
        <v>1370</v>
      </c>
    </row>
    <row r="59" spans="1:1">
      <c r="A59" s="136" t="s">
        <v>1371</v>
      </c>
    </row>
    <row r="63" spans="1:1" ht="18">
      <c r="A63" s="139" t="s">
        <v>1372</v>
      </c>
    </row>
    <row r="65" spans="1:1">
      <c r="A65" s="74" t="s">
        <v>1373</v>
      </c>
    </row>
    <row r="67" spans="1:1">
      <c r="A67" s="74" t="s">
        <v>1374</v>
      </c>
    </row>
    <row r="69" spans="1:1">
      <c r="A69" s="74" t="s">
        <v>1375</v>
      </c>
    </row>
    <row r="71" spans="1:1">
      <c r="A71" s="74" t="s">
        <v>1376</v>
      </c>
    </row>
    <row r="73" spans="1:1">
      <c r="A73" s="74" t="s">
        <v>1377</v>
      </c>
    </row>
    <row r="75" spans="1:1">
      <c r="A75" s="74" t="s">
        <v>1378</v>
      </c>
    </row>
    <row r="79" spans="1:1" ht="18">
      <c r="A79" s="139" t="s">
        <v>1379</v>
      </c>
    </row>
    <row r="81" spans="1:1">
      <c r="A81" s="74" t="s">
        <v>1380</v>
      </c>
    </row>
    <row r="83" spans="1:1">
      <c r="A83" s="74" t="s">
        <v>1381</v>
      </c>
    </row>
    <row r="85" spans="1:1">
      <c r="A85" s="74" t="s">
        <v>1382</v>
      </c>
    </row>
    <row r="87" spans="1:1">
      <c r="A87" s="74" t="s">
        <v>1383</v>
      </c>
    </row>
    <row r="91" spans="1:1">
      <c r="A91" s="74" t="s">
        <v>1384</v>
      </c>
    </row>
    <row r="93" spans="1:1">
      <c r="A93" s="74" t="s">
        <v>1385</v>
      </c>
    </row>
    <row r="95" spans="1:1">
      <c r="A95" s="74" t="s">
        <v>1386</v>
      </c>
    </row>
    <row r="97" spans="1:1">
      <c r="A97" s="74" t="s">
        <v>1387</v>
      </c>
    </row>
    <row r="99" spans="1:1">
      <c r="A99" s="74" t="s">
        <v>1388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A2" sqref="A2:X362"/>
    </sheetView>
  </sheetViews>
  <sheetFormatPr baseColWidth="10" defaultColWidth="12.6640625" defaultRowHeight="15" customHeight="1"/>
  <cols>
    <col min="1" max="1" width="13.6640625" customWidth="1"/>
    <col min="2" max="2" width="15.1640625" customWidth="1"/>
    <col min="3" max="3" width="13.6640625" customWidth="1"/>
    <col min="4" max="4" width="29.1640625" customWidth="1"/>
    <col min="5" max="5" width="13" customWidth="1"/>
    <col min="6" max="6" width="12.6640625" customWidth="1"/>
    <col min="7" max="7" width="10" customWidth="1"/>
    <col min="8" max="8" width="20.33203125" customWidth="1"/>
    <col min="9" max="9" width="28.1640625" customWidth="1"/>
    <col min="10" max="10" width="12.1640625" customWidth="1"/>
    <col min="11" max="11" width="11.1640625" customWidth="1"/>
    <col min="12" max="12" width="17.33203125" customWidth="1"/>
    <col min="13" max="13" width="19" customWidth="1"/>
    <col min="14" max="14" width="14.6640625" customWidth="1"/>
    <col min="15" max="15" width="16.33203125" customWidth="1"/>
    <col min="16" max="16" width="12.6640625" customWidth="1"/>
    <col min="17" max="17" width="13.6640625" customWidth="1"/>
    <col min="18" max="18" width="14.33203125" customWidth="1"/>
    <col min="19" max="19" width="16.33203125" customWidth="1"/>
    <col min="20" max="20" width="15.33203125" customWidth="1"/>
    <col min="21" max="21" width="14" customWidth="1"/>
    <col min="22" max="22" width="12.83203125" customWidth="1"/>
    <col min="23" max="23" width="11.83203125" customWidth="1"/>
    <col min="24" max="24" width="31.33203125" customWidth="1"/>
    <col min="25" max="26" width="9.1640625" customWidth="1"/>
  </cols>
  <sheetData>
    <row r="1" spans="1:26" ht="15.75" customHeight="1">
      <c r="A1" s="1" t="s">
        <v>0</v>
      </c>
      <c r="B1" s="2" t="s">
        <v>1</v>
      </c>
      <c r="C1" s="2" t="s">
        <v>2</v>
      </c>
      <c r="D1" s="2" t="s">
        <v>3</v>
      </c>
      <c r="E1" s="2" t="s">
        <v>4</v>
      </c>
      <c r="F1" s="2" t="s">
        <v>5</v>
      </c>
      <c r="G1" s="2" t="s">
        <v>6</v>
      </c>
      <c r="H1" s="2" t="s">
        <v>7</v>
      </c>
      <c r="I1" s="2" t="s">
        <v>8</v>
      </c>
      <c r="J1" s="3" t="s">
        <v>9</v>
      </c>
      <c r="K1" s="2" t="s">
        <v>10</v>
      </c>
      <c r="L1" s="4" t="s">
        <v>11</v>
      </c>
      <c r="M1" s="4" t="s">
        <v>12</v>
      </c>
      <c r="N1" s="4" t="s">
        <v>13</v>
      </c>
      <c r="O1" s="4" t="s">
        <v>14</v>
      </c>
      <c r="P1" s="2" t="s">
        <v>15</v>
      </c>
      <c r="Q1" s="2" t="s">
        <v>16</v>
      </c>
      <c r="R1" s="5" t="s">
        <v>17</v>
      </c>
      <c r="S1" s="5" t="s">
        <v>18</v>
      </c>
      <c r="T1" s="6" t="s">
        <v>19</v>
      </c>
      <c r="U1" s="2" t="s">
        <v>20</v>
      </c>
      <c r="V1" s="2" t="s">
        <v>21</v>
      </c>
      <c r="W1" s="2" t="s">
        <v>22</v>
      </c>
      <c r="X1" s="7" t="s">
        <v>23</v>
      </c>
      <c r="Y1" s="8"/>
      <c r="Z1" s="8"/>
    </row>
    <row r="2" spans="1:26" ht="15.75" customHeight="1">
      <c r="A2" s="9" t="s">
        <v>24</v>
      </c>
      <c r="B2" s="9" t="s">
        <v>25</v>
      </c>
      <c r="C2" s="9" t="s">
        <v>26</v>
      </c>
      <c r="D2" s="9" t="s">
        <v>27</v>
      </c>
      <c r="E2" s="9">
        <v>888431</v>
      </c>
      <c r="F2" s="9">
        <v>68127</v>
      </c>
      <c r="G2" s="10" t="s">
        <v>28</v>
      </c>
      <c r="H2" s="9" t="s">
        <v>29</v>
      </c>
      <c r="I2" s="9" t="s">
        <v>30</v>
      </c>
      <c r="J2" s="11" t="s">
        <v>31</v>
      </c>
      <c r="K2" s="9" t="s">
        <v>32</v>
      </c>
      <c r="L2" s="12">
        <v>43046</v>
      </c>
      <c r="M2" s="13">
        <v>3575</v>
      </c>
      <c r="N2" s="14">
        <v>43058</v>
      </c>
      <c r="O2" s="14">
        <v>43126</v>
      </c>
      <c r="P2" s="10">
        <v>230</v>
      </c>
      <c r="Q2" s="15">
        <v>43626</v>
      </c>
      <c r="R2" s="13">
        <v>7470.5</v>
      </c>
      <c r="S2" s="13">
        <v>0</v>
      </c>
      <c r="T2" s="16">
        <f>SUM(RAW_DATA!$S2-RAW_DATA!$R2)</f>
        <v>-7470.5</v>
      </c>
      <c r="U2" s="9"/>
      <c r="V2" s="15"/>
      <c r="W2" s="9" t="s">
        <v>33</v>
      </c>
      <c r="X2" s="9"/>
      <c r="Y2" s="17"/>
      <c r="Z2" s="17"/>
    </row>
    <row r="3" spans="1:26" ht="15.75" customHeight="1">
      <c r="A3" s="9" t="s">
        <v>34</v>
      </c>
      <c r="B3" s="9" t="s">
        <v>35</v>
      </c>
      <c r="C3" s="9" t="s">
        <v>36</v>
      </c>
      <c r="D3" s="9" t="s">
        <v>37</v>
      </c>
      <c r="E3" s="9">
        <v>999593</v>
      </c>
      <c r="F3" s="9">
        <v>74734</v>
      </c>
      <c r="G3" s="10" t="s">
        <v>28</v>
      </c>
      <c r="H3" s="9" t="s">
        <v>38</v>
      </c>
      <c r="I3" s="9" t="s">
        <v>39</v>
      </c>
      <c r="J3" s="11" t="s">
        <v>40</v>
      </c>
      <c r="K3" s="9" t="s">
        <v>32</v>
      </c>
      <c r="L3" s="12">
        <v>43783</v>
      </c>
      <c r="M3" s="13">
        <v>22300</v>
      </c>
      <c r="N3" s="14">
        <v>43869</v>
      </c>
      <c r="O3" s="14">
        <v>44764</v>
      </c>
      <c r="P3" s="10">
        <v>4200</v>
      </c>
      <c r="Q3" s="15">
        <v>45378</v>
      </c>
      <c r="R3" s="13">
        <v>43264.55</v>
      </c>
      <c r="S3" s="13">
        <v>43264.55</v>
      </c>
      <c r="T3" s="16">
        <f>SUM(RAW_DATA!$S3-RAW_DATA!$R3)</f>
        <v>0</v>
      </c>
      <c r="U3" s="9">
        <v>819088</v>
      </c>
      <c r="V3" s="15">
        <v>45414</v>
      </c>
      <c r="W3" s="9" t="s">
        <v>41</v>
      </c>
      <c r="X3" s="9"/>
      <c r="Y3" s="17"/>
      <c r="Z3" s="17"/>
    </row>
    <row r="4" spans="1:26" ht="15.75" customHeight="1">
      <c r="A4" s="9" t="s">
        <v>42</v>
      </c>
      <c r="B4" s="9" t="s">
        <v>35</v>
      </c>
      <c r="C4" s="9" t="s">
        <v>43</v>
      </c>
      <c r="D4" s="9" t="s">
        <v>44</v>
      </c>
      <c r="E4" s="9">
        <v>1096267</v>
      </c>
      <c r="F4" s="9">
        <v>83439</v>
      </c>
      <c r="G4" s="10" t="s">
        <v>28</v>
      </c>
      <c r="H4" s="9" t="s">
        <v>45</v>
      </c>
      <c r="I4" s="9" t="s">
        <v>39</v>
      </c>
      <c r="J4" s="11" t="s">
        <v>40</v>
      </c>
      <c r="K4" s="9" t="s">
        <v>32</v>
      </c>
      <c r="L4" s="12">
        <v>44501</v>
      </c>
      <c r="M4" s="13">
        <v>500</v>
      </c>
      <c r="N4" s="14">
        <v>44584</v>
      </c>
      <c r="O4" s="14">
        <v>44910</v>
      </c>
      <c r="P4" s="10">
        <v>4196</v>
      </c>
      <c r="Q4" s="15">
        <v>45224</v>
      </c>
      <c r="R4" s="13">
        <v>20190.009999999998</v>
      </c>
      <c r="S4" s="13">
        <v>20190.009999999998</v>
      </c>
      <c r="T4" s="16">
        <f>SUM(RAW_DATA!$S4-RAW_DATA!$R4)</f>
        <v>0</v>
      </c>
      <c r="U4" s="9">
        <v>813482</v>
      </c>
      <c r="V4" s="15">
        <v>45528</v>
      </c>
      <c r="W4" s="9" t="s">
        <v>41</v>
      </c>
      <c r="X4" s="9"/>
      <c r="Y4" s="17"/>
      <c r="Z4" s="17"/>
    </row>
    <row r="5" spans="1:26" ht="15.75" customHeight="1">
      <c r="A5" s="9" t="s">
        <v>46</v>
      </c>
      <c r="B5" s="9" t="s">
        <v>35</v>
      </c>
      <c r="C5" s="9" t="s">
        <v>47</v>
      </c>
      <c r="D5" s="9" t="s">
        <v>48</v>
      </c>
      <c r="E5" s="9">
        <v>967469</v>
      </c>
      <c r="F5" s="9">
        <v>72073</v>
      </c>
      <c r="G5" s="10" t="s">
        <v>28</v>
      </c>
      <c r="H5" s="9" t="s">
        <v>49</v>
      </c>
      <c r="I5" s="9" t="s">
        <v>50</v>
      </c>
      <c r="J5" s="11" t="s">
        <v>40</v>
      </c>
      <c r="K5" s="9" t="s">
        <v>32</v>
      </c>
      <c r="L5" s="12">
        <v>43566</v>
      </c>
      <c r="M5" s="13">
        <v>500</v>
      </c>
      <c r="N5" s="14">
        <v>44035</v>
      </c>
      <c r="O5" s="14">
        <v>44045</v>
      </c>
      <c r="P5" s="10">
        <v>4184</v>
      </c>
      <c r="Q5" s="15">
        <v>45127</v>
      </c>
      <c r="R5" s="13">
        <v>18196.52</v>
      </c>
      <c r="S5" s="13">
        <v>18196.52</v>
      </c>
      <c r="T5" s="16">
        <f>SUM(RAW_DATA!$S5-RAW_DATA!$R5)</f>
        <v>0</v>
      </c>
      <c r="U5" s="9">
        <v>800185</v>
      </c>
      <c r="V5" s="15">
        <v>45132</v>
      </c>
      <c r="W5" s="15" t="s">
        <v>41</v>
      </c>
      <c r="X5" s="9"/>
      <c r="Y5" s="17"/>
      <c r="Z5" s="17"/>
    </row>
    <row r="6" spans="1:26" ht="15.75" customHeight="1">
      <c r="A6" s="9" t="s">
        <v>51</v>
      </c>
      <c r="B6" s="9" t="s">
        <v>35</v>
      </c>
      <c r="C6" s="9" t="s">
        <v>52</v>
      </c>
      <c r="D6" s="9" t="s">
        <v>53</v>
      </c>
      <c r="E6" s="9">
        <v>1062263</v>
      </c>
      <c r="F6" s="9">
        <v>81072</v>
      </c>
      <c r="G6" s="10" t="s">
        <v>28</v>
      </c>
      <c r="H6" s="9" t="s">
        <v>54</v>
      </c>
      <c r="I6" s="9" t="s">
        <v>39</v>
      </c>
      <c r="J6" s="11" t="s">
        <v>55</v>
      </c>
      <c r="K6" s="9" t="s">
        <v>56</v>
      </c>
      <c r="L6" s="12">
        <v>44239</v>
      </c>
      <c r="M6" s="13">
        <v>3500</v>
      </c>
      <c r="N6" s="14"/>
      <c r="O6" s="14"/>
      <c r="P6" s="10"/>
      <c r="Q6" s="9"/>
      <c r="R6" s="13"/>
      <c r="S6" s="13"/>
      <c r="T6" s="16">
        <f>SUM(RAW_DATA!$S6-RAW_DATA!$R6)</f>
        <v>0</v>
      </c>
      <c r="U6" s="9"/>
      <c r="V6" s="9"/>
      <c r="W6" s="9" t="s">
        <v>33</v>
      </c>
      <c r="X6" s="9"/>
      <c r="Y6" s="17"/>
      <c r="Z6" s="17"/>
    </row>
    <row r="7" spans="1:26" ht="15.75" customHeight="1">
      <c r="A7" s="9" t="s">
        <v>57</v>
      </c>
      <c r="B7" s="9" t="s">
        <v>35</v>
      </c>
      <c r="C7" s="9" t="s">
        <v>58</v>
      </c>
      <c r="D7" s="9" t="s">
        <v>59</v>
      </c>
      <c r="E7" s="9">
        <v>1097498</v>
      </c>
      <c r="F7" s="9">
        <v>82916</v>
      </c>
      <c r="G7" s="10" t="s">
        <v>28</v>
      </c>
      <c r="H7" s="9" t="s">
        <v>54</v>
      </c>
      <c r="I7" s="9" t="s">
        <v>50</v>
      </c>
      <c r="J7" s="11" t="s">
        <v>31</v>
      </c>
      <c r="K7" s="9" t="s">
        <v>56</v>
      </c>
      <c r="L7" s="12">
        <v>44505</v>
      </c>
      <c r="M7" s="13">
        <v>10700</v>
      </c>
      <c r="N7" s="14"/>
      <c r="O7" s="14"/>
      <c r="P7" s="10"/>
      <c r="Q7" s="9"/>
      <c r="R7" s="13"/>
      <c r="S7" s="13"/>
      <c r="T7" s="16">
        <f>SUM(RAW_DATA!$S7-RAW_DATA!$R7)</f>
        <v>0</v>
      </c>
      <c r="U7" s="9"/>
      <c r="V7" s="9"/>
      <c r="W7" s="9" t="s">
        <v>33</v>
      </c>
      <c r="X7" s="9"/>
      <c r="Y7" s="17"/>
      <c r="Z7" s="17"/>
    </row>
    <row r="8" spans="1:26" ht="15.75" customHeight="1">
      <c r="A8" s="9" t="s">
        <v>60</v>
      </c>
      <c r="B8" s="9" t="s">
        <v>35</v>
      </c>
      <c r="C8" s="9" t="s">
        <v>61</v>
      </c>
      <c r="D8" s="9" t="s">
        <v>62</v>
      </c>
      <c r="E8" s="9">
        <v>958748</v>
      </c>
      <c r="F8" s="9">
        <v>68455</v>
      </c>
      <c r="G8" s="10" t="s">
        <v>28</v>
      </c>
      <c r="H8" s="9" t="s">
        <v>38</v>
      </c>
      <c r="I8" s="9" t="s">
        <v>39</v>
      </c>
      <c r="J8" s="11" t="s">
        <v>40</v>
      </c>
      <c r="K8" s="9" t="s">
        <v>56</v>
      </c>
      <c r="L8" s="12">
        <v>43116</v>
      </c>
      <c r="M8" s="13">
        <v>93000</v>
      </c>
      <c r="N8" s="14"/>
      <c r="O8" s="14"/>
      <c r="P8" s="10"/>
      <c r="Q8" s="9"/>
      <c r="R8" s="13"/>
      <c r="S8" s="13"/>
      <c r="T8" s="16">
        <f>SUM(RAW_DATA!$S8-RAW_DATA!$R8)</f>
        <v>0</v>
      </c>
      <c r="U8" s="9"/>
      <c r="V8" s="9"/>
      <c r="W8" s="9" t="s">
        <v>33</v>
      </c>
      <c r="X8" s="9"/>
      <c r="Y8" s="17"/>
      <c r="Z8" s="17"/>
    </row>
    <row r="9" spans="1:26" ht="15.75" customHeight="1">
      <c r="A9" s="9" t="s">
        <v>63</v>
      </c>
      <c r="B9" s="9" t="s">
        <v>35</v>
      </c>
      <c r="C9" s="9" t="s">
        <v>64</v>
      </c>
      <c r="D9" s="9" t="s">
        <v>65</v>
      </c>
      <c r="E9" s="9">
        <v>992170</v>
      </c>
      <c r="F9" s="9">
        <v>74401</v>
      </c>
      <c r="G9" s="10" t="s">
        <v>28</v>
      </c>
      <c r="H9" s="9" t="s">
        <v>66</v>
      </c>
      <c r="I9" s="9" t="s">
        <v>30</v>
      </c>
      <c r="J9" s="11" t="s">
        <v>31</v>
      </c>
      <c r="K9" s="9" t="s">
        <v>56</v>
      </c>
      <c r="L9" s="12">
        <v>43746</v>
      </c>
      <c r="M9" s="13">
        <v>1750</v>
      </c>
      <c r="N9" s="14"/>
      <c r="O9" s="14"/>
      <c r="P9" s="10"/>
      <c r="Q9" s="9"/>
      <c r="R9" s="13"/>
      <c r="S9" s="13"/>
      <c r="T9" s="16">
        <f>SUM(RAW_DATA!$S9-RAW_DATA!$R9)</f>
        <v>0</v>
      </c>
      <c r="U9" s="9"/>
      <c r="V9" s="9"/>
      <c r="W9" s="9" t="s">
        <v>33</v>
      </c>
      <c r="X9" s="9"/>
      <c r="Y9" s="17"/>
      <c r="Z9" s="17"/>
    </row>
    <row r="10" spans="1:26" ht="15.75" customHeight="1">
      <c r="A10" s="9" t="s">
        <v>67</v>
      </c>
      <c r="B10" s="9" t="s">
        <v>35</v>
      </c>
      <c r="C10" s="9" t="s">
        <v>68</v>
      </c>
      <c r="D10" s="9" t="s">
        <v>69</v>
      </c>
      <c r="E10" s="9">
        <v>1067993</v>
      </c>
      <c r="F10" s="9">
        <v>81283</v>
      </c>
      <c r="G10" s="10" t="s">
        <v>28</v>
      </c>
      <c r="H10" s="9" t="s">
        <v>70</v>
      </c>
      <c r="I10" s="9" t="s">
        <v>39</v>
      </c>
      <c r="J10" s="11" t="s">
        <v>40</v>
      </c>
      <c r="K10" s="9" t="s">
        <v>32</v>
      </c>
      <c r="L10" s="12">
        <v>44272</v>
      </c>
      <c r="M10" s="13">
        <v>28500</v>
      </c>
      <c r="N10" s="14">
        <v>44350</v>
      </c>
      <c r="O10" s="14">
        <v>44811</v>
      </c>
      <c r="P10" s="10">
        <v>4201</v>
      </c>
      <c r="Q10" s="15">
        <v>45383</v>
      </c>
      <c r="R10" s="13">
        <v>167322.32</v>
      </c>
      <c r="S10" s="13">
        <v>167322.32</v>
      </c>
      <c r="T10" s="16">
        <f>SUM(RAW_DATA!$S10-RAW_DATA!$R10)</f>
        <v>0</v>
      </c>
      <c r="U10" s="9">
        <v>817916</v>
      </c>
      <c r="V10" s="15">
        <v>45399</v>
      </c>
      <c r="W10" s="9" t="s">
        <v>41</v>
      </c>
      <c r="X10" s="9"/>
      <c r="Y10" s="17"/>
      <c r="Z10" s="17"/>
    </row>
    <row r="11" spans="1:26" ht="15.75" customHeight="1">
      <c r="A11" s="9" t="s">
        <v>71</v>
      </c>
      <c r="B11" s="9" t="s">
        <v>35</v>
      </c>
      <c r="C11" s="9" t="s">
        <v>72</v>
      </c>
      <c r="D11" s="9" t="s">
        <v>73</v>
      </c>
      <c r="E11" s="9">
        <v>1053130</v>
      </c>
      <c r="F11" s="9">
        <v>80200</v>
      </c>
      <c r="G11" s="10" t="s">
        <v>28</v>
      </c>
      <c r="H11" s="9" t="s">
        <v>70</v>
      </c>
      <c r="I11" s="9" t="s">
        <v>50</v>
      </c>
      <c r="J11" s="11" t="s">
        <v>40</v>
      </c>
      <c r="K11" s="9" t="s">
        <v>32</v>
      </c>
      <c r="L11" s="12">
        <v>44148</v>
      </c>
      <c r="M11" s="13">
        <v>6000</v>
      </c>
      <c r="N11" s="14">
        <v>44148</v>
      </c>
      <c r="O11" s="14">
        <v>44149</v>
      </c>
      <c r="P11" s="10">
        <v>4205</v>
      </c>
      <c r="Q11" s="15">
        <v>45387</v>
      </c>
      <c r="R11" s="13">
        <v>4097.91</v>
      </c>
      <c r="S11" s="13">
        <v>4097.91</v>
      </c>
      <c r="T11" s="16">
        <f>SUM(RAW_DATA!$S11-RAW_DATA!$R11)</f>
        <v>0</v>
      </c>
      <c r="U11" s="9">
        <v>848655</v>
      </c>
      <c r="V11" s="15">
        <v>45762</v>
      </c>
      <c r="W11" s="9" t="s">
        <v>41</v>
      </c>
      <c r="X11" s="9"/>
      <c r="Y11" s="17"/>
      <c r="Z11" s="17"/>
    </row>
    <row r="12" spans="1:26" ht="15.75" customHeight="1">
      <c r="A12" s="9" t="s">
        <v>74</v>
      </c>
      <c r="B12" s="9" t="s">
        <v>35</v>
      </c>
      <c r="C12" s="9" t="s">
        <v>75</v>
      </c>
      <c r="D12" s="9" t="s">
        <v>76</v>
      </c>
      <c r="E12" s="9">
        <v>1002890</v>
      </c>
      <c r="F12" s="9">
        <v>74984</v>
      </c>
      <c r="G12" s="10" t="s">
        <v>28</v>
      </c>
      <c r="H12" s="9" t="s">
        <v>70</v>
      </c>
      <c r="I12" s="9" t="s">
        <v>50</v>
      </c>
      <c r="J12" s="11" t="s">
        <v>40</v>
      </c>
      <c r="K12" s="9" t="s">
        <v>32</v>
      </c>
      <c r="L12" s="12"/>
      <c r="M12" s="13">
        <v>500</v>
      </c>
      <c r="N12" s="14">
        <v>43846</v>
      </c>
      <c r="O12" s="14">
        <v>44699</v>
      </c>
      <c r="P12" s="10">
        <v>4180</v>
      </c>
      <c r="Q12" s="15">
        <v>45092</v>
      </c>
      <c r="R12" s="13">
        <v>2003.42</v>
      </c>
      <c r="S12" s="13">
        <v>2003.42</v>
      </c>
      <c r="T12" s="16">
        <f>SUM(RAW_DATA!$S12-RAW_DATA!$R12)</f>
        <v>0</v>
      </c>
      <c r="U12" s="9">
        <v>799179</v>
      </c>
      <c r="V12" s="15">
        <v>45118</v>
      </c>
      <c r="W12" s="15" t="s">
        <v>41</v>
      </c>
      <c r="X12" s="9"/>
      <c r="Y12" s="17"/>
      <c r="Z12" s="17"/>
    </row>
    <row r="13" spans="1:26" ht="15.75" customHeight="1">
      <c r="A13" s="9" t="s">
        <v>77</v>
      </c>
      <c r="B13" s="9" t="s">
        <v>35</v>
      </c>
      <c r="C13" s="9" t="s">
        <v>78</v>
      </c>
      <c r="D13" s="9" t="s">
        <v>79</v>
      </c>
      <c r="E13" s="9">
        <v>983314</v>
      </c>
      <c r="F13" s="9">
        <v>73197</v>
      </c>
      <c r="G13" s="10" t="s">
        <v>28</v>
      </c>
      <c r="H13" s="9" t="s">
        <v>70</v>
      </c>
      <c r="I13" s="9" t="s">
        <v>39</v>
      </c>
      <c r="J13" s="11" t="s">
        <v>40</v>
      </c>
      <c r="K13" s="9" t="s">
        <v>32</v>
      </c>
      <c r="L13" s="12">
        <v>43686</v>
      </c>
      <c r="M13" s="13">
        <v>5500</v>
      </c>
      <c r="N13" s="14">
        <v>43817</v>
      </c>
      <c r="O13" s="14">
        <v>44499</v>
      </c>
      <c r="P13" s="10">
        <v>4179</v>
      </c>
      <c r="Q13" s="15">
        <v>45083</v>
      </c>
      <c r="R13" s="13">
        <v>11228.81</v>
      </c>
      <c r="S13" s="13">
        <v>11228.81</v>
      </c>
      <c r="T13" s="16">
        <f>SUM(RAW_DATA!$S13-RAW_DATA!$R13)</f>
        <v>0</v>
      </c>
      <c r="U13" s="9">
        <v>798708</v>
      </c>
      <c r="V13" s="15">
        <v>45110</v>
      </c>
      <c r="W13" s="15" t="s">
        <v>41</v>
      </c>
      <c r="X13" s="9"/>
      <c r="Y13" s="17"/>
      <c r="Z13" s="17"/>
    </row>
    <row r="14" spans="1:26" ht="15.75" customHeight="1">
      <c r="A14" s="9" t="s">
        <v>80</v>
      </c>
      <c r="B14" s="9" t="s">
        <v>35</v>
      </c>
      <c r="C14" s="9" t="s">
        <v>81</v>
      </c>
      <c r="D14" s="9" t="s">
        <v>82</v>
      </c>
      <c r="E14" s="9">
        <v>1081024</v>
      </c>
      <c r="F14" s="9">
        <v>82138</v>
      </c>
      <c r="G14" s="10" t="s">
        <v>28</v>
      </c>
      <c r="H14" s="9" t="s">
        <v>83</v>
      </c>
      <c r="I14" s="9" t="s">
        <v>39</v>
      </c>
      <c r="J14" s="11" t="s">
        <v>40</v>
      </c>
      <c r="K14" s="9" t="s">
        <v>32</v>
      </c>
      <c r="L14" s="12">
        <v>44376</v>
      </c>
      <c r="M14" s="13">
        <v>27000</v>
      </c>
      <c r="N14" s="14">
        <v>44438</v>
      </c>
      <c r="O14" s="14">
        <v>45148</v>
      </c>
      <c r="P14" s="10">
        <v>4198</v>
      </c>
      <c r="Q14" s="15">
        <v>45238</v>
      </c>
      <c r="R14" s="13">
        <v>40541.879999999997</v>
      </c>
      <c r="S14" s="13">
        <v>40541.879999999997</v>
      </c>
      <c r="T14" s="16">
        <f>SUM(RAW_DATA!$S14-RAW_DATA!$R14)</f>
        <v>0</v>
      </c>
      <c r="U14" s="9">
        <v>811654</v>
      </c>
      <c r="V14" s="15">
        <v>45302</v>
      </c>
      <c r="W14" s="9" t="s">
        <v>41</v>
      </c>
      <c r="X14" s="9"/>
      <c r="Y14" s="17"/>
      <c r="Z14" s="17"/>
    </row>
    <row r="15" spans="1:26" ht="15.75" customHeight="1">
      <c r="A15" s="9" t="s">
        <v>84</v>
      </c>
      <c r="B15" s="9" t="s">
        <v>35</v>
      </c>
      <c r="C15" s="9" t="s">
        <v>85</v>
      </c>
      <c r="D15" s="9" t="s">
        <v>86</v>
      </c>
      <c r="E15" s="9">
        <v>1199787</v>
      </c>
      <c r="F15" s="9">
        <v>89442</v>
      </c>
      <c r="G15" s="10" t="s">
        <v>28</v>
      </c>
      <c r="H15" s="9" t="s">
        <v>83</v>
      </c>
      <c r="I15" s="9" t="s">
        <v>50</v>
      </c>
      <c r="J15" s="11" t="s">
        <v>55</v>
      </c>
      <c r="K15" s="9" t="s">
        <v>32</v>
      </c>
      <c r="L15" s="12">
        <v>45205</v>
      </c>
      <c r="M15" s="13">
        <v>7700</v>
      </c>
      <c r="N15" s="14">
        <v>45206</v>
      </c>
      <c r="O15" s="14">
        <v>45207</v>
      </c>
      <c r="P15" s="10">
        <v>69</v>
      </c>
      <c r="Q15" s="15">
        <v>45380</v>
      </c>
      <c r="R15" s="13">
        <v>3864.83</v>
      </c>
      <c r="S15" s="13">
        <f>RAW_DATA!$R15</f>
        <v>3864.83</v>
      </c>
      <c r="T15" s="16">
        <f>SUM(RAW_DATA!$S15-RAW_DATA!$R15)</f>
        <v>0</v>
      </c>
      <c r="U15" s="9">
        <v>820024</v>
      </c>
      <c r="V15" s="15">
        <v>45425</v>
      </c>
      <c r="W15" s="9" t="s">
        <v>41</v>
      </c>
      <c r="X15" s="9"/>
      <c r="Y15" s="17"/>
      <c r="Z15" s="17"/>
    </row>
    <row r="16" spans="1:26" ht="15.75" customHeight="1">
      <c r="A16" s="9" t="s">
        <v>87</v>
      </c>
      <c r="B16" s="9" t="s">
        <v>35</v>
      </c>
      <c r="C16" s="9" t="s">
        <v>88</v>
      </c>
      <c r="D16" s="9" t="s">
        <v>89</v>
      </c>
      <c r="E16" s="9">
        <v>1071623</v>
      </c>
      <c r="F16" s="9">
        <v>81514</v>
      </c>
      <c r="G16" s="10" t="s">
        <v>28</v>
      </c>
      <c r="H16" s="9" t="s">
        <v>90</v>
      </c>
      <c r="I16" s="9" t="s">
        <v>50</v>
      </c>
      <c r="J16" s="11" t="s">
        <v>31</v>
      </c>
      <c r="K16" s="9" t="s">
        <v>32</v>
      </c>
      <c r="L16" s="12">
        <v>44308</v>
      </c>
      <c r="M16" s="13">
        <v>500</v>
      </c>
      <c r="N16" s="14">
        <v>44329</v>
      </c>
      <c r="O16" s="14">
        <v>44332</v>
      </c>
      <c r="P16" s="10">
        <v>4183</v>
      </c>
      <c r="Q16" s="15">
        <v>45121</v>
      </c>
      <c r="R16" s="13">
        <v>5286.62</v>
      </c>
      <c r="S16" s="13">
        <v>5286.62</v>
      </c>
      <c r="T16" s="16">
        <f>SUM(RAW_DATA!$S16-RAW_DATA!$R16)</f>
        <v>0</v>
      </c>
      <c r="U16" s="9">
        <v>800186</v>
      </c>
      <c r="V16" s="15">
        <v>45132</v>
      </c>
      <c r="W16" s="15" t="s">
        <v>41</v>
      </c>
      <c r="X16" s="9"/>
      <c r="Y16" s="17"/>
      <c r="Z16" s="17"/>
    </row>
    <row r="17" spans="1:26" ht="15.75" customHeight="1">
      <c r="A17" s="9" t="s">
        <v>91</v>
      </c>
      <c r="B17" s="9" t="s">
        <v>35</v>
      </c>
      <c r="C17" s="9" t="s">
        <v>92</v>
      </c>
      <c r="D17" s="9" t="s">
        <v>93</v>
      </c>
      <c r="E17" s="9">
        <v>1098684</v>
      </c>
      <c r="F17" s="9">
        <v>83571</v>
      </c>
      <c r="G17" s="10" t="s">
        <v>28</v>
      </c>
      <c r="H17" s="9" t="s">
        <v>90</v>
      </c>
      <c r="I17" s="9" t="s">
        <v>50</v>
      </c>
      <c r="J17" s="11" t="s">
        <v>55</v>
      </c>
      <c r="K17" s="9" t="s">
        <v>32</v>
      </c>
      <c r="L17" s="12">
        <v>44516</v>
      </c>
      <c r="M17" s="13">
        <v>500</v>
      </c>
      <c r="N17" s="14">
        <v>45139</v>
      </c>
      <c r="O17" s="14">
        <v>45139</v>
      </c>
      <c r="P17" s="10">
        <v>4188</v>
      </c>
      <c r="Q17" s="15">
        <v>45139</v>
      </c>
      <c r="R17" s="13">
        <v>500</v>
      </c>
      <c r="S17" s="13">
        <v>500</v>
      </c>
      <c r="T17" s="16">
        <f>SUM(RAW_DATA!$S17-RAW_DATA!$R17)</f>
        <v>0</v>
      </c>
      <c r="U17" s="9">
        <v>800966</v>
      </c>
      <c r="V17" s="15">
        <v>44047</v>
      </c>
      <c r="W17" s="15" t="s">
        <v>41</v>
      </c>
      <c r="X17" s="9"/>
      <c r="Y17" s="17"/>
      <c r="Z17" s="17"/>
    </row>
    <row r="18" spans="1:26" ht="15.75" customHeight="1">
      <c r="A18" s="9" t="s">
        <v>94</v>
      </c>
      <c r="B18" s="9" t="s">
        <v>35</v>
      </c>
      <c r="C18" s="9" t="s">
        <v>95</v>
      </c>
      <c r="D18" s="9" t="s">
        <v>96</v>
      </c>
      <c r="E18" s="9">
        <v>1302817</v>
      </c>
      <c r="F18" s="9">
        <v>91977</v>
      </c>
      <c r="G18" s="10" t="s">
        <v>28</v>
      </c>
      <c r="H18" s="9" t="s">
        <v>90</v>
      </c>
      <c r="I18" s="9" t="s">
        <v>50</v>
      </c>
      <c r="J18" s="11" t="s">
        <v>55</v>
      </c>
      <c r="K18" s="9" t="s">
        <v>97</v>
      </c>
      <c r="L18" s="12">
        <v>45513</v>
      </c>
      <c r="M18" s="13">
        <v>575</v>
      </c>
      <c r="N18" s="14"/>
      <c r="O18" s="14"/>
      <c r="P18" s="10"/>
      <c r="Q18" s="15"/>
      <c r="R18" s="13"/>
      <c r="S18" s="13"/>
      <c r="T18" s="16">
        <f>SUM(RAW_DATA!$S18-RAW_DATA!$R18)</f>
        <v>0</v>
      </c>
      <c r="U18" s="9"/>
      <c r="V18" s="15"/>
      <c r="W18" s="15" t="s">
        <v>33</v>
      </c>
      <c r="X18" s="9"/>
      <c r="Y18" s="17"/>
      <c r="Z18" s="17"/>
    </row>
    <row r="19" spans="1:26" ht="15.75" customHeight="1">
      <c r="A19" s="9" t="s">
        <v>98</v>
      </c>
      <c r="B19" s="9" t="s">
        <v>35</v>
      </c>
      <c r="C19" s="9" t="s">
        <v>99</v>
      </c>
      <c r="D19" s="9" t="s">
        <v>100</v>
      </c>
      <c r="E19" s="9">
        <v>962451</v>
      </c>
      <c r="F19" s="9">
        <v>71734</v>
      </c>
      <c r="G19" s="10" t="s">
        <v>28</v>
      </c>
      <c r="H19" s="9" t="s">
        <v>83</v>
      </c>
      <c r="I19" s="9" t="s">
        <v>50</v>
      </c>
      <c r="J19" s="11" t="s">
        <v>55</v>
      </c>
      <c r="K19" s="9" t="s">
        <v>32</v>
      </c>
      <c r="L19" s="12">
        <v>43539</v>
      </c>
      <c r="M19" s="13">
        <v>500</v>
      </c>
      <c r="N19" s="14">
        <v>43544</v>
      </c>
      <c r="O19" s="14">
        <v>44060</v>
      </c>
      <c r="P19" s="10">
        <v>4185</v>
      </c>
      <c r="Q19" s="15">
        <v>45127</v>
      </c>
      <c r="R19" s="13">
        <v>12150.12</v>
      </c>
      <c r="S19" s="13">
        <v>12150.12</v>
      </c>
      <c r="T19" s="16">
        <f>SUM(RAW_DATA!$S19-RAW_DATA!$R19)</f>
        <v>0</v>
      </c>
      <c r="U19" s="9">
        <v>804162</v>
      </c>
      <c r="V19" s="15">
        <v>45191</v>
      </c>
      <c r="W19" s="9" t="s">
        <v>41</v>
      </c>
      <c r="X19" s="9"/>
      <c r="Y19" s="17"/>
      <c r="Z19" s="17"/>
    </row>
    <row r="20" spans="1:26" ht="15.75" customHeight="1">
      <c r="A20" s="9" t="s">
        <v>101</v>
      </c>
      <c r="B20" s="9" t="s">
        <v>35</v>
      </c>
      <c r="C20" s="9" t="s">
        <v>102</v>
      </c>
      <c r="D20" s="9" t="s">
        <v>103</v>
      </c>
      <c r="E20" s="9">
        <v>1080851</v>
      </c>
      <c r="F20" s="9">
        <v>82009</v>
      </c>
      <c r="G20" s="10" t="s">
        <v>28</v>
      </c>
      <c r="H20" s="9" t="s">
        <v>104</v>
      </c>
      <c r="I20" s="9" t="s">
        <v>50</v>
      </c>
      <c r="J20" s="11" t="s">
        <v>40</v>
      </c>
      <c r="K20" s="9" t="s">
        <v>32</v>
      </c>
      <c r="L20" s="12">
        <v>44369</v>
      </c>
      <c r="M20" s="13"/>
      <c r="N20" s="14">
        <v>44497</v>
      </c>
      <c r="O20" s="14">
        <v>44670</v>
      </c>
      <c r="P20" s="10">
        <v>4155</v>
      </c>
      <c r="Q20" s="15">
        <v>44805</v>
      </c>
      <c r="R20" s="13">
        <v>30791.17</v>
      </c>
      <c r="S20" s="13">
        <v>30791.17</v>
      </c>
      <c r="T20" s="16">
        <f>SUM(RAW_DATA!$S20-RAW_DATA!$R20)</f>
        <v>0</v>
      </c>
      <c r="U20" s="9">
        <v>798794</v>
      </c>
      <c r="V20" s="15">
        <v>45112</v>
      </c>
      <c r="W20" s="15" t="s">
        <v>41</v>
      </c>
      <c r="X20" s="9"/>
      <c r="Y20" s="17"/>
      <c r="Z20" s="17"/>
    </row>
    <row r="21" spans="1:26" ht="15.75" customHeight="1">
      <c r="A21" s="9" t="s">
        <v>105</v>
      </c>
      <c r="B21" s="9" t="s">
        <v>35</v>
      </c>
      <c r="C21" s="9" t="s">
        <v>102</v>
      </c>
      <c r="D21" s="9" t="s">
        <v>103</v>
      </c>
      <c r="E21" s="9">
        <v>1065824</v>
      </c>
      <c r="F21" s="9">
        <v>81133</v>
      </c>
      <c r="G21" s="10" t="s">
        <v>28</v>
      </c>
      <c r="H21" s="9" t="s">
        <v>83</v>
      </c>
      <c r="I21" s="9" t="s">
        <v>50</v>
      </c>
      <c r="J21" s="11" t="s">
        <v>40</v>
      </c>
      <c r="K21" s="9" t="s">
        <v>32</v>
      </c>
      <c r="L21" s="12">
        <v>44257</v>
      </c>
      <c r="M21" s="13">
        <v>900</v>
      </c>
      <c r="N21" s="14">
        <v>44301</v>
      </c>
      <c r="O21" s="14">
        <v>44301</v>
      </c>
      <c r="P21" s="10">
        <v>4203</v>
      </c>
      <c r="Q21" s="15">
        <v>45386</v>
      </c>
      <c r="R21" s="13">
        <v>1226.1099999999999</v>
      </c>
      <c r="S21" s="13">
        <v>1226.1099999999999</v>
      </c>
      <c r="T21" s="16">
        <f>SUM(RAW_DATA!$S21-RAW_DATA!$R21)</f>
        <v>0</v>
      </c>
      <c r="U21" s="9">
        <v>819962</v>
      </c>
      <c r="V21" s="15">
        <v>45425</v>
      </c>
      <c r="W21" s="9" t="s">
        <v>41</v>
      </c>
      <c r="X21" s="9"/>
      <c r="Y21" s="17"/>
      <c r="Z21" s="17"/>
    </row>
    <row r="22" spans="1:26" ht="15.75" customHeight="1">
      <c r="A22" s="9" t="s">
        <v>106</v>
      </c>
      <c r="B22" s="9" t="s">
        <v>35</v>
      </c>
      <c r="C22" s="9" t="s">
        <v>107</v>
      </c>
      <c r="D22" s="9" t="s">
        <v>108</v>
      </c>
      <c r="E22" s="9">
        <v>1084164</v>
      </c>
      <c r="F22" s="9">
        <v>82491</v>
      </c>
      <c r="G22" s="10" t="s">
        <v>28</v>
      </c>
      <c r="H22" s="9" t="s">
        <v>83</v>
      </c>
      <c r="I22" s="9" t="s">
        <v>50</v>
      </c>
      <c r="J22" s="11" t="s">
        <v>40</v>
      </c>
      <c r="K22" s="9" t="s">
        <v>32</v>
      </c>
      <c r="L22" s="12">
        <v>44411</v>
      </c>
      <c r="M22" s="13">
        <v>500</v>
      </c>
      <c r="N22" s="14">
        <v>44532</v>
      </c>
      <c r="O22" s="14">
        <v>44654</v>
      </c>
      <c r="P22" s="10">
        <v>4187</v>
      </c>
      <c r="Q22" s="15">
        <v>45138</v>
      </c>
      <c r="R22" s="13">
        <v>14987.36</v>
      </c>
      <c r="S22" s="13">
        <v>14987.36</v>
      </c>
      <c r="T22" s="16">
        <f>SUM(RAW_DATA!$S22-RAW_DATA!$R22)</f>
        <v>0</v>
      </c>
      <c r="U22" s="9">
        <v>803144</v>
      </c>
      <c r="V22" s="15">
        <v>45177</v>
      </c>
      <c r="W22" s="9" t="s">
        <v>41</v>
      </c>
      <c r="X22" s="9"/>
      <c r="Y22" s="17"/>
      <c r="Z22" s="17"/>
    </row>
    <row r="23" spans="1:26" ht="15.75" customHeight="1">
      <c r="A23" s="9" t="s">
        <v>109</v>
      </c>
      <c r="B23" s="9" t="s">
        <v>35</v>
      </c>
      <c r="C23" s="9" t="s">
        <v>110</v>
      </c>
      <c r="D23" s="9" t="s">
        <v>111</v>
      </c>
      <c r="E23" s="9">
        <v>1048150</v>
      </c>
      <c r="F23" s="9">
        <v>80036</v>
      </c>
      <c r="G23" s="10" t="s">
        <v>28</v>
      </c>
      <c r="H23" s="9" t="s">
        <v>90</v>
      </c>
      <c r="I23" s="9" t="s">
        <v>50</v>
      </c>
      <c r="J23" s="11" t="s">
        <v>55</v>
      </c>
      <c r="K23" s="9" t="s">
        <v>32</v>
      </c>
      <c r="L23" s="12">
        <v>44126</v>
      </c>
      <c r="M23" s="13">
        <v>500</v>
      </c>
      <c r="N23" s="14">
        <v>44126</v>
      </c>
      <c r="O23" s="14">
        <v>44129</v>
      </c>
      <c r="P23" s="10">
        <v>4189</v>
      </c>
      <c r="Q23" s="15">
        <v>45139</v>
      </c>
      <c r="R23" s="13">
        <v>8330.3700000000008</v>
      </c>
      <c r="S23" s="13">
        <v>8330.3700000000008</v>
      </c>
      <c r="T23" s="16">
        <f>SUM(RAW_DATA!$S23-RAW_DATA!$R23)</f>
        <v>0</v>
      </c>
      <c r="U23" s="9">
        <v>801177</v>
      </c>
      <c r="V23" s="15">
        <v>45146</v>
      </c>
      <c r="W23" s="15" t="s">
        <v>41</v>
      </c>
      <c r="X23" s="9"/>
      <c r="Y23" s="17"/>
      <c r="Z23" s="17"/>
    </row>
    <row r="24" spans="1:26" ht="15.75" customHeight="1">
      <c r="A24" s="9" t="s">
        <v>112</v>
      </c>
      <c r="B24" s="9" t="s">
        <v>35</v>
      </c>
      <c r="C24" s="9" t="s">
        <v>113</v>
      </c>
      <c r="D24" s="9" t="s">
        <v>114</v>
      </c>
      <c r="E24" s="9">
        <v>1006948</v>
      </c>
      <c r="F24" s="9">
        <v>75115</v>
      </c>
      <c r="G24" s="10" t="s">
        <v>28</v>
      </c>
      <c r="H24" s="9" t="s">
        <v>115</v>
      </c>
      <c r="I24" s="9" t="s">
        <v>50</v>
      </c>
      <c r="J24" s="11" t="s">
        <v>55</v>
      </c>
      <c r="K24" s="9" t="s">
        <v>32</v>
      </c>
      <c r="L24" s="12">
        <v>43826</v>
      </c>
      <c r="M24" s="13">
        <v>500</v>
      </c>
      <c r="N24" s="14">
        <v>43826</v>
      </c>
      <c r="O24" s="14">
        <v>43829</v>
      </c>
      <c r="P24" s="10">
        <v>4191</v>
      </c>
      <c r="Q24" s="15">
        <v>45198</v>
      </c>
      <c r="R24" s="13">
        <v>7569.4</v>
      </c>
      <c r="S24" s="13">
        <v>7569.4</v>
      </c>
      <c r="T24" s="16">
        <f>SUM(RAW_DATA!$S24-RAW_DATA!$R24)</f>
        <v>0</v>
      </c>
      <c r="U24" s="9">
        <v>808702</v>
      </c>
      <c r="V24" s="15">
        <v>45257</v>
      </c>
      <c r="W24" s="15" t="s">
        <v>41</v>
      </c>
      <c r="X24" s="9"/>
      <c r="Y24" s="17"/>
      <c r="Z24" s="17"/>
    </row>
    <row r="25" spans="1:26" ht="15.75" customHeight="1">
      <c r="A25" s="9" t="s">
        <v>116</v>
      </c>
      <c r="B25" s="9" t="s">
        <v>35</v>
      </c>
      <c r="C25" s="9" t="s">
        <v>117</v>
      </c>
      <c r="D25" s="9" t="s">
        <v>118</v>
      </c>
      <c r="E25" s="9">
        <v>1080758</v>
      </c>
      <c r="F25" s="9">
        <v>82026</v>
      </c>
      <c r="G25" s="10" t="s">
        <v>28</v>
      </c>
      <c r="H25" s="9" t="s">
        <v>119</v>
      </c>
      <c r="I25" s="9" t="s">
        <v>39</v>
      </c>
      <c r="J25" s="11" t="s">
        <v>40</v>
      </c>
      <c r="K25" s="9" t="s">
        <v>32</v>
      </c>
      <c r="L25" s="12">
        <v>44368</v>
      </c>
      <c r="M25" s="13">
        <v>2900</v>
      </c>
      <c r="N25" s="14">
        <v>44596</v>
      </c>
      <c r="O25" s="14">
        <v>44653</v>
      </c>
      <c r="P25" s="10">
        <v>4181</v>
      </c>
      <c r="Q25" s="15">
        <v>45105</v>
      </c>
      <c r="R25" s="13">
        <v>7742.94</v>
      </c>
      <c r="S25" s="13">
        <v>7742.94</v>
      </c>
      <c r="T25" s="16">
        <f>SUM(RAW_DATA!$S25-RAW_DATA!$R25)</f>
        <v>0</v>
      </c>
      <c r="U25" s="9">
        <v>799844</v>
      </c>
      <c r="V25" s="15">
        <v>45126</v>
      </c>
      <c r="W25" s="15" t="s">
        <v>41</v>
      </c>
      <c r="X25" s="9"/>
      <c r="Y25" s="17"/>
      <c r="Z25" s="17"/>
    </row>
    <row r="26" spans="1:26" ht="15.75" customHeight="1">
      <c r="A26" s="9" t="s">
        <v>120</v>
      </c>
      <c r="B26" s="9" t="s">
        <v>35</v>
      </c>
      <c r="C26" s="9" t="s">
        <v>121</v>
      </c>
      <c r="D26" s="9" t="s">
        <v>122</v>
      </c>
      <c r="E26" s="9">
        <v>1003970</v>
      </c>
      <c r="F26" s="9">
        <v>75093</v>
      </c>
      <c r="G26" s="10" t="s">
        <v>28</v>
      </c>
      <c r="H26" s="9" t="s">
        <v>104</v>
      </c>
      <c r="I26" s="9" t="s">
        <v>50</v>
      </c>
      <c r="J26" s="11" t="s">
        <v>40</v>
      </c>
      <c r="K26" s="9" t="s">
        <v>32</v>
      </c>
      <c r="L26" s="12">
        <v>43826</v>
      </c>
      <c r="M26" s="13">
        <v>500</v>
      </c>
      <c r="N26" s="14">
        <v>44054</v>
      </c>
      <c r="O26" s="14">
        <v>44062</v>
      </c>
      <c r="P26" s="10">
        <v>4190</v>
      </c>
      <c r="Q26" s="15">
        <v>45175</v>
      </c>
      <c r="R26" s="13">
        <v>22411.43</v>
      </c>
      <c r="S26" s="13">
        <v>22411.43</v>
      </c>
      <c r="T26" s="16">
        <f>SUM(RAW_DATA!$S26-RAW_DATA!$R26)</f>
        <v>0</v>
      </c>
      <c r="U26" s="9">
        <v>805306</v>
      </c>
      <c r="V26" s="15">
        <v>45205</v>
      </c>
      <c r="W26" s="15" t="s">
        <v>41</v>
      </c>
      <c r="X26" s="9"/>
      <c r="Y26" s="17"/>
      <c r="Z26" s="17"/>
    </row>
    <row r="27" spans="1:26" ht="15.75" customHeight="1">
      <c r="A27" s="9" t="s">
        <v>123</v>
      </c>
      <c r="B27" s="9" t="s">
        <v>35</v>
      </c>
      <c r="C27" s="9" t="s">
        <v>124</v>
      </c>
      <c r="D27" s="9" t="s">
        <v>125</v>
      </c>
      <c r="E27" s="9">
        <v>1052226</v>
      </c>
      <c r="F27" s="9">
        <v>80086</v>
      </c>
      <c r="G27" s="10" t="s">
        <v>28</v>
      </c>
      <c r="H27" s="9" t="s">
        <v>119</v>
      </c>
      <c r="I27" s="9" t="s">
        <v>50</v>
      </c>
      <c r="J27" s="11" t="s">
        <v>31</v>
      </c>
      <c r="K27" s="9" t="s">
        <v>32</v>
      </c>
      <c r="L27" s="12">
        <v>44158</v>
      </c>
      <c r="M27" s="13">
        <v>500</v>
      </c>
      <c r="N27" s="14">
        <v>44197</v>
      </c>
      <c r="O27" s="14">
        <v>44212</v>
      </c>
      <c r="P27" s="10">
        <v>4204</v>
      </c>
      <c r="Q27" s="15">
        <v>45387</v>
      </c>
      <c r="R27" s="13">
        <v>18887.099999999999</v>
      </c>
      <c r="S27" s="13">
        <v>18887.099999999999</v>
      </c>
      <c r="T27" s="16">
        <f>SUM(RAW_DATA!$S27-RAW_DATA!$R27)</f>
        <v>0</v>
      </c>
      <c r="U27" s="9">
        <v>821670</v>
      </c>
      <c r="V27" s="15">
        <v>45441</v>
      </c>
      <c r="W27" s="9" t="s">
        <v>41</v>
      </c>
      <c r="X27" s="9"/>
      <c r="Y27" s="17"/>
      <c r="Z27" s="17"/>
    </row>
    <row r="28" spans="1:26" ht="15.75" customHeight="1">
      <c r="A28" s="9" t="s">
        <v>126</v>
      </c>
      <c r="B28" s="9" t="s">
        <v>35</v>
      </c>
      <c r="C28" s="9" t="s">
        <v>127</v>
      </c>
      <c r="D28" s="9" t="s">
        <v>128</v>
      </c>
      <c r="E28" s="9">
        <v>1034251</v>
      </c>
      <c r="F28" s="9">
        <v>77151</v>
      </c>
      <c r="G28" s="10" t="s">
        <v>28</v>
      </c>
      <c r="H28" s="9" t="s">
        <v>115</v>
      </c>
      <c r="I28" s="9" t="s">
        <v>50</v>
      </c>
      <c r="J28" s="11" t="s">
        <v>55</v>
      </c>
      <c r="K28" s="9" t="s">
        <v>32</v>
      </c>
      <c r="L28" s="12">
        <v>44007</v>
      </c>
      <c r="M28" s="13">
        <v>250</v>
      </c>
      <c r="N28" s="14">
        <v>44007</v>
      </c>
      <c r="O28" s="14">
        <v>44011</v>
      </c>
      <c r="P28" s="10">
        <v>4197</v>
      </c>
      <c r="Q28" s="15">
        <v>45230</v>
      </c>
      <c r="R28" s="13">
        <v>11356.93</v>
      </c>
      <c r="S28" s="13">
        <v>11356.93</v>
      </c>
      <c r="T28" s="16">
        <f>SUM(RAW_DATA!$S28-RAW_DATA!$R28)</f>
        <v>0</v>
      </c>
      <c r="U28" s="9">
        <v>813195</v>
      </c>
      <c r="V28" s="15">
        <v>45324</v>
      </c>
      <c r="W28" s="15" t="s">
        <v>41</v>
      </c>
      <c r="X28" s="9"/>
      <c r="Y28" s="17"/>
      <c r="Z28" s="17"/>
    </row>
    <row r="29" spans="1:26" ht="15.75" customHeight="1">
      <c r="A29" s="9" t="s">
        <v>129</v>
      </c>
      <c r="B29" s="9" t="s">
        <v>35</v>
      </c>
      <c r="C29" s="9" t="s">
        <v>130</v>
      </c>
      <c r="D29" s="9" t="s">
        <v>131</v>
      </c>
      <c r="E29" s="9">
        <v>1099356</v>
      </c>
      <c r="F29" s="9">
        <v>82902</v>
      </c>
      <c r="G29" s="10" t="s">
        <v>28</v>
      </c>
      <c r="H29" s="9" t="s">
        <v>119</v>
      </c>
      <c r="I29" s="9" t="s">
        <v>50</v>
      </c>
      <c r="J29" s="11" t="s">
        <v>31</v>
      </c>
      <c r="K29" s="9" t="s">
        <v>32</v>
      </c>
      <c r="L29" s="12">
        <v>44519</v>
      </c>
      <c r="M29" s="13"/>
      <c r="N29" s="14">
        <v>45126</v>
      </c>
      <c r="O29" s="14">
        <v>45128</v>
      </c>
      <c r="P29" s="10">
        <v>4199</v>
      </c>
      <c r="Q29" s="15">
        <v>45323</v>
      </c>
      <c r="R29" s="13">
        <v>5354.41</v>
      </c>
      <c r="S29" s="13">
        <v>5354.41</v>
      </c>
      <c r="T29" s="16">
        <f>SUM(RAW_DATA!$S29-RAW_DATA!$R29)</f>
        <v>0</v>
      </c>
      <c r="U29" s="9">
        <v>826308</v>
      </c>
      <c r="V29" s="15">
        <v>45503</v>
      </c>
      <c r="W29" s="9" t="s">
        <v>41</v>
      </c>
      <c r="X29" s="9"/>
      <c r="Y29" s="17"/>
      <c r="Z29" s="17"/>
    </row>
    <row r="30" spans="1:26" ht="15.75" customHeight="1">
      <c r="A30" s="9" t="s">
        <v>132</v>
      </c>
      <c r="B30" s="9" t="s">
        <v>35</v>
      </c>
      <c r="C30" s="9" t="s">
        <v>133</v>
      </c>
      <c r="D30" s="9" t="s">
        <v>134</v>
      </c>
      <c r="E30" s="9">
        <v>1097816</v>
      </c>
      <c r="F30" s="9">
        <v>83513</v>
      </c>
      <c r="G30" s="10" t="s">
        <v>28</v>
      </c>
      <c r="H30" s="9" t="s">
        <v>115</v>
      </c>
      <c r="I30" s="9" t="s">
        <v>39</v>
      </c>
      <c r="J30" s="11" t="s">
        <v>40</v>
      </c>
      <c r="K30" s="9" t="s">
        <v>32</v>
      </c>
      <c r="L30" s="12"/>
      <c r="M30" s="13">
        <v>500</v>
      </c>
      <c r="N30" s="14">
        <v>44588</v>
      </c>
      <c r="O30" s="14">
        <v>44844</v>
      </c>
      <c r="P30" s="10">
        <v>4176</v>
      </c>
      <c r="Q30" s="15">
        <v>44922</v>
      </c>
      <c r="R30" s="13">
        <v>15437.96</v>
      </c>
      <c r="S30" s="13">
        <v>15437.96</v>
      </c>
      <c r="T30" s="16">
        <f>SUM(RAW_DATA!$S30-RAW_DATA!$R30)</f>
        <v>0</v>
      </c>
      <c r="U30" s="9">
        <v>798123</v>
      </c>
      <c r="V30" s="15">
        <v>45099</v>
      </c>
      <c r="W30" s="15" t="s">
        <v>41</v>
      </c>
      <c r="X30" s="9"/>
      <c r="Y30" s="17"/>
      <c r="Z30" s="17"/>
    </row>
    <row r="31" spans="1:26" ht="15.75" customHeight="1">
      <c r="A31" s="9" t="s">
        <v>135</v>
      </c>
      <c r="B31" s="9" t="s">
        <v>35</v>
      </c>
      <c r="C31" s="9" t="s">
        <v>136</v>
      </c>
      <c r="D31" s="9" t="s">
        <v>137</v>
      </c>
      <c r="E31" s="9">
        <v>1098818</v>
      </c>
      <c r="F31" s="9">
        <v>83582</v>
      </c>
      <c r="G31" s="10" t="s">
        <v>28</v>
      </c>
      <c r="H31" s="9" t="s">
        <v>115</v>
      </c>
      <c r="I31" s="9" t="s">
        <v>39</v>
      </c>
      <c r="J31" s="11" t="s">
        <v>55</v>
      </c>
      <c r="K31" s="9" t="s">
        <v>56</v>
      </c>
      <c r="L31" s="12">
        <v>44516</v>
      </c>
      <c r="M31" s="13">
        <v>500</v>
      </c>
      <c r="N31" s="14"/>
      <c r="O31" s="14"/>
      <c r="P31" s="10"/>
      <c r="Q31" s="9"/>
      <c r="R31" s="13"/>
      <c r="S31" s="13"/>
      <c r="T31" s="16">
        <f>SUM(RAW_DATA!$S31-RAW_DATA!$R31)</f>
        <v>0</v>
      </c>
      <c r="U31" s="9"/>
      <c r="V31" s="9"/>
      <c r="W31" s="9" t="s">
        <v>33</v>
      </c>
      <c r="X31" s="9"/>
      <c r="Y31" s="17"/>
      <c r="Z31" s="17"/>
    </row>
    <row r="32" spans="1:26" ht="15.75" customHeight="1">
      <c r="A32" s="9"/>
      <c r="B32" s="9" t="s">
        <v>138</v>
      </c>
      <c r="C32" s="9" t="s">
        <v>139</v>
      </c>
      <c r="D32" s="9" t="s">
        <v>140</v>
      </c>
      <c r="E32" s="9">
        <v>1129904</v>
      </c>
      <c r="F32" s="9">
        <v>85451</v>
      </c>
      <c r="G32" s="10" t="s">
        <v>28</v>
      </c>
      <c r="H32" s="9" t="s">
        <v>141</v>
      </c>
      <c r="I32" s="9" t="s">
        <v>39</v>
      </c>
      <c r="J32" s="11" t="s">
        <v>55</v>
      </c>
      <c r="K32" s="9" t="s">
        <v>56</v>
      </c>
      <c r="L32" s="12">
        <v>44754</v>
      </c>
      <c r="M32" s="13">
        <v>9700</v>
      </c>
      <c r="N32" s="14"/>
      <c r="O32" s="14"/>
      <c r="P32" s="10"/>
      <c r="Q32" s="9"/>
      <c r="R32" s="13"/>
      <c r="S32" s="13"/>
      <c r="T32" s="16">
        <f>SUM(RAW_DATA!$S32-RAW_DATA!$R32)</f>
        <v>0</v>
      </c>
      <c r="U32" s="9"/>
      <c r="V32" s="9"/>
      <c r="W32" s="9" t="s">
        <v>33</v>
      </c>
      <c r="X32" s="9"/>
      <c r="Y32" s="17"/>
      <c r="Z32" s="17"/>
    </row>
    <row r="33" spans="1:26" ht="15.75" customHeight="1">
      <c r="A33" s="9" t="s">
        <v>142</v>
      </c>
      <c r="B33" s="9" t="s">
        <v>138</v>
      </c>
      <c r="C33" s="9" t="s">
        <v>143</v>
      </c>
      <c r="D33" s="9" t="s">
        <v>144</v>
      </c>
      <c r="E33" s="9">
        <v>1141526</v>
      </c>
      <c r="F33" s="9">
        <v>86136</v>
      </c>
      <c r="G33" s="10" t="s">
        <v>28</v>
      </c>
      <c r="H33" s="9" t="s">
        <v>38</v>
      </c>
      <c r="I33" s="9" t="s">
        <v>50</v>
      </c>
      <c r="J33" s="11" t="s">
        <v>55</v>
      </c>
      <c r="K33" s="9" t="s">
        <v>32</v>
      </c>
      <c r="L33" s="12">
        <v>44816</v>
      </c>
      <c r="M33" s="13">
        <v>575</v>
      </c>
      <c r="N33" s="14">
        <v>44868</v>
      </c>
      <c r="O33" s="14">
        <v>44877</v>
      </c>
      <c r="P33" s="10">
        <v>43</v>
      </c>
      <c r="Q33" s="15">
        <v>45210</v>
      </c>
      <c r="R33" s="13">
        <v>17026.88</v>
      </c>
      <c r="S33" s="13">
        <v>17026.88</v>
      </c>
      <c r="T33" s="16">
        <f>SUM(RAW_DATA!$S33-RAW_DATA!$R33)</f>
        <v>0</v>
      </c>
      <c r="U33" s="9">
        <v>806701</v>
      </c>
      <c r="V33" s="15">
        <v>45224</v>
      </c>
      <c r="W33" s="9" t="s">
        <v>41</v>
      </c>
      <c r="X33" s="9"/>
      <c r="Y33" s="17"/>
      <c r="Z33" s="17"/>
    </row>
    <row r="34" spans="1:26" ht="15.75" customHeight="1">
      <c r="A34" s="9" t="s">
        <v>145</v>
      </c>
      <c r="B34" s="9" t="s">
        <v>138</v>
      </c>
      <c r="C34" s="9" t="s">
        <v>146</v>
      </c>
      <c r="D34" s="9" t="s">
        <v>147</v>
      </c>
      <c r="E34" s="9">
        <v>1218759</v>
      </c>
      <c r="F34" s="9">
        <v>90624</v>
      </c>
      <c r="G34" s="10" t="s">
        <v>28</v>
      </c>
      <c r="H34" s="9" t="s">
        <v>38</v>
      </c>
      <c r="I34" s="9" t="s">
        <v>50</v>
      </c>
      <c r="J34" s="11" t="s">
        <v>55</v>
      </c>
      <c r="K34" s="9" t="s">
        <v>97</v>
      </c>
      <c r="L34" s="12">
        <v>45330</v>
      </c>
      <c r="M34" s="13">
        <v>575</v>
      </c>
      <c r="N34" s="14"/>
      <c r="O34" s="14"/>
      <c r="P34" s="10"/>
      <c r="Q34" s="15"/>
      <c r="R34" s="13"/>
      <c r="S34" s="13"/>
      <c r="T34" s="16">
        <f>SUM(RAW_DATA!$S34-RAW_DATA!$R34)</f>
        <v>0</v>
      </c>
      <c r="U34" s="9"/>
      <c r="V34" s="15"/>
      <c r="W34" s="9" t="s">
        <v>33</v>
      </c>
      <c r="X34" s="9"/>
      <c r="Y34" s="17"/>
      <c r="Z34" s="17"/>
    </row>
    <row r="35" spans="1:26" ht="15.75" customHeight="1">
      <c r="A35" s="9" t="s">
        <v>148</v>
      </c>
      <c r="B35" s="9" t="s">
        <v>138</v>
      </c>
      <c r="C35" s="9" t="s">
        <v>149</v>
      </c>
      <c r="D35" s="9" t="s">
        <v>150</v>
      </c>
      <c r="E35" s="9">
        <v>1196510</v>
      </c>
      <c r="F35" s="9">
        <v>89478</v>
      </c>
      <c r="G35" s="10" t="s">
        <v>28</v>
      </c>
      <c r="H35" s="9" t="s">
        <v>38</v>
      </c>
      <c r="I35" s="9" t="s">
        <v>39</v>
      </c>
      <c r="J35" s="11" t="s">
        <v>55</v>
      </c>
      <c r="K35" s="9" t="s">
        <v>32</v>
      </c>
      <c r="L35" s="12">
        <v>45191</v>
      </c>
      <c r="M35" s="13">
        <v>90000</v>
      </c>
      <c r="N35" s="14">
        <v>45205</v>
      </c>
      <c r="O35" s="14">
        <v>45499</v>
      </c>
      <c r="P35" s="10">
        <v>163</v>
      </c>
      <c r="Q35" s="15">
        <v>45789</v>
      </c>
      <c r="R35" s="13">
        <v>70574.100000000006</v>
      </c>
      <c r="S35" s="13">
        <v>0</v>
      </c>
      <c r="T35" s="16">
        <f>SUM(RAW_DATA!$S35-RAW_DATA!$R35)</f>
        <v>-70574.100000000006</v>
      </c>
      <c r="U35" s="9"/>
      <c r="V35" s="15"/>
      <c r="W35" s="9" t="s">
        <v>33</v>
      </c>
      <c r="X35" s="9"/>
      <c r="Y35" s="17"/>
      <c r="Z35" s="17"/>
    </row>
    <row r="36" spans="1:26" ht="15.75" customHeight="1">
      <c r="A36" s="9" t="s">
        <v>151</v>
      </c>
      <c r="B36" s="9" t="s">
        <v>138</v>
      </c>
      <c r="C36" s="9" t="s">
        <v>152</v>
      </c>
      <c r="D36" s="9" t="s">
        <v>153</v>
      </c>
      <c r="E36" s="9">
        <v>1314173</v>
      </c>
      <c r="F36" s="9">
        <v>93452</v>
      </c>
      <c r="G36" s="10" t="s">
        <v>28</v>
      </c>
      <c r="H36" s="9" t="s">
        <v>154</v>
      </c>
      <c r="I36" s="9" t="s">
        <v>155</v>
      </c>
      <c r="J36" s="11" t="s">
        <v>55</v>
      </c>
      <c r="K36" s="9" t="s">
        <v>32</v>
      </c>
      <c r="L36" s="12">
        <v>45565</v>
      </c>
      <c r="M36" s="13">
        <v>4000</v>
      </c>
      <c r="N36" s="14">
        <v>45618</v>
      </c>
      <c r="O36" s="14">
        <v>45619</v>
      </c>
      <c r="P36" s="10">
        <v>245</v>
      </c>
      <c r="Q36" s="15">
        <v>45866</v>
      </c>
      <c r="R36" s="13">
        <v>3552.53</v>
      </c>
      <c r="S36" s="13">
        <v>0</v>
      </c>
      <c r="T36" s="16">
        <f>SUM(RAW_DATA!$S36-RAW_DATA!$R36)</f>
        <v>-3552.53</v>
      </c>
      <c r="U36" s="9"/>
      <c r="V36" s="15"/>
      <c r="W36" s="9" t="s">
        <v>33</v>
      </c>
      <c r="X36" s="9"/>
      <c r="Y36" s="17"/>
      <c r="Z36" s="17"/>
    </row>
    <row r="37" spans="1:26" ht="15.75" customHeight="1">
      <c r="A37" s="9"/>
      <c r="B37" s="9" t="s">
        <v>138</v>
      </c>
      <c r="C37" s="9" t="s">
        <v>156</v>
      </c>
      <c r="D37" s="9" t="s">
        <v>157</v>
      </c>
      <c r="E37" s="9">
        <v>1320962</v>
      </c>
      <c r="F37" s="9">
        <v>93925</v>
      </c>
      <c r="G37" s="10" t="s">
        <v>28</v>
      </c>
      <c r="H37" s="9" t="s">
        <v>154</v>
      </c>
      <c r="I37" s="9" t="s">
        <v>155</v>
      </c>
      <c r="J37" s="11" t="s">
        <v>55</v>
      </c>
      <c r="K37" s="9" t="s">
        <v>97</v>
      </c>
      <c r="L37" s="12">
        <v>45609</v>
      </c>
      <c r="M37" s="13">
        <v>4100</v>
      </c>
      <c r="N37" s="14"/>
      <c r="O37" s="14"/>
      <c r="P37" s="10"/>
      <c r="Q37" s="15"/>
      <c r="R37" s="13"/>
      <c r="S37" s="13"/>
      <c r="T37" s="16">
        <f>SUM(RAW_DATA!$S37-RAW_DATA!$R37)</f>
        <v>0</v>
      </c>
      <c r="U37" s="9"/>
      <c r="V37" s="15"/>
      <c r="W37" s="9" t="s">
        <v>33</v>
      </c>
      <c r="X37" s="9"/>
      <c r="Y37" s="17"/>
      <c r="Z37" s="17"/>
    </row>
    <row r="38" spans="1:26" ht="15.75" customHeight="1">
      <c r="A38" s="9" t="s">
        <v>158</v>
      </c>
      <c r="B38" s="9" t="s">
        <v>138</v>
      </c>
      <c r="C38" s="9" t="s">
        <v>159</v>
      </c>
      <c r="D38" s="9" t="s">
        <v>160</v>
      </c>
      <c r="E38" s="9">
        <v>1219382</v>
      </c>
      <c r="F38" s="9">
        <v>90587</v>
      </c>
      <c r="G38" s="10" t="s">
        <v>28</v>
      </c>
      <c r="H38" s="9" t="s">
        <v>154</v>
      </c>
      <c r="I38" s="9" t="s">
        <v>39</v>
      </c>
      <c r="J38" s="11" t="s">
        <v>55</v>
      </c>
      <c r="K38" s="9" t="s">
        <v>97</v>
      </c>
      <c r="L38" s="12">
        <v>45338</v>
      </c>
      <c r="M38" s="13">
        <v>18700</v>
      </c>
      <c r="N38" s="14"/>
      <c r="O38" s="14"/>
      <c r="P38" s="10"/>
      <c r="Q38" s="15"/>
      <c r="R38" s="13"/>
      <c r="S38" s="13"/>
      <c r="T38" s="16">
        <f>SUM(RAW_DATA!$S38-RAW_DATA!$R38)</f>
        <v>0</v>
      </c>
      <c r="U38" s="9"/>
      <c r="V38" s="15"/>
      <c r="W38" s="9" t="s">
        <v>33</v>
      </c>
      <c r="X38" s="9"/>
      <c r="Y38" s="17"/>
      <c r="Z38" s="17"/>
    </row>
    <row r="39" spans="1:26" ht="15.75" customHeight="1">
      <c r="A39" s="9" t="s">
        <v>161</v>
      </c>
      <c r="B39" s="9" t="s">
        <v>138</v>
      </c>
      <c r="C39" s="9" t="s">
        <v>162</v>
      </c>
      <c r="D39" s="9" t="s">
        <v>163</v>
      </c>
      <c r="E39" s="9">
        <v>1154680</v>
      </c>
      <c r="F39" s="9">
        <v>86753</v>
      </c>
      <c r="G39" s="10" t="s">
        <v>28</v>
      </c>
      <c r="H39" s="9" t="s">
        <v>54</v>
      </c>
      <c r="I39" s="9" t="s">
        <v>50</v>
      </c>
      <c r="J39" s="11" t="s">
        <v>55</v>
      </c>
      <c r="K39" s="9" t="s">
        <v>32</v>
      </c>
      <c r="L39" s="12">
        <v>44900</v>
      </c>
      <c r="M39" s="13">
        <v>575</v>
      </c>
      <c r="N39" s="14">
        <v>45121</v>
      </c>
      <c r="O39" s="14">
        <v>45128</v>
      </c>
      <c r="P39" s="10">
        <v>197</v>
      </c>
      <c r="Q39" s="15">
        <v>45824</v>
      </c>
      <c r="R39" s="13">
        <v>12748.05</v>
      </c>
      <c r="S39" s="13">
        <v>0</v>
      </c>
      <c r="T39" s="16">
        <f>SUM(RAW_DATA!$S39-RAW_DATA!$R39)</f>
        <v>-12748.05</v>
      </c>
      <c r="U39" s="9"/>
      <c r="V39" s="15"/>
      <c r="W39" s="9" t="s">
        <v>33</v>
      </c>
      <c r="X39" s="9"/>
      <c r="Y39" s="17"/>
      <c r="Z39" s="17"/>
    </row>
    <row r="40" spans="1:26" ht="15.75" customHeight="1">
      <c r="A40" s="9" t="s">
        <v>164</v>
      </c>
      <c r="B40" s="9" t="s">
        <v>138</v>
      </c>
      <c r="C40" s="9" t="s">
        <v>162</v>
      </c>
      <c r="D40" s="9" t="s">
        <v>163</v>
      </c>
      <c r="E40" s="9">
        <v>1302806</v>
      </c>
      <c r="F40" s="9">
        <v>92774</v>
      </c>
      <c r="G40" s="10" t="s">
        <v>28</v>
      </c>
      <c r="H40" s="9" t="s">
        <v>154</v>
      </c>
      <c r="I40" s="9" t="s">
        <v>155</v>
      </c>
      <c r="J40" s="11" t="s">
        <v>55</v>
      </c>
      <c r="K40" s="9" t="s">
        <v>32</v>
      </c>
      <c r="L40" s="12">
        <v>45508</v>
      </c>
      <c r="M40" s="13">
        <v>4000</v>
      </c>
      <c r="N40" s="14">
        <v>45524</v>
      </c>
      <c r="O40" s="14">
        <v>45525</v>
      </c>
      <c r="P40" s="10">
        <v>156</v>
      </c>
      <c r="Q40" s="15">
        <v>45783</v>
      </c>
      <c r="R40" s="13">
        <v>2236.9299999999998</v>
      </c>
      <c r="S40" s="13">
        <v>2236.9299999999998</v>
      </c>
      <c r="T40" s="16">
        <f>SUM(RAW_DATA!$S40-RAW_DATA!$R40)</f>
        <v>0</v>
      </c>
      <c r="U40" s="9">
        <v>854005</v>
      </c>
      <c r="V40" s="15">
        <v>45820</v>
      </c>
      <c r="W40" s="9" t="s">
        <v>41</v>
      </c>
      <c r="X40" s="18" t="s">
        <v>165</v>
      </c>
      <c r="Y40" s="17"/>
      <c r="Z40" s="17"/>
    </row>
    <row r="41" spans="1:26" ht="15.75" customHeight="1">
      <c r="A41" s="9" t="s">
        <v>166</v>
      </c>
      <c r="B41" s="9" t="s">
        <v>138</v>
      </c>
      <c r="C41" s="9" t="s">
        <v>167</v>
      </c>
      <c r="D41" s="9" t="s">
        <v>168</v>
      </c>
      <c r="E41" s="9">
        <v>1166957</v>
      </c>
      <c r="F41" s="9">
        <v>87386</v>
      </c>
      <c r="G41" s="10" t="s">
        <v>28</v>
      </c>
      <c r="H41" s="9" t="s">
        <v>38</v>
      </c>
      <c r="I41" s="9" t="s">
        <v>50</v>
      </c>
      <c r="J41" s="11" t="s">
        <v>55</v>
      </c>
      <c r="K41" s="9" t="s">
        <v>32</v>
      </c>
      <c r="L41" s="12">
        <v>44967</v>
      </c>
      <c r="M41" s="13">
        <v>575</v>
      </c>
      <c r="N41" s="14">
        <v>45008</v>
      </c>
      <c r="O41" s="14">
        <v>45010</v>
      </c>
      <c r="P41" s="10">
        <v>28</v>
      </c>
      <c r="Q41" s="15">
        <v>45118</v>
      </c>
      <c r="R41" s="13">
        <v>6616.23</v>
      </c>
      <c r="S41" s="13">
        <v>6616.23</v>
      </c>
      <c r="T41" s="16">
        <f>SUM(RAW_DATA!$S41-RAW_DATA!$R41)</f>
        <v>0</v>
      </c>
      <c r="U41" s="9">
        <v>799845</v>
      </c>
      <c r="V41" s="15">
        <v>45126</v>
      </c>
      <c r="W41" s="15" t="s">
        <v>41</v>
      </c>
      <c r="X41" s="9"/>
      <c r="Y41" s="17"/>
      <c r="Z41" s="17"/>
    </row>
    <row r="42" spans="1:26" ht="15.75" customHeight="1">
      <c r="A42" s="9" t="s">
        <v>169</v>
      </c>
      <c r="B42" s="9" t="s">
        <v>138</v>
      </c>
      <c r="C42" s="9" t="s">
        <v>170</v>
      </c>
      <c r="D42" s="9" t="s">
        <v>171</v>
      </c>
      <c r="E42" s="9">
        <v>1138365</v>
      </c>
      <c r="F42" s="9">
        <v>86018</v>
      </c>
      <c r="G42" s="10" t="s">
        <v>28</v>
      </c>
      <c r="H42" s="9" t="s">
        <v>45</v>
      </c>
      <c r="I42" s="9" t="s">
        <v>50</v>
      </c>
      <c r="J42" s="11" t="s">
        <v>40</v>
      </c>
      <c r="K42" s="9" t="s">
        <v>32</v>
      </c>
      <c r="L42" s="12">
        <v>44810</v>
      </c>
      <c r="M42" s="13">
        <v>19775</v>
      </c>
      <c r="N42" s="14">
        <v>44824</v>
      </c>
      <c r="O42" s="14">
        <v>44878</v>
      </c>
      <c r="P42" s="10">
        <v>15</v>
      </c>
      <c r="Q42" s="15">
        <v>44733</v>
      </c>
      <c r="R42" s="13">
        <v>27095.759999999998</v>
      </c>
      <c r="S42" s="13">
        <v>27095.759999999998</v>
      </c>
      <c r="T42" s="16">
        <f>SUM(RAW_DATA!$S42-RAW_DATA!$R42)</f>
        <v>0</v>
      </c>
      <c r="U42" s="9">
        <v>807815</v>
      </c>
      <c r="V42" s="15">
        <v>45239</v>
      </c>
      <c r="W42" s="9" t="s">
        <v>41</v>
      </c>
      <c r="X42" s="9"/>
      <c r="Y42" s="17"/>
      <c r="Z42" s="17"/>
    </row>
    <row r="43" spans="1:26" ht="15.75" customHeight="1">
      <c r="A43" s="9" t="s">
        <v>172</v>
      </c>
      <c r="B43" s="9" t="s">
        <v>138</v>
      </c>
      <c r="C43" s="9" t="s">
        <v>170</v>
      </c>
      <c r="D43" s="9" t="s">
        <v>171</v>
      </c>
      <c r="E43" s="9">
        <v>1130690</v>
      </c>
      <c r="F43" s="9">
        <v>85488</v>
      </c>
      <c r="G43" s="10" t="s">
        <v>28</v>
      </c>
      <c r="H43" s="9" t="s">
        <v>45</v>
      </c>
      <c r="I43" s="9" t="s">
        <v>50</v>
      </c>
      <c r="J43" s="11" t="s">
        <v>55</v>
      </c>
      <c r="K43" s="9" t="s">
        <v>32</v>
      </c>
      <c r="L43" s="12">
        <v>44749</v>
      </c>
      <c r="M43" s="13">
        <v>6075</v>
      </c>
      <c r="N43" s="14">
        <v>44784</v>
      </c>
      <c r="O43" s="14">
        <v>44787</v>
      </c>
      <c r="P43" s="10">
        <v>80</v>
      </c>
      <c r="Q43" s="15">
        <v>45490</v>
      </c>
      <c r="R43" s="13">
        <v>7902.2</v>
      </c>
      <c r="S43" s="13">
        <v>7902.2</v>
      </c>
      <c r="T43" s="16">
        <f>SUM(RAW_DATA!$S43-RAW_DATA!$R43)</f>
        <v>0</v>
      </c>
      <c r="U43" s="9">
        <v>831865</v>
      </c>
      <c r="V43" s="15">
        <v>45569</v>
      </c>
      <c r="W43" s="9" t="s">
        <v>41</v>
      </c>
      <c r="X43" s="9"/>
      <c r="Y43" s="17"/>
      <c r="Z43" s="17"/>
    </row>
    <row r="44" spans="1:26" ht="15.75" customHeight="1">
      <c r="A44" s="9" t="s">
        <v>173</v>
      </c>
      <c r="B44" s="9" t="s">
        <v>138</v>
      </c>
      <c r="C44" s="9" t="s">
        <v>170</v>
      </c>
      <c r="D44" s="9" t="s">
        <v>171</v>
      </c>
      <c r="E44" s="9">
        <v>1208358</v>
      </c>
      <c r="F44" s="9">
        <v>89203</v>
      </c>
      <c r="G44" s="10" t="s">
        <v>28</v>
      </c>
      <c r="H44" s="9" t="s">
        <v>45</v>
      </c>
      <c r="I44" s="9" t="s">
        <v>50</v>
      </c>
      <c r="J44" s="11" t="s">
        <v>55</v>
      </c>
      <c r="K44" s="9" t="s">
        <v>32</v>
      </c>
      <c r="L44" s="12">
        <v>45265</v>
      </c>
      <c r="M44" s="13">
        <v>21075</v>
      </c>
      <c r="N44" s="14">
        <v>45386</v>
      </c>
      <c r="O44" s="14">
        <v>45402</v>
      </c>
      <c r="P44" s="10">
        <v>239</v>
      </c>
      <c r="Q44" s="15">
        <v>45862</v>
      </c>
      <c r="R44" s="13">
        <v>25778.76</v>
      </c>
      <c r="S44" s="13">
        <v>0</v>
      </c>
      <c r="T44" s="16">
        <f>SUM(RAW_DATA!$S44-RAW_DATA!$R44)</f>
        <v>-25778.76</v>
      </c>
      <c r="U44" s="9"/>
      <c r="V44" s="15"/>
      <c r="W44" s="9" t="s">
        <v>33</v>
      </c>
      <c r="X44" s="9"/>
      <c r="Y44" s="17"/>
      <c r="Z44" s="17"/>
    </row>
    <row r="45" spans="1:26" ht="15.75" customHeight="1">
      <c r="A45" s="9" t="s">
        <v>174</v>
      </c>
      <c r="B45" s="9" t="s">
        <v>138</v>
      </c>
      <c r="C45" s="9" t="s">
        <v>43</v>
      </c>
      <c r="D45" s="9" t="s">
        <v>44</v>
      </c>
      <c r="E45" s="9">
        <v>1310278</v>
      </c>
      <c r="F45" s="9">
        <v>93260</v>
      </c>
      <c r="G45" s="10" t="s">
        <v>28</v>
      </c>
      <c r="H45" s="9" t="s">
        <v>45</v>
      </c>
      <c r="I45" s="9" t="s">
        <v>50</v>
      </c>
      <c r="J45" s="11" t="s">
        <v>55</v>
      </c>
      <c r="K45" s="9" t="s">
        <v>32</v>
      </c>
      <c r="L45" s="12">
        <v>45541</v>
      </c>
      <c r="M45" s="13">
        <v>5575</v>
      </c>
      <c r="N45" s="14">
        <v>45542</v>
      </c>
      <c r="O45" s="14">
        <v>45542</v>
      </c>
      <c r="P45" s="10">
        <v>213</v>
      </c>
      <c r="Q45" s="15">
        <v>45832</v>
      </c>
      <c r="R45" s="13">
        <v>2905.59</v>
      </c>
      <c r="S45" s="13">
        <v>0</v>
      </c>
      <c r="T45" s="16">
        <f>SUM(RAW_DATA!$S45-RAW_DATA!$R45)</f>
        <v>-2905.59</v>
      </c>
      <c r="U45" s="9"/>
      <c r="V45" s="15"/>
      <c r="W45" s="9" t="s">
        <v>33</v>
      </c>
      <c r="X45" s="9"/>
      <c r="Y45" s="17"/>
      <c r="Z45" s="17"/>
    </row>
    <row r="46" spans="1:26" ht="15.75" customHeight="1">
      <c r="A46" s="9" t="s">
        <v>175</v>
      </c>
      <c r="B46" s="9" t="s">
        <v>138</v>
      </c>
      <c r="C46" s="9" t="s">
        <v>43</v>
      </c>
      <c r="D46" s="9" t="s">
        <v>44</v>
      </c>
      <c r="E46" s="9">
        <v>1211600</v>
      </c>
      <c r="F46" s="9">
        <v>90221</v>
      </c>
      <c r="G46" s="10" t="s">
        <v>28</v>
      </c>
      <c r="H46" s="9" t="s">
        <v>45</v>
      </c>
      <c r="I46" s="9" t="s">
        <v>50</v>
      </c>
      <c r="J46" s="11" t="s">
        <v>55</v>
      </c>
      <c r="K46" s="9" t="s">
        <v>32</v>
      </c>
      <c r="L46" s="12">
        <v>45287</v>
      </c>
      <c r="M46" s="13">
        <v>575</v>
      </c>
      <c r="N46" s="14">
        <v>45303</v>
      </c>
      <c r="O46" s="14">
        <v>45304</v>
      </c>
      <c r="P46" s="10">
        <v>78</v>
      </c>
      <c r="Q46" s="15">
        <v>45404</v>
      </c>
      <c r="R46" s="13">
        <v>2731</v>
      </c>
      <c r="S46" s="13">
        <v>2731</v>
      </c>
      <c r="T46" s="16">
        <f>SUM(RAW_DATA!$S46-RAW_DATA!$R46)</f>
        <v>0</v>
      </c>
      <c r="U46" s="9">
        <v>824707</v>
      </c>
      <c r="V46" s="15">
        <v>45482</v>
      </c>
      <c r="W46" s="9" t="s">
        <v>41</v>
      </c>
      <c r="X46" s="9"/>
      <c r="Y46" s="17"/>
      <c r="Z46" s="17"/>
    </row>
    <row r="47" spans="1:26" ht="15.75" customHeight="1">
      <c r="A47" s="9" t="s">
        <v>176</v>
      </c>
      <c r="B47" s="9" t="s">
        <v>138</v>
      </c>
      <c r="C47" s="9" t="s">
        <v>177</v>
      </c>
      <c r="D47" s="9" t="s">
        <v>178</v>
      </c>
      <c r="E47" s="9">
        <v>1301194</v>
      </c>
      <c r="F47" s="9">
        <v>92638</v>
      </c>
      <c r="G47" s="10" t="s">
        <v>28</v>
      </c>
      <c r="H47" s="9" t="s">
        <v>154</v>
      </c>
      <c r="I47" s="9" t="s">
        <v>155</v>
      </c>
      <c r="J47" s="11" t="s">
        <v>55</v>
      </c>
      <c r="K47" s="9" t="s">
        <v>32</v>
      </c>
      <c r="L47" s="12">
        <v>45497</v>
      </c>
      <c r="M47" s="13">
        <v>4000</v>
      </c>
      <c r="N47" s="14">
        <v>45505</v>
      </c>
      <c r="O47" s="14">
        <v>45506</v>
      </c>
      <c r="P47" s="10">
        <v>185</v>
      </c>
      <c r="Q47" s="15">
        <v>45813</v>
      </c>
      <c r="R47" s="13">
        <v>2123.08</v>
      </c>
      <c r="S47" s="13">
        <v>0</v>
      </c>
      <c r="T47" s="16">
        <f>SUM(RAW_DATA!$S47-RAW_DATA!$R47)</f>
        <v>-2123.08</v>
      </c>
      <c r="U47" s="9"/>
      <c r="V47" s="15"/>
      <c r="W47" s="9" t="s">
        <v>33</v>
      </c>
      <c r="X47" s="9"/>
      <c r="Y47" s="17"/>
      <c r="Z47" s="17"/>
    </row>
    <row r="48" spans="1:26" ht="15.75" customHeight="1">
      <c r="A48" s="9" t="s">
        <v>179</v>
      </c>
      <c r="B48" s="9" t="s">
        <v>138</v>
      </c>
      <c r="C48" s="9" t="s">
        <v>180</v>
      </c>
      <c r="D48" s="9" t="s">
        <v>181</v>
      </c>
      <c r="E48" s="9">
        <v>1168027</v>
      </c>
      <c r="F48" s="9">
        <v>87459</v>
      </c>
      <c r="G48" s="10" t="s">
        <v>28</v>
      </c>
      <c r="H48" s="9" t="s">
        <v>38</v>
      </c>
      <c r="I48" s="9" t="s">
        <v>50</v>
      </c>
      <c r="J48" s="11" t="s">
        <v>55</v>
      </c>
      <c r="K48" s="9" t="s">
        <v>56</v>
      </c>
      <c r="L48" s="12">
        <v>44979</v>
      </c>
      <c r="M48" s="13">
        <v>575</v>
      </c>
      <c r="N48" s="14"/>
      <c r="O48" s="14"/>
      <c r="P48" s="10"/>
      <c r="Q48" s="9"/>
      <c r="R48" s="13"/>
      <c r="S48" s="13"/>
      <c r="T48" s="16">
        <f>SUM(RAW_DATA!$S48-RAW_DATA!$R48)</f>
        <v>0</v>
      </c>
      <c r="U48" s="9"/>
      <c r="V48" s="9"/>
      <c r="W48" s="9" t="s">
        <v>33</v>
      </c>
      <c r="X48" s="9"/>
      <c r="Y48" s="17"/>
      <c r="Z48" s="17"/>
    </row>
    <row r="49" spans="1:26" ht="15.75" customHeight="1">
      <c r="A49" s="9" t="s">
        <v>182</v>
      </c>
      <c r="B49" s="9" t="s">
        <v>138</v>
      </c>
      <c r="C49" s="9" t="s">
        <v>183</v>
      </c>
      <c r="D49" s="9" t="s">
        <v>184</v>
      </c>
      <c r="E49" s="9">
        <v>1300411</v>
      </c>
      <c r="F49" s="9">
        <v>92557</v>
      </c>
      <c r="G49" s="10" t="s">
        <v>28</v>
      </c>
      <c r="H49" s="9" t="s">
        <v>154</v>
      </c>
      <c r="I49" s="9" t="s">
        <v>155</v>
      </c>
      <c r="J49" s="11" t="s">
        <v>55</v>
      </c>
      <c r="K49" s="9" t="s">
        <v>32</v>
      </c>
      <c r="L49" s="12">
        <v>45494</v>
      </c>
      <c r="M49" s="13">
        <v>4000</v>
      </c>
      <c r="N49" s="14">
        <v>45528</v>
      </c>
      <c r="O49" s="14">
        <v>45578</v>
      </c>
      <c r="P49" s="10">
        <v>154</v>
      </c>
      <c r="Q49" s="15">
        <v>45783</v>
      </c>
      <c r="R49" s="13">
        <v>3574.99</v>
      </c>
      <c r="S49" s="13">
        <v>3574.99</v>
      </c>
      <c r="T49" s="16">
        <f>SUM(RAW_DATA!$S49-RAW_DATA!$R49)</f>
        <v>0</v>
      </c>
      <c r="U49" s="9">
        <v>854006</v>
      </c>
      <c r="V49" s="15">
        <v>45820</v>
      </c>
      <c r="W49" s="9" t="s">
        <v>41</v>
      </c>
      <c r="X49" s="18" t="s">
        <v>185</v>
      </c>
      <c r="Y49" s="17"/>
      <c r="Z49" s="17"/>
    </row>
    <row r="50" spans="1:26" ht="15.75" customHeight="1">
      <c r="A50" s="9"/>
      <c r="B50" s="9" t="s">
        <v>138</v>
      </c>
      <c r="C50" s="9" t="s">
        <v>186</v>
      </c>
      <c r="D50" s="9" t="s">
        <v>187</v>
      </c>
      <c r="E50" s="9">
        <v>1306782</v>
      </c>
      <c r="F50" s="9">
        <v>92043</v>
      </c>
      <c r="G50" s="10" t="s">
        <v>28</v>
      </c>
      <c r="H50" s="9" t="s">
        <v>54</v>
      </c>
      <c r="I50" s="9" t="s">
        <v>50</v>
      </c>
      <c r="J50" s="11" t="s">
        <v>55</v>
      </c>
      <c r="K50" s="9" t="s">
        <v>97</v>
      </c>
      <c r="L50" s="12">
        <v>45533</v>
      </c>
      <c r="M50" s="13">
        <v>575</v>
      </c>
      <c r="N50" s="14"/>
      <c r="O50" s="14"/>
      <c r="P50" s="10"/>
      <c r="Q50" s="9"/>
      <c r="R50" s="13"/>
      <c r="S50" s="13"/>
      <c r="T50" s="16">
        <f>SUM(RAW_DATA!$S50-RAW_DATA!$R50)</f>
        <v>0</v>
      </c>
      <c r="U50" s="9"/>
      <c r="V50" s="9"/>
      <c r="W50" s="9" t="s">
        <v>33</v>
      </c>
      <c r="X50" s="9"/>
      <c r="Y50" s="17"/>
      <c r="Z50" s="17"/>
    </row>
    <row r="51" spans="1:26" ht="15.75" customHeight="1">
      <c r="A51" s="9" t="s">
        <v>188</v>
      </c>
      <c r="B51" s="9" t="s">
        <v>138</v>
      </c>
      <c r="C51" s="9" t="s">
        <v>189</v>
      </c>
      <c r="D51" s="9" t="s">
        <v>190</v>
      </c>
      <c r="E51" s="9">
        <v>1237242</v>
      </c>
      <c r="F51" s="9">
        <v>91880</v>
      </c>
      <c r="G51" s="10" t="s">
        <v>28</v>
      </c>
      <c r="H51" s="9" t="s">
        <v>54</v>
      </c>
      <c r="I51" s="9" t="s">
        <v>50</v>
      </c>
      <c r="J51" s="11" t="s">
        <v>55</v>
      </c>
      <c r="K51" s="9" t="s">
        <v>97</v>
      </c>
      <c r="L51" s="12">
        <v>45435</v>
      </c>
      <c r="M51" s="13">
        <v>9075</v>
      </c>
      <c r="N51" s="14"/>
      <c r="O51" s="14"/>
      <c r="P51" s="10"/>
      <c r="Q51" s="9"/>
      <c r="R51" s="13"/>
      <c r="S51" s="13"/>
      <c r="T51" s="16">
        <f>SUM(RAW_DATA!$S51-RAW_DATA!$R51)</f>
        <v>0</v>
      </c>
      <c r="U51" s="9"/>
      <c r="V51" s="9"/>
      <c r="W51" s="9" t="s">
        <v>33</v>
      </c>
      <c r="X51" s="9"/>
      <c r="Y51" s="17"/>
      <c r="Z51" s="17"/>
    </row>
    <row r="52" spans="1:26" ht="15.75" customHeight="1">
      <c r="A52" s="9" t="s">
        <v>191</v>
      </c>
      <c r="B52" s="9" t="s">
        <v>138</v>
      </c>
      <c r="C52" s="9" t="s">
        <v>47</v>
      </c>
      <c r="D52" s="9" t="s">
        <v>48</v>
      </c>
      <c r="E52" s="9">
        <v>1196133</v>
      </c>
      <c r="F52" s="9">
        <v>89196</v>
      </c>
      <c r="G52" s="10" t="s">
        <v>28</v>
      </c>
      <c r="H52" s="9" t="s">
        <v>38</v>
      </c>
      <c r="I52" s="9" t="s">
        <v>50</v>
      </c>
      <c r="J52" s="11" t="s">
        <v>55</v>
      </c>
      <c r="K52" s="9" t="s">
        <v>32</v>
      </c>
      <c r="L52" s="12">
        <v>45184</v>
      </c>
      <c r="M52" s="13">
        <v>575</v>
      </c>
      <c r="N52" s="14">
        <v>45202</v>
      </c>
      <c r="O52" s="14">
        <v>45262</v>
      </c>
      <c r="P52" s="10">
        <v>222</v>
      </c>
      <c r="Q52" s="15">
        <v>45835</v>
      </c>
      <c r="R52" s="13">
        <v>37770.33</v>
      </c>
      <c r="S52" s="13">
        <v>0</v>
      </c>
      <c r="T52" s="16">
        <f>SUM(RAW_DATA!$S52-RAW_DATA!$R52)</f>
        <v>-37770.33</v>
      </c>
      <c r="U52" s="9"/>
      <c r="V52" s="9"/>
      <c r="W52" s="9" t="s">
        <v>33</v>
      </c>
      <c r="X52" s="9"/>
      <c r="Y52" s="17"/>
      <c r="Z52" s="17"/>
    </row>
    <row r="53" spans="1:26" ht="15.75" customHeight="1">
      <c r="A53" s="9" t="s">
        <v>192</v>
      </c>
      <c r="B53" s="9" t="s">
        <v>138</v>
      </c>
      <c r="C53" s="9" t="s">
        <v>193</v>
      </c>
      <c r="D53" s="9" t="s">
        <v>194</v>
      </c>
      <c r="E53" s="9">
        <v>1188750</v>
      </c>
      <c r="F53" s="9">
        <v>88871</v>
      </c>
      <c r="G53" s="10" t="s">
        <v>28</v>
      </c>
      <c r="H53" s="9" t="s">
        <v>38</v>
      </c>
      <c r="I53" s="9" t="s">
        <v>50</v>
      </c>
      <c r="J53" s="11" t="s">
        <v>55</v>
      </c>
      <c r="K53" s="9" t="s">
        <v>56</v>
      </c>
      <c r="L53" s="12">
        <v>45133</v>
      </c>
      <c r="M53" s="13"/>
      <c r="N53" s="14"/>
      <c r="O53" s="14"/>
      <c r="P53" s="10"/>
      <c r="Q53" s="9"/>
      <c r="R53" s="13"/>
      <c r="S53" s="13"/>
      <c r="T53" s="16">
        <f>SUM(RAW_DATA!$S53-RAW_DATA!$R53)</f>
        <v>0</v>
      </c>
      <c r="U53" s="9"/>
      <c r="V53" s="9"/>
      <c r="W53" s="9" t="s">
        <v>33</v>
      </c>
      <c r="X53" s="9"/>
      <c r="Y53" s="17"/>
      <c r="Z53" s="17"/>
    </row>
    <row r="54" spans="1:26" ht="15.75" customHeight="1">
      <c r="A54" s="9" t="s">
        <v>195</v>
      </c>
      <c r="B54" s="9" t="s">
        <v>138</v>
      </c>
      <c r="C54" s="9" t="s">
        <v>196</v>
      </c>
      <c r="D54" s="9" t="s">
        <v>197</v>
      </c>
      <c r="E54" s="9">
        <v>1304841</v>
      </c>
      <c r="F54" s="9">
        <v>92925</v>
      </c>
      <c r="G54" s="10" t="s">
        <v>28</v>
      </c>
      <c r="H54" s="9" t="s">
        <v>154</v>
      </c>
      <c r="I54" s="9" t="s">
        <v>155</v>
      </c>
      <c r="J54" s="11" t="s">
        <v>55</v>
      </c>
      <c r="K54" s="9" t="s">
        <v>32</v>
      </c>
      <c r="L54" s="12">
        <v>45517</v>
      </c>
      <c r="M54" s="13">
        <v>4000</v>
      </c>
      <c r="N54" s="14">
        <v>45528</v>
      </c>
      <c r="O54" s="14">
        <v>45529</v>
      </c>
      <c r="P54" s="10">
        <v>166</v>
      </c>
      <c r="Q54" s="15">
        <v>45793</v>
      </c>
      <c r="R54" s="13">
        <v>2454.75</v>
      </c>
      <c r="S54" s="13">
        <v>2454.75</v>
      </c>
      <c r="T54" s="16">
        <f>SUM(RAW_DATA!$S54-RAW_DATA!$R54)</f>
        <v>0</v>
      </c>
      <c r="U54" s="9">
        <v>855119</v>
      </c>
      <c r="V54" s="15">
        <v>45831</v>
      </c>
      <c r="W54" s="9" t="s">
        <v>41</v>
      </c>
      <c r="X54" s="18" t="s">
        <v>198</v>
      </c>
      <c r="Y54" s="17"/>
      <c r="Z54" s="17"/>
    </row>
    <row r="55" spans="1:26" ht="15.75" customHeight="1">
      <c r="A55" s="9" t="s">
        <v>199</v>
      </c>
      <c r="B55" s="9" t="s">
        <v>138</v>
      </c>
      <c r="C55" s="9" t="s">
        <v>200</v>
      </c>
      <c r="D55" s="9" t="s">
        <v>201</v>
      </c>
      <c r="E55" s="9">
        <v>1160020</v>
      </c>
      <c r="F55" s="9">
        <v>86987</v>
      </c>
      <c r="G55" s="10" t="s">
        <v>28</v>
      </c>
      <c r="H55" s="9" t="s">
        <v>54</v>
      </c>
      <c r="I55" s="9" t="s">
        <v>50</v>
      </c>
      <c r="J55" s="11" t="s">
        <v>55</v>
      </c>
      <c r="K55" s="9" t="s">
        <v>32</v>
      </c>
      <c r="L55" s="12">
        <v>44914</v>
      </c>
      <c r="M55" s="13">
        <v>5175</v>
      </c>
      <c r="N55" s="14">
        <v>44912</v>
      </c>
      <c r="O55" s="14">
        <v>44926</v>
      </c>
      <c r="P55" s="10">
        <v>97</v>
      </c>
      <c r="Q55" s="15">
        <v>45440</v>
      </c>
      <c r="R55" s="13">
        <v>7813.38</v>
      </c>
      <c r="S55" s="13">
        <v>7813.38</v>
      </c>
      <c r="T55" s="16">
        <f>SUM(RAW_DATA!$S55-RAW_DATA!$R55)</f>
        <v>0</v>
      </c>
      <c r="U55" s="9">
        <v>824627</v>
      </c>
      <c r="V55" s="15">
        <v>45481</v>
      </c>
      <c r="W55" s="9" t="s">
        <v>41</v>
      </c>
      <c r="X55" s="9"/>
      <c r="Y55" s="17"/>
      <c r="Z55" s="17"/>
    </row>
    <row r="56" spans="1:26" ht="15.75" customHeight="1">
      <c r="A56" s="9" t="s">
        <v>202</v>
      </c>
      <c r="B56" s="9" t="s">
        <v>138</v>
      </c>
      <c r="C56" s="9" t="s">
        <v>200</v>
      </c>
      <c r="D56" s="9" t="s">
        <v>201</v>
      </c>
      <c r="E56" s="9">
        <v>1156790</v>
      </c>
      <c r="F56" s="9">
        <v>86876</v>
      </c>
      <c r="G56" s="10" t="s">
        <v>28</v>
      </c>
      <c r="H56" s="9" t="s">
        <v>54</v>
      </c>
      <c r="I56" s="9" t="s">
        <v>50</v>
      </c>
      <c r="J56" s="11" t="s">
        <v>55</v>
      </c>
      <c r="K56" s="9" t="s">
        <v>32</v>
      </c>
      <c r="L56" s="12">
        <v>44902</v>
      </c>
      <c r="M56" s="13">
        <v>15575</v>
      </c>
      <c r="N56" s="14">
        <v>44903</v>
      </c>
      <c r="O56" s="14">
        <v>44914</v>
      </c>
      <c r="P56" s="10">
        <v>233</v>
      </c>
      <c r="Q56" s="15">
        <v>45862</v>
      </c>
      <c r="R56" s="13">
        <v>28177.26</v>
      </c>
      <c r="S56" s="13">
        <v>0</v>
      </c>
      <c r="T56" s="16">
        <f>SUM(RAW_DATA!$S56-RAW_DATA!$R56)</f>
        <v>-28177.26</v>
      </c>
      <c r="U56" s="9"/>
      <c r="V56" s="15"/>
      <c r="W56" s="9" t="s">
        <v>33</v>
      </c>
      <c r="X56" s="9"/>
      <c r="Y56" s="17"/>
      <c r="Z56" s="17"/>
    </row>
    <row r="57" spans="1:26" ht="15.75" customHeight="1">
      <c r="A57" s="9" t="s">
        <v>203</v>
      </c>
      <c r="B57" s="9" t="s">
        <v>138</v>
      </c>
      <c r="C57" s="9" t="s">
        <v>204</v>
      </c>
      <c r="D57" s="9" t="s">
        <v>205</v>
      </c>
      <c r="E57" s="9">
        <v>1177163</v>
      </c>
      <c r="F57" s="9">
        <v>88004</v>
      </c>
      <c r="G57" s="10" t="s">
        <v>28</v>
      </c>
      <c r="H57" s="9" t="s">
        <v>141</v>
      </c>
      <c r="I57" s="9" t="s">
        <v>50</v>
      </c>
      <c r="J57" s="11" t="s">
        <v>55</v>
      </c>
      <c r="K57" s="9" t="s">
        <v>32</v>
      </c>
      <c r="L57" s="12">
        <v>45041</v>
      </c>
      <c r="M57" s="13">
        <v>7975</v>
      </c>
      <c r="N57" s="14">
        <v>45113</v>
      </c>
      <c r="O57" s="14">
        <v>45116</v>
      </c>
      <c r="P57" s="10">
        <v>210</v>
      </c>
      <c r="Q57" s="15">
        <v>45828</v>
      </c>
      <c r="R57" s="13">
        <v>9672.08</v>
      </c>
      <c r="S57" s="13">
        <v>0</v>
      </c>
      <c r="T57" s="16">
        <f>SUM(RAW_DATA!$S57-RAW_DATA!$R57)</f>
        <v>-9672.08</v>
      </c>
      <c r="U57" s="9"/>
      <c r="V57" s="9"/>
      <c r="W57" s="9" t="s">
        <v>33</v>
      </c>
      <c r="X57" s="9"/>
      <c r="Y57" s="17"/>
      <c r="Z57" s="17"/>
    </row>
    <row r="58" spans="1:26" ht="15.75" customHeight="1">
      <c r="A58" s="9" t="s">
        <v>206</v>
      </c>
      <c r="B58" s="9" t="s">
        <v>138</v>
      </c>
      <c r="C58" s="9" t="s">
        <v>204</v>
      </c>
      <c r="D58" s="9" t="s">
        <v>205</v>
      </c>
      <c r="E58" s="9">
        <v>1184671</v>
      </c>
      <c r="F58" s="9">
        <v>88464</v>
      </c>
      <c r="G58" s="10" t="s">
        <v>28</v>
      </c>
      <c r="H58" s="9" t="s">
        <v>141</v>
      </c>
      <c r="I58" s="9" t="s">
        <v>50</v>
      </c>
      <c r="J58" s="11" t="s">
        <v>55</v>
      </c>
      <c r="K58" s="9" t="s">
        <v>32</v>
      </c>
      <c r="L58" s="12">
        <v>45098</v>
      </c>
      <c r="M58" s="13">
        <v>8075</v>
      </c>
      <c r="N58" s="14">
        <v>45100</v>
      </c>
      <c r="O58" s="14">
        <v>45102</v>
      </c>
      <c r="P58" s="10">
        <v>217</v>
      </c>
      <c r="Q58" s="15">
        <v>45834</v>
      </c>
      <c r="R58" s="13">
        <v>6220.81</v>
      </c>
      <c r="S58" s="13">
        <v>0</v>
      </c>
      <c r="T58" s="16">
        <f>SUM(RAW_DATA!$S58-RAW_DATA!$R58)</f>
        <v>-6220.81</v>
      </c>
      <c r="U58" s="9"/>
      <c r="V58" s="9"/>
      <c r="W58" s="9" t="s">
        <v>33</v>
      </c>
      <c r="X58" s="9"/>
      <c r="Y58" s="17"/>
      <c r="Z58" s="17"/>
    </row>
    <row r="59" spans="1:26" ht="15.75" customHeight="1">
      <c r="A59" s="9" t="s">
        <v>207</v>
      </c>
      <c r="B59" s="9" t="s">
        <v>138</v>
      </c>
      <c r="C59" s="9" t="s">
        <v>208</v>
      </c>
      <c r="D59" s="9" t="s">
        <v>209</v>
      </c>
      <c r="E59" s="9">
        <v>1201696</v>
      </c>
      <c r="F59" s="9">
        <v>89448</v>
      </c>
      <c r="G59" s="10" t="s">
        <v>28</v>
      </c>
      <c r="H59" s="9" t="s">
        <v>54</v>
      </c>
      <c r="I59" s="9" t="s">
        <v>50</v>
      </c>
      <c r="J59" s="11" t="s">
        <v>55</v>
      </c>
      <c r="K59" s="9" t="s">
        <v>32</v>
      </c>
      <c r="L59" s="12">
        <v>45223</v>
      </c>
      <c r="M59" s="13">
        <v>1575</v>
      </c>
      <c r="N59" s="14">
        <v>45302</v>
      </c>
      <c r="O59" s="14">
        <v>45339</v>
      </c>
      <c r="P59" s="10">
        <v>128</v>
      </c>
      <c r="Q59" s="15">
        <v>45520</v>
      </c>
      <c r="R59" s="13">
        <v>24419.64</v>
      </c>
      <c r="S59" s="13">
        <v>24419.64</v>
      </c>
      <c r="T59" s="16">
        <f>SUM(RAW_DATA!$S59-RAW_DATA!$R59)</f>
        <v>0</v>
      </c>
      <c r="U59" s="9">
        <v>830191</v>
      </c>
      <c r="V59" s="15">
        <v>45554</v>
      </c>
      <c r="W59" s="9" t="s">
        <v>41</v>
      </c>
      <c r="X59" s="9"/>
      <c r="Y59" s="17"/>
      <c r="Z59" s="17"/>
    </row>
    <row r="60" spans="1:26" ht="15.75" customHeight="1">
      <c r="A60" s="9"/>
      <c r="B60" s="9" t="s">
        <v>138</v>
      </c>
      <c r="C60" s="9" t="s">
        <v>210</v>
      </c>
      <c r="D60" s="9" t="s">
        <v>211</v>
      </c>
      <c r="E60" s="9">
        <v>1335922</v>
      </c>
      <c r="F60" s="9">
        <v>94843</v>
      </c>
      <c r="G60" s="10" t="s">
        <v>28</v>
      </c>
      <c r="H60" s="9" t="s">
        <v>45</v>
      </c>
      <c r="I60" s="9" t="s">
        <v>50</v>
      </c>
      <c r="J60" s="11" t="s">
        <v>55</v>
      </c>
      <c r="K60" s="9" t="s">
        <v>97</v>
      </c>
      <c r="L60" s="12">
        <v>45701</v>
      </c>
      <c r="M60" s="13">
        <v>6275</v>
      </c>
      <c r="N60" s="14"/>
      <c r="O60" s="14"/>
      <c r="P60" s="10"/>
      <c r="Q60" s="15"/>
      <c r="R60" s="13"/>
      <c r="S60" s="13">
        <v>0</v>
      </c>
      <c r="T60" s="16">
        <f>SUM(RAW_DATA!$S60-RAW_DATA!$R60)</f>
        <v>0</v>
      </c>
      <c r="U60" s="9"/>
      <c r="V60" s="15"/>
      <c r="W60" s="9" t="s">
        <v>33</v>
      </c>
      <c r="X60" s="9"/>
      <c r="Y60" s="17"/>
      <c r="Z60" s="17"/>
    </row>
    <row r="61" spans="1:26" ht="15.75" customHeight="1">
      <c r="A61" s="9" t="s">
        <v>212</v>
      </c>
      <c r="B61" s="9" t="s">
        <v>138</v>
      </c>
      <c r="C61" s="9" t="s">
        <v>213</v>
      </c>
      <c r="D61" s="9" t="s">
        <v>214</v>
      </c>
      <c r="E61" s="9">
        <v>1187574</v>
      </c>
      <c r="F61" s="9">
        <v>88679</v>
      </c>
      <c r="G61" s="10" t="s">
        <v>28</v>
      </c>
      <c r="H61" s="9" t="s">
        <v>154</v>
      </c>
      <c r="I61" s="9" t="s">
        <v>39</v>
      </c>
      <c r="J61" s="11" t="s">
        <v>55</v>
      </c>
      <c r="K61" s="9" t="s">
        <v>56</v>
      </c>
      <c r="L61" s="12">
        <v>45131</v>
      </c>
      <c r="M61" s="13"/>
      <c r="N61" s="14"/>
      <c r="O61" s="14"/>
      <c r="P61" s="10"/>
      <c r="Q61" s="9"/>
      <c r="R61" s="13"/>
      <c r="S61" s="13">
        <v>0</v>
      </c>
      <c r="T61" s="16">
        <f>SUM(RAW_DATA!$S61-RAW_DATA!$R61)</f>
        <v>0</v>
      </c>
      <c r="U61" s="9"/>
      <c r="V61" s="9"/>
      <c r="W61" s="9" t="s">
        <v>33</v>
      </c>
      <c r="X61" s="9"/>
      <c r="Y61" s="17"/>
      <c r="Z61" s="17"/>
    </row>
    <row r="62" spans="1:26" ht="15.75" customHeight="1">
      <c r="A62" s="9" t="s">
        <v>215</v>
      </c>
      <c r="B62" s="9" t="s">
        <v>138</v>
      </c>
      <c r="C62" s="9" t="s">
        <v>216</v>
      </c>
      <c r="D62" s="9" t="s">
        <v>217</v>
      </c>
      <c r="E62" s="9">
        <v>1311813</v>
      </c>
      <c r="F62" s="9">
        <v>93324</v>
      </c>
      <c r="G62" s="10" t="s">
        <v>28</v>
      </c>
      <c r="H62" s="9" t="s">
        <v>38</v>
      </c>
      <c r="I62" s="9" t="s">
        <v>50</v>
      </c>
      <c r="J62" s="11" t="s">
        <v>55</v>
      </c>
      <c r="K62" s="9" t="s">
        <v>32</v>
      </c>
      <c r="L62" s="12">
        <v>45555</v>
      </c>
      <c r="M62" s="13">
        <v>575</v>
      </c>
      <c r="N62" s="14">
        <v>45623</v>
      </c>
      <c r="O62" s="14">
        <v>45649</v>
      </c>
      <c r="P62" s="10">
        <v>190</v>
      </c>
      <c r="Q62" s="15">
        <v>45813</v>
      </c>
      <c r="R62" s="13">
        <v>20442.88</v>
      </c>
      <c r="S62" s="13">
        <v>0</v>
      </c>
      <c r="T62" s="16">
        <f>SUM(RAW_DATA!$S62-RAW_DATA!$R62)</f>
        <v>-20442.88</v>
      </c>
      <c r="U62" s="9"/>
      <c r="V62" s="9"/>
      <c r="W62" s="9" t="s">
        <v>33</v>
      </c>
      <c r="X62" s="9"/>
      <c r="Y62" s="17"/>
      <c r="Z62" s="17"/>
    </row>
    <row r="63" spans="1:26" ht="15.75" customHeight="1">
      <c r="A63" s="9" t="s">
        <v>218</v>
      </c>
      <c r="B63" s="9" t="s">
        <v>138</v>
      </c>
      <c r="C63" s="9" t="s">
        <v>219</v>
      </c>
      <c r="D63" s="9" t="s">
        <v>220</v>
      </c>
      <c r="E63" s="9">
        <v>1139236</v>
      </c>
      <c r="F63" s="9">
        <v>85940</v>
      </c>
      <c r="G63" s="10" t="s">
        <v>28</v>
      </c>
      <c r="H63" s="9" t="s">
        <v>45</v>
      </c>
      <c r="I63" s="9" t="s">
        <v>50</v>
      </c>
      <c r="J63" s="11" t="s">
        <v>55</v>
      </c>
      <c r="K63" s="9" t="s">
        <v>32</v>
      </c>
      <c r="L63" s="12">
        <v>44810</v>
      </c>
      <c r="M63" s="13">
        <v>8975</v>
      </c>
      <c r="N63" s="14">
        <v>44862</v>
      </c>
      <c r="O63" s="14">
        <v>44884</v>
      </c>
      <c r="P63" s="10">
        <v>52</v>
      </c>
      <c r="Q63" s="15">
        <v>45323</v>
      </c>
      <c r="R63" s="13">
        <v>11479.15</v>
      </c>
      <c r="S63" s="13">
        <v>11479.15</v>
      </c>
      <c r="T63" s="16">
        <f>SUM(RAW_DATA!$S63-RAW_DATA!$R63)</f>
        <v>0</v>
      </c>
      <c r="U63" s="9">
        <v>817450</v>
      </c>
      <c r="V63" s="15">
        <v>45397</v>
      </c>
      <c r="W63" s="9" t="s">
        <v>41</v>
      </c>
      <c r="X63" s="9"/>
      <c r="Y63" s="17"/>
      <c r="Z63" s="17"/>
    </row>
    <row r="64" spans="1:26" ht="15.75" customHeight="1">
      <c r="A64" s="9" t="s">
        <v>221</v>
      </c>
      <c r="B64" s="9" t="s">
        <v>138</v>
      </c>
      <c r="C64" s="9" t="s">
        <v>222</v>
      </c>
      <c r="D64" s="9" t="s">
        <v>223</v>
      </c>
      <c r="E64" s="9">
        <v>1195461</v>
      </c>
      <c r="F64" s="9">
        <v>89302</v>
      </c>
      <c r="G64" s="10" t="s">
        <v>28</v>
      </c>
      <c r="H64" s="9" t="s">
        <v>45</v>
      </c>
      <c r="I64" s="9" t="s">
        <v>50</v>
      </c>
      <c r="J64" s="11" t="s">
        <v>55</v>
      </c>
      <c r="K64" s="9" t="s">
        <v>56</v>
      </c>
      <c r="L64" s="12">
        <v>45181</v>
      </c>
      <c r="M64" s="13">
        <v>575</v>
      </c>
      <c r="N64" s="14"/>
      <c r="O64" s="14"/>
      <c r="P64" s="10"/>
      <c r="Q64" s="9"/>
      <c r="R64" s="13"/>
      <c r="S64" s="13">
        <v>0</v>
      </c>
      <c r="T64" s="16">
        <f>SUM(RAW_DATA!$S64-RAW_DATA!$R64)</f>
        <v>0</v>
      </c>
      <c r="U64" s="9"/>
      <c r="V64" s="9"/>
      <c r="W64" s="9" t="s">
        <v>33</v>
      </c>
      <c r="X64" s="9"/>
      <c r="Y64" s="17"/>
      <c r="Z64" s="17"/>
    </row>
    <row r="65" spans="1:26" ht="15.75" customHeight="1">
      <c r="A65" s="9" t="s">
        <v>224</v>
      </c>
      <c r="B65" s="9" t="s">
        <v>138</v>
      </c>
      <c r="C65" s="9" t="s">
        <v>225</v>
      </c>
      <c r="D65" s="9" t="s">
        <v>226</v>
      </c>
      <c r="E65" s="9">
        <v>1302568</v>
      </c>
      <c r="F65" s="9">
        <v>92321</v>
      </c>
      <c r="G65" s="10" t="s">
        <v>28</v>
      </c>
      <c r="H65" s="9" t="s">
        <v>38</v>
      </c>
      <c r="I65" s="9" t="s">
        <v>50</v>
      </c>
      <c r="J65" s="11" t="s">
        <v>55</v>
      </c>
      <c r="K65" s="9" t="s">
        <v>97</v>
      </c>
      <c r="L65" s="12">
        <v>45509</v>
      </c>
      <c r="M65" s="13">
        <v>575</v>
      </c>
      <c r="N65" s="14"/>
      <c r="O65" s="14"/>
      <c r="P65" s="10"/>
      <c r="Q65" s="9"/>
      <c r="R65" s="13"/>
      <c r="S65" s="13">
        <v>0</v>
      </c>
      <c r="T65" s="16">
        <f>SUM(RAW_DATA!$S65-RAW_DATA!$R65)</f>
        <v>0</v>
      </c>
      <c r="U65" s="9"/>
      <c r="V65" s="9"/>
      <c r="W65" s="9" t="s">
        <v>33</v>
      </c>
      <c r="X65" s="9"/>
      <c r="Y65" s="17"/>
      <c r="Z65" s="17"/>
    </row>
    <row r="66" spans="1:26" ht="15.75" customHeight="1">
      <c r="A66" s="9" t="s">
        <v>227</v>
      </c>
      <c r="B66" s="9" t="s">
        <v>138</v>
      </c>
      <c r="C66" s="9" t="s">
        <v>228</v>
      </c>
      <c r="D66" s="9" t="s">
        <v>229</v>
      </c>
      <c r="E66" s="9">
        <v>1136527</v>
      </c>
      <c r="F66" s="9">
        <v>85893</v>
      </c>
      <c r="G66" s="10" t="s">
        <v>28</v>
      </c>
      <c r="H66" s="9" t="s">
        <v>45</v>
      </c>
      <c r="I66" s="9" t="s">
        <v>50</v>
      </c>
      <c r="J66" s="11" t="s">
        <v>55</v>
      </c>
      <c r="K66" s="9" t="s">
        <v>32</v>
      </c>
      <c r="L66" s="12">
        <v>44788</v>
      </c>
      <c r="M66" s="13">
        <v>5175</v>
      </c>
      <c r="N66" s="14">
        <v>44840</v>
      </c>
      <c r="O66" s="14">
        <v>44842</v>
      </c>
      <c r="P66" s="10">
        <v>81</v>
      </c>
      <c r="Q66" s="15">
        <v>45411</v>
      </c>
      <c r="R66" s="13">
        <v>6613.85</v>
      </c>
      <c r="S66" s="13">
        <v>6613.85</v>
      </c>
      <c r="T66" s="16">
        <f>SUM(RAW_DATA!$S66-RAW_DATA!$R66)</f>
        <v>0</v>
      </c>
      <c r="U66" s="9">
        <v>825164</v>
      </c>
      <c r="V66" s="15">
        <v>45488</v>
      </c>
      <c r="W66" s="9" t="s">
        <v>41</v>
      </c>
      <c r="X66" s="9"/>
      <c r="Y66" s="17"/>
      <c r="Z66" s="17"/>
    </row>
    <row r="67" spans="1:26" ht="15.75" customHeight="1">
      <c r="A67" s="9" t="s">
        <v>230</v>
      </c>
      <c r="B67" s="9" t="s">
        <v>138</v>
      </c>
      <c r="C67" s="9" t="s">
        <v>231</v>
      </c>
      <c r="D67" s="9" t="s">
        <v>232</v>
      </c>
      <c r="E67" s="9">
        <v>1222094</v>
      </c>
      <c r="F67" s="9">
        <v>90892</v>
      </c>
      <c r="G67" s="10" t="s">
        <v>28</v>
      </c>
      <c r="H67" s="9" t="s">
        <v>54</v>
      </c>
      <c r="I67" s="9" t="s">
        <v>50</v>
      </c>
      <c r="J67" s="11" t="s">
        <v>55</v>
      </c>
      <c r="K67" s="9" t="s">
        <v>97</v>
      </c>
      <c r="L67" s="12">
        <v>45350</v>
      </c>
      <c r="M67" s="13">
        <v>575</v>
      </c>
      <c r="N67" s="14"/>
      <c r="O67" s="14"/>
      <c r="P67" s="10"/>
      <c r="Q67" s="15"/>
      <c r="R67" s="13"/>
      <c r="S67" s="13">
        <v>0</v>
      </c>
      <c r="T67" s="16">
        <f>SUM(RAW_DATA!$S67-RAW_DATA!$R67)</f>
        <v>0</v>
      </c>
      <c r="U67" s="9"/>
      <c r="V67" s="15"/>
      <c r="W67" s="9" t="s">
        <v>33</v>
      </c>
      <c r="X67" s="9"/>
      <c r="Y67" s="17"/>
      <c r="Z67" s="17"/>
    </row>
    <row r="68" spans="1:26" ht="15.75" customHeight="1">
      <c r="A68" s="9" t="s">
        <v>233</v>
      </c>
      <c r="B68" s="9" t="s">
        <v>138</v>
      </c>
      <c r="C68" s="9" t="s">
        <v>234</v>
      </c>
      <c r="D68" s="9" t="s">
        <v>235</v>
      </c>
      <c r="E68" s="9">
        <v>1244202</v>
      </c>
      <c r="F68" s="9">
        <v>92352</v>
      </c>
      <c r="G68" s="10" t="s">
        <v>28</v>
      </c>
      <c r="H68" s="9" t="s">
        <v>38</v>
      </c>
      <c r="I68" s="9" t="s">
        <v>50</v>
      </c>
      <c r="J68" s="11" t="s">
        <v>55</v>
      </c>
      <c r="K68" s="9" t="s">
        <v>97</v>
      </c>
      <c r="L68" s="12">
        <v>45475</v>
      </c>
      <c r="M68" s="13">
        <v>575</v>
      </c>
      <c r="N68" s="14"/>
      <c r="O68" s="14"/>
      <c r="P68" s="10"/>
      <c r="Q68" s="15"/>
      <c r="R68" s="13"/>
      <c r="S68" s="13">
        <v>0</v>
      </c>
      <c r="T68" s="16">
        <f>SUM(RAW_DATA!$S68-RAW_DATA!$R68)</f>
        <v>0</v>
      </c>
      <c r="U68" s="9"/>
      <c r="V68" s="9"/>
      <c r="W68" s="9" t="s">
        <v>33</v>
      </c>
      <c r="X68" s="9"/>
      <c r="Y68" s="17"/>
      <c r="Z68" s="17"/>
    </row>
    <row r="69" spans="1:26" ht="15.75" customHeight="1">
      <c r="A69" s="9" t="s">
        <v>236</v>
      </c>
      <c r="B69" s="9" t="s">
        <v>138</v>
      </c>
      <c r="C69" s="9" t="s">
        <v>234</v>
      </c>
      <c r="D69" s="9" t="s">
        <v>235</v>
      </c>
      <c r="E69" s="9">
        <v>1300412</v>
      </c>
      <c r="F69" s="9">
        <v>92561</v>
      </c>
      <c r="G69" s="10" t="s">
        <v>28</v>
      </c>
      <c r="H69" s="9" t="s">
        <v>154</v>
      </c>
      <c r="I69" s="9" t="s">
        <v>155</v>
      </c>
      <c r="J69" s="11" t="s">
        <v>55</v>
      </c>
      <c r="K69" s="9" t="s">
        <v>32</v>
      </c>
      <c r="L69" s="12">
        <v>45494</v>
      </c>
      <c r="M69" s="13">
        <v>4000</v>
      </c>
      <c r="N69" s="14">
        <v>45508</v>
      </c>
      <c r="O69" s="14">
        <v>45508</v>
      </c>
      <c r="P69" s="10">
        <v>150</v>
      </c>
      <c r="Q69" s="15">
        <v>45734</v>
      </c>
      <c r="R69" s="13">
        <v>2284.61</v>
      </c>
      <c r="S69" s="13">
        <v>2284.61</v>
      </c>
      <c r="T69" s="16">
        <f>SUM(RAW_DATA!$S69-RAW_DATA!$R69)</f>
        <v>0</v>
      </c>
      <c r="U69" s="9">
        <v>851724</v>
      </c>
      <c r="V69" s="15">
        <v>45796</v>
      </c>
      <c r="W69" s="9" t="s">
        <v>41</v>
      </c>
      <c r="X69" s="18" t="s">
        <v>237</v>
      </c>
      <c r="Y69" s="17"/>
      <c r="Z69" s="17"/>
    </row>
    <row r="70" spans="1:26" ht="15.75" customHeight="1">
      <c r="A70" s="9" t="s">
        <v>238</v>
      </c>
      <c r="B70" s="9" t="s">
        <v>138</v>
      </c>
      <c r="C70" s="9" t="s">
        <v>239</v>
      </c>
      <c r="D70" s="9" t="s">
        <v>240</v>
      </c>
      <c r="E70" s="9">
        <v>1320983</v>
      </c>
      <c r="F70" s="9">
        <v>93856</v>
      </c>
      <c r="G70" s="10" t="s">
        <v>28</v>
      </c>
      <c r="H70" s="9" t="s">
        <v>54</v>
      </c>
      <c r="I70" s="9" t="s">
        <v>50</v>
      </c>
      <c r="J70" s="11" t="s">
        <v>55</v>
      </c>
      <c r="K70" s="9" t="s">
        <v>32</v>
      </c>
      <c r="L70" s="12">
        <v>45615</v>
      </c>
      <c r="M70" s="13">
        <v>10000</v>
      </c>
      <c r="N70" s="14">
        <v>45632</v>
      </c>
      <c r="O70" s="14">
        <v>45634</v>
      </c>
      <c r="P70" s="10">
        <v>228</v>
      </c>
      <c r="Q70" s="15">
        <v>45853</v>
      </c>
      <c r="R70" s="13">
        <v>6517.93</v>
      </c>
      <c r="S70" s="13">
        <v>0</v>
      </c>
      <c r="T70" s="16">
        <f>SUM(RAW_DATA!$S70-RAW_DATA!$R70)</f>
        <v>-6517.93</v>
      </c>
      <c r="U70" s="9"/>
      <c r="V70" s="9"/>
      <c r="W70" s="9" t="s">
        <v>33</v>
      </c>
      <c r="X70" s="9"/>
      <c r="Y70" s="17"/>
      <c r="Z70" s="17"/>
    </row>
    <row r="71" spans="1:26" ht="15.75" customHeight="1">
      <c r="A71" s="9" t="s">
        <v>241</v>
      </c>
      <c r="B71" s="9" t="s">
        <v>138</v>
      </c>
      <c r="C71" s="9" t="s">
        <v>242</v>
      </c>
      <c r="D71" s="9" t="s">
        <v>243</v>
      </c>
      <c r="E71" s="9">
        <v>1308220</v>
      </c>
      <c r="F71" s="9">
        <v>93184</v>
      </c>
      <c r="G71" s="10" t="s">
        <v>28</v>
      </c>
      <c r="H71" s="9" t="s">
        <v>154</v>
      </c>
      <c r="I71" s="9" t="s">
        <v>155</v>
      </c>
      <c r="J71" s="11" t="s">
        <v>55</v>
      </c>
      <c r="K71" s="9" t="s">
        <v>32</v>
      </c>
      <c r="L71" s="12">
        <v>45539</v>
      </c>
      <c r="M71" s="13">
        <v>4000</v>
      </c>
      <c r="N71" s="14">
        <v>45557</v>
      </c>
      <c r="O71" s="14">
        <v>45557</v>
      </c>
      <c r="P71" s="10">
        <v>191</v>
      </c>
      <c r="Q71" s="15">
        <v>45821</v>
      </c>
      <c r="R71" s="13">
        <v>2309</v>
      </c>
      <c r="S71" s="13">
        <v>0</v>
      </c>
      <c r="T71" s="16">
        <f>SUM(RAW_DATA!$S71-RAW_DATA!$R71)</f>
        <v>-2309</v>
      </c>
      <c r="U71" s="9"/>
      <c r="V71" s="9"/>
      <c r="W71" s="9" t="s">
        <v>33</v>
      </c>
      <c r="X71" s="9"/>
      <c r="Y71" s="17"/>
      <c r="Z71" s="17"/>
    </row>
    <row r="72" spans="1:26" ht="15.75" customHeight="1">
      <c r="A72" s="9"/>
      <c r="B72" s="9" t="s">
        <v>138</v>
      </c>
      <c r="C72" s="9" t="s">
        <v>244</v>
      </c>
      <c r="D72" s="9" t="s">
        <v>245</v>
      </c>
      <c r="E72" s="9">
        <v>1320958</v>
      </c>
      <c r="F72" s="9">
        <v>93926</v>
      </c>
      <c r="G72" s="10" t="s">
        <v>28</v>
      </c>
      <c r="H72" s="9"/>
      <c r="I72" s="9" t="s">
        <v>155</v>
      </c>
      <c r="J72" s="11" t="s">
        <v>55</v>
      </c>
      <c r="K72" s="9" t="s">
        <v>97</v>
      </c>
      <c r="L72" s="12">
        <v>45609</v>
      </c>
      <c r="M72" s="13">
        <v>4100</v>
      </c>
      <c r="N72" s="14"/>
      <c r="O72" s="14"/>
      <c r="P72" s="10"/>
      <c r="Q72" s="15"/>
      <c r="R72" s="13"/>
      <c r="S72" s="13">
        <v>0</v>
      </c>
      <c r="T72" s="16">
        <f>SUM(RAW_DATA!$S72-RAW_DATA!$R72)</f>
        <v>0</v>
      </c>
      <c r="U72" s="9"/>
      <c r="V72" s="9"/>
      <c r="W72" s="9" t="s">
        <v>33</v>
      </c>
      <c r="X72" s="9"/>
      <c r="Y72" s="17"/>
      <c r="Z72" s="17"/>
    </row>
    <row r="73" spans="1:26" ht="15.75" customHeight="1">
      <c r="A73" s="9" t="s">
        <v>246</v>
      </c>
      <c r="B73" s="9" t="s">
        <v>138</v>
      </c>
      <c r="C73" s="9" t="s">
        <v>247</v>
      </c>
      <c r="D73" s="9" t="s">
        <v>248</v>
      </c>
      <c r="E73" s="9">
        <v>1304843</v>
      </c>
      <c r="F73" s="9">
        <v>92927</v>
      </c>
      <c r="G73" s="10" t="s">
        <v>28</v>
      </c>
      <c r="H73" s="9" t="s">
        <v>154</v>
      </c>
      <c r="I73" s="9" t="s">
        <v>155</v>
      </c>
      <c r="J73" s="11" t="s">
        <v>55</v>
      </c>
      <c r="K73" s="9" t="s">
        <v>32</v>
      </c>
      <c r="L73" s="12">
        <v>45517</v>
      </c>
      <c r="M73" s="13">
        <v>4000</v>
      </c>
      <c r="N73" s="14">
        <v>45529</v>
      </c>
      <c r="O73" s="14">
        <v>45529</v>
      </c>
      <c r="P73" s="10">
        <v>165</v>
      </c>
      <c r="Q73" s="15">
        <v>45793</v>
      </c>
      <c r="R73" s="13">
        <v>2732.08</v>
      </c>
      <c r="S73" s="13">
        <v>2732.08</v>
      </c>
      <c r="T73" s="16">
        <f>SUM(RAW_DATA!$S73-RAW_DATA!$R73)</f>
        <v>0</v>
      </c>
      <c r="U73" s="9">
        <v>855116</v>
      </c>
      <c r="V73" s="15">
        <v>45831</v>
      </c>
      <c r="W73" s="9" t="s">
        <v>41</v>
      </c>
      <c r="X73" s="18" t="s">
        <v>249</v>
      </c>
      <c r="Y73" s="17"/>
      <c r="Z73" s="17"/>
    </row>
    <row r="74" spans="1:26" ht="15.75" customHeight="1">
      <c r="A74" s="9" t="s">
        <v>250</v>
      </c>
      <c r="B74" s="9" t="s">
        <v>138</v>
      </c>
      <c r="C74" s="9" t="s">
        <v>251</v>
      </c>
      <c r="D74" s="9" t="s">
        <v>252</v>
      </c>
      <c r="E74" s="9">
        <v>1160059</v>
      </c>
      <c r="F74" s="9">
        <v>87043</v>
      </c>
      <c r="G74" s="10" t="s">
        <v>28</v>
      </c>
      <c r="H74" s="9" t="s">
        <v>45</v>
      </c>
      <c r="I74" s="9" t="s">
        <v>50</v>
      </c>
      <c r="J74" s="11" t="s">
        <v>31</v>
      </c>
      <c r="K74" s="9" t="s">
        <v>56</v>
      </c>
      <c r="L74" s="12">
        <v>44936</v>
      </c>
      <c r="M74" s="13">
        <v>5575</v>
      </c>
      <c r="N74" s="14"/>
      <c r="O74" s="14"/>
      <c r="P74" s="10"/>
      <c r="Q74" s="9"/>
      <c r="R74" s="13"/>
      <c r="S74" s="13">
        <v>0</v>
      </c>
      <c r="T74" s="16">
        <f>SUM(RAW_DATA!$S74-RAW_DATA!$R74)</f>
        <v>0</v>
      </c>
      <c r="U74" s="9"/>
      <c r="V74" s="9"/>
      <c r="W74" s="9" t="s">
        <v>33</v>
      </c>
      <c r="X74" s="9"/>
      <c r="Y74" s="17"/>
      <c r="Z74" s="17"/>
    </row>
    <row r="75" spans="1:26" ht="15.75" customHeight="1">
      <c r="A75" s="9" t="s">
        <v>253</v>
      </c>
      <c r="B75" s="9" t="s">
        <v>138</v>
      </c>
      <c r="C75" s="9" t="s">
        <v>251</v>
      </c>
      <c r="D75" s="9" t="s">
        <v>252</v>
      </c>
      <c r="E75" s="9">
        <v>1141523</v>
      </c>
      <c r="F75" s="9">
        <v>86004</v>
      </c>
      <c r="G75" s="10" t="s">
        <v>28</v>
      </c>
      <c r="H75" s="9" t="s">
        <v>45</v>
      </c>
      <c r="I75" s="9" t="s">
        <v>50</v>
      </c>
      <c r="J75" s="11" t="s">
        <v>55</v>
      </c>
      <c r="K75" s="9" t="s">
        <v>32</v>
      </c>
      <c r="L75" s="12">
        <v>44907</v>
      </c>
      <c r="M75" s="13">
        <v>8575</v>
      </c>
      <c r="N75" s="14">
        <v>44973</v>
      </c>
      <c r="O75" s="14">
        <v>44977</v>
      </c>
      <c r="P75" s="10">
        <v>121</v>
      </c>
      <c r="Q75" s="15">
        <v>45504</v>
      </c>
      <c r="R75" s="13">
        <v>10543.6</v>
      </c>
      <c r="S75" s="13">
        <v>10543.6</v>
      </c>
      <c r="T75" s="16">
        <f>SUM(RAW_DATA!$S75-RAW_DATA!$R75)</f>
        <v>0</v>
      </c>
      <c r="U75" s="9">
        <v>832141</v>
      </c>
      <c r="V75" s="15">
        <v>45573</v>
      </c>
      <c r="W75" s="9" t="s">
        <v>41</v>
      </c>
      <c r="X75" s="9"/>
      <c r="Y75" s="17"/>
      <c r="Z75" s="17"/>
    </row>
    <row r="76" spans="1:26" ht="15.75" customHeight="1">
      <c r="A76" s="9" t="s">
        <v>254</v>
      </c>
      <c r="B76" s="9" t="s">
        <v>138</v>
      </c>
      <c r="C76" s="9" t="s">
        <v>255</v>
      </c>
      <c r="D76" s="9" t="s">
        <v>256</v>
      </c>
      <c r="E76" s="9">
        <v>1304844</v>
      </c>
      <c r="F76" s="9">
        <v>92928</v>
      </c>
      <c r="G76" s="10" t="s">
        <v>28</v>
      </c>
      <c r="H76" s="9" t="s">
        <v>154</v>
      </c>
      <c r="I76" s="9" t="s">
        <v>155</v>
      </c>
      <c r="J76" s="11" t="s">
        <v>55</v>
      </c>
      <c r="K76" s="9" t="s">
        <v>32</v>
      </c>
      <c r="L76" s="12">
        <v>45517</v>
      </c>
      <c r="M76" s="13">
        <v>4000</v>
      </c>
      <c r="N76" s="14">
        <v>45535</v>
      </c>
      <c r="O76" s="14">
        <v>45535</v>
      </c>
      <c r="P76" s="10">
        <v>167</v>
      </c>
      <c r="Q76" s="15">
        <v>45793</v>
      </c>
      <c r="R76" s="13">
        <v>3285.06</v>
      </c>
      <c r="S76" s="13">
        <v>3285.06</v>
      </c>
      <c r="T76" s="16">
        <f>SUM(RAW_DATA!$S76-RAW_DATA!$R76)</f>
        <v>0</v>
      </c>
      <c r="U76" s="9">
        <v>855118</v>
      </c>
      <c r="V76" s="15">
        <v>45831</v>
      </c>
      <c r="W76" s="9" t="s">
        <v>41</v>
      </c>
      <c r="X76" s="18" t="s">
        <v>257</v>
      </c>
      <c r="Y76" s="17"/>
      <c r="Z76" s="17"/>
    </row>
    <row r="77" spans="1:26" ht="15.75" customHeight="1">
      <c r="A77" s="9"/>
      <c r="B77" s="9" t="s">
        <v>138</v>
      </c>
      <c r="C77" s="9" t="s">
        <v>258</v>
      </c>
      <c r="D77" s="9" t="s">
        <v>259</v>
      </c>
      <c r="E77" s="9">
        <v>1212815</v>
      </c>
      <c r="F77" s="9">
        <v>90349</v>
      </c>
      <c r="G77" s="10" t="s">
        <v>28</v>
      </c>
      <c r="H77" s="9" t="s">
        <v>260</v>
      </c>
      <c r="I77" s="9" t="s">
        <v>155</v>
      </c>
      <c r="J77" s="11" t="s">
        <v>55</v>
      </c>
      <c r="K77" s="9" t="s">
        <v>97</v>
      </c>
      <c r="L77" s="12">
        <v>45303</v>
      </c>
      <c r="M77" s="13">
        <v>1500</v>
      </c>
      <c r="N77" s="14"/>
      <c r="O77" s="14"/>
      <c r="P77" s="10"/>
      <c r="Q77" s="15"/>
      <c r="R77" s="13"/>
      <c r="S77" s="13">
        <v>0</v>
      </c>
      <c r="T77" s="16">
        <f>SUM(RAW_DATA!$S77-RAW_DATA!$R77)</f>
        <v>0</v>
      </c>
      <c r="U77" s="9"/>
      <c r="V77" s="9"/>
      <c r="W77" s="9" t="s">
        <v>33</v>
      </c>
      <c r="X77" s="9"/>
      <c r="Y77" s="17"/>
      <c r="Z77" s="17"/>
    </row>
    <row r="78" spans="1:26" ht="15.75" customHeight="1">
      <c r="A78" s="9" t="s">
        <v>261</v>
      </c>
      <c r="B78" s="9" t="s">
        <v>138</v>
      </c>
      <c r="C78" s="9" t="s">
        <v>258</v>
      </c>
      <c r="D78" s="9" t="s">
        <v>259</v>
      </c>
      <c r="E78" s="9"/>
      <c r="F78" s="9"/>
      <c r="G78" s="10"/>
      <c r="H78" s="9"/>
      <c r="I78" s="9" t="s">
        <v>262</v>
      </c>
      <c r="J78" s="11" t="s">
        <v>55</v>
      </c>
      <c r="K78" s="9"/>
      <c r="L78" s="12"/>
      <c r="M78" s="13"/>
      <c r="N78" s="14"/>
      <c r="O78" s="14"/>
      <c r="P78" s="10"/>
      <c r="Q78" s="9"/>
      <c r="R78" s="13"/>
      <c r="S78" s="13">
        <v>0</v>
      </c>
      <c r="T78" s="16">
        <f>SUM(RAW_DATA!$S78-RAW_DATA!$R78)</f>
        <v>0</v>
      </c>
      <c r="U78" s="9"/>
      <c r="V78" s="9"/>
      <c r="W78" s="9" t="s">
        <v>33</v>
      </c>
      <c r="X78" s="9"/>
      <c r="Y78" s="17"/>
      <c r="Z78" s="17"/>
    </row>
    <row r="79" spans="1:26" ht="15.75" customHeight="1">
      <c r="A79" s="9"/>
      <c r="B79" s="9" t="s">
        <v>138</v>
      </c>
      <c r="C79" s="9" t="s">
        <v>263</v>
      </c>
      <c r="D79" s="9" t="s">
        <v>264</v>
      </c>
      <c r="E79" s="9">
        <v>1317417</v>
      </c>
      <c r="F79" s="9">
        <v>93720</v>
      </c>
      <c r="G79" s="10" t="s">
        <v>28</v>
      </c>
      <c r="H79" s="9" t="s">
        <v>154</v>
      </c>
      <c r="I79" s="9" t="s">
        <v>155</v>
      </c>
      <c r="J79" s="11" t="s">
        <v>55</v>
      </c>
      <c r="K79" s="9" t="s">
        <v>97</v>
      </c>
      <c r="L79" s="12">
        <v>45587</v>
      </c>
      <c r="M79" s="13">
        <v>4100</v>
      </c>
      <c r="N79" s="14"/>
      <c r="O79" s="14"/>
      <c r="P79" s="10"/>
      <c r="Q79" s="9"/>
      <c r="R79" s="13"/>
      <c r="S79" s="13">
        <v>0</v>
      </c>
      <c r="T79" s="16">
        <f>SUM(RAW_DATA!$S79-RAW_DATA!$R79)</f>
        <v>0</v>
      </c>
      <c r="U79" s="9"/>
      <c r="V79" s="9"/>
      <c r="W79" s="9" t="s">
        <v>33</v>
      </c>
      <c r="X79" s="9"/>
      <c r="Y79" s="17"/>
      <c r="Z79" s="17"/>
    </row>
    <row r="80" spans="1:26" ht="15.75" customHeight="1">
      <c r="A80" s="9"/>
      <c r="B80" s="9" t="s">
        <v>138</v>
      </c>
      <c r="C80" s="9" t="s">
        <v>263</v>
      </c>
      <c r="D80" s="9" t="s">
        <v>265</v>
      </c>
      <c r="E80" s="9">
        <v>1317422</v>
      </c>
      <c r="F80" s="9">
        <v>93720</v>
      </c>
      <c r="G80" s="10" t="s">
        <v>28</v>
      </c>
      <c r="H80" s="9" t="s">
        <v>154</v>
      </c>
      <c r="I80" s="9" t="s">
        <v>155</v>
      </c>
      <c r="J80" s="11" t="s">
        <v>55</v>
      </c>
      <c r="K80" s="9" t="s">
        <v>97</v>
      </c>
      <c r="L80" s="12">
        <v>45587</v>
      </c>
      <c r="M80" s="13">
        <v>7800.06</v>
      </c>
      <c r="N80" s="14"/>
      <c r="O80" s="14"/>
      <c r="P80" s="10"/>
      <c r="Q80" s="15"/>
      <c r="R80" s="13"/>
      <c r="S80" s="13">
        <v>0</v>
      </c>
      <c r="T80" s="16">
        <f>SUM(RAW_DATA!$S80-RAW_DATA!$R80)</f>
        <v>0</v>
      </c>
      <c r="U80" s="9"/>
      <c r="V80" s="9"/>
      <c r="W80" s="9" t="s">
        <v>33</v>
      </c>
      <c r="X80" s="9"/>
      <c r="Y80" s="17"/>
      <c r="Z80" s="17"/>
    </row>
    <row r="81" spans="1:26" ht="15.75" customHeight="1">
      <c r="A81" s="9" t="s">
        <v>266</v>
      </c>
      <c r="B81" s="9" t="s">
        <v>138</v>
      </c>
      <c r="C81" s="9" t="s">
        <v>267</v>
      </c>
      <c r="D81" s="9" t="s">
        <v>268</v>
      </c>
      <c r="E81" s="9">
        <v>1302808</v>
      </c>
      <c r="F81" s="9">
        <v>92767</v>
      </c>
      <c r="G81" s="10" t="s">
        <v>28</v>
      </c>
      <c r="H81" s="9" t="s">
        <v>154</v>
      </c>
      <c r="I81" s="9" t="s">
        <v>262</v>
      </c>
      <c r="J81" s="11" t="s">
        <v>55</v>
      </c>
      <c r="K81" s="9" t="s">
        <v>32</v>
      </c>
      <c r="L81" s="12">
        <v>45508</v>
      </c>
      <c r="M81" s="13">
        <v>4000</v>
      </c>
      <c r="N81" s="14">
        <v>45518</v>
      </c>
      <c r="O81" s="14">
        <v>45518</v>
      </c>
      <c r="P81" s="10">
        <v>141</v>
      </c>
      <c r="Q81" s="15">
        <v>45666</v>
      </c>
      <c r="R81" s="13">
        <v>2483.0300000000002</v>
      </c>
      <c r="S81" s="13">
        <v>2483.0300000000002</v>
      </c>
      <c r="T81" s="16">
        <f>SUM(RAW_DATA!$S81-RAW_DATA!$R81)</f>
        <v>0</v>
      </c>
      <c r="U81" s="9">
        <v>842240</v>
      </c>
      <c r="V81" s="15">
        <v>45685</v>
      </c>
      <c r="W81" s="9" t="s">
        <v>41</v>
      </c>
      <c r="X81" s="9"/>
      <c r="Y81" s="17"/>
      <c r="Z81" s="17"/>
    </row>
    <row r="82" spans="1:26" ht="15.75" customHeight="1">
      <c r="A82" s="9" t="s">
        <v>269</v>
      </c>
      <c r="B82" s="9" t="s">
        <v>138</v>
      </c>
      <c r="C82" s="9" t="s">
        <v>270</v>
      </c>
      <c r="D82" s="9" t="s">
        <v>271</v>
      </c>
      <c r="E82" s="9">
        <v>1223724</v>
      </c>
      <c r="F82" s="9">
        <v>89776</v>
      </c>
      <c r="G82" s="10" t="s">
        <v>28</v>
      </c>
      <c r="H82" s="9" t="s">
        <v>154</v>
      </c>
      <c r="I82" s="9" t="s">
        <v>39</v>
      </c>
      <c r="J82" s="11" t="s">
        <v>55</v>
      </c>
      <c r="K82" s="9" t="s">
        <v>97</v>
      </c>
      <c r="L82" s="12">
        <v>45364</v>
      </c>
      <c r="M82" s="13">
        <v>13900</v>
      </c>
      <c r="N82" s="14"/>
      <c r="O82" s="14"/>
      <c r="P82" s="10"/>
      <c r="Q82" s="15"/>
      <c r="R82" s="13"/>
      <c r="S82" s="13">
        <v>0</v>
      </c>
      <c r="T82" s="16">
        <f>SUM(RAW_DATA!$S82-RAW_DATA!$R82)</f>
        <v>0</v>
      </c>
      <c r="U82" s="9"/>
      <c r="V82" s="9"/>
      <c r="W82" s="9" t="s">
        <v>33</v>
      </c>
      <c r="X82" s="9"/>
      <c r="Y82" s="17"/>
      <c r="Z82" s="17"/>
    </row>
    <row r="83" spans="1:26" ht="15.75" customHeight="1">
      <c r="A83" s="9" t="s">
        <v>272</v>
      </c>
      <c r="B83" s="9" t="s">
        <v>138</v>
      </c>
      <c r="C83" s="9" t="s">
        <v>270</v>
      </c>
      <c r="D83" s="9" t="s">
        <v>271</v>
      </c>
      <c r="E83" s="9">
        <v>1223723</v>
      </c>
      <c r="F83" s="9">
        <v>89768</v>
      </c>
      <c r="G83" s="10" t="s">
        <v>28</v>
      </c>
      <c r="H83" s="9" t="s">
        <v>154</v>
      </c>
      <c r="I83" s="9" t="s">
        <v>39</v>
      </c>
      <c r="J83" s="11" t="s">
        <v>55</v>
      </c>
      <c r="K83" s="9" t="s">
        <v>97</v>
      </c>
      <c r="L83" s="12">
        <v>45365</v>
      </c>
      <c r="M83" s="13">
        <v>13900</v>
      </c>
      <c r="N83" s="14"/>
      <c r="O83" s="14"/>
      <c r="P83" s="10"/>
      <c r="Q83" s="15"/>
      <c r="R83" s="13"/>
      <c r="S83" s="13">
        <v>0</v>
      </c>
      <c r="T83" s="16">
        <f>SUM(RAW_DATA!$S83-RAW_DATA!$R83)</f>
        <v>0</v>
      </c>
      <c r="U83" s="9"/>
      <c r="V83" s="9"/>
      <c r="W83" s="9" t="s">
        <v>33</v>
      </c>
      <c r="X83" s="9"/>
      <c r="Y83" s="17"/>
      <c r="Z83" s="17"/>
    </row>
    <row r="84" spans="1:26" ht="15.75" customHeight="1">
      <c r="A84" s="9" t="s">
        <v>273</v>
      </c>
      <c r="B84" s="9" t="s">
        <v>138</v>
      </c>
      <c r="C84" s="9" t="s">
        <v>270</v>
      </c>
      <c r="D84" s="9" t="s">
        <v>271</v>
      </c>
      <c r="E84" s="9">
        <v>1223722</v>
      </c>
      <c r="F84" s="9">
        <v>89766</v>
      </c>
      <c r="G84" s="10" t="s">
        <v>28</v>
      </c>
      <c r="H84" s="9" t="s">
        <v>154</v>
      </c>
      <c r="I84" s="9" t="s">
        <v>39</v>
      </c>
      <c r="J84" s="11" t="s">
        <v>55</v>
      </c>
      <c r="K84" s="9" t="s">
        <v>97</v>
      </c>
      <c r="L84" s="12">
        <v>45365</v>
      </c>
      <c r="M84" s="13">
        <v>13900</v>
      </c>
      <c r="N84" s="14"/>
      <c r="O84" s="14"/>
      <c r="P84" s="10"/>
      <c r="Q84" s="15"/>
      <c r="R84" s="13"/>
      <c r="S84" s="13">
        <v>0</v>
      </c>
      <c r="T84" s="16">
        <f>SUM(RAW_DATA!$S84-RAW_DATA!$R84)</f>
        <v>0</v>
      </c>
      <c r="U84" s="9"/>
      <c r="V84" s="9"/>
      <c r="W84" s="9" t="s">
        <v>33</v>
      </c>
      <c r="X84" s="9"/>
      <c r="Y84" s="17"/>
      <c r="Z84" s="17"/>
    </row>
    <row r="85" spans="1:26" ht="15.75" customHeight="1">
      <c r="A85" s="9"/>
      <c r="B85" s="9" t="s">
        <v>138</v>
      </c>
      <c r="C85" s="9" t="s">
        <v>274</v>
      </c>
      <c r="D85" s="9" t="s">
        <v>275</v>
      </c>
      <c r="E85" s="9">
        <v>1212811</v>
      </c>
      <c r="F85" s="9">
        <v>90339</v>
      </c>
      <c r="G85" s="10" t="s">
        <v>28</v>
      </c>
      <c r="H85" s="9" t="s">
        <v>260</v>
      </c>
      <c r="I85" s="9" t="s">
        <v>155</v>
      </c>
      <c r="J85" s="11" t="s">
        <v>55</v>
      </c>
      <c r="K85" s="9" t="s">
        <v>97</v>
      </c>
      <c r="L85" s="12">
        <v>45302</v>
      </c>
      <c r="M85" s="13">
        <v>1500</v>
      </c>
      <c r="N85" s="14"/>
      <c r="O85" s="14"/>
      <c r="P85" s="10"/>
      <c r="Q85" s="15"/>
      <c r="R85" s="13"/>
      <c r="S85" s="13">
        <v>0</v>
      </c>
      <c r="T85" s="16">
        <f>SUM(RAW_DATA!$S85-RAW_DATA!$R85)</f>
        <v>0</v>
      </c>
      <c r="U85" s="9"/>
      <c r="V85" s="9"/>
      <c r="W85" s="9" t="s">
        <v>33</v>
      </c>
      <c r="X85" s="9"/>
      <c r="Y85" s="17"/>
      <c r="Z85" s="17"/>
    </row>
    <row r="86" spans="1:26" ht="15.75" customHeight="1">
      <c r="A86" s="9" t="s">
        <v>276</v>
      </c>
      <c r="B86" s="9" t="s">
        <v>138</v>
      </c>
      <c r="C86" s="9" t="s">
        <v>274</v>
      </c>
      <c r="D86" s="9" t="s">
        <v>275</v>
      </c>
      <c r="E86" s="9"/>
      <c r="F86" s="9"/>
      <c r="G86" s="10"/>
      <c r="H86" s="9"/>
      <c r="I86" s="9" t="s">
        <v>262</v>
      </c>
      <c r="J86" s="11" t="s">
        <v>55</v>
      </c>
      <c r="K86" s="9"/>
      <c r="L86" s="12"/>
      <c r="M86" s="13"/>
      <c r="N86" s="14"/>
      <c r="O86" s="14"/>
      <c r="P86" s="10"/>
      <c r="Q86" s="9"/>
      <c r="R86" s="13"/>
      <c r="S86" s="13">
        <v>0</v>
      </c>
      <c r="T86" s="16">
        <f>SUM(RAW_DATA!$S86-RAW_DATA!$R86)</f>
        <v>0</v>
      </c>
      <c r="U86" s="9"/>
      <c r="V86" s="9"/>
      <c r="W86" s="9" t="s">
        <v>33</v>
      </c>
      <c r="X86" s="9"/>
      <c r="Y86" s="17"/>
      <c r="Z86" s="17"/>
    </row>
    <row r="87" spans="1:26" ht="15.75" customHeight="1">
      <c r="A87" s="9"/>
      <c r="B87" s="9" t="s">
        <v>138</v>
      </c>
      <c r="C87" s="9" t="s">
        <v>277</v>
      </c>
      <c r="D87" s="9" t="s">
        <v>278</v>
      </c>
      <c r="E87" s="9">
        <v>1212812</v>
      </c>
      <c r="F87" s="9">
        <v>90338</v>
      </c>
      <c r="G87" s="10" t="s">
        <v>28</v>
      </c>
      <c r="H87" s="9" t="s">
        <v>260</v>
      </c>
      <c r="I87" s="9" t="s">
        <v>155</v>
      </c>
      <c r="J87" s="11" t="s">
        <v>55</v>
      </c>
      <c r="K87" s="9" t="s">
        <v>97</v>
      </c>
      <c r="L87" s="12">
        <v>45302</v>
      </c>
      <c r="M87" s="13">
        <v>1500</v>
      </c>
      <c r="N87" s="14"/>
      <c r="O87" s="14"/>
      <c r="P87" s="10"/>
      <c r="Q87" s="15"/>
      <c r="R87" s="13"/>
      <c r="S87" s="13">
        <v>0</v>
      </c>
      <c r="T87" s="16">
        <f>SUM(RAW_DATA!$S87-RAW_DATA!$R87)</f>
        <v>0</v>
      </c>
      <c r="U87" s="9"/>
      <c r="V87" s="9"/>
      <c r="W87" s="9" t="s">
        <v>33</v>
      </c>
      <c r="X87" s="9"/>
      <c r="Y87" s="17"/>
      <c r="Z87" s="17"/>
    </row>
    <row r="88" spans="1:26" ht="15.75" customHeight="1">
      <c r="A88" s="9" t="s">
        <v>279</v>
      </c>
      <c r="B88" s="9" t="s">
        <v>138</v>
      </c>
      <c r="C88" s="9" t="s">
        <v>277</v>
      </c>
      <c r="D88" s="9" t="s">
        <v>278</v>
      </c>
      <c r="E88" s="9"/>
      <c r="F88" s="9"/>
      <c r="G88" s="10"/>
      <c r="H88" s="9"/>
      <c r="I88" s="9" t="s">
        <v>262</v>
      </c>
      <c r="J88" s="11" t="s">
        <v>55</v>
      </c>
      <c r="K88" s="9"/>
      <c r="L88" s="12"/>
      <c r="M88" s="13"/>
      <c r="N88" s="14"/>
      <c r="O88" s="14"/>
      <c r="P88" s="10"/>
      <c r="Q88" s="9"/>
      <c r="R88" s="13"/>
      <c r="S88" s="13">
        <v>0</v>
      </c>
      <c r="T88" s="16">
        <f>SUM(RAW_DATA!$S88-RAW_DATA!$R88)</f>
        <v>0</v>
      </c>
      <c r="U88" s="9"/>
      <c r="V88" s="9"/>
      <c r="W88" s="9" t="s">
        <v>33</v>
      </c>
      <c r="X88" s="9"/>
      <c r="Y88" s="17"/>
      <c r="Z88" s="17"/>
    </row>
    <row r="89" spans="1:26" ht="15.75" customHeight="1">
      <c r="A89" s="9" t="s">
        <v>280</v>
      </c>
      <c r="B89" s="9" t="s">
        <v>138</v>
      </c>
      <c r="C89" s="9" t="s">
        <v>281</v>
      </c>
      <c r="D89" s="9" t="s">
        <v>282</v>
      </c>
      <c r="E89" s="9">
        <v>1304840</v>
      </c>
      <c r="F89" s="9">
        <v>92924</v>
      </c>
      <c r="G89" s="10" t="s">
        <v>28</v>
      </c>
      <c r="H89" s="9" t="s">
        <v>154</v>
      </c>
      <c r="I89" s="9" t="s">
        <v>155</v>
      </c>
      <c r="J89" s="11" t="s">
        <v>55</v>
      </c>
      <c r="K89" s="9" t="s">
        <v>32</v>
      </c>
      <c r="L89" s="12">
        <v>45517</v>
      </c>
      <c r="M89" s="13">
        <v>4000</v>
      </c>
      <c r="N89" s="14">
        <v>45527</v>
      </c>
      <c r="O89" s="14">
        <v>45528</v>
      </c>
      <c r="P89" s="10">
        <v>159</v>
      </c>
      <c r="Q89" s="15">
        <v>45784</v>
      </c>
      <c r="R89" s="13">
        <v>2629.78</v>
      </c>
      <c r="S89" s="13">
        <v>2629.78</v>
      </c>
      <c r="T89" s="16">
        <f>SUM(RAW_DATA!$S89-RAW_DATA!$R89)</f>
        <v>0</v>
      </c>
      <c r="U89" s="9">
        <v>854350</v>
      </c>
      <c r="V89" s="15">
        <v>45824</v>
      </c>
      <c r="W89" s="9" t="s">
        <v>41</v>
      </c>
      <c r="X89" s="18" t="s">
        <v>283</v>
      </c>
      <c r="Y89" s="17"/>
      <c r="Z89" s="17"/>
    </row>
    <row r="90" spans="1:26" ht="15.75" customHeight="1">
      <c r="A90" s="9"/>
      <c r="B90" s="9" t="s">
        <v>138</v>
      </c>
      <c r="C90" s="9" t="s">
        <v>284</v>
      </c>
      <c r="D90" s="9" t="s">
        <v>285</v>
      </c>
      <c r="E90" s="9">
        <v>1212797</v>
      </c>
      <c r="F90" s="9">
        <v>90325</v>
      </c>
      <c r="G90" s="10" t="s">
        <v>28</v>
      </c>
      <c r="H90" s="9" t="s">
        <v>260</v>
      </c>
      <c r="I90" s="9" t="s">
        <v>155</v>
      </c>
      <c r="J90" s="11" t="s">
        <v>55</v>
      </c>
      <c r="K90" s="9" t="s">
        <v>97</v>
      </c>
      <c r="L90" s="12">
        <v>45302</v>
      </c>
      <c r="M90" s="13">
        <v>1500</v>
      </c>
      <c r="N90" s="14"/>
      <c r="O90" s="14"/>
      <c r="P90" s="10"/>
      <c r="Q90" s="15"/>
      <c r="R90" s="13"/>
      <c r="S90" s="13">
        <v>0</v>
      </c>
      <c r="T90" s="16">
        <f>SUM(RAW_DATA!$S90-RAW_DATA!$R90)</f>
        <v>0</v>
      </c>
      <c r="U90" s="9"/>
      <c r="V90" s="9"/>
      <c r="W90" s="9" t="s">
        <v>33</v>
      </c>
      <c r="X90" s="9"/>
      <c r="Y90" s="17"/>
      <c r="Z90" s="17"/>
    </row>
    <row r="91" spans="1:26" ht="15.75" customHeight="1">
      <c r="A91" s="9" t="s">
        <v>286</v>
      </c>
      <c r="B91" s="9" t="s">
        <v>138</v>
      </c>
      <c r="C91" s="11" t="s">
        <v>284</v>
      </c>
      <c r="D91" s="9" t="s">
        <v>285</v>
      </c>
      <c r="E91" s="9"/>
      <c r="F91" s="9"/>
      <c r="G91" s="10"/>
      <c r="H91" s="9"/>
      <c r="I91" s="9" t="s">
        <v>262</v>
      </c>
      <c r="J91" s="11" t="s">
        <v>55</v>
      </c>
      <c r="K91" s="9"/>
      <c r="L91" s="12"/>
      <c r="M91" s="13"/>
      <c r="N91" s="14"/>
      <c r="O91" s="14"/>
      <c r="P91" s="10"/>
      <c r="Q91" s="9"/>
      <c r="R91" s="13"/>
      <c r="S91" s="13">
        <v>0</v>
      </c>
      <c r="T91" s="16">
        <f>SUM(RAW_DATA!$S91-RAW_DATA!$R91)</f>
        <v>0</v>
      </c>
      <c r="U91" s="9"/>
      <c r="V91" s="9"/>
      <c r="W91" s="9" t="s">
        <v>33</v>
      </c>
      <c r="X91" s="9"/>
      <c r="Y91" s="17"/>
      <c r="Z91" s="17"/>
    </row>
    <row r="92" spans="1:26" ht="15.75" customHeight="1">
      <c r="A92" s="9"/>
      <c r="B92" s="9" t="s">
        <v>138</v>
      </c>
      <c r="C92" s="9" t="s">
        <v>287</v>
      </c>
      <c r="D92" s="9" t="s">
        <v>288</v>
      </c>
      <c r="E92" s="9">
        <v>1212816</v>
      </c>
      <c r="F92" s="9">
        <v>90348</v>
      </c>
      <c r="G92" s="10" t="s">
        <v>28</v>
      </c>
      <c r="H92" s="9" t="s">
        <v>260</v>
      </c>
      <c r="I92" s="9" t="s">
        <v>155</v>
      </c>
      <c r="J92" s="11" t="s">
        <v>55</v>
      </c>
      <c r="K92" s="9" t="s">
        <v>97</v>
      </c>
      <c r="L92" s="12">
        <v>45303</v>
      </c>
      <c r="M92" s="13">
        <v>1500</v>
      </c>
      <c r="N92" s="14"/>
      <c r="O92" s="14"/>
      <c r="P92" s="10"/>
      <c r="Q92" s="15"/>
      <c r="R92" s="13"/>
      <c r="S92" s="13">
        <v>0</v>
      </c>
      <c r="T92" s="16">
        <f>SUM(RAW_DATA!$S92-RAW_DATA!$R92)</f>
        <v>0</v>
      </c>
      <c r="U92" s="9"/>
      <c r="V92" s="9"/>
      <c r="W92" s="9" t="s">
        <v>33</v>
      </c>
      <c r="X92" s="9"/>
      <c r="Y92" s="17"/>
      <c r="Z92" s="17"/>
    </row>
    <row r="93" spans="1:26" ht="15.75" customHeight="1">
      <c r="A93" s="9" t="s">
        <v>289</v>
      </c>
      <c r="B93" s="9" t="s">
        <v>138</v>
      </c>
      <c r="C93" s="9" t="s">
        <v>287</v>
      </c>
      <c r="D93" s="9" t="s">
        <v>288</v>
      </c>
      <c r="E93" s="9"/>
      <c r="F93" s="9"/>
      <c r="G93" s="10"/>
      <c r="H93" s="9"/>
      <c r="I93" s="9" t="s">
        <v>262</v>
      </c>
      <c r="J93" s="11" t="s">
        <v>55</v>
      </c>
      <c r="K93" s="9"/>
      <c r="L93" s="12"/>
      <c r="M93" s="13"/>
      <c r="N93" s="14"/>
      <c r="O93" s="14"/>
      <c r="P93" s="10"/>
      <c r="Q93" s="9"/>
      <c r="R93" s="13"/>
      <c r="S93" s="13">
        <v>0</v>
      </c>
      <c r="T93" s="16">
        <f>SUM(RAW_DATA!$S93-RAW_DATA!$R93)</f>
        <v>0</v>
      </c>
      <c r="U93" s="9"/>
      <c r="V93" s="9"/>
      <c r="W93" s="9" t="s">
        <v>33</v>
      </c>
      <c r="X93" s="9"/>
      <c r="Y93" s="17"/>
      <c r="Z93" s="17"/>
    </row>
    <row r="94" spans="1:26" ht="15.75" customHeight="1">
      <c r="A94" s="9" t="s">
        <v>290</v>
      </c>
      <c r="B94" s="9" t="s">
        <v>138</v>
      </c>
      <c r="C94" s="9" t="s">
        <v>291</v>
      </c>
      <c r="D94" s="9" t="s">
        <v>292</v>
      </c>
      <c r="E94" s="9">
        <v>1220932</v>
      </c>
      <c r="F94" s="9">
        <v>90763</v>
      </c>
      <c r="G94" s="10" t="s">
        <v>28</v>
      </c>
      <c r="H94" s="9" t="s">
        <v>154</v>
      </c>
      <c r="I94" s="9" t="s">
        <v>39</v>
      </c>
      <c r="J94" s="11" t="s">
        <v>55</v>
      </c>
      <c r="K94" s="9" t="s">
        <v>97</v>
      </c>
      <c r="L94" s="12">
        <v>45343</v>
      </c>
      <c r="M94" s="13">
        <v>14900</v>
      </c>
      <c r="N94" s="14"/>
      <c r="O94" s="14"/>
      <c r="P94" s="10"/>
      <c r="Q94" s="15"/>
      <c r="R94" s="13"/>
      <c r="S94" s="13">
        <v>0</v>
      </c>
      <c r="T94" s="16">
        <f>SUM(RAW_DATA!$S94-RAW_DATA!$R94)</f>
        <v>0</v>
      </c>
      <c r="U94" s="9"/>
      <c r="V94" s="9"/>
      <c r="W94" s="9" t="s">
        <v>33</v>
      </c>
      <c r="X94" s="9"/>
      <c r="Y94" s="17"/>
      <c r="Z94" s="17"/>
    </row>
    <row r="95" spans="1:26" ht="15.75" customHeight="1">
      <c r="A95" s="9" t="s">
        <v>293</v>
      </c>
      <c r="B95" s="9" t="s">
        <v>138</v>
      </c>
      <c r="C95" s="9" t="s">
        <v>294</v>
      </c>
      <c r="D95" s="9" t="s">
        <v>295</v>
      </c>
      <c r="E95" s="9">
        <v>1162471</v>
      </c>
      <c r="F95" s="9">
        <v>87190</v>
      </c>
      <c r="G95" s="10" t="s">
        <v>28</v>
      </c>
      <c r="H95" s="9" t="s">
        <v>45</v>
      </c>
      <c r="I95" s="9" t="s">
        <v>50</v>
      </c>
      <c r="J95" s="11" t="s">
        <v>55</v>
      </c>
      <c r="K95" s="9" t="s">
        <v>32</v>
      </c>
      <c r="L95" s="12">
        <v>44952</v>
      </c>
      <c r="M95" s="13">
        <v>10175</v>
      </c>
      <c r="N95" s="14">
        <v>45043</v>
      </c>
      <c r="O95" s="14">
        <v>45052</v>
      </c>
      <c r="P95" s="10">
        <v>111</v>
      </c>
      <c r="Q95" s="15">
        <v>45467</v>
      </c>
      <c r="R95" s="13">
        <v>10960.83</v>
      </c>
      <c r="S95" s="13">
        <v>10960.83</v>
      </c>
      <c r="T95" s="16">
        <f>SUM(RAW_DATA!$S95-RAW_DATA!$R95)</f>
        <v>0</v>
      </c>
      <c r="U95" s="9">
        <v>829476</v>
      </c>
      <c r="V95" s="15">
        <v>45547</v>
      </c>
      <c r="W95" s="9" t="s">
        <v>41</v>
      </c>
      <c r="X95" s="9"/>
      <c r="Y95" s="17"/>
      <c r="Z95" s="17"/>
    </row>
    <row r="96" spans="1:26" ht="15.75" customHeight="1">
      <c r="A96" s="9" t="s">
        <v>296</v>
      </c>
      <c r="B96" s="9" t="s">
        <v>138</v>
      </c>
      <c r="C96" s="9" t="s">
        <v>297</v>
      </c>
      <c r="D96" s="9" t="s">
        <v>298</v>
      </c>
      <c r="E96" s="9">
        <v>1301193</v>
      </c>
      <c r="F96" s="9">
        <v>92598</v>
      </c>
      <c r="G96" s="10" t="s">
        <v>28</v>
      </c>
      <c r="H96" s="9" t="s">
        <v>154</v>
      </c>
      <c r="I96" s="9" t="s">
        <v>155</v>
      </c>
      <c r="J96" s="11" t="s">
        <v>55</v>
      </c>
      <c r="K96" s="9" t="s">
        <v>32</v>
      </c>
      <c r="L96" s="12">
        <v>45497</v>
      </c>
      <c r="M96" s="13">
        <v>4000</v>
      </c>
      <c r="N96" s="14">
        <v>45512</v>
      </c>
      <c r="O96" s="14">
        <v>45513</v>
      </c>
      <c r="P96" s="10">
        <v>225</v>
      </c>
      <c r="Q96" s="19">
        <v>45845</v>
      </c>
      <c r="R96" s="13">
        <v>2562.91</v>
      </c>
      <c r="S96" s="13">
        <v>0</v>
      </c>
      <c r="T96" s="16">
        <f>SUM(RAW_DATA!$S96-RAW_DATA!$R96)</f>
        <v>-2562.91</v>
      </c>
      <c r="U96" s="9"/>
      <c r="V96" s="9"/>
      <c r="W96" s="9" t="s">
        <v>33</v>
      </c>
      <c r="X96" s="9"/>
      <c r="Y96" s="17"/>
      <c r="Z96" s="17"/>
    </row>
    <row r="97" spans="1:26" ht="15.75" customHeight="1">
      <c r="A97" s="9"/>
      <c r="B97" s="9" t="s">
        <v>138</v>
      </c>
      <c r="C97" s="9" t="s">
        <v>299</v>
      </c>
      <c r="D97" s="9" t="s">
        <v>300</v>
      </c>
      <c r="E97" s="9">
        <v>1212817</v>
      </c>
      <c r="F97" s="9">
        <v>90347</v>
      </c>
      <c r="G97" s="10" t="s">
        <v>28</v>
      </c>
      <c r="H97" s="9" t="s">
        <v>260</v>
      </c>
      <c r="I97" s="9" t="s">
        <v>155</v>
      </c>
      <c r="J97" s="11" t="s">
        <v>55</v>
      </c>
      <c r="K97" s="9" t="s">
        <v>97</v>
      </c>
      <c r="L97" s="12">
        <v>45303</v>
      </c>
      <c r="M97" s="13">
        <v>1500</v>
      </c>
      <c r="N97" s="14"/>
      <c r="O97" s="14"/>
      <c r="P97" s="10"/>
      <c r="Q97" s="9"/>
      <c r="R97" s="13"/>
      <c r="S97" s="13">
        <v>0</v>
      </c>
      <c r="T97" s="16">
        <f>SUM(RAW_DATA!$S97-RAW_DATA!$R97)</f>
        <v>0</v>
      </c>
      <c r="U97" s="9"/>
      <c r="V97" s="9"/>
      <c r="W97" s="9" t="s">
        <v>33</v>
      </c>
      <c r="X97" s="9"/>
      <c r="Y97" s="17"/>
      <c r="Z97" s="17"/>
    </row>
    <row r="98" spans="1:26" ht="15.75" customHeight="1">
      <c r="A98" s="9" t="s">
        <v>301</v>
      </c>
      <c r="B98" s="9" t="s">
        <v>138</v>
      </c>
      <c r="C98" s="9" t="s">
        <v>299</v>
      </c>
      <c r="D98" s="9" t="s">
        <v>300</v>
      </c>
      <c r="E98" s="9"/>
      <c r="F98" s="9"/>
      <c r="G98" s="10"/>
      <c r="H98" s="9"/>
      <c r="I98" s="9" t="s">
        <v>262</v>
      </c>
      <c r="J98" s="11" t="s">
        <v>55</v>
      </c>
      <c r="K98" s="9"/>
      <c r="L98" s="12"/>
      <c r="M98" s="13"/>
      <c r="N98" s="14"/>
      <c r="O98" s="14"/>
      <c r="P98" s="10"/>
      <c r="Q98" s="9"/>
      <c r="R98" s="13"/>
      <c r="S98" s="13">
        <v>0</v>
      </c>
      <c r="T98" s="16">
        <f>SUM(RAW_DATA!$S98-RAW_DATA!$R98)</f>
        <v>0</v>
      </c>
      <c r="U98" s="9"/>
      <c r="V98" s="9"/>
      <c r="W98" s="9" t="s">
        <v>33</v>
      </c>
      <c r="X98" s="9"/>
      <c r="Y98" s="17"/>
      <c r="Z98" s="17"/>
    </row>
    <row r="99" spans="1:26" ht="15.75" customHeight="1">
      <c r="A99" s="9"/>
      <c r="B99" s="9" t="s">
        <v>138</v>
      </c>
      <c r="C99" s="9" t="s">
        <v>302</v>
      </c>
      <c r="D99" s="9" t="s">
        <v>303</v>
      </c>
      <c r="E99" s="9">
        <v>1212812</v>
      </c>
      <c r="F99" s="9">
        <v>90337</v>
      </c>
      <c r="G99" s="10" t="s">
        <v>28</v>
      </c>
      <c r="H99" s="9" t="s">
        <v>260</v>
      </c>
      <c r="I99" s="9" t="s">
        <v>155</v>
      </c>
      <c r="J99" s="11" t="s">
        <v>55</v>
      </c>
      <c r="K99" s="9" t="s">
        <v>97</v>
      </c>
      <c r="L99" s="12">
        <v>45303</v>
      </c>
      <c r="M99" s="13">
        <v>1500</v>
      </c>
      <c r="N99" s="14"/>
      <c r="O99" s="14"/>
      <c r="P99" s="10"/>
      <c r="Q99" s="9"/>
      <c r="R99" s="13"/>
      <c r="S99" s="13">
        <v>0</v>
      </c>
      <c r="T99" s="16">
        <f>SUM(RAW_DATA!$S99-RAW_DATA!$R99)</f>
        <v>0</v>
      </c>
      <c r="U99" s="9"/>
      <c r="V99" s="9"/>
      <c r="W99" s="9" t="s">
        <v>33</v>
      </c>
      <c r="X99" s="9"/>
      <c r="Y99" s="17"/>
      <c r="Z99" s="17"/>
    </row>
    <row r="100" spans="1:26" ht="15.75" customHeight="1">
      <c r="A100" s="9" t="s">
        <v>304</v>
      </c>
      <c r="B100" s="9" t="s">
        <v>138</v>
      </c>
      <c r="C100" s="9" t="s">
        <v>302</v>
      </c>
      <c r="D100" s="9" t="s">
        <v>303</v>
      </c>
      <c r="E100" s="9"/>
      <c r="F100" s="9"/>
      <c r="G100" s="10"/>
      <c r="H100" s="9"/>
      <c r="I100" s="9" t="s">
        <v>262</v>
      </c>
      <c r="J100" s="11" t="s">
        <v>55</v>
      </c>
      <c r="K100" s="9"/>
      <c r="L100" s="12"/>
      <c r="M100" s="13"/>
      <c r="N100" s="14"/>
      <c r="O100" s="14"/>
      <c r="P100" s="10"/>
      <c r="Q100" s="9"/>
      <c r="R100" s="13"/>
      <c r="S100" s="13">
        <v>0</v>
      </c>
      <c r="T100" s="16">
        <f>SUM(RAW_DATA!$S100-RAW_DATA!$R100)</f>
        <v>0</v>
      </c>
      <c r="U100" s="9"/>
      <c r="V100" s="9"/>
      <c r="W100" s="9" t="s">
        <v>33</v>
      </c>
      <c r="X100" s="9"/>
      <c r="Y100" s="17"/>
      <c r="Z100" s="17"/>
    </row>
    <row r="101" spans="1:26" ht="15.75" customHeight="1">
      <c r="A101" s="9"/>
      <c r="B101" s="9" t="s">
        <v>138</v>
      </c>
      <c r="C101" s="9" t="s">
        <v>305</v>
      </c>
      <c r="D101" s="9" t="s">
        <v>306</v>
      </c>
      <c r="E101" s="9">
        <v>1212814</v>
      </c>
      <c r="F101" s="9">
        <v>90336</v>
      </c>
      <c r="G101" s="10" t="s">
        <v>28</v>
      </c>
      <c r="H101" s="9" t="s">
        <v>260</v>
      </c>
      <c r="I101" s="9" t="s">
        <v>155</v>
      </c>
      <c r="J101" s="11" t="s">
        <v>55</v>
      </c>
      <c r="K101" s="9" t="s">
        <v>97</v>
      </c>
      <c r="L101" s="12">
        <v>45303</v>
      </c>
      <c r="M101" s="13">
        <v>1500</v>
      </c>
      <c r="N101" s="14"/>
      <c r="O101" s="14"/>
      <c r="P101" s="10"/>
      <c r="Q101" s="9"/>
      <c r="R101" s="13"/>
      <c r="S101" s="13">
        <v>0</v>
      </c>
      <c r="T101" s="16">
        <f>SUM(RAW_DATA!$S101-RAW_DATA!$R101)</f>
        <v>0</v>
      </c>
      <c r="U101" s="9"/>
      <c r="V101" s="9"/>
      <c r="W101" s="9" t="s">
        <v>33</v>
      </c>
      <c r="X101" s="9"/>
      <c r="Y101" s="17"/>
      <c r="Z101" s="17"/>
    </row>
    <row r="102" spans="1:26" ht="15.75" customHeight="1">
      <c r="A102" s="9" t="s">
        <v>307</v>
      </c>
      <c r="B102" s="9" t="s">
        <v>138</v>
      </c>
      <c r="C102" s="9" t="s">
        <v>305</v>
      </c>
      <c r="D102" s="9" t="s">
        <v>306</v>
      </c>
      <c r="E102" s="9"/>
      <c r="F102" s="9"/>
      <c r="G102" s="10"/>
      <c r="H102" s="9"/>
      <c r="I102" s="9" t="s">
        <v>262</v>
      </c>
      <c r="J102" s="11" t="s">
        <v>55</v>
      </c>
      <c r="K102" s="9"/>
      <c r="L102" s="12"/>
      <c r="M102" s="13"/>
      <c r="N102" s="14"/>
      <c r="O102" s="14"/>
      <c r="P102" s="10"/>
      <c r="Q102" s="9"/>
      <c r="R102" s="13"/>
      <c r="S102" s="13">
        <v>0</v>
      </c>
      <c r="T102" s="16">
        <f>SUM(RAW_DATA!$S102-RAW_DATA!$R102)</f>
        <v>0</v>
      </c>
      <c r="U102" s="9"/>
      <c r="V102" s="9"/>
      <c r="W102" s="9" t="s">
        <v>33</v>
      </c>
      <c r="X102" s="9"/>
      <c r="Y102" s="17"/>
      <c r="Z102" s="17"/>
    </row>
    <row r="103" spans="1:26" ht="15.75" customHeight="1">
      <c r="A103" s="9" t="s">
        <v>308</v>
      </c>
      <c r="B103" s="9" t="s">
        <v>138</v>
      </c>
      <c r="C103" s="9" t="s">
        <v>309</v>
      </c>
      <c r="D103" s="9" t="s">
        <v>310</v>
      </c>
      <c r="E103" s="9">
        <v>1191864</v>
      </c>
      <c r="F103" s="9">
        <v>89110</v>
      </c>
      <c r="G103" s="10" t="s">
        <v>28</v>
      </c>
      <c r="H103" s="9" t="s">
        <v>38</v>
      </c>
      <c r="I103" s="9" t="s">
        <v>50</v>
      </c>
      <c r="J103" s="11" t="s">
        <v>55</v>
      </c>
      <c r="K103" s="9" t="s">
        <v>32</v>
      </c>
      <c r="L103" s="12">
        <v>45154</v>
      </c>
      <c r="M103" s="13">
        <v>575</v>
      </c>
      <c r="N103" s="14">
        <v>45372</v>
      </c>
      <c r="O103" s="14">
        <v>45527</v>
      </c>
      <c r="P103" s="10">
        <v>157</v>
      </c>
      <c r="Q103" s="15">
        <v>45783</v>
      </c>
      <c r="R103" s="13">
        <v>24201.38</v>
      </c>
      <c r="S103" s="13">
        <v>24201.38</v>
      </c>
      <c r="T103" s="16">
        <f>SUM(RAW_DATA!$S103-RAW_DATA!$R103)</f>
        <v>0</v>
      </c>
      <c r="U103" s="9">
        <v>852980</v>
      </c>
      <c r="V103" s="9">
        <v>24201.38</v>
      </c>
      <c r="W103" s="9" t="s">
        <v>41</v>
      </c>
      <c r="X103" s="18" t="s">
        <v>311</v>
      </c>
      <c r="Y103" s="17"/>
      <c r="Z103" s="17"/>
    </row>
    <row r="104" spans="1:26" ht="15.75" customHeight="1">
      <c r="A104" s="9"/>
      <c r="B104" s="9" t="s">
        <v>138</v>
      </c>
      <c r="C104" s="9" t="s">
        <v>309</v>
      </c>
      <c r="D104" s="9" t="s">
        <v>310</v>
      </c>
      <c r="E104" s="9">
        <v>1212544</v>
      </c>
      <c r="F104" s="9">
        <v>90316</v>
      </c>
      <c r="G104" s="10" t="s">
        <v>28</v>
      </c>
      <c r="H104" s="9" t="s">
        <v>260</v>
      </c>
      <c r="I104" s="9" t="s">
        <v>155</v>
      </c>
      <c r="J104" s="11" t="s">
        <v>55</v>
      </c>
      <c r="K104" s="9" t="s">
        <v>97</v>
      </c>
      <c r="L104" s="12">
        <v>45302</v>
      </c>
      <c r="M104" s="13">
        <v>1500</v>
      </c>
      <c r="N104" s="14"/>
      <c r="O104" s="14"/>
      <c r="P104" s="10"/>
      <c r="Q104" s="9"/>
      <c r="R104" s="13"/>
      <c r="S104" s="13">
        <v>0</v>
      </c>
      <c r="T104" s="16">
        <f>SUM(RAW_DATA!$S104-RAW_DATA!$R104)</f>
        <v>0</v>
      </c>
      <c r="U104" s="9"/>
      <c r="V104" s="9"/>
      <c r="W104" s="9" t="s">
        <v>33</v>
      </c>
      <c r="X104" s="9"/>
      <c r="Y104" s="17"/>
      <c r="Z104" s="17"/>
    </row>
    <row r="105" spans="1:26" ht="15.75" customHeight="1">
      <c r="A105" s="9" t="s">
        <v>312</v>
      </c>
      <c r="B105" s="9" t="s">
        <v>138</v>
      </c>
      <c r="C105" s="11" t="s">
        <v>309</v>
      </c>
      <c r="D105" s="9" t="s">
        <v>310</v>
      </c>
      <c r="E105" s="9"/>
      <c r="F105" s="9"/>
      <c r="G105" s="10"/>
      <c r="H105" s="9"/>
      <c r="I105" s="9" t="s">
        <v>262</v>
      </c>
      <c r="J105" s="11" t="s">
        <v>55</v>
      </c>
      <c r="K105" s="9"/>
      <c r="L105" s="12"/>
      <c r="M105" s="13"/>
      <c r="N105" s="14"/>
      <c r="O105" s="14"/>
      <c r="P105" s="10"/>
      <c r="Q105" s="9"/>
      <c r="R105" s="13"/>
      <c r="S105" s="13">
        <v>0</v>
      </c>
      <c r="T105" s="16">
        <f>SUM(RAW_DATA!$S105-RAW_DATA!$R105)</f>
        <v>0</v>
      </c>
      <c r="U105" s="9"/>
      <c r="V105" s="9"/>
      <c r="W105" s="9" t="s">
        <v>33</v>
      </c>
      <c r="X105" s="9"/>
      <c r="Y105" s="17"/>
      <c r="Z105" s="17"/>
    </row>
    <row r="106" spans="1:26" ht="15.75" customHeight="1">
      <c r="A106" s="9" t="s">
        <v>313</v>
      </c>
      <c r="B106" s="9" t="s">
        <v>138</v>
      </c>
      <c r="C106" s="9" t="s">
        <v>314</v>
      </c>
      <c r="D106" s="9" t="s">
        <v>315</v>
      </c>
      <c r="E106" s="9">
        <v>1183304</v>
      </c>
      <c r="F106" s="9">
        <v>88347</v>
      </c>
      <c r="G106" s="10" t="s">
        <v>28</v>
      </c>
      <c r="H106" s="9" t="s">
        <v>45</v>
      </c>
      <c r="I106" s="9" t="s">
        <v>50</v>
      </c>
      <c r="J106" s="11" t="s">
        <v>55</v>
      </c>
      <c r="K106" s="9" t="s">
        <v>32</v>
      </c>
      <c r="L106" s="12">
        <v>45093</v>
      </c>
      <c r="M106" s="13">
        <v>7575</v>
      </c>
      <c r="N106" s="14">
        <v>45134</v>
      </c>
      <c r="O106" s="14">
        <v>45136</v>
      </c>
      <c r="P106" s="10">
        <v>123</v>
      </c>
      <c r="Q106" s="15">
        <v>45505</v>
      </c>
      <c r="R106" s="13">
        <v>7078.33</v>
      </c>
      <c r="S106" s="13">
        <v>7078.33</v>
      </c>
      <c r="T106" s="16">
        <f>SUM(RAW_DATA!$S106-RAW_DATA!$R106)</f>
        <v>0</v>
      </c>
      <c r="U106" s="9">
        <v>832411</v>
      </c>
      <c r="V106" s="15">
        <v>45575</v>
      </c>
      <c r="W106" s="9" t="s">
        <v>41</v>
      </c>
      <c r="X106" s="9"/>
      <c r="Y106" s="17"/>
      <c r="Z106" s="17"/>
    </row>
    <row r="107" spans="1:26" ht="15.75" customHeight="1">
      <c r="A107" s="9" t="s">
        <v>316</v>
      </c>
      <c r="B107" s="9" t="s">
        <v>138</v>
      </c>
      <c r="C107" s="9" t="s">
        <v>317</v>
      </c>
      <c r="D107" s="9" t="s">
        <v>144</v>
      </c>
      <c r="E107" s="9">
        <v>1238681</v>
      </c>
      <c r="F107" s="9">
        <v>91953</v>
      </c>
      <c r="G107" s="10" t="s">
        <v>28</v>
      </c>
      <c r="H107" s="9" t="s">
        <v>154</v>
      </c>
      <c r="I107" s="9" t="s">
        <v>39</v>
      </c>
      <c r="J107" s="11" t="s">
        <v>55</v>
      </c>
      <c r="K107" s="9" t="s">
        <v>32</v>
      </c>
      <c r="L107" s="12">
        <v>45442</v>
      </c>
      <c r="M107" s="13">
        <v>15400</v>
      </c>
      <c r="N107" s="14">
        <v>45462</v>
      </c>
      <c r="O107" s="14">
        <v>45493</v>
      </c>
      <c r="P107" s="10">
        <v>199</v>
      </c>
      <c r="Q107" s="15">
        <v>45824</v>
      </c>
      <c r="R107" s="13">
        <v>5530.33</v>
      </c>
      <c r="S107" s="13">
        <v>5530.33</v>
      </c>
      <c r="T107" s="16">
        <f>SUM(RAW_DATA!$S107-RAW_DATA!$R107)</f>
        <v>0</v>
      </c>
      <c r="U107" s="9">
        <v>855121</v>
      </c>
      <c r="V107" s="15">
        <v>45831</v>
      </c>
      <c r="W107" s="9" t="s">
        <v>41</v>
      </c>
      <c r="X107" s="18" t="s">
        <v>318</v>
      </c>
      <c r="Y107" s="17"/>
      <c r="Z107" s="17"/>
    </row>
    <row r="108" spans="1:26" ht="15.75" customHeight="1">
      <c r="A108" s="9" t="s">
        <v>319</v>
      </c>
      <c r="B108" s="9" t="s">
        <v>138</v>
      </c>
      <c r="C108" s="9" t="s">
        <v>317</v>
      </c>
      <c r="D108" s="9" t="s">
        <v>144</v>
      </c>
      <c r="E108" s="9">
        <v>1323387</v>
      </c>
      <c r="F108" s="9">
        <v>94073</v>
      </c>
      <c r="G108" s="10" t="s">
        <v>28</v>
      </c>
      <c r="H108" s="9" t="s">
        <v>45</v>
      </c>
      <c r="I108" s="9" t="s">
        <v>50</v>
      </c>
      <c r="J108" s="11" t="s">
        <v>55</v>
      </c>
      <c r="K108" s="9" t="s">
        <v>32</v>
      </c>
      <c r="L108" s="12">
        <v>45623</v>
      </c>
      <c r="M108" s="13">
        <v>5275</v>
      </c>
      <c r="N108" s="14">
        <v>45619</v>
      </c>
      <c r="O108" s="14">
        <v>45620</v>
      </c>
      <c r="P108" s="10">
        <v>206</v>
      </c>
      <c r="Q108" s="15">
        <v>45825</v>
      </c>
      <c r="R108" s="13">
        <v>3276.11</v>
      </c>
      <c r="S108" s="13">
        <v>0</v>
      </c>
      <c r="T108" s="16">
        <f>SUM(RAW_DATA!$S108-RAW_DATA!$R108)</f>
        <v>-3276.11</v>
      </c>
      <c r="U108" s="9"/>
      <c r="V108" s="9"/>
      <c r="W108" s="9" t="s">
        <v>33</v>
      </c>
      <c r="X108" s="9"/>
      <c r="Y108" s="17"/>
      <c r="Z108" s="17"/>
    </row>
    <row r="109" spans="1:26" ht="15.75" customHeight="1">
      <c r="A109" s="9" t="s">
        <v>320</v>
      </c>
      <c r="B109" s="9" t="s">
        <v>138</v>
      </c>
      <c r="C109" s="9" t="s">
        <v>321</v>
      </c>
      <c r="D109" s="9" t="s">
        <v>322</v>
      </c>
      <c r="E109" s="9">
        <v>1132555</v>
      </c>
      <c r="F109" s="9">
        <v>85598</v>
      </c>
      <c r="G109" s="10" t="s">
        <v>28</v>
      </c>
      <c r="H109" s="9" t="s">
        <v>154</v>
      </c>
      <c r="I109" s="9" t="s">
        <v>39</v>
      </c>
      <c r="J109" s="11" t="s">
        <v>55</v>
      </c>
      <c r="K109" s="9" t="s">
        <v>32</v>
      </c>
      <c r="L109" s="12">
        <v>44762</v>
      </c>
      <c r="M109" s="13">
        <v>26020</v>
      </c>
      <c r="N109" s="14">
        <v>44757</v>
      </c>
      <c r="O109" s="14">
        <v>45452</v>
      </c>
      <c r="P109" s="10">
        <v>232</v>
      </c>
      <c r="Q109" s="15">
        <v>45862</v>
      </c>
      <c r="R109" s="13">
        <v>28774.67</v>
      </c>
      <c r="S109" s="13">
        <v>0</v>
      </c>
      <c r="T109" s="16">
        <f>SUM(RAW_DATA!$S109-RAW_DATA!$R109)</f>
        <v>-28774.67</v>
      </c>
      <c r="U109" s="9"/>
      <c r="V109" s="9"/>
      <c r="W109" s="9" t="s">
        <v>33</v>
      </c>
      <c r="X109" s="9"/>
      <c r="Y109" s="17"/>
      <c r="Z109" s="17"/>
    </row>
    <row r="110" spans="1:26" ht="15.75" customHeight="1">
      <c r="A110" s="9" t="s">
        <v>323</v>
      </c>
      <c r="B110" s="9" t="s">
        <v>138</v>
      </c>
      <c r="C110" s="9" t="s">
        <v>324</v>
      </c>
      <c r="D110" s="9" t="s">
        <v>325</v>
      </c>
      <c r="E110" s="9">
        <v>1189823</v>
      </c>
      <c r="F110" s="9">
        <v>88936</v>
      </c>
      <c r="G110" s="10" t="s">
        <v>28</v>
      </c>
      <c r="H110" s="9" t="s">
        <v>45</v>
      </c>
      <c r="I110" s="9" t="s">
        <v>50</v>
      </c>
      <c r="J110" s="11" t="s">
        <v>55</v>
      </c>
      <c r="K110" s="9" t="s">
        <v>56</v>
      </c>
      <c r="L110" s="12">
        <v>45152</v>
      </c>
      <c r="M110" s="13"/>
      <c r="N110" s="14"/>
      <c r="O110" s="14"/>
      <c r="P110" s="10"/>
      <c r="Q110" s="9"/>
      <c r="R110" s="13"/>
      <c r="S110" s="13">
        <v>0</v>
      </c>
      <c r="T110" s="16">
        <f>SUM(RAW_DATA!$S110-RAW_DATA!$R110)</f>
        <v>0</v>
      </c>
      <c r="U110" s="9"/>
      <c r="V110" s="9"/>
      <c r="W110" s="9" t="s">
        <v>33</v>
      </c>
      <c r="X110" s="9"/>
      <c r="Y110" s="17"/>
      <c r="Z110" s="17"/>
    </row>
    <row r="111" spans="1:26" ht="15.75" customHeight="1">
      <c r="A111" s="9" t="s">
        <v>326</v>
      </c>
      <c r="B111" s="9" t="s">
        <v>138</v>
      </c>
      <c r="C111" s="9" t="s">
        <v>324</v>
      </c>
      <c r="D111" s="9" t="s">
        <v>325</v>
      </c>
      <c r="E111" s="9">
        <v>1189824</v>
      </c>
      <c r="F111" s="9">
        <v>88935</v>
      </c>
      <c r="G111" s="10" t="s">
        <v>28</v>
      </c>
      <c r="H111" s="9" t="s">
        <v>45</v>
      </c>
      <c r="I111" s="9" t="s">
        <v>50</v>
      </c>
      <c r="J111" s="11" t="s">
        <v>55</v>
      </c>
      <c r="K111" s="9" t="s">
        <v>32</v>
      </c>
      <c r="L111" s="12">
        <v>45149</v>
      </c>
      <c r="M111" s="13">
        <v>575</v>
      </c>
      <c r="N111" s="14">
        <v>45204</v>
      </c>
      <c r="O111" s="14">
        <v>45213</v>
      </c>
      <c r="P111" s="10">
        <v>73</v>
      </c>
      <c r="Q111" s="15">
        <v>45398</v>
      </c>
      <c r="R111" s="13">
        <v>20514.03</v>
      </c>
      <c r="S111" s="13">
        <f>RAW_DATA!$R111</f>
        <v>20514.03</v>
      </c>
      <c r="T111" s="16">
        <f>SUM(RAW_DATA!$S111-RAW_DATA!$R111)</f>
        <v>0</v>
      </c>
      <c r="U111" s="9">
        <v>824531</v>
      </c>
      <c r="V111" s="15">
        <v>45478</v>
      </c>
      <c r="W111" s="9" t="s">
        <v>41</v>
      </c>
      <c r="X111" s="9"/>
      <c r="Y111" s="17"/>
      <c r="Z111" s="17"/>
    </row>
    <row r="112" spans="1:26" ht="15.75" customHeight="1">
      <c r="A112" s="9" t="s">
        <v>327</v>
      </c>
      <c r="B112" s="9" t="s">
        <v>138</v>
      </c>
      <c r="C112" s="9" t="s">
        <v>328</v>
      </c>
      <c r="D112" s="9" t="s">
        <v>329</v>
      </c>
      <c r="E112" s="9">
        <v>1184787</v>
      </c>
      <c r="F112" s="9">
        <v>88107</v>
      </c>
      <c r="G112" s="10" t="s">
        <v>28</v>
      </c>
      <c r="H112" s="9" t="s">
        <v>45</v>
      </c>
      <c r="I112" s="9" t="s">
        <v>50</v>
      </c>
      <c r="J112" s="11" t="s">
        <v>55</v>
      </c>
      <c r="K112" s="9" t="s">
        <v>32</v>
      </c>
      <c r="L112" s="12">
        <v>45119</v>
      </c>
      <c r="M112" s="13">
        <v>11575</v>
      </c>
      <c r="N112" s="14">
        <v>45131</v>
      </c>
      <c r="O112" s="14">
        <v>45133</v>
      </c>
      <c r="P112" s="10">
        <v>47</v>
      </c>
      <c r="Q112" s="15">
        <v>45216</v>
      </c>
      <c r="R112" s="13">
        <v>7578.28</v>
      </c>
      <c r="S112" s="13">
        <v>7578.28</v>
      </c>
      <c r="T112" s="16">
        <f>SUM(RAW_DATA!$S112-RAW_DATA!$R112)</f>
        <v>0</v>
      </c>
      <c r="U112" s="9">
        <v>813787</v>
      </c>
      <c r="V112" s="15">
        <v>45335</v>
      </c>
      <c r="W112" s="9" t="s">
        <v>41</v>
      </c>
      <c r="X112" s="9"/>
      <c r="Y112" s="17"/>
      <c r="Z112" s="17"/>
    </row>
    <row r="113" spans="1:26" ht="15.75" customHeight="1">
      <c r="A113" s="9"/>
      <c r="B113" s="9" t="s">
        <v>138</v>
      </c>
      <c r="C113" s="9" t="s">
        <v>330</v>
      </c>
      <c r="D113" s="9" t="s">
        <v>331</v>
      </c>
      <c r="E113" s="9">
        <v>1317423</v>
      </c>
      <c r="F113" s="9"/>
      <c r="G113" s="10" t="s">
        <v>28</v>
      </c>
      <c r="H113" s="9" t="s">
        <v>154</v>
      </c>
      <c r="I113" s="9" t="s">
        <v>155</v>
      </c>
      <c r="J113" s="11" t="s">
        <v>55</v>
      </c>
      <c r="K113" s="9" t="s">
        <v>97</v>
      </c>
      <c r="L113" s="12">
        <v>45587</v>
      </c>
      <c r="M113" s="13">
        <v>7800.06</v>
      </c>
      <c r="N113" s="14"/>
      <c r="O113" s="14"/>
      <c r="P113" s="10"/>
      <c r="Q113" s="15"/>
      <c r="R113" s="13"/>
      <c r="S113" s="13">
        <f>RAW_DATA!$R113</f>
        <v>0</v>
      </c>
      <c r="T113" s="16">
        <f>SUM(RAW_DATA!$S113-RAW_DATA!$R113)</f>
        <v>0</v>
      </c>
      <c r="U113" s="9"/>
      <c r="V113" s="15"/>
      <c r="W113" s="9" t="s">
        <v>33</v>
      </c>
      <c r="X113" s="9"/>
      <c r="Y113" s="17"/>
      <c r="Z113" s="17"/>
    </row>
    <row r="114" spans="1:26" ht="15.75" customHeight="1">
      <c r="A114" s="9" t="s">
        <v>332</v>
      </c>
      <c r="B114" s="9" t="s">
        <v>138</v>
      </c>
      <c r="C114" s="9" t="s">
        <v>330</v>
      </c>
      <c r="D114" s="9" t="s">
        <v>331</v>
      </c>
      <c r="E114" s="9">
        <v>1317418</v>
      </c>
      <c r="F114" s="9">
        <v>93721</v>
      </c>
      <c r="G114" s="10" t="s">
        <v>28</v>
      </c>
      <c r="H114" s="9" t="s">
        <v>154</v>
      </c>
      <c r="I114" s="9" t="s">
        <v>155</v>
      </c>
      <c r="J114" s="11" t="s">
        <v>55</v>
      </c>
      <c r="K114" s="9" t="s">
        <v>32</v>
      </c>
      <c r="L114" s="12">
        <v>45587</v>
      </c>
      <c r="M114" s="13">
        <v>4100</v>
      </c>
      <c r="N114" s="14">
        <v>45594</v>
      </c>
      <c r="O114" s="14">
        <v>45595</v>
      </c>
      <c r="P114" s="10">
        <v>193</v>
      </c>
      <c r="Q114" s="15">
        <v>45845</v>
      </c>
      <c r="R114" s="13">
        <v>2211.5100000000002</v>
      </c>
      <c r="S114" s="13">
        <v>0</v>
      </c>
      <c r="T114" s="16">
        <f>SUM(RAW_DATA!$S114-RAW_DATA!$R114)</f>
        <v>-2211.5100000000002</v>
      </c>
      <c r="U114" s="9"/>
      <c r="V114" s="15"/>
      <c r="W114" s="9" t="s">
        <v>33</v>
      </c>
      <c r="X114" s="9"/>
      <c r="Y114" s="17"/>
      <c r="Z114" s="17"/>
    </row>
    <row r="115" spans="1:26" ht="15.75" customHeight="1">
      <c r="A115" s="9"/>
      <c r="B115" s="9" t="s">
        <v>138</v>
      </c>
      <c r="C115" s="9" t="s">
        <v>333</v>
      </c>
      <c r="D115" s="9" t="s">
        <v>334</v>
      </c>
      <c r="E115" s="9">
        <v>1334321</v>
      </c>
      <c r="F115" s="9">
        <v>94618</v>
      </c>
      <c r="G115" s="10" t="s">
        <v>28</v>
      </c>
      <c r="H115" s="9" t="s">
        <v>38</v>
      </c>
      <c r="I115" s="9" t="s">
        <v>50</v>
      </c>
      <c r="J115" s="11" t="s">
        <v>55</v>
      </c>
      <c r="K115" s="9" t="s">
        <v>97</v>
      </c>
      <c r="L115" s="12">
        <v>45692</v>
      </c>
      <c r="M115" s="13">
        <v>575</v>
      </c>
      <c r="N115" s="14"/>
      <c r="O115" s="14"/>
      <c r="P115" s="10"/>
      <c r="Q115" s="15"/>
      <c r="R115" s="13"/>
      <c r="S115" s="13">
        <f>RAW_DATA!$R115</f>
        <v>0</v>
      </c>
      <c r="T115" s="16">
        <f>SUM(RAW_DATA!$S115-RAW_DATA!$R115)</f>
        <v>0</v>
      </c>
      <c r="U115" s="9"/>
      <c r="V115" s="15"/>
      <c r="W115" s="9" t="s">
        <v>33</v>
      </c>
      <c r="X115" s="9"/>
      <c r="Y115" s="17"/>
      <c r="Z115" s="17"/>
    </row>
    <row r="116" spans="1:26" ht="15.75" customHeight="1">
      <c r="A116" s="9" t="s">
        <v>335</v>
      </c>
      <c r="B116" s="9" t="s">
        <v>138</v>
      </c>
      <c r="C116" s="9" t="s">
        <v>336</v>
      </c>
      <c r="D116" s="9" t="s">
        <v>337</v>
      </c>
      <c r="E116" s="9">
        <v>1314171</v>
      </c>
      <c r="F116" s="9">
        <v>93480</v>
      </c>
      <c r="G116" s="10" t="s">
        <v>28</v>
      </c>
      <c r="H116" s="9" t="s">
        <v>154</v>
      </c>
      <c r="I116" s="9" t="s">
        <v>155</v>
      </c>
      <c r="J116" s="11" t="s">
        <v>55</v>
      </c>
      <c r="K116" s="9" t="s">
        <v>32</v>
      </c>
      <c r="L116" s="12">
        <v>45565</v>
      </c>
      <c r="M116" s="13">
        <v>4000</v>
      </c>
      <c r="N116" s="14">
        <v>45597</v>
      </c>
      <c r="O116" s="14">
        <v>45649</v>
      </c>
      <c r="P116" s="10">
        <v>194</v>
      </c>
      <c r="Q116" s="15">
        <v>45824</v>
      </c>
      <c r="R116" s="13">
        <v>4725.83</v>
      </c>
      <c r="S116" s="13">
        <v>0</v>
      </c>
      <c r="T116" s="16">
        <f>SUM(RAW_DATA!$S116-RAW_DATA!$R116)</f>
        <v>-4725.83</v>
      </c>
      <c r="U116" s="9"/>
      <c r="V116" s="15"/>
      <c r="W116" s="9" t="s">
        <v>33</v>
      </c>
      <c r="X116" s="9"/>
      <c r="Y116" s="17"/>
      <c r="Z116" s="17"/>
    </row>
    <row r="117" spans="1:26" ht="15.75" customHeight="1">
      <c r="A117" s="9" t="s">
        <v>338</v>
      </c>
      <c r="B117" s="9" t="s">
        <v>138</v>
      </c>
      <c r="C117" s="9" t="s">
        <v>339</v>
      </c>
      <c r="D117" s="9" t="s">
        <v>340</v>
      </c>
      <c r="E117" s="9">
        <v>1187087</v>
      </c>
      <c r="F117" s="9">
        <v>88602</v>
      </c>
      <c r="G117" s="10" t="s">
        <v>28</v>
      </c>
      <c r="H117" s="9" t="s">
        <v>54</v>
      </c>
      <c r="I117" s="9" t="s">
        <v>50</v>
      </c>
      <c r="J117" s="11" t="s">
        <v>55</v>
      </c>
      <c r="K117" s="9" t="s">
        <v>32</v>
      </c>
      <c r="L117" s="12">
        <v>45120</v>
      </c>
      <c r="M117" s="13">
        <v>575</v>
      </c>
      <c r="N117" s="14">
        <v>45146</v>
      </c>
      <c r="O117" s="14">
        <v>45344</v>
      </c>
      <c r="P117" s="10">
        <v>107</v>
      </c>
      <c r="Q117" s="15">
        <v>45455</v>
      </c>
      <c r="R117" s="13">
        <v>29861.89</v>
      </c>
      <c r="S117" s="13">
        <v>29861.89</v>
      </c>
      <c r="T117" s="16">
        <f>SUM(RAW_DATA!$S117-RAW_DATA!$R117)</f>
        <v>0</v>
      </c>
      <c r="U117" s="9">
        <v>827033</v>
      </c>
      <c r="V117" s="15">
        <v>45516</v>
      </c>
      <c r="W117" s="9" t="s">
        <v>41</v>
      </c>
      <c r="X117" s="9"/>
      <c r="Y117" s="17"/>
      <c r="Z117" s="17"/>
    </row>
    <row r="118" spans="1:26" ht="15.75" customHeight="1">
      <c r="A118" s="9" t="s">
        <v>341</v>
      </c>
      <c r="B118" s="9" t="s">
        <v>138</v>
      </c>
      <c r="C118" s="9" t="s">
        <v>339</v>
      </c>
      <c r="D118" s="9" t="s">
        <v>340</v>
      </c>
      <c r="E118" s="9">
        <v>1314172</v>
      </c>
      <c r="F118" s="9">
        <v>93454</v>
      </c>
      <c r="G118" s="10" t="s">
        <v>28</v>
      </c>
      <c r="H118" s="9" t="s">
        <v>154</v>
      </c>
      <c r="I118" s="9" t="s">
        <v>155</v>
      </c>
      <c r="J118" s="11" t="s">
        <v>55</v>
      </c>
      <c r="K118" s="9" t="s">
        <v>32</v>
      </c>
      <c r="L118" s="12">
        <v>45565</v>
      </c>
      <c r="M118" s="13">
        <v>4000</v>
      </c>
      <c r="N118" s="14">
        <v>45625</v>
      </c>
      <c r="O118" s="14">
        <v>45625</v>
      </c>
      <c r="P118" s="10">
        <v>177</v>
      </c>
      <c r="Q118" s="15">
        <v>45811</v>
      </c>
      <c r="R118" s="13">
        <v>2849.88</v>
      </c>
      <c r="S118" s="13">
        <v>0</v>
      </c>
      <c r="T118" s="16">
        <f>SUM(RAW_DATA!$S118-RAW_DATA!$R118)</f>
        <v>-2849.88</v>
      </c>
      <c r="U118" s="9"/>
      <c r="V118" s="9"/>
      <c r="W118" s="9" t="s">
        <v>33</v>
      </c>
      <c r="X118" s="9"/>
      <c r="Y118" s="17"/>
      <c r="Z118" s="17"/>
    </row>
    <row r="119" spans="1:26" ht="15.75" customHeight="1">
      <c r="A119" s="9"/>
      <c r="B119" s="9" t="s">
        <v>138</v>
      </c>
      <c r="C119" s="9" t="s">
        <v>342</v>
      </c>
      <c r="D119" s="9" t="s">
        <v>343</v>
      </c>
      <c r="E119" s="9">
        <v>1302807</v>
      </c>
      <c r="F119" s="9">
        <v>92773</v>
      </c>
      <c r="G119" s="10" t="s">
        <v>28</v>
      </c>
      <c r="H119" s="9" t="s">
        <v>154</v>
      </c>
      <c r="I119" s="9" t="s">
        <v>155</v>
      </c>
      <c r="J119" s="11" t="s">
        <v>55</v>
      </c>
      <c r="K119" s="9" t="s">
        <v>97</v>
      </c>
      <c r="L119" s="12">
        <v>45508</v>
      </c>
      <c r="M119" s="13">
        <v>4000</v>
      </c>
      <c r="N119" s="14"/>
      <c r="O119" s="14"/>
      <c r="P119" s="10"/>
      <c r="Q119" s="15"/>
      <c r="R119" s="13"/>
      <c r="S119" s="13">
        <f>RAW_DATA!$R119</f>
        <v>0</v>
      </c>
      <c r="T119" s="16">
        <f>SUM(RAW_DATA!$S119-RAW_DATA!$R119)</f>
        <v>0</v>
      </c>
      <c r="U119" s="9"/>
      <c r="V119" s="9"/>
      <c r="W119" s="9" t="s">
        <v>33</v>
      </c>
      <c r="X119" s="9"/>
      <c r="Y119" s="17"/>
      <c r="Z119" s="17"/>
    </row>
    <row r="120" spans="1:26" ht="15.75" customHeight="1">
      <c r="A120" s="9" t="s">
        <v>344</v>
      </c>
      <c r="B120" s="9" t="s">
        <v>138</v>
      </c>
      <c r="C120" s="9" t="s">
        <v>345</v>
      </c>
      <c r="D120" s="9" t="s">
        <v>346</v>
      </c>
      <c r="E120" s="9">
        <v>1319899</v>
      </c>
      <c r="F120" s="9">
        <v>93871</v>
      </c>
      <c r="G120" s="10" t="s">
        <v>28</v>
      </c>
      <c r="H120" s="9" t="s">
        <v>45</v>
      </c>
      <c r="I120" s="9" t="s">
        <v>50</v>
      </c>
      <c r="J120" s="11" t="s">
        <v>55</v>
      </c>
      <c r="K120" s="9" t="s">
        <v>32</v>
      </c>
      <c r="L120" s="12">
        <v>45623</v>
      </c>
      <c r="M120" s="13">
        <v>5275</v>
      </c>
      <c r="N120" s="14">
        <v>45626</v>
      </c>
      <c r="O120" s="14">
        <v>45626</v>
      </c>
      <c r="P120" s="10">
        <v>204</v>
      </c>
      <c r="Q120" s="15">
        <v>45825</v>
      </c>
      <c r="R120" s="13">
        <v>2747.64</v>
      </c>
      <c r="S120" s="13">
        <v>0</v>
      </c>
      <c r="T120" s="16">
        <f>SUM(RAW_DATA!$S120-RAW_DATA!$R120)</f>
        <v>-2747.64</v>
      </c>
      <c r="U120" s="9"/>
      <c r="V120" s="9"/>
      <c r="W120" s="9" t="s">
        <v>33</v>
      </c>
      <c r="X120" s="9"/>
      <c r="Y120" s="17"/>
      <c r="Z120" s="17"/>
    </row>
    <row r="121" spans="1:26" ht="15.75" customHeight="1">
      <c r="A121" s="9"/>
      <c r="B121" s="9" t="s">
        <v>138</v>
      </c>
      <c r="C121" s="9" t="s">
        <v>347</v>
      </c>
      <c r="D121" s="9" t="s">
        <v>348</v>
      </c>
      <c r="E121" s="9">
        <v>1310002</v>
      </c>
      <c r="F121" s="9">
        <v>93224</v>
      </c>
      <c r="G121" s="10" t="s">
        <v>28</v>
      </c>
      <c r="H121" s="9" t="s">
        <v>154</v>
      </c>
      <c r="I121" s="9" t="s">
        <v>39</v>
      </c>
      <c r="J121" s="11" t="s">
        <v>55</v>
      </c>
      <c r="K121" s="9" t="s">
        <v>97</v>
      </c>
      <c r="L121" s="12">
        <v>45560</v>
      </c>
      <c r="M121" s="13">
        <v>16345</v>
      </c>
      <c r="N121" s="14"/>
      <c r="O121" s="14"/>
      <c r="P121" s="10"/>
      <c r="Q121" s="15"/>
      <c r="R121" s="13"/>
      <c r="S121" s="13">
        <f>RAW_DATA!$R121</f>
        <v>0</v>
      </c>
      <c r="T121" s="16">
        <f>SUM(RAW_DATA!$S121-RAW_DATA!$R121)</f>
        <v>0</v>
      </c>
      <c r="U121" s="9"/>
      <c r="V121" s="9"/>
      <c r="W121" s="9" t="s">
        <v>33</v>
      </c>
      <c r="X121" s="9"/>
      <c r="Y121" s="17"/>
      <c r="Z121" s="17"/>
    </row>
    <row r="122" spans="1:26" ht="15.75" customHeight="1">
      <c r="A122" s="9" t="s">
        <v>349</v>
      </c>
      <c r="B122" s="9" t="s">
        <v>138</v>
      </c>
      <c r="C122" s="9" t="s">
        <v>350</v>
      </c>
      <c r="D122" s="9" t="s">
        <v>351</v>
      </c>
      <c r="E122" s="9">
        <v>1314174</v>
      </c>
      <c r="F122" s="9">
        <v>93451</v>
      </c>
      <c r="G122" s="10" t="s">
        <v>28</v>
      </c>
      <c r="H122" s="9" t="s">
        <v>154</v>
      </c>
      <c r="I122" s="9" t="s">
        <v>155</v>
      </c>
      <c r="J122" s="11" t="s">
        <v>55</v>
      </c>
      <c r="K122" s="9" t="s">
        <v>32</v>
      </c>
      <c r="L122" s="12">
        <v>45565</v>
      </c>
      <c r="M122" s="13">
        <v>4000</v>
      </c>
      <c r="N122" s="14">
        <v>45579</v>
      </c>
      <c r="O122" s="14">
        <v>45579</v>
      </c>
      <c r="P122" s="10">
        <v>178</v>
      </c>
      <c r="Q122" s="15">
        <v>45811</v>
      </c>
      <c r="R122" s="13">
        <v>2720.1</v>
      </c>
      <c r="S122" s="13">
        <v>0</v>
      </c>
      <c r="T122" s="16">
        <f>SUM(RAW_DATA!$S122-RAW_DATA!$R122)</f>
        <v>-2720.1</v>
      </c>
      <c r="U122" s="9"/>
      <c r="V122" s="9"/>
      <c r="W122" s="9" t="s">
        <v>33</v>
      </c>
      <c r="X122" s="9"/>
      <c r="Y122" s="17"/>
      <c r="Z122" s="17"/>
    </row>
    <row r="123" spans="1:26" ht="15.75" customHeight="1">
      <c r="A123" s="9" t="s">
        <v>352</v>
      </c>
      <c r="B123" s="9" t="s">
        <v>138</v>
      </c>
      <c r="C123" s="9" t="s">
        <v>353</v>
      </c>
      <c r="D123" s="9" t="s">
        <v>354</v>
      </c>
      <c r="E123" s="9">
        <v>1317424</v>
      </c>
      <c r="F123" s="9">
        <v>93750</v>
      </c>
      <c r="G123" s="10" t="s">
        <v>28</v>
      </c>
      <c r="H123" s="9" t="s">
        <v>154</v>
      </c>
      <c r="I123" s="9" t="s">
        <v>155</v>
      </c>
      <c r="J123" s="11" t="s">
        <v>55</v>
      </c>
      <c r="K123" s="9" t="s">
        <v>32</v>
      </c>
      <c r="L123" s="12">
        <v>45587</v>
      </c>
      <c r="M123" s="13">
        <v>7800.06</v>
      </c>
      <c r="N123" s="14">
        <v>45626</v>
      </c>
      <c r="O123" s="14">
        <v>45654</v>
      </c>
      <c r="P123" s="10">
        <v>244</v>
      </c>
      <c r="Q123" s="15">
        <v>45862</v>
      </c>
      <c r="R123" s="13">
        <v>5128.76</v>
      </c>
      <c r="S123" s="13">
        <v>0</v>
      </c>
      <c r="T123" s="16">
        <f>SUM(RAW_DATA!$S123-RAW_DATA!$R123)</f>
        <v>-5128.76</v>
      </c>
      <c r="U123" s="9"/>
      <c r="V123" s="9"/>
      <c r="W123" s="9" t="s">
        <v>33</v>
      </c>
      <c r="X123" s="9"/>
      <c r="Y123" s="17"/>
      <c r="Z123" s="17"/>
    </row>
    <row r="124" spans="1:26" ht="15.75" customHeight="1">
      <c r="A124" s="9"/>
      <c r="B124" s="9" t="s">
        <v>138</v>
      </c>
      <c r="C124" s="9" t="s">
        <v>353</v>
      </c>
      <c r="D124" s="9" t="s">
        <v>354</v>
      </c>
      <c r="E124" s="9">
        <v>1317419</v>
      </c>
      <c r="F124" s="9">
        <v>93750</v>
      </c>
      <c r="G124" s="10" t="s">
        <v>28</v>
      </c>
      <c r="H124" s="9"/>
      <c r="I124" s="9" t="s">
        <v>155</v>
      </c>
      <c r="J124" s="11" t="s">
        <v>55</v>
      </c>
      <c r="K124" s="9" t="s">
        <v>97</v>
      </c>
      <c r="L124" s="12">
        <v>45587</v>
      </c>
      <c r="M124" s="13">
        <v>4100</v>
      </c>
      <c r="N124" s="14"/>
      <c r="O124" s="14"/>
      <c r="P124" s="10"/>
      <c r="Q124" s="15"/>
      <c r="R124" s="13"/>
      <c r="S124" s="13">
        <v>0</v>
      </c>
      <c r="T124" s="16">
        <f>SUM(RAW_DATA!$S124-RAW_DATA!$R124)</f>
        <v>0</v>
      </c>
      <c r="U124" s="9"/>
      <c r="V124" s="9"/>
      <c r="W124" s="9" t="s">
        <v>33</v>
      </c>
      <c r="X124" s="9"/>
      <c r="Y124" s="17"/>
      <c r="Z124" s="17"/>
    </row>
    <row r="125" spans="1:26" ht="15.75" customHeight="1">
      <c r="A125" s="9" t="s">
        <v>355</v>
      </c>
      <c r="B125" s="9" t="s">
        <v>138</v>
      </c>
      <c r="C125" s="9" t="s">
        <v>356</v>
      </c>
      <c r="D125" s="9" t="s">
        <v>357</v>
      </c>
      <c r="E125" s="9">
        <v>1148840</v>
      </c>
      <c r="F125" s="9">
        <v>85963</v>
      </c>
      <c r="G125" s="10" t="s">
        <v>28</v>
      </c>
      <c r="H125" s="9" t="s">
        <v>45</v>
      </c>
      <c r="I125" s="9" t="s">
        <v>50</v>
      </c>
      <c r="J125" s="11" t="s">
        <v>55</v>
      </c>
      <c r="K125" s="9" t="s">
        <v>32</v>
      </c>
      <c r="L125" s="12">
        <v>44854</v>
      </c>
      <c r="M125" s="13">
        <v>5475</v>
      </c>
      <c r="N125" s="14">
        <v>44959</v>
      </c>
      <c r="O125" s="14">
        <v>23</v>
      </c>
      <c r="P125" s="10">
        <v>54</v>
      </c>
      <c r="Q125" s="15">
        <v>45328</v>
      </c>
      <c r="R125" s="13">
        <v>6733.25</v>
      </c>
      <c r="S125" s="13">
        <v>6733.25</v>
      </c>
      <c r="T125" s="16">
        <f>SUM(RAW_DATA!$S125-RAW_DATA!$R125)</f>
        <v>0</v>
      </c>
      <c r="U125" s="9">
        <v>819514</v>
      </c>
      <c r="V125" s="15">
        <v>45420</v>
      </c>
      <c r="W125" s="9" t="s">
        <v>41</v>
      </c>
      <c r="X125" s="9"/>
      <c r="Y125" s="17"/>
      <c r="Z125" s="17"/>
    </row>
    <row r="126" spans="1:26" ht="15.75" customHeight="1">
      <c r="A126" s="9" t="s">
        <v>358</v>
      </c>
      <c r="B126" s="9" t="s">
        <v>138</v>
      </c>
      <c r="C126" s="9" t="s">
        <v>356</v>
      </c>
      <c r="D126" s="9" t="s">
        <v>357</v>
      </c>
      <c r="E126" s="9">
        <v>1231082</v>
      </c>
      <c r="F126" s="9">
        <v>91760</v>
      </c>
      <c r="G126" s="10" t="s">
        <v>28</v>
      </c>
      <c r="H126" s="9" t="s">
        <v>45</v>
      </c>
      <c r="I126" s="9" t="s">
        <v>50</v>
      </c>
      <c r="J126" s="11" t="s">
        <v>55</v>
      </c>
      <c r="K126" s="9" t="s">
        <v>32</v>
      </c>
      <c r="L126" s="12">
        <v>45415</v>
      </c>
      <c r="M126" s="13">
        <v>9675</v>
      </c>
      <c r="N126" s="14">
        <v>45463</v>
      </c>
      <c r="O126" s="14">
        <v>45466</v>
      </c>
      <c r="P126" s="10">
        <v>209</v>
      </c>
      <c r="Q126" s="15">
        <v>45828</v>
      </c>
      <c r="R126" s="13">
        <v>16741.46</v>
      </c>
      <c r="S126" s="13">
        <v>0</v>
      </c>
      <c r="T126" s="16">
        <f>SUM(RAW_DATA!$S126-RAW_DATA!$R126)</f>
        <v>-16741.46</v>
      </c>
      <c r="U126" s="9"/>
      <c r="V126" s="9"/>
      <c r="W126" s="9" t="s">
        <v>33</v>
      </c>
      <c r="X126" s="9"/>
      <c r="Y126" s="17"/>
      <c r="Z126" s="17"/>
    </row>
    <row r="127" spans="1:26" ht="15.75" customHeight="1">
      <c r="A127" s="9" t="s">
        <v>359</v>
      </c>
      <c r="B127" s="9" t="s">
        <v>138</v>
      </c>
      <c r="C127" s="9" t="s">
        <v>356</v>
      </c>
      <c r="D127" s="9" t="s">
        <v>357</v>
      </c>
      <c r="E127" s="9">
        <v>1160045</v>
      </c>
      <c r="F127" s="9">
        <v>87001</v>
      </c>
      <c r="G127" s="10" t="s">
        <v>28</v>
      </c>
      <c r="H127" s="9" t="s">
        <v>154</v>
      </c>
      <c r="I127" s="9" t="s">
        <v>50</v>
      </c>
      <c r="J127" s="11" t="s">
        <v>55</v>
      </c>
      <c r="K127" s="9" t="s">
        <v>32</v>
      </c>
      <c r="L127" s="12">
        <v>44950</v>
      </c>
      <c r="M127" s="13">
        <v>21345</v>
      </c>
      <c r="N127" s="14">
        <v>45197</v>
      </c>
      <c r="O127" s="14">
        <v>45200</v>
      </c>
      <c r="P127" s="10">
        <v>120</v>
      </c>
      <c r="Q127" s="15">
        <v>45504</v>
      </c>
      <c r="R127" s="13">
        <v>11247.98</v>
      </c>
      <c r="S127" s="13">
        <v>11247.98</v>
      </c>
      <c r="T127" s="16">
        <f>SUM(RAW_DATA!$S127-RAW_DATA!$R127)</f>
        <v>0</v>
      </c>
      <c r="U127" s="9">
        <v>828331</v>
      </c>
      <c r="V127" s="15">
        <v>45532</v>
      </c>
      <c r="W127" s="9" t="s">
        <v>41</v>
      </c>
      <c r="X127" s="9"/>
      <c r="Y127" s="17"/>
      <c r="Z127" s="17"/>
    </row>
    <row r="128" spans="1:26" ht="15.75" customHeight="1">
      <c r="A128" s="9" t="s">
        <v>360</v>
      </c>
      <c r="B128" s="9" t="s">
        <v>138</v>
      </c>
      <c r="C128" s="9" t="s">
        <v>356</v>
      </c>
      <c r="D128" s="9" t="s">
        <v>357</v>
      </c>
      <c r="E128" s="9">
        <v>1138802</v>
      </c>
      <c r="F128" s="9">
        <v>86052</v>
      </c>
      <c r="G128" s="10" t="s">
        <v>28</v>
      </c>
      <c r="H128" s="9" t="s">
        <v>154</v>
      </c>
      <c r="I128" s="9" t="s">
        <v>39</v>
      </c>
      <c r="J128" s="11" t="s">
        <v>55</v>
      </c>
      <c r="K128" s="9" t="s">
        <v>32</v>
      </c>
      <c r="L128" s="12">
        <v>44799</v>
      </c>
      <c r="M128" s="13">
        <v>29462.38</v>
      </c>
      <c r="N128" s="14">
        <v>44915</v>
      </c>
      <c r="O128" s="14">
        <v>45326</v>
      </c>
      <c r="P128" s="10">
        <v>171</v>
      </c>
      <c r="Q128" s="15">
        <v>45805</v>
      </c>
      <c r="R128" s="13">
        <v>23934.9</v>
      </c>
      <c r="S128" s="13">
        <v>23934.9</v>
      </c>
      <c r="T128" s="16">
        <f>SUM(RAW_DATA!$S128-RAW_DATA!$R128)</f>
        <v>0</v>
      </c>
      <c r="U128" s="9">
        <v>854348</v>
      </c>
      <c r="V128" s="15">
        <v>45824</v>
      </c>
      <c r="W128" s="9" t="s">
        <v>41</v>
      </c>
      <c r="X128" s="18" t="s">
        <v>361</v>
      </c>
      <c r="Y128" s="17"/>
      <c r="Z128" s="17"/>
    </row>
    <row r="129" spans="1:26" ht="15.75" customHeight="1">
      <c r="A129" s="9"/>
      <c r="B129" s="9" t="s">
        <v>138</v>
      </c>
      <c r="C129" s="9" t="s">
        <v>362</v>
      </c>
      <c r="D129" s="9" t="s">
        <v>363</v>
      </c>
      <c r="E129" s="9">
        <v>1210691</v>
      </c>
      <c r="F129" s="9">
        <v>90158</v>
      </c>
      <c r="G129" s="10" t="s">
        <v>28</v>
      </c>
      <c r="H129" s="9" t="s">
        <v>45</v>
      </c>
      <c r="I129" s="9" t="s">
        <v>50</v>
      </c>
      <c r="J129" s="11" t="s">
        <v>364</v>
      </c>
      <c r="K129" s="9" t="s">
        <v>97</v>
      </c>
      <c r="L129" s="12">
        <v>45279</v>
      </c>
      <c r="M129" s="13">
        <v>5375</v>
      </c>
      <c r="N129" s="14"/>
      <c r="O129" s="14"/>
      <c r="P129" s="10"/>
      <c r="Q129" s="15"/>
      <c r="R129" s="13"/>
      <c r="S129" s="13">
        <v>0</v>
      </c>
      <c r="T129" s="16">
        <f>SUM(RAW_DATA!$S129-RAW_DATA!$R129)</f>
        <v>0</v>
      </c>
      <c r="U129" s="9"/>
      <c r="V129" s="9"/>
      <c r="W129" s="9" t="s">
        <v>33</v>
      </c>
      <c r="X129" s="9"/>
      <c r="Y129" s="17"/>
      <c r="Z129" s="17"/>
    </row>
    <row r="130" spans="1:26" ht="15.75" customHeight="1">
      <c r="A130" s="9" t="s">
        <v>365</v>
      </c>
      <c r="B130" s="9" t="s">
        <v>138</v>
      </c>
      <c r="C130" s="9" t="s">
        <v>366</v>
      </c>
      <c r="D130" s="9" t="s">
        <v>367</v>
      </c>
      <c r="E130" s="9">
        <v>1224928</v>
      </c>
      <c r="F130" s="9">
        <v>91352</v>
      </c>
      <c r="G130" s="10" t="s">
        <v>28</v>
      </c>
      <c r="H130" s="9" t="s">
        <v>154</v>
      </c>
      <c r="I130" s="9" t="s">
        <v>39</v>
      </c>
      <c r="J130" s="11" t="s">
        <v>55</v>
      </c>
      <c r="K130" s="9" t="s">
        <v>97</v>
      </c>
      <c r="L130" s="12">
        <v>45378</v>
      </c>
      <c r="M130" s="13">
        <v>12400</v>
      </c>
      <c r="N130" s="14"/>
      <c r="O130" s="14"/>
      <c r="P130" s="10"/>
      <c r="Q130" s="15"/>
      <c r="R130" s="13"/>
      <c r="S130" s="13">
        <v>0</v>
      </c>
      <c r="T130" s="16">
        <f>SUM(RAW_DATA!$S130-RAW_DATA!$R130)</f>
        <v>0</v>
      </c>
      <c r="U130" s="9"/>
      <c r="V130" s="9"/>
      <c r="W130" s="9" t="s">
        <v>33</v>
      </c>
      <c r="X130" s="9"/>
      <c r="Y130" s="17"/>
      <c r="Z130" s="17"/>
    </row>
    <row r="131" spans="1:26" ht="15.75" customHeight="1">
      <c r="A131" s="9" t="s">
        <v>368</v>
      </c>
      <c r="B131" s="9" t="s">
        <v>138</v>
      </c>
      <c r="C131" s="9" t="s">
        <v>369</v>
      </c>
      <c r="D131" s="9" t="s">
        <v>370</v>
      </c>
      <c r="E131" s="9">
        <v>1245092</v>
      </c>
      <c r="F131" s="9">
        <v>92439</v>
      </c>
      <c r="G131" s="10" t="s">
        <v>28</v>
      </c>
      <c r="H131" s="9" t="s">
        <v>38</v>
      </c>
      <c r="I131" s="9" t="s">
        <v>50</v>
      </c>
      <c r="J131" s="11" t="s">
        <v>55</v>
      </c>
      <c r="K131" s="9" t="s">
        <v>32</v>
      </c>
      <c r="L131" s="12">
        <v>45483</v>
      </c>
      <c r="M131" s="13">
        <v>575</v>
      </c>
      <c r="N131" s="14">
        <v>45563</v>
      </c>
      <c r="O131" s="14">
        <v>45564</v>
      </c>
      <c r="P131" s="10">
        <v>246</v>
      </c>
      <c r="Q131" s="15">
        <v>45866</v>
      </c>
      <c r="R131" s="13">
        <v>4484.75</v>
      </c>
      <c r="S131" s="13">
        <v>0</v>
      </c>
      <c r="T131" s="16">
        <f>SUM(RAW_DATA!$S131-RAW_DATA!$R131)</f>
        <v>-4484.75</v>
      </c>
      <c r="U131" s="9"/>
      <c r="V131" s="9"/>
      <c r="W131" s="9" t="s">
        <v>33</v>
      </c>
      <c r="X131" s="9"/>
      <c r="Y131" s="17"/>
      <c r="Z131" s="17"/>
    </row>
    <row r="132" spans="1:26" ht="15.75" customHeight="1">
      <c r="A132" s="9" t="s">
        <v>371</v>
      </c>
      <c r="B132" s="9" t="s">
        <v>138</v>
      </c>
      <c r="C132" s="9" t="s">
        <v>372</v>
      </c>
      <c r="D132" s="9" t="s">
        <v>373</v>
      </c>
      <c r="E132" s="9">
        <v>1326820</v>
      </c>
      <c r="F132" s="9">
        <v>94278</v>
      </c>
      <c r="G132" s="10" t="s">
        <v>28</v>
      </c>
      <c r="H132" s="9" t="s">
        <v>154</v>
      </c>
      <c r="I132" s="9" t="s">
        <v>50</v>
      </c>
      <c r="J132" s="11" t="s">
        <v>55</v>
      </c>
      <c r="K132" s="9" t="s">
        <v>32</v>
      </c>
      <c r="L132" s="12">
        <v>45643</v>
      </c>
      <c r="M132" s="13">
        <v>4100</v>
      </c>
      <c r="N132" s="14">
        <v>45653</v>
      </c>
      <c r="O132" s="14">
        <v>45653</v>
      </c>
      <c r="P132" s="10">
        <v>183</v>
      </c>
      <c r="Q132" s="15">
        <v>45812</v>
      </c>
      <c r="R132" s="13">
        <v>2354.13</v>
      </c>
      <c r="S132" s="13">
        <v>0</v>
      </c>
      <c r="T132" s="16">
        <f>SUM(RAW_DATA!$S132-RAW_DATA!$R132)</f>
        <v>-2354.13</v>
      </c>
      <c r="U132" s="9"/>
      <c r="V132" s="9"/>
      <c r="W132" s="9" t="s">
        <v>33</v>
      </c>
      <c r="X132" s="9"/>
      <c r="Y132" s="17"/>
      <c r="Z132" s="17"/>
    </row>
    <row r="133" spans="1:26" ht="15.75" customHeight="1">
      <c r="A133" s="9" t="s">
        <v>374</v>
      </c>
      <c r="B133" s="9" t="s">
        <v>138</v>
      </c>
      <c r="C133" s="9" t="s">
        <v>375</v>
      </c>
      <c r="D133" s="9" t="s">
        <v>376</v>
      </c>
      <c r="E133" s="9">
        <v>1194796</v>
      </c>
      <c r="F133" s="9">
        <v>88907</v>
      </c>
      <c r="G133" s="10" t="s">
        <v>28</v>
      </c>
      <c r="H133" s="9" t="s">
        <v>54</v>
      </c>
      <c r="I133" s="9" t="s">
        <v>50</v>
      </c>
      <c r="J133" s="11" t="s">
        <v>55</v>
      </c>
      <c r="K133" s="9" t="s">
        <v>56</v>
      </c>
      <c r="L133" s="12">
        <v>45174</v>
      </c>
      <c r="M133" s="13">
        <v>575</v>
      </c>
      <c r="N133" s="14"/>
      <c r="O133" s="14"/>
      <c r="P133" s="10"/>
      <c r="Q133" s="9"/>
      <c r="R133" s="13"/>
      <c r="S133" s="13">
        <v>0</v>
      </c>
      <c r="T133" s="16">
        <f>SUM(RAW_DATA!$S133-RAW_DATA!$R133)</f>
        <v>0</v>
      </c>
      <c r="U133" s="9"/>
      <c r="V133" s="9"/>
      <c r="W133" s="9" t="s">
        <v>33</v>
      </c>
      <c r="X133" s="9"/>
      <c r="Y133" s="17"/>
      <c r="Z133" s="17"/>
    </row>
    <row r="134" spans="1:26" ht="15.75" customHeight="1">
      <c r="A134" s="9" t="s">
        <v>377</v>
      </c>
      <c r="B134" s="9" t="s">
        <v>138</v>
      </c>
      <c r="C134" s="9" t="s">
        <v>378</v>
      </c>
      <c r="D134" s="9" t="s">
        <v>379</v>
      </c>
      <c r="E134" s="9">
        <v>1138182</v>
      </c>
      <c r="F134" s="9">
        <v>85820</v>
      </c>
      <c r="G134" s="10" t="s">
        <v>28</v>
      </c>
      <c r="H134" s="9" t="s">
        <v>54</v>
      </c>
      <c r="I134" s="9" t="s">
        <v>50</v>
      </c>
      <c r="J134" s="11" t="s">
        <v>40</v>
      </c>
      <c r="K134" s="9" t="s">
        <v>32</v>
      </c>
      <c r="L134" s="12">
        <v>44770</v>
      </c>
      <c r="M134" s="13">
        <v>6375</v>
      </c>
      <c r="N134" s="14">
        <v>44777</v>
      </c>
      <c r="O134" s="14">
        <v>44780</v>
      </c>
      <c r="P134" s="10">
        <v>17</v>
      </c>
      <c r="Q134" s="15">
        <v>45099</v>
      </c>
      <c r="R134" s="13">
        <v>9715.23</v>
      </c>
      <c r="S134" s="13">
        <v>9715.23</v>
      </c>
      <c r="T134" s="16">
        <f>SUM(RAW_DATA!$S134-RAW_DATA!$R134)</f>
        <v>0</v>
      </c>
      <c r="U134" s="9">
        <v>800027</v>
      </c>
      <c r="V134" s="15">
        <v>45131</v>
      </c>
      <c r="W134" s="15" t="s">
        <v>41</v>
      </c>
      <c r="X134" s="9"/>
      <c r="Y134" s="17"/>
      <c r="Z134" s="17"/>
    </row>
    <row r="135" spans="1:26" ht="15.75" customHeight="1">
      <c r="A135" s="9"/>
      <c r="B135" s="9" t="s">
        <v>138</v>
      </c>
      <c r="C135" s="9" t="s">
        <v>380</v>
      </c>
      <c r="D135" s="9" t="s">
        <v>381</v>
      </c>
      <c r="E135" s="9">
        <v>1320959</v>
      </c>
      <c r="F135" s="9">
        <v>93959</v>
      </c>
      <c r="G135" s="10" t="s">
        <v>28</v>
      </c>
      <c r="H135" s="9" t="s">
        <v>154</v>
      </c>
      <c r="I135" s="9" t="s">
        <v>262</v>
      </c>
      <c r="J135" s="11" t="s">
        <v>55</v>
      </c>
      <c r="K135" s="9" t="s">
        <v>97</v>
      </c>
      <c r="L135" s="12">
        <v>45609</v>
      </c>
      <c r="M135" s="13">
        <v>4100</v>
      </c>
      <c r="N135" s="14"/>
      <c r="O135" s="14"/>
      <c r="P135" s="10"/>
      <c r="Q135" s="15"/>
      <c r="R135" s="13"/>
      <c r="S135" s="13">
        <f>RAW_DATA!$R135</f>
        <v>0</v>
      </c>
      <c r="T135" s="16">
        <f>SUM(RAW_DATA!$S135-RAW_DATA!$R135)</f>
        <v>0</v>
      </c>
      <c r="U135" s="9"/>
      <c r="V135" s="15"/>
      <c r="W135" s="15" t="s">
        <v>33</v>
      </c>
      <c r="X135" s="9"/>
      <c r="Y135" s="17"/>
      <c r="Z135" s="17"/>
    </row>
    <row r="136" spans="1:26" ht="15.75" customHeight="1">
      <c r="A136" s="9"/>
      <c r="B136" s="9" t="s">
        <v>138</v>
      </c>
      <c r="C136" s="9" t="s">
        <v>382</v>
      </c>
      <c r="D136" s="9" t="s">
        <v>383</v>
      </c>
      <c r="E136" s="9">
        <v>1327986</v>
      </c>
      <c r="F136" s="9">
        <v>94350</v>
      </c>
      <c r="G136" s="10" t="s">
        <v>28</v>
      </c>
      <c r="H136" s="9"/>
      <c r="I136" s="9" t="s">
        <v>50</v>
      </c>
      <c r="J136" s="11" t="s">
        <v>55</v>
      </c>
      <c r="K136" s="9" t="s">
        <v>97</v>
      </c>
      <c r="L136" s="12">
        <v>45652</v>
      </c>
      <c r="M136" s="13">
        <v>4100</v>
      </c>
      <c r="N136" s="14"/>
      <c r="O136" s="14"/>
      <c r="P136" s="10"/>
      <c r="Q136" s="15"/>
      <c r="R136" s="13"/>
      <c r="S136" s="13">
        <f>RAW_DATA!$R136</f>
        <v>0</v>
      </c>
      <c r="T136" s="16">
        <f>SUM(RAW_DATA!$S136-RAW_DATA!$R136)</f>
        <v>0</v>
      </c>
      <c r="U136" s="9"/>
      <c r="V136" s="15"/>
      <c r="W136" s="15" t="s">
        <v>33</v>
      </c>
      <c r="X136" s="9"/>
      <c r="Y136" s="17"/>
      <c r="Z136" s="17"/>
    </row>
    <row r="137" spans="1:26" ht="15.75" customHeight="1">
      <c r="A137" s="9" t="s">
        <v>384</v>
      </c>
      <c r="B137" s="9" t="s">
        <v>138</v>
      </c>
      <c r="C137" s="9" t="s">
        <v>385</v>
      </c>
      <c r="D137" s="9" t="s">
        <v>386</v>
      </c>
      <c r="E137" s="9">
        <v>1140683</v>
      </c>
      <c r="F137" s="9">
        <v>86135</v>
      </c>
      <c r="G137" s="10" t="s">
        <v>28</v>
      </c>
      <c r="H137" s="9" t="s">
        <v>45</v>
      </c>
      <c r="I137" s="9" t="s">
        <v>50</v>
      </c>
      <c r="J137" s="11" t="s">
        <v>55</v>
      </c>
      <c r="K137" s="9" t="s">
        <v>32</v>
      </c>
      <c r="L137" s="12">
        <v>44816</v>
      </c>
      <c r="M137" s="13">
        <v>11575</v>
      </c>
      <c r="N137" s="14">
        <v>44861</v>
      </c>
      <c r="O137" s="14">
        <v>44891</v>
      </c>
      <c r="P137" s="10">
        <v>53</v>
      </c>
      <c r="Q137" s="15">
        <v>45323</v>
      </c>
      <c r="R137" s="13">
        <v>15829.9</v>
      </c>
      <c r="S137" s="13">
        <v>15829.9</v>
      </c>
      <c r="T137" s="16">
        <f>SUM(RAW_DATA!$S137-RAW_DATA!$R137)</f>
        <v>0</v>
      </c>
      <c r="U137" s="9">
        <v>819271</v>
      </c>
      <c r="V137" s="15">
        <v>45420</v>
      </c>
      <c r="W137" s="9" t="s">
        <v>41</v>
      </c>
      <c r="X137" s="9"/>
      <c r="Y137" s="17"/>
      <c r="Z137" s="17"/>
    </row>
    <row r="138" spans="1:26" ht="15.75" customHeight="1">
      <c r="A138" s="9" t="s">
        <v>387</v>
      </c>
      <c r="B138" s="9" t="s">
        <v>138</v>
      </c>
      <c r="C138" s="9" t="s">
        <v>388</v>
      </c>
      <c r="D138" s="9" t="s">
        <v>389</v>
      </c>
      <c r="E138" s="9">
        <v>1301195</v>
      </c>
      <c r="F138" s="9">
        <v>92644</v>
      </c>
      <c r="G138" s="10" t="s">
        <v>28</v>
      </c>
      <c r="H138" s="9" t="s">
        <v>154</v>
      </c>
      <c r="I138" s="9" t="s">
        <v>155</v>
      </c>
      <c r="J138" s="11" t="s">
        <v>55</v>
      </c>
      <c r="K138" s="9" t="s">
        <v>32</v>
      </c>
      <c r="L138" s="12">
        <v>45497</v>
      </c>
      <c r="M138" s="13">
        <v>4000</v>
      </c>
      <c r="N138" s="14">
        <v>45515</v>
      </c>
      <c r="O138" s="14">
        <v>45515</v>
      </c>
      <c r="P138" s="10">
        <v>208</v>
      </c>
      <c r="Q138" s="15">
        <v>45828</v>
      </c>
      <c r="R138" s="13">
        <v>2830.21</v>
      </c>
      <c r="S138" s="13">
        <v>0</v>
      </c>
      <c r="T138" s="16">
        <f>SUM(RAW_DATA!$S138-RAW_DATA!$R138)</f>
        <v>-2830.21</v>
      </c>
      <c r="U138" s="9"/>
      <c r="V138" s="15"/>
      <c r="W138" s="9" t="s">
        <v>33</v>
      </c>
      <c r="X138" s="9"/>
      <c r="Y138" s="17"/>
      <c r="Z138" s="17"/>
    </row>
    <row r="139" spans="1:26" ht="15.75" customHeight="1">
      <c r="A139" s="9" t="s">
        <v>390</v>
      </c>
      <c r="B139" s="9" t="s">
        <v>138</v>
      </c>
      <c r="C139" s="9" t="s">
        <v>391</v>
      </c>
      <c r="D139" s="9" t="s">
        <v>392</v>
      </c>
      <c r="E139" s="9">
        <v>1305383</v>
      </c>
      <c r="F139" s="9">
        <v>92976</v>
      </c>
      <c r="G139" s="10" t="s">
        <v>28</v>
      </c>
      <c r="H139" s="9" t="s">
        <v>154</v>
      </c>
      <c r="I139" s="9" t="s">
        <v>50</v>
      </c>
      <c r="J139" s="11" t="s">
        <v>55</v>
      </c>
      <c r="K139" s="9" t="s">
        <v>97</v>
      </c>
      <c r="L139" s="12">
        <v>45520</v>
      </c>
      <c r="M139" s="13">
        <v>4000</v>
      </c>
      <c r="N139" s="14"/>
      <c r="O139" s="14"/>
      <c r="P139" s="10"/>
      <c r="Q139" s="15"/>
      <c r="R139" s="13"/>
      <c r="S139" s="13">
        <f>RAW_DATA!$R139</f>
        <v>0</v>
      </c>
      <c r="T139" s="16">
        <f>SUM(RAW_DATA!$S139-RAW_DATA!$R139)</f>
        <v>0</v>
      </c>
      <c r="U139" s="9"/>
      <c r="V139" s="15"/>
      <c r="W139" s="9" t="s">
        <v>33</v>
      </c>
      <c r="X139" s="9"/>
      <c r="Y139" s="17"/>
      <c r="Z139" s="17"/>
    </row>
    <row r="140" spans="1:26" ht="15.75" customHeight="1">
      <c r="A140" s="9" t="s">
        <v>393</v>
      </c>
      <c r="B140" s="9" t="s">
        <v>138</v>
      </c>
      <c r="C140" s="9" t="s">
        <v>394</v>
      </c>
      <c r="D140" s="9" t="s">
        <v>395</v>
      </c>
      <c r="E140" s="9">
        <v>1182354</v>
      </c>
      <c r="F140" s="9">
        <v>74694</v>
      </c>
      <c r="G140" s="10" t="s">
        <v>28</v>
      </c>
      <c r="H140" s="9"/>
      <c r="I140" s="9" t="s">
        <v>39</v>
      </c>
      <c r="J140" s="11" t="s">
        <v>55</v>
      </c>
      <c r="K140" s="9" t="s">
        <v>56</v>
      </c>
      <c r="L140" s="12">
        <v>45082</v>
      </c>
      <c r="M140" s="13">
        <v>19000</v>
      </c>
      <c r="N140" s="14"/>
      <c r="O140" s="14"/>
      <c r="P140" s="10"/>
      <c r="Q140" s="15"/>
      <c r="R140" s="13"/>
      <c r="S140" s="13">
        <f>RAW_DATA!$R140</f>
        <v>0</v>
      </c>
      <c r="T140" s="16">
        <f>SUM(RAW_DATA!$S140-RAW_DATA!$R140)</f>
        <v>0</v>
      </c>
      <c r="U140" s="9"/>
      <c r="V140" s="15"/>
      <c r="W140" s="9" t="s">
        <v>33</v>
      </c>
      <c r="X140" s="9"/>
      <c r="Y140" s="17"/>
      <c r="Z140" s="17"/>
    </row>
    <row r="141" spans="1:26" ht="15.75" customHeight="1">
      <c r="A141" s="9" t="s">
        <v>396</v>
      </c>
      <c r="B141" s="9" t="s">
        <v>138</v>
      </c>
      <c r="C141" s="9" t="s">
        <v>397</v>
      </c>
      <c r="D141" s="9" t="s">
        <v>398</v>
      </c>
      <c r="E141" s="9">
        <v>1200324</v>
      </c>
      <c r="F141" s="9">
        <v>89727</v>
      </c>
      <c r="G141" s="10" t="s">
        <v>28</v>
      </c>
      <c r="H141" s="9" t="s">
        <v>70</v>
      </c>
      <c r="I141" s="9" t="s">
        <v>50</v>
      </c>
      <c r="J141" s="11" t="s">
        <v>55</v>
      </c>
      <c r="K141" s="9" t="s">
        <v>32</v>
      </c>
      <c r="L141" s="12">
        <v>45568</v>
      </c>
      <c r="M141" s="13">
        <v>5500</v>
      </c>
      <c r="N141" s="14">
        <v>45202</v>
      </c>
      <c r="O141" s="14">
        <v>45203</v>
      </c>
      <c r="P141" s="10">
        <v>66</v>
      </c>
      <c r="Q141" s="15">
        <v>45377</v>
      </c>
      <c r="R141" s="13">
        <v>2511.13</v>
      </c>
      <c r="S141" s="13">
        <f>RAW_DATA!$R141</f>
        <v>2511.13</v>
      </c>
      <c r="T141" s="16">
        <f>SUM(RAW_DATA!$S141-RAW_DATA!$R141)</f>
        <v>0</v>
      </c>
      <c r="U141" s="9">
        <v>820328</v>
      </c>
      <c r="V141" s="15">
        <v>45427</v>
      </c>
      <c r="W141" s="9" t="s">
        <v>41</v>
      </c>
      <c r="X141" s="9"/>
      <c r="Y141" s="17"/>
      <c r="Z141" s="17"/>
    </row>
    <row r="142" spans="1:26" ht="15.75" customHeight="1">
      <c r="A142" s="9" t="s">
        <v>399</v>
      </c>
      <c r="B142" s="9" t="s">
        <v>138</v>
      </c>
      <c r="C142" s="9" t="s">
        <v>400</v>
      </c>
      <c r="D142" s="9" t="s">
        <v>401</v>
      </c>
      <c r="E142" s="9">
        <v>1224747</v>
      </c>
      <c r="F142" s="9">
        <v>91258</v>
      </c>
      <c r="G142" s="10" t="s">
        <v>28</v>
      </c>
      <c r="H142" s="9" t="s">
        <v>115</v>
      </c>
      <c r="I142" s="9" t="s">
        <v>50</v>
      </c>
      <c r="J142" s="11" t="s">
        <v>55</v>
      </c>
      <c r="K142" s="9" t="s">
        <v>32</v>
      </c>
      <c r="L142" s="12">
        <v>45371</v>
      </c>
      <c r="M142" s="13">
        <v>575</v>
      </c>
      <c r="N142" s="14">
        <v>45505</v>
      </c>
      <c r="O142" s="14">
        <v>45507</v>
      </c>
      <c r="P142" s="10">
        <v>240</v>
      </c>
      <c r="Q142" s="15">
        <v>45862</v>
      </c>
      <c r="R142" s="13">
        <v>6730.39</v>
      </c>
      <c r="S142" s="13">
        <v>0</v>
      </c>
      <c r="T142" s="16">
        <f>SUM(RAW_DATA!$S142-RAW_DATA!$R142)</f>
        <v>-6730.39</v>
      </c>
      <c r="U142" s="9"/>
      <c r="V142" s="15"/>
      <c r="W142" s="9" t="s">
        <v>33</v>
      </c>
      <c r="X142" s="9"/>
      <c r="Y142" s="17"/>
      <c r="Z142" s="17"/>
    </row>
    <row r="143" spans="1:26" ht="15.75" customHeight="1">
      <c r="A143" s="9" t="s">
        <v>402</v>
      </c>
      <c r="B143" s="9" t="s">
        <v>138</v>
      </c>
      <c r="C143" s="9" t="s">
        <v>400</v>
      </c>
      <c r="D143" s="9" t="s">
        <v>401</v>
      </c>
      <c r="E143" s="9">
        <v>1305847</v>
      </c>
      <c r="F143" s="9">
        <v>93050</v>
      </c>
      <c r="G143" s="10" t="s">
        <v>28</v>
      </c>
      <c r="H143" s="9" t="s">
        <v>115</v>
      </c>
      <c r="I143" s="9" t="s">
        <v>50</v>
      </c>
      <c r="J143" s="11" t="s">
        <v>55</v>
      </c>
      <c r="K143" s="9" t="s">
        <v>32</v>
      </c>
      <c r="L143" s="12">
        <v>45520</v>
      </c>
      <c r="M143" s="13">
        <v>575</v>
      </c>
      <c r="N143" s="14">
        <v>45519</v>
      </c>
      <c r="O143" s="14">
        <v>45522</v>
      </c>
      <c r="P143" s="10">
        <v>214</v>
      </c>
      <c r="Q143" s="15">
        <v>45832</v>
      </c>
      <c r="R143" s="13">
        <v>9069.99</v>
      </c>
      <c r="S143" s="13">
        <v>0</v>
      </c>
      <c r="T143" s="16">
        <f>SUM(RAW_DATA!$S143-RAW_DATA!$R143)</f>
        <v>-9069.99</v>
      </c>
      <c r="U143" s="9"/>
      <c r="V143" s="15"/>
      <c r="W143" s="9" t="s">
        <v>33</v>
      </c>
      <c r="X143" s="9"/>
      <c r="Y143" s="17"/>
      <c r="Z143" s="17"/>
    </row>
    <row r="144" spans="1:26" ht="15.75" customHeight="1">
      <c r="A144" s="9" t="s">
        <v>403</v>
      </c>
      <c r="B144" s="9" t="s">
        <v>138</v>
      </c>
      <c r="C144" s="9" t="s">
        <v>404</v>
      </c>
      <c r="D144" s="9" t="s">
        <v>405</v>
      </c>
      <c r="E144" s="9">
        <v>1142123</v>
      </c>
      <c r="F144" s="9">
        <v>86125</v>
      </c>
      <c r="G144" s="10" t="s">
        <v>28</v>
      </c>
      <c r="H144" s="9" t="s">
        <v>115</v>
      </c>
      <c r="I144" s="9" t="s">
        <v>50</v>
      </c>
      <c r="J144" s="11" t="s">
        <v>40</v>
      </c>
      <c r="K144" s="9" t="s">
        <v>32</v>
      </c>
      <c r="L144" s="12">
        <v>44796</v>
      </c>
      <c r="M144" s="13">
        <v>300</v>
      </c>
      <c r="N144" s="14">
        <v>44796</v>
      </c>
      <c r="O144" s="14">
        <v>44799</v>
      </c>
      <c r="P144" s="10">
        <v>41</v>
      </c>
      <c r="Q144" s="15">
        <v>45184</v>
      </c>
      <c r="R144" s="13">
        <v>5954.03</v>
      </c>
      <c r="S144" s="13">
        <v>5954.03</v>
      </c>
      <c r="T144" s="16">
        <f>SUM(RAW_DATA!$S144-RAW_DATA!$R144)</f>
        <v>0</v>
      </c>
      <c r="U144" s="9">
        <v>807569</v>
      </c>
      <c r="V144" s="15">
        <v>45238</v>
      </c>
      <c r="W144" s="9" t="s">
        <v>41</v>
      </c>
      <c r="X144" s="9"/>
      <c r="Y144" s="17"/>
      <c r="Z144" s="17"/>
    </row>
    <row r="145" spans="1:26" ht="15.75" customHeight="1">
      <c r="A145" s="9" t="s">
        <v>406</v>
      </c>
      <c r="B145" s="9" t="s">
        <v>138</v>
      </c>
      <c r="C145" s="9" t="s">
        <v>407</v>
      </c>
      <c r="D145" s="9" t="s">
        <v>408</v>
      </c>
      <c r="E145" s="9">
        <v>1240803</v>
      </c>
      <c r="F145" s="9">
        <v>91997</v>
      </c>
      <c r="G145" s="10" t="s">
        <v>28</v>
      </c>
      <c r="H145" s="9" t="s">
        <v>70</v>
      </c>
      <c r="I145" s="9" t="s">
        <v>50</v>
      </c>
      <c r="J145" s="11" t="s">
        <v>55</v>
      </c>
      <c r="K145" s="9" t="s">
        <v>97</v>
      </c>
      <c r="L145" s="12">
        <v>45453</v>
      </c>
      <c r="M145" s="13">
        <v>575</v>
      </c>
      <c r="N145" s="14"/>
      <c r="O145" s="14"/>
      <c r="P145" s="10"/>
      <c r="Q145" s="15"/>
      <c r="R145" s="13"/>
      <c r="S145" s="13">
        <f>RAW_DATA!$R145</f>
        <v>0</v>
      </c>
      <c r="T145" s="16">
        <f>SUM(RAW_DATA!$S145-RAW_DATA!$R145)</f>
        <v>0</v>
      </c>
      <c r="U145" s="9"/>
      <c r="V145" s="15"/>
      <c r="W145" s="9" t="s">
        <v>33</v>
      </c>
      <c r="X145" s="9"/>
      <c r="Y145" s="17"/>
      <c r="Z145" s="17"/>
    </row>
    <row r="146" spans="1:26" ht="15.75" customHeight="1">
      <c r="A146" s="9"/>
      <c r="B146" s="9" t="s">
        <v>138</v>
      </c>
      <c r="C146" s="9" t="s">
        <v>409</v>
      </c>
      <c r="D146" s="9" t="s">
        <v>410</v>
      </c>
      <c r="E146" s="9">
        <v>1301457</v>
      </c>
      <c r="F146" s="9">
        <v>92654</v>
      </c>
      <c r="G146" s="10" t="s">
        <v>28</v>
      </c>
      <c r="H146" s="9" t="s">
        <v>70</v>
      </c>
      <c r="I146" s="9" t="s">
        <v>50</v>
      </c>
      <c r="J146" s="11" t="s">
        <v>55</v>
      </c>
      <c r="K146" s="9" t="s">
        <v>97</v>
      </c>
      <c r="L146" s="12">
        <v>45498</v>
      </c>
      <c r="M146" s="13">
        <v>575</v>
      </c>
      <c r="N146" s="14"/>
      <c r="O146" s="14"/>
      <c r="P146" s="10"/>
      <c r="Q146" s="15"/>
      <c r="R146" s="13"/>
      <c r="S146" s="13">
        <f>RAW_DATA!$R146</f>
        <v>0</v>
      </c>
      <c r="T146" s="16">
        <f>SUM(RAW_DATA!$S146-RAW_DATA!$R146)</f>
        <v>0</v>
      </c>
      <c r="U146" s="9"/>
      <c r="V146" s="15"/>
      <c r="W146" s="9" t="s">
        <v>33</v>
      </c>
      <c r="X146" s="9"/>
      <c r="Y146" s="17"/>
      <c r="Z146" s="17"/>
    </row>
    <row r="147" spans="1:26" ht="15.75" customHeight="1">
      <c r="A147" s="9" t="s">
        <v>411</v>
      </c>
      <c r="B147" s="9" t="s">
        <v>138</v>
      </c>
      <c r="C147" s="9" t="s">
        <v>412</v>
      </c>
      <c r="D147" s="9" t="s">
        <v>413</v>
      </c>
      <c r="E147" s="9">
        <v>1301470</v>
      </c>
      <c r="F147" s="9">
        <v>91998</v>
      </c>
      <c r="G147" s="10" t="s">
        <v>28</v>
      </c>
      <c r="H147" s="9" t="s">
        <v>70</v>
      </c>
      <c r="I147" s="9" t="s">
        <v>50</v>
      </c>
      <c r="J147" s="11" t="s">
        <v>55</v>
      </c>
      <c r="K147" s="9" t="s">
        <v>32</v>
      </c>
      <c r="L147" s="12">
        <v>45450</v>
      </c>
      <c r="M147" s="13">
        <v>24375</v>
      </c>
      <c r="N147" s="14">
        <v>45449</v>
      </c>
      <c r="O147" s="14">
        <v>45480</v>
      </c>
      <c r="P147" s="10">
        <v>200</v>
      </c>
      <c r="Q147" s="15">
        <v>45824</v>
      </c>
      <c r="R147" s="13">
        <v>30605.65</v>
      </c>
      <c r="S147" s="13">
        <v>0</v>
      </c>
      <c r="T147" s="16">
        <f>SUM(RAW_DATA!$S147-RAW_DATA!$R147)</f>
        <v>-30605.65</v>
      </c>
      <c r="U147" s="9"/>
      <c r="V147" s="15"/>
      <c r="W147" s="9" t="s">
        <v>33</v>
      </c>
      <c r="X147" s="9"/>
      <c r="Y147" s="17"/>
      <c r="Z147" s="17"/>
    </row>
    <row r="148" spans="1:26" ht="15.75" customHeight="1">
      <c r="A148" s="9" t="s">
        <v>414</v>
      </c>
      <c r="B148" s="9" t="s">
        <v>138</v>
      </c>
      <c r="C148" s="9" t="s">
        <v>415</v>
      </c>
      <c r="D148" s="9" t="s">
        <v>416</v>
      </c>
      <c r="E148" s="9">
        <v>1169343</v>
      </c>
      <c r="F148" s="9">
        <v>87470</v>
      </c>
      <c r="G148" s="10" t="s">
        <v>28</v>
      </c>
      <c r="H148" s="9" t="s">
        <v>70</v>
      </c>
      <c r="I148" s="9" t="s">
        <v>50</v>
      </c>
      <c r="J148" s="11" t="s">
        <v>55</v>
      </c>
      <c r="K148" s="9" t="s">
        <v>32</v>
      </c>
      <c r="L148" s="12">
        <v>45050</v>
      </c>
      <c r="M148" s="13">
        <v>16575</v>
      </c>
      <c r="N148" s="14">
        <v>45393</v>
      </c>
      <c r="O148" s="14">
        <v>45403</v>
      </c>
      <c r="P148" s="10">
        <v>236</v>
      </c>
      <c r="Q148" s="19">
        <v>45862</v>
      </c>
      <c r="R148" s="13">
        <v>19912.419999999998</v>
      </c>
      <c r="S148" s="13">
        <f>RAW_DATA!$R148</f>
        <v>19912.419999999998</v>
      </c>
      <c r="T148" s="16">
        <f>SUM(RAW_DATA!$S148-RAW_DATA!$R148)</f>
        <v>0</v>
      </c>
      <c r="U148" s="9"/>
      <c r="V148" s="9"/>
      <c r="W148" s="9" t="s">
        <v>33</v>
      </c>
      <c r="X148" s="9"/>
      <c r="Y148" s="17"/>
      <c r="Z148" s="17"/>
    </row>
    <row r="149" spans="1:26" ht="15.75" customHeight="1">
      <c r="A149" s="9" t="s">
        <v>417</v>
      </c>
      <c r="B149" s="9" t="s">
        <v>138</v>
      </c>
      <c r="C149" s="9" t="s">
        <v>418</v>
      </c>
      <c r="D149" s="9" t="s">
        <v>419</v>
      </c>
      <c r="E149" s="9">
        <v>1126983</v>
      </c>
      <c r="F149" s="9">
        <v>85293</v>
      </c>
      <c r="G149" s="10" t="s">
        <v>28</v>
      </c>
      <c r="H149" s="9" t="s">
        <v>70</v>
      </c>
      <c r="I149" s="9" t="s">
        <v>50</v>
      </c>
      <c r="J149" s="11" t="s">
        <v>40</v>
      </c>
      <c r="K149" s="9" t="s">
        <v>32</v>
      </c>
      <c r="L149" s="12">
        <v>44720</v>
      </c>
      <c r="M149" s="13">
        <v>575</v>
      </c>
      <c r="N149" s="14">
        <v>44766</v>
      </c>
      <c r="O149" s="14">
        <v>44775</v>
      </c>
      <c r="P149" s="10">
        <v>20</v>
      </c>
      <c r="Q149" s="15">
        <v>45100</v>
      </c>
      <c r="R149" s="13">
        <v>21497.37</v>
      </c>
      <c r="S149" s="13">
        <v>21497.37</v>
      </c>
      <c r="T149" s="16">
        <f>SUM(RAW_DATA!$S149-RAW_DATA!$R149)</f>
        <v>0</v>
      </c>
      <c r="U149" s="9"/>
      <c r="V149" s="15">
        <v>45146</v>
      </c>
      <c r="W149" s="9" t="s">
        <v>41</v>
      </c>
      <c r="X149" s="9"/>
      <c r="Y149" s="17"/>
      <c r="Z149" s="17"/>
    </row>
    <row r="150" spans="1:26" ht="15.75" customHeight="1">
      <c r="A150" s="9" t="s">
        <v>420</v>
      </c>
      <c r="B150" s="9" t="s">
        <v>138</v>
      </c>
      <c r="C150" s="9" t="s">
        <v>421</v>
      </c>
      <c r="D150" s="9" t="s">
        <v>422</v>
      </c>
      <c r="E150" s="9">
        <v>1193755</v>
      </c>
      <c r="F150" s="9">
        <v>89109</v>
      </c>
      <c r="G150" s="10" t="s">
        <v>28</v>
      </c>
      <c r="H150" s="9" t="s">
        <v>70</v>
      </c>
      <c r="I150" s="9" t="s">
        <v>50</v>
      </c>
      <c r="J150" s="11" t="s">
        <v>55</v>
      </c>
      <c r="K150" s="9" t="s">
        <v>32</v>
      </c>
      <c r="L150" s="12">
        <v>45161</v>
      </c>
      <c r="M150" s="13">
        <v>575</v>
      </c>
      <c r="N150" s="14">
        <v>45404</v>
      </c>
      <c r="O150" s="14">
        <v>45406</v>
      </c>
      <c r="P150" s="10">
        <v>143</v>
      </c>
      <c r="Q150" s="15">
        <v>45666</v>
      </c>
      <c r="R150" s="13">
        <v>6575.51</v>
      </c>
      <c r="S150" s="13">
        <v>6575.51</v>
      </c>
      <c r="T150" s="16">
        <f>SUM(RAW_DATA!$S150-RAW_DATA!$R150)</f>
        <v>0</v>
      </c>
      <c r="U150" s="9"/>
      <c r="V150" s="15">
        <v>45699</v>
      </c>
      <c r="W150" s="9" t="s">
        <v>41</v>
      </c>
      <c r="X150" s="9"/>
      <c r="Y150" s="17"/>
      <c r="Z150" s="17"/>
    </row>
    <row r="151" spans="1:26" ht="15.75" customHeight="1">
      <c r="A151" s="9" t="s">
        <v>423</v>
      </c>
      <c r="B151" s="9" t="s">
        <v>138</v>
      </c>
      <c r="C151" s="9" t="s">
        <v>424</v>
      </c>
      <c r="D151" s="9" t="s">
        <v>425</v>
      </c>
      <c r="E151" s="9">
        <v>1136220</v>
      </c>
      <c r="F151" s="9">
        <v>85864</v>
      </c>
      <c r="G151" s="10" t="s">
        <v>28</v>
      </c>
      <c r="H151" s="9" t="s">
        <v>115</v>
      </c>
      <c r="I151" s="9" t="s">
        <v>50</v>
      </c>
      <c r="J151" s="11" t="s">
        <v>55</v>
      </c>
      <c r="K151" s="9" t="s">
        <v>32</v>
      </c>
      <c r="L151" s="12">
        <v>44783</v>
      </c>
      <c r="M151" s="13">
        <v>575</v>
      </c>
      <c r="N151" s="14">
        <v>44938</v>
      </c>
      <c r="O151" s="14">
        <v>44954</v>
      </c>
      <c r="P151" s="10">
        <v>48</v>
      </c>
      <c r="Q151" s="15">
        <v>45216</v>
      </c>
      <c r="R151" s="13">
        <v>17824.18</v>
      </c>
      <c r="S151" s="13">
        <v>17824.18</v>
      </c>
      <c r="T151" s="16">
        <f>SUM(RAW_DATA!$S151-RAW_DATA!$R151)</f>
        <v>0</v>
      </c>
      <c r="U151" s="9">
        <v>808704</v>
      </c>
      <c r="V151" s="15">
        <v>45257</v>
      </c>
      <c r="W151" s="9" t="s">
        <v>41</v>
      </c>
      <c r="X151" s="9"/>
      <c r="Y151" s="17"/>
      <c r="Z151" s="17"/>
    </row>
    <row r="152" spans="1:26" ht="15.75" customHeight="1">
      <c r="A152" s="9"/>
      <c r="B152" s="9" t="s">
        <v>138</v>
      </c>
      <c r="C152" s="9" t="s">
        <v>426</v>
      </c>
      <c r="D152" s="9" t="s">
        <v>427</v>
      </c>
      <c r="E152" s="9">
        <v>1327637</v>
      </c>
      <c r="F152" s="9">
        <v>94204</v>
      </c>
      <c r="G152" s="10" t="s">
        <v>28</v>
      </c>
      <c r="H152" s="9" t="s">
        <v>70</v>
      </c>
      <c r="I152" s="9" t="s">
        <v>50</v>
      </c>
      <c r="J152" s="11" t="s">
        <v>55</v>
      </c>
      <c r="K152" s="9" t="s">
        <v>97</v>
      </c>
      <c r="L152" s="12">
        <v>45639</v>
      </c>
      <c r="M152" s="13">
        <v>7575</v>
      </c>
      <c r="N152" s="14"/>
      <c r="O152" s="14"/>
      <c r="P152" s="10"/>
      <c r="Q152" s="15"/>
      <c r="R152" s="13"/>
      <c r="S152" s="13">
        <f>RAW_DATA!$R152</f>
        <v>0</v>
      </c>
      <c r="T152" s="16">
        <f>SUM(RAW_DATA!$S152-RAW_DATA!$R152)</f>
        <v>0</v>
      </c>
      <c r="U152" s="9"/>
      <c r="V152" s="15"/>
      <c r="W152" s="9" t="s">
        <v>33</v>
      </c>
      <c r="X152" s="9"/>
      <c r="Y152" s="17"/>
      <c r="Z152" s="17"/>
    </row>
    <row r="153" spans="1:26" ht="15.75" customHeight="1">
      <c r="A153" s="9" t="s">
        <v>428</v>
      </c>
      <c r="B153" s="9" t="s">
        <v>138</v>
      </c>
      <c r="C153" s="9" t="s">
        <v>72</v>
      </c>
      <c r="D153" s="9" t="s">
        <v>73</v>
      </c>
      <c r="E153" s="9">
        <v>1129736</v>
      </c>
      <c r="F153" s="9">
        <v>85354</v>
      </c>
      <c r="G153" s="10" t="s">
        <v>28</v>
      </c>
      <c r="H153" s="9" t="s">
        <v>70</v>
      </c>
      <c r="I153" s="9" t="s">
        <v>50</v>
      </c>
      <c r="J153" s="11" t="s">
        <v>55</v>
      </c>
      <c r="K153" s="9" t="s">
        <v>32</v>
      </c>
      <c r="L153" s="12">
        <v>44715</v>
      </c>
      <c r="M153" s="13">
        <v>9575</v>
      </c>
      <c r="N153" s="14">
        <v>44715</v>
      </c>
      <c r="O153" s="14">
        <v>44716</v>
      </c>
      <c r="P153" s="10">
        <v>151</v>
      </c>
      <c r="Q153" s="15">
        <v>45782</v>
      </c>
      <c r="R153" s="13">
        <v>5589.53</v>
      </c>
      <c r="S153" s="13">
        <v>5589.53</v>
      </c>
      <c r="T153" s="16">
        <f>SUM(RAW_DATA!$S153-RAW_DATA!$R153)</f>
        <v>0</v>
      </c>
      <c r="U153" s="9">
        <v>852979</v>
      </c>
      <c r="V153" s="15">
        <v>45811</v>
      </c>
      <c r="W153" s="9" t="s">
        <v>41</v>
      </c>
      <c r="X153" s="18" t="s">
        <v>429</v>
      </c>
      <c r="Y153" s="17"/>
      <c r="Z153" s="17"/>
    </row>
    <row r="154" spans="1:26" ht="15.75" customHeight="1">
      <c r="A154" s="9" t="s">
        <v>430</v>
      </c>
      <c r="B154" s="9" t="s">
        <v>138</v>
      </c>
      <c r="C154" s="9" t="s">
        <v>431</v>
      </c>
      <c r="D154" s="9" t="s">
        <v>432</v>
      </c>
      <c r="E154" s="9">
        <v>1241224</v>
      </c>
      <c r="F154" s="9">
        <v>92097</v>
      </c>
      <c r="G154" s="10" t="s">
        <v>28</v>
      </c>
      <c r="H154" s="9" t="s">
        <v>154</v>
      </c>
      <c r="I154" s="9" t="s">
        <v>39</v>
      </c>
      <c r="J154" s="11" t="s">
        <v>55</v>
      </c>
      <c r="K154" s="9" t="s">
        <v>97</v>
      </c>
      <c r="L154" s="12">
        <v>45455</v>
      </c>
      <c r="M154" s="13">
        <v>20200</v>
      </c>
      <c r="N154" s="14"/>
      <c r="O154" s="14"/>
      <c r="P154" s="10"/>
      <c r="Q154" s="9"/>
      <c r="R154" s="13"/>
      <c r="S154" s="13">
        <v>0</v>
      </c>
      <c r="T154" s="16">
        <f>SUM(RAW_DATA!$S154-RAW_DATA!$R154)</f>
        <v>0</v>
      </c>
      <c r="U154" s="9"/>
      <c r="V154" s="9"/>
      <c r="W154" s="9" t="s">
        <v>33</v>
      </c>
      <c r="X154" s="9"/>
      <c r="Y154" s="17"/>
      <c r="Z154" s="17"/>
    </row>
    <row r="155" spans="1:26" ht="15.75" customHeight="1">
      <c r="A155" s="9" t="s">
        <v>433</v>
      </c>
      <c r="B155" s="9" t="s">
        <v>138</v>
      </c>
      <c r="C155" s="9" t="s">
        <v>431</v>
      </c>
      <c r="D155" s="9" t="s">
        <v>432</v>
      </c>
      <c r="E155" s="9">
        <v>1197647</v>
      </c>
      <c r="F155" s="9">
        <v>89597</v>
      </c>
      <c r="G155" s="10" t="s">
        <v>28</v>
      </c>
      <c r="H155" s="9" t="s">
        <v>115</v>
      </c>
      <c r="I155" s="9" t="s">
        <v>50</v>
      </c>
      <c r="J155" s="11" t="s">
        <v>55</v>
      </c>
      <c r="K155" s="9" t="s">
        <v>32</v>
      </c>
      <c r="L155" s="12">
        <v>45203</v>
      </c>
      <c r="M155" s="13">
        <v>575</v>
      </c>
      <c r="N155" s="14">
        <v>45204</v>
      </c>
      <c r="O155" s="14">
        <v>45206</v>
      </c>
      <c r="P155" s="10">
        <v>138</v>
      </c>
      <c r="Q155" s="15">
        <v>45525</v>
      </c>
      <c r="R155" s="13">
        <v>6672.58</v>
      </c>
      <c r="S155" s="13">
        <v>6672.58</v>
      </c>
      <c r="T155" s="16">
        <f>SUM(RAW_DATA!$S155-RAW_DATA!$R155)</f>
        <v>0</v>
      </c>
      <c r="U155" s="9">
        <v>841880</v>
      </c>
      <c r="V155" s="15">
        <v>45680</v>
      </c>
      <c r="W155" s="9" t="s">
        <v>41</v>
      </c>
      <c r="X155" s="9"/>
      <c r="Y155" s="17"/>
      <c r="Z155" s="17"/>
    </row>
    <row r="156" spans="1:26" ht="15.75" customHeight="1">
      <c r="A156" s="9" t="s">
        <v>434</v>
      </c>
      <c r="B156" s="9" t="s">
        <v>138</v>
      </c>
      <c r="C156" s="9" t="s">
        <v>431</v>
      </c>
      <c r="D156" s="9" t="s">
        <v>432</v>
      </c>
      <c r="E156" s="9">
        <v>1182352</v>
      </c>
      <c r="F156" s="9">
        <v>88295</v>
      </c>
      <c r="G156" s="10" t="s">
        <v>28</v>
      </c>
      <c r="H156" s="9" t="s">
        <v>115</v>
      </c>
      <c r="I156" s="9" t="s">
        <v>50</v>
      </c>
      <c r="J156" s="11" t="s">
        <v>55</v>
      </c>
      <c r="K156" s="9" t="s">
        <v>32</v>
      </c>
      <c r="L156" s="12">
        <v>45085</v>
      </c>
      <c r="M156" s="13">
        <v>575</v>
      </c>
      <c r="N156" s="14">
        <v>45127</v>
      </c>
      <c r="O156" s="14">
        <v>45206</v>
      </c>
      <c r="P156" s="10">
        <v>181</v>
      </c>
      <c r="Q156" s="15">
        <v>45811</v>
      </c>
      <c r="R156" s="13">
        <v>60014.45</v>
      </c>
      <c r="S156" s="13">
        <v>60014.45</v>
      </c>
      <c r="T156" s="16">
        <f>SUM(RAW_DATA!$S156-RAW_DATA!$R156)</f>
        <v>0</v>
      </c>
      <c r="U156" s="9">
        <v>855122</v>
      </c>
      <c r="V156" s="15">
        <v>45831</v>
      </c>
      <c r="W156" s="9" t="s">
        <v>41</v>
      </c>
      <c r="X156" s="18" t="s">
        <v>435</v>
      </c>
      <c r="Y156" s="17"/>
      <c r="Z156" s="17"/>
    </row>
    <row r="157" spans="1:26" ht="15.75" customHeight="1">
      <c r="A157" s="9"/>
      <c r="B157" s="9" t="s">
        <v>138</v>
      </c>
      <c r="C157" s="9" t="s">
        <v>436</v>
      </c>
      <c r="D157" s="9" t="s">
        <v>437</v>
      </c>
      <c r="E157" s="9">
        <v>1316025</v>
      </c>
      <c r="F157" s="9">
        <v>93166</v>
      </c>
      <c r="G157" s="10" t="s">
        <v>28</v>
      </c>
      <c r="H157" s="9"/>
      <c r="I157" s="9" t="s">
        <v>50</v>
      </c>
      <c r="J157" s="11" t="s">
        <v>55</v>
      </c>
      <c r="K157" s="9" t="s">
        <v>97</v>
      </c>
      <c r="L157" s="12">
        <v>45575</v>
      </c>
      <c r="M157" s="13">
        <v>575</v>
      </c>
      <c r="N157" s="14"/>
      <c r="O157" s="14"/>
      <c r="P157" s="10"/>
      <c r="Q157" s="9"/>
      <c r="R157" s="13"/>
      <c r="S157" s="13">
        <v>0</v>
      </c>
      <c r="T157" s="16">
        <f>SUM(RAW_DATA!$S157-RAW_DATA!$R157)</f>
        <v>0</v>
      </c>
      <c r="U157" s="9"/>
      <c r="V157" s="9"/>
      <c r="W157" s="9" t="s">
        <v>33</v>
      </c>
      <c r="X157" s="9"/>
      <c r="Y157" s="17"/>
      <c r="Z157" s="17"/>
    </row>
    <row r="158" spans="1:26" ht="15.75" customHeight="1">
      <c r="A158" s="9"/>
      <c r="B158" s="9" t="s">
        <v>138</v>
      </c>
      <c r="C158" s="9" t="s">
        <v>438</v>
      </c>
      <c r="D158" s="9" t="s">
        <v>439</v>
      </c>
      <c r="E158" s="9">
        <v>1303172</v>
      </c>
      <c r="F158" s="9">
        <v>92796</v>
      </c>
      <c r="G158" s="10" t="s">
        <v>28</v>
      </c>
      <c r="H158" s="9" t="s">
        <v>154</v>
      </c>
      <c r="I158" s="9" t="s">
        <v>39</v>
      </c>
      <c r="J158" s="11" t="s">
        <v>55</v>
      </c>
      <c r="K158" s="9" t="s">
        <v>97</v>
      </c>
      <c r="L158" s="12">
        <v>45510</v>
      </c>
      <c r="M158" s="13">
        <v>15445</v>
      </c>
      <c r="N158" s="14"/>
      <c r="O158" s="14"/>
      <c r="P158" s="10"/>
      <c r="Q158" s="9"/>
      <c r="R158" s="13"/>
      <c r="S158" s="13">
        <v>0</v>
      </c>
      <c r="T158" s="16">
        <f>SUM(RAW_DATA!$S158-RAW_DATA!$R158)</f>
        <v>0</v>
      </c>
      <c r="U158" s="9"/>
      <c r="V158" s="9"/>
      <c r="W158" s="9" t="s">
        <v>33</v>
      </c>
      <c r="X158" s="9"/>
      <c r="Y158" s="17"/>
      <c r="Z158" s="17"/>
    </row>
    <row r="159" spans="1:26" ht="15.75" customHeight="1">
      <c r="A159" s="9"/>
      <c r="B159" s="9" t="s">
        <v>138</v>
      </c>
      <c r="C159" s="9" t="s">
        <v>438</v>
      </c>
      <c r="D159" s="9" t="s">
        <v>439</v>
      </c>
      <c r="E159" s="9">
        <v>1335879</v>
      </c>
      <c r="F159" s="9">
        <v>94453</v>
      </c>
      <c r="G159" s="10" t="s">
        <v>28</v>
      </c>
      <c r="H159" s="9" t="s">
        <v>154</v>
      </c>
      <c r="I159" s="9" t="s">
        <v>39</v>
      </c>
      <c r="J159" s="11" t="s">
        <v>55</v>
      </c>
      <c r="K159" s="9" t="s">
        <v>97</v>
      </c>
      <c r="L159" s="12">
        <v>45708</v>
      </c>
      <c r="M159" s="13">
        <v>16200</v>
      </c>
      <c r="N159" s="14"/>
      <c r="O159" s="14"/>
      <c r="P159" s="10"/>
      <c r="Q159" s="9"/>
      <c r="R159" s="13"/>
      <c r="S159" s="13">
        <v>0</v>
      </c>
      <c r="T159" s="16">
        <f>SUM(RAW_DATA!$S159-RAW_DATA!$R159)</f>
        <v>0</v>
      </c>
      <c r="U159" s="9"/>
      <c r="V159" s="9"/>
      <c r="W159" s="9" t="s">
        <v>33</v>
      </c>
      <c r="X159" s="9"/>
      <c r="Y159" s="17"/>
      <c r="Z159" s="17"/>
    </row>
    <row r="160" spans="1:26" ht="15.75" customHeight="1">
      <c r="A160" s="9" t="s">
        <v>440</v>
      </c>
      <c r="B160" s="9" t="s">
        <v>138</v>
      </c>
      <c r="C160" s="9" t="s">
        <v>441</v>
      </c>
      <c r="D160" s="9" t="s">
        <v>442</v>
      </c>
      <c r="E160" s="9">
        <v>1186684</v>
      </c>
      <c r="F160" s="9">
        <v>88621</v>
      </c>
      <c r="G160" s="10" t="s">
        <v>28</v>
      </c>
      <c r="H160" s="9" t="s">
        <v>115</v>
      </c>
      <c r="I160" s="9" t="s">
        <v>50</v>
      </c>
      <c r="J160" s="11" t="s">
        <v>55</v>
      </c>
      <c r="K160" s="9" t="s">
        <v>32</v>
      </c>
      <c r="L160" s="12">
        <v>45113</v>
      </c>
      <c r="M160" s="13">
        <v>575</v>
      </c>
      <c r="N160" s="14">
        <v>45189</v>
      </c>
      <c r="O160" s="14">
        <v>45199</v>
      </c>
      <c r="P160" s="10">
        <v>106</v>
      </c>
      <c r="Q160" s="15">
        <v>45455</v>
      </c>
      <c r="R160" s="13">
        <v>17521.669999999998</v>
      </c>
      <c r="S160" s="13">
        <v>17521.669999999998</v>
      </c>
      <c r="T160" s="16">
        <f>SUM(RAW_DATA!$S160-RAW_DATA!$R160)</f>
        <v>0</v>
      </c>
      <c r="U160" s="9">
        <v>826173</v>
      </c>
      <c r="V160" s="15">
        <v>45502</v>
      </c>
      <c r="W160" s="9" t="s">
        <v>41</v>
      </c>
      <c r="X160" s="9"/>
      <c r="Y160" s="17"/>
      <c r="Z160" s="17"/>
    </row>
    <row r="161" spans="1:26" ht="15.75" customHeight="1">
      <c r="A161" s="9" t="s">
        <v>443</v>
      </c>
      <c r="B161" s="9" t="s">
        <v>138</v>
      </c>
      <c r="C161" s="9" t="s">
        <v>441</v>
      </c>
      <c r="D161" s="9" t="s">
        <v>442</v>
      </c>
      <c r="E161" s="9">
        <v>1211273</v>
      </c>
      <c r="F161" s="9">
        <v>90120</v>
      </c>
      <c r="G161" s="10" t="s">
        <v>28</v>
      </c>
      <c r="H161" s="9" t="s">
        <v>115</v>
      </c>
      <c r="I161" s="9" t="s">
        <v>50</v>
      </c>
      <c r="J161" s="11" t="s">
        <v>55</v>
      </c>
      <c r="K161" s="9" t="s">
        <v>32</v>
      </c>
      <c r="L161" s="12">
        <v>45279</v>
      </c>
      <c r="M161" s="13">
        <v>575</v>
      </c>
      <c r="N161" s="14">
        <v>45566</v>
      </c>
      <c r="O161" s="14">
        <v>45569</v>
      </c>
      <c r="P161" s="10">
        <v>231</v>
      </c>
      <c r="Q161" s="15">
        <v>45854</v>
      </c>
      <c r="R161" s="13">
        <v>9659.2000000000007</v>
      </c>
      <c r="S161" s="13">
        <v>0</v>
      </c>
      <c r="T161" s="16">
        <f>SUM(RAW_DATA!$S161-RAW_DATA!$R161)</f>
        <v>-9659.2000000000007</v>
      </c>
      <c r="U161" s="9"/>
      <c r="V161" s="15"/>
      <c r="W161" s="9" t="s">
        <v>33</v>
      </c>
      <c r="X161" s="9"/>
      <c r="Y161" s="17"/>
      <c r="Z161" s="17"/>
    </row>
    <row r="162" spans="1:26" ht="15.75" customHeight="1">
      <c r="A162" s="9" t="s">
        <v>444</v>
      </c>
      <c r="B162" s="9" t="s">
        <v>138</v>
      </c>
      <c r="C162" s="9" t="s">
        <v>445</v>
      </c>
      <c r="D162" s="9" t="s">
        <v>446</v>
      </c>
      <c r="E162" s="9">
        <v>1127850</v>
      </c>
      <c r="F162" s="9">
        <v>85282</v>
      </c>
      <c r="G162" s="10" t="s">
        <v>28</v>
      </c>
      <c r="H162" s="9" t="s">
        <v>115</v>
      </c>
      <c r="I162" s="9" t="s">
        <v>50</v>
      </c>
      <c r="J162" s="11" t="s">
        <v>40</v>
      </c>
      <c r="K162" s="9" t="s">
        <v>32</v>
      </c>
      <c r="L162" s="12">
        <v>44722</v>
      </c>
      <c r="M162" s="13">
        <v>575</v>
      </c>
      <c r="N162" s="14">
        <v>44770</v>
      </c>
      <c r="O162" s="14">
        <v>44773</v>
      </c>
      <c r="P162" s="10">
        <v>13</v>
      </c>
      <c r="Q162" s="15">
        <v>45097</v>
      </c>
      <c r="R162" s="13">
        <v>8548.59</v>
      </c>
      <c r="S162" s="13">
        <v>8548.59</v>
      </c>
      <c r="T162" s="16">
        <f>SUM(RAW_DATA!$S162-RAW_DATA!$R162)</f>
        <v>0</v>
      </c>
      <c r="U162" s="9">
        <v>802867</v>
      </c>
      <c r="V162" s="15">
        <v>45174</v>
      </c>
      <c r="W162" s="9" t="s">
        <v>41</v>
      </c>
      <c r="X162" s="9"/>
      <c r="Y162" s="17"/>
      <c r="Z162" s="17"/>
    </row>
    <row r="163" spans="1:26" ht="15.75" customHeight="1">
      <c r="A163" s="9" t="s">
        <v>447</v>
      </c>
      <c r="B163" s="9" t="s">
        <v>138</v>
      </c>
      <c r="C163" s="9" t="s">
        <v>445</v>
      </c>
      <c r="D163" s="9" t="s">
        <v>446</v>
      </c>
      <c r="E163" s="9">
        <v>1149690</v>
      </c>
      <c r="F163" s="9">
        <v>86609</v>
      </c>
      <c r="G163" s="10" t="s">
        <v>28</v>
      </c>
      <c r="H163" s="9" t="s">
        <v>115</v>
      </c>
      <c r="I163" s="9" t="s">
        <v>50</v>
      </c>
      <c r="J163" s="11" t="s">
        <v>40</v>
      </c>
      <c r="K163" s="9" t="s">
        <v>32</v>
      </c>
      <c r="L163" s="12">
        <v>44863</v>
      </c>
      <c r="M163" s="13">
        <v>575</v>
      </c>
      <c r="N163" s="14">
        <v>44863</v>
      </c>
      <c r="O163" s="14">
        <v>44870</v>
      </c>
      <c r="P163" s="10">
        <v>40</v>
      </c>
      <c r="Q163" s="15">
        <v>45184</v>
      </c>
      <c r="R163" s="13">
        <v>15915.63</v>
      </c>
      <c r="S163" s="13">
        <v>15915.63</v>
      </c>
      <c r="T163" s="16">
        <f>SUM(RAW_DATA!$S163-RAW_DATA!$R163)</f>
        <v>0</v>
      </c>
      <c r="U163" s="9">
        <v>808703</v>
      </c>
      <c r="V163" s="15">
        <v>45257</v>
      </c>
      <c r="W163" s="9" t="s">
        <v>41</v>
      </c>
      <c r="X163" s="9"/>
      <c r="Y163" s="17"/>
      <c r="Z163" s="17"/>
    </row>
    <row r="164" spans="1:26" ht="15.75" customHeight="1">
      <c r="A164" s="9" t="s">
        <v>448</v>
      </c>
      <c r="B164" s="9" t="s">
        <v>138</v>
      </c>
      <c r="C164" s="9" t="s">
        <v>449</v>
      </c>
      <c r="D164" s="9" t="s">
        <v>450</v>
      </c>
      <c r="E164" s="9">
        <v>1179854</v>
      </c>
      <c r="F164" s="9">
        <v>88183</v>
      </c>
      <c r="G164" s="10" t="s">
        <v>28</v>
      </c>
      <c r="H164" s="9" t="s">
        <v>115</v>
      </c>
      <c r="I164" s="9" t="s">
        <v>50</v>
      </c>
      <c r="J164" s="11" t="s">
        <v>55</v>
      </c>
      <c r="K164" s="9" t="s">
        <v>32</v>
      </c>
      <c r="L164" s="12">
        <v>45063</v>
      </c>
      <c r="M164" s="13">
        <v>575</v>
      </c>
      <c r="N164" s="14">
        <v>45065</v>
      </c>
      <c r="O164" s="14">
        <v>45067</v>
      </c>
      <c r="P164" s="10">
        <v>87</v>
      </c>
      <c r="Q164" s="15">
        <v>45418</v>
      </c>
      <c r="R164" s="13">
        <v>6212.43</v>
      </c>
      <c r="S164" s="13">
        <v>6212.43</v>
      </c>
      <c r="T164" s="16">
        <f>SUM(RAW_DATA!$S164-RAW_DATA!$R164)</f>
        <v>0</v>
      </c>
      <c r="U164" s="9">
        <v>824039</v>
      </c>
      <c r="V164" s="15">
        <v>45474</v>
      </c>
      <c r="W164" s="9" t="s">
        <v>41</v>
      </c>
      <c r="X164" s="9"/>
      <c r="Y164" s="17"/>
      <c r="Z164" s="17"/>
    </row>
    <row r="165" spans="1:26" ht="15.75" customHeight="1">
      <c r="A165" s="9" t="s">
        <v>451</v>
      </c>
      <c r="B165" s="9" t="s">
        <v>138</v>
      </c>
      <c r="C165" s="9" t="s">
        <v>452</v>
      </c>
      <c r="D165" s="9" t="s">
        <v>453</v>
      </c>
      <c r="E165" s="9">
        <v>1149650</v>
      </c>
      <c r="F165" s="9">
        <v>86514</v>
      </c>
      <c r="G165" s="10" t="s">
        <v>28</v>
      </c>
      <c r="H165" s="9" t="s">
        <v>115</v>
      </c>
      <c r="I165" s="9" t="s">
        <v>50</v>
      </c>
      <c r="J165" s="11" t="s">
        <v>55</v>
      </c>
      <c r="K165" s="9" t="s">
        <v>32</v>
      </c>
      <c r="L165" s="12">
        <v>44872</v>
      </c>
      <c r="M165" s="13">
        <v>25000</v>
      </c>
      <c r="N165" s="14">
        <v>44973</v>
      </c>
      <c r="O165" s="14">
        <v>44982</v>
      </c>
      <c r="P165" s="10">
        <v>95</v>
      </c>
      <c r="Q165" s="15">
        <v>45436</v>
      </c>
      <c r="R165" s="13">
        <v>11844.74</v>
      </c>
      <c r="S165" s="13">
        <v>11844.74</v>
      </c>
      <c r="T165" s="16">
        <f>SUM(RAW_DATA!$S165-RAW_DATA!$R165)</f>
        <v>0</v>
      </c>
      <c r="U165" s="9">
        <v>824629</v>
      </c>
      <c r="V165" s="15">
        <v>45481</v>
      </c>
      <c r="W165" s="9" t="s">
        <v>41</v>
      </c>
      <c r="X165" s="9"/>
      <c r="Y165" s="17"/>
      <c r="Z165" s="17"/>
    </row>
    <row r="166" spans="1:26" ht="15.75" customHeight="1">
      <c r="A166" s="9" t="s">
        <v>454</v>
      </c>
      <c r="B166" s="9" t="s">
        <v>138</v>
      </c>
      <c r="C166" s="9" t="s">
        <v>455</v>
      </c>
      <c r="D166" s="9" t="s">
        <v>456</v>
      </c>
      <c r="E166" s="9">
        <v>1150094</v>
      </c>
      <c r="F166" s="9">
        <v>86602</v>
      </c>
      <c r="G166" s="10" t="s">
        <v>28</v>
      </c>
      <c r="H166" s="9" t="s">
        <v>70</v>
      </c>
      <c r="I166" s="9" t="s">
        <v>50</v>
      </c>
      <c r="J166" s="11" t="s">
        <v>31</v>
      </c>
      <c r="K166" s="9" t="s">
        <v>32</v>
      </c>
      <c r="L166" s="12">
        <v>44874</v>
      </c>
      <c r="M166" s="13">
        <v>575</v>
      </c>
      <c r="N166" s="14">
        <v>44938</v>
      </c>
      <c r="O166" s="14">
        <v>44947</v>
      </c>
      <c r="P166" s="10">
        <v>38</v>
      </c>
      <c r="Q166" s="15">
        <v>45139</v>
      </c>
      <c r="R166" s="13">
        <v>16393.86</v>
      </c>
      <c r="S166" s="13">
        <v>16393.86</v>
      </c>
      <c r="T166" s="16">
        <f>SUM(RAW_DATA!$S166-RAW_DATA!$R166)</f>
        <v>0</v>
      </c>
      <c r="U166" s="9">
        <v>803195</v>
      </c>
      <c r="V166" s="15">
        <v>45180</v>
      </c>
      <c r="W166" s="9" t="s">
        <v>41</v>
      </c>
      <c r="X166" s="9"/>
      <c r="Y166" s="17"/>
      <c r="Z166" s="17"/>
    </row>
    <row r="167" spans="1:26" ht="15.75" customHeight="1">
      <c r="A167" s="9" t="s">
        <v>457</v>
      </c>
      <c r="B167" s="9" t="s">
        <v>138</v>
      </c>
      <c r="C167" s="9" t="s">
        <v>455</v>
      </c>
      <c r="D167" s="9" t="s">
        <v>456</v>
      </c>
      <c r="E167" s="9">
        <v>1126982</v>
      </c>
      <c r="F167" s="9">
        <v>85286</v>
      </c>
      <c r="G167" s="10" t="s">
        <v>28</v>
      </c>
      <c r="H167" s="9" t="s">
        <v>70</v>
      </c>
      <c r="I167" s="9" t="s">
        <v>50</v>
      </c>
      <c r="J167" s="11" t="s">
        <v>55</v>
      </c>
      <c r="K167" s="9" t="s">
        <v>32</v>
      </c>
      <c r="L167" s="12">
        <v>44720</v>
      </c>
      <c r="M167" s="13">
        <v>575</v>
      </c>
      <c r="N167" s="14">
        <v>44917</v>
      </c>
      <c r="O167" s="14">
        <v>44923</v>
      </c>
      <c r="P167" s="10">
        <v>140</v>
      </c>
      <c r="Q167" s="15">
        <v>45645</v>
      </c>
      <c r="R167" s="13">
        <v>19983.259999999998</v>
      </c>
      <c r="S167" s="13">
        <v>19983.259999999998</v>
      </c>
      <c r="T167" s="16">
        <f>SUM(RAW_DATA!$S167-RAW_DATA!$R167)</f>
        <v>0</v>
      </c>
      <c r="U167" s="9">
        <v>841881</v>
      </c>
      <c r="V167" s="15">
        <v>45680</v>
      </c>
      <c r="W167" s="9" t="s">
        <v>41</v>
      </c>
      <c r="X167" s="9"/>
      <c r="Y167" s="17"/>
      <c r="Z167" s="17"/>
    </row>
    <row r="168" spans="1:26" ht="15.75" customHeight="1">
      <c r="A168" s="9" t="s">
        <v>458</v>
      </c>
      <c r="B168" s="9" t="s">
        <v>138</v>
      </c>
      <c r="C168" s="9" t="s">
        <v>459</v>
      </c>
      <c r="D168" s="9" t="s">
        <v>460</v>
      </c>
      <c r="E168" s="9">
        <v>1166775</v>
      </c>
      <c r="F168" s="9">
        <v>87340</v>
      </c>
      <c r="G168" s="10" t="s">
        <v>28</v>
      </c>
      <c r="H168" s="9" t="s">
        <v>70</v>
      </c>
      <c r="I168" s="9" t="s">
        <v>50</v>
      </c>
      <c r="J168" s="11" t="s">
        <v>55</v>
      </c>
      <c r="K168" s="9" t="s">
        <v>32</v>
      </c>
      <c r="L168" s="12">
        <v>44965</v>
      </c>
      <c r="M168" s="13">
        <v>575</v>
      </c>
      <c r="N168" s="14">
        <v>45225</v>
      </c>
      <c r="O168" s="14">
        <v>45227</v>
      </c>
      <c r="P168" s="10">
        <v>109</v>
      </c>
      <c r="Q168" s="15">
        <v>45460</v>
      </c>
      <c r="R168" s="13">
        <v>7130.58</v>
      </c>
      <c r="S168" s="13">
        <v>7130.58</v>
      </c>
      <c r="T168" s="16">
        <f>SUM(RAW_DATA!$S168-RAW_DATA!$R168)</f>
        <v>0</v>
      </c>
      <c r="U168" s="9">
        <v>826174</v>
      </c>
      <c r="V168" s="15">
        <v>45502</v>
      </c>
      <c r="W168" s="9" t="s">
        <v>41</v>
      </c>
      <c r="X168" s="9"/>
      <c r="Y168" s="17"/>
      <c r="Z168" s="17"/>
    </row>
    <row r="169" spans="1:26" ht="15.75" customHeight="1">
      <c r="A169" s="9" t="s">
        <v>461</v>
      </c>
      <c r="B169" s="9" t="s">
        <v>138</v>
      </c>
      <c r="C169" s="9" t="s">
        <v>462</v>
      </c>
      <c r="D169" s="9" t="s">
        <v>463</v>
      </c>
      <c r="E169" s="9">
        <v>1243709</v>
      </c>
      <c r="F169" s="9">
        <v>92223</v>
      </c>
      <c r="G169" s="10" t="s">
        <v>28</v>
      </c>
      <c r="H169" s="9" t="s">
        <v>115</v>
      </c>
      <c r="I169" s="9" t="s">
        <v>50</v>
      </c>
      <c r="J169" s="11" t="s">
        <v>55</v>
      </c>
      <c r="K169" s="9" t="s">
        <v>97</v>
      </c>
      <c r="L169" s="12">
        <v>45343</v>
      </c>
      <c r="M169" s="13">
        <v>575</v>
      </c>
      <c r="N169" s="14"/>
      <c r="O169" s="14"/>
      <c r="P169" s="10"/>
      <c r="Q169" s="15"/>
      <c r="R169" s="13"/>
      <c r="S169" s="13">
        <v>0</v>
      </c>
      <c r="T169" s="16">
        <f>SUM(RAW_DATA!$S169-RAW_DATA!$R169)</f>
        <v>0</v>
      </c>
      <c r="U169" s="9"/>
      <c r="V169" s="9"/>
      <c r="W169" s="9" t="s">
        <v>33</v>
      </c>
      <c r="X169" s="9"/>
      <c r="Y169" s="17"/>
      <c r="Z169" s="17"/>
    </row>
    <row r="170" spans="1:26" ht="15.75" customHeight="1">
      <c r="A170" s="9" t="s">
        <v>464</v>
      </c>
      <c r="B170" s="9" t="s">
        <v>138</v>
      </c>
      <c r="C170" s="9" t="s">
        <v>465</v>
      </c>
      <c r="D170" s="9" t="s">
        <v>466</v>
      </c>
      <c r="E170" s="9">
        <v>1180534</v>
      </c>
      <c r="F170" s="9">
        <v>88234</v>
      </c>
      <c r="G170" s="10" t="s">
        <v>28</v>
      </c>
      <c r="H170" s="9" t="s">
        <v>70</v>
      </c>
      <c r="I170" s="9" t="s">
        <v>50</v>
      </c>
      <c r="J170" s="11" t="s">
        <v>55</v>
      </c>
      <c r="K170" s="9" t="s">
        <v>32</v>
      </c>
      <c r="L170" s="12">
        <v>45069</v>
      </c>
      <c r="M170" s="13">
        <v>575</v>
      </c>
      <c r="N170" s="14">
        <v>45086</v>
      </c>
      <c r="O170" s="14">
        <v>45087</v>
      </c>
      <c r="P170" s="10">
        <v>61</v>
      </c>
      <c r="Q170" s="15">
        <v>45359</v>
      </c>
      <c r="R170" s="13">
        <v>5751.75</v>
      </c>
      <c r="S170" s="13">
        <f>RAW_DATA!$R170</f>
        <v>5751.75</v>
      </c>
      <c r="T170" s="16">
        <f>SUM(RAW_DATA!$S170-RAW_DATA!$R170)</f>
        <v>0</v>
      </c>
      <c r="U170" s="9">
        <v>819023</v>
      </c>
      <c r="V170" s="15">
        <v>45414</v>
      </c>
      <c r="W170" s="9" t="s">
        <v>41</v>
      </c>
      <c r="X170" s="9"/>
      <c r="Y170" s="17"/>
      <c r="Z170" s="17"/>
    </row>
    <row r="171" spans="1:26" ht="15.75" customHeight="1">
      <c r="A171" s="9" t="s">
        <v>467</v>
      </c>
      <c r="B171" s="9" t="s">
        <v>138</v>
      </c>
      <c r="C171" s="9" t="s">
        <v>468</v>
      </c>
      <c r="D171" s="9" t="s">
        <v>469</v>
      </c>
      <c r="E171" s="9">
        <v>1225180</v>
      </c>
      <c r="F171" s="9">
        <v>91391</v>
      </c>
      <c r="G171" s="10" t="s">
        <v>28</v>
      </c>
      <c r="H171" s="9" t="s">
        <v>70</v>
      </c>
      <c r="I171" s="9" t="s">
        <v>50</v>
      </c>
      <c r="J171" s="11" t="s">
        <v>55</v>
      </c>
      <c r="K171" s="9" t="s">
        <v>97</v>
      </c>
      <c r="L171" s="12">
        <v>45377</v>
      </c>
      <c r="M171" s="13">
        <v>575</v>
      </c>
      <c r="N171" s="14"/>
      <c r="O171" s="14"/>
      <c r="P171" s="10"/>
      <c r="Q171" s="15"/>
      <c r="R171" s="13"/>
      <c r="S171" s="13">
        <v>0</v>
      </c>
      <c r="T171" s="16">
        <f>SUM(RAW_DATA!$S171-RAW_DATA!$R171)</f>
        <v>0</v>
      </c>
      <c r="U171" s="9"/>
      <c r="V171" s="15"/>
      <c r="W171" s="9" t="s">
        <v>33</v>
      </c>
      <c r="X171" s="9"/>
      <c r="Y171" s="17"/>
      <c r="Z171" s="17"/>
    </row>
    <row r="172" spans="1:26" ht="15.75" customHeight="1">
      <c r="A172" s="9" t="s">
        <v>470</v>
      </c>
      <c r="B172" s="9" t="s">
        <v>138</v>
      </c>
      <c r="C172" s="9" t="s">
        <v>471</v>
      </c>
      <c r="D172" s="9" t="s">
        <v>472</v>
      </c>
      <c r="E172" s="9">
        <v>1138190</v>
      </c>
      <c r="F172" s="9">
        <v>85906</v>
      </c>
      <c r="G172" s="10" t="s">
        <v>28</v>
      </c>
      <c r="H172" s="9" t="s">
        <v>154</v>
      </c>
      <c r="I172" s="9" t="s">
        <v>39</v>
      </c>
      <c r="J172" s="11" t="s">
        <v>40</v>
      </c>
      <c r="K172" s="9" t="s">
        <v>32</v>
      </c>
      <c r="L172" s="12">
        <v>44782</v>
      </c>
      <c r="M172" s="13">
        <v>20345</v>
      </c>
      <c r="N172" s="14">
        <v>44878</v>
      </c>
      <c r="O172" s="14">
        <v>45027</v>
      </c>
      <c r="P172" s="10">
        <v>19</v>
      </c>
      <c r="Q172" s="15">
        <v>45099</v>
      </c>
      <c r="R172" s="13">
        <v>25350.54</v>
      </c>
      <c r="S172" s="13">
        <v>25350.54</v>
      </c>
      <c r="T172" s="16">
        <f>SUM(RAW_DATA!$S172-RAW_DATA!$R172)</f>
        <v>0</v>
      </c>
      <c r="U172" s="9">
        <v>799865</v>
      </c>
      <c r="V172" s="15">
        <v>45127</v>
      </c>
      <c r="W172" s="15" t="s">
        <v>41</v>
      </c>
      <c r="X172" s="9"/>
      <c r="Y172" s="17"/>
      <c r="Z172" s="17"/>
    </row>
    <row r="173" spans="1:26" ht="15.75" customHeight="1">
      <c r="A173" s="9" t="s">
        <v>473</v>
      </c>
      <c r="B173" s="9" t="s">
        <v>138</v>
      </c>
      <c r="C173" s="9" t="s">
        <v>75</v>
      </c>
      <c r="D173" s="9" t="s">
        <v>76</v>
      </c>
      <c r="E173" s="9">
        <v>1131052</v>
      </c>
      <c r="F173" s="9">
        <v>85304</v>
      </c>
      <c r="G173" s="10" t="s">
        <v>28</v>
      </c>
      <c r="H173" s="9" t="s">
        <v>70</v>
      </c>
      <c r="I173" s="9" t="s">
        <v>50</v>
      </c>
      <c r="J173" s="11" t="s">
        <v>40</v>
      </c>
      <c r="K173" s="9" t="s">
        <v>32</v>
      </c>
      <c r="L173" s="12">
        <v>44723</v>
      </c>
      <c r="M173" s="13">
        <v>10575</v>
      </c>
      <c r="N173" s="14">
        <v>44723</v>
      </c>
      <c r="O173" s="14">
        <v>44803</v>
      </c>
      <c r="P173" s="10">
        <v>22</v>
      </c>
      <c r="Q173" s="15">
        <v>45104</v>
      </c>
      <c r="R173" s="13">
        <v>7140.93</v>
      </c>
      <c r="S173" s="13">
        <v>7140.93</v>
      </c>
      <c r="T173" s="16">
        <f>SUM(RAW_DATA!$S173-RAW_DATA!$R173)</f>
        <v>0</v>
      </c>
      <c r="U173" s="9">
        <v>800530</v>
      </c>
      <c r="V173" s="15">
        <v>45138</v>
      </c>
      <c r="W173" s="15" t="s">
        <v>41</v>
      </c>
      <c r="X173" s="9"/>
      <c r="Y173" s="17"/>
      <c r="Z173" s="17"/>
    </row>
    <row r="174" spans="1:26" ht="15.75" customHeight="1">
      <c r="A174" s="9" t="s">
        <v>474</v>
      </c>
      <c r="B174" s="9" t="s">
        <v>138</v>
      </c>
      <c r="C174" s="9" t="s">
        <v>475</v>
      </c>
      <c r="D174" s="9" t="s">
        <v>476</v>
      </c>
      <c r="E174" s="9">
        <v>1191264</v>
      </c>
      <c r="F174" s="9">
        <v>88870</v>
      </c>
      <c r="G174" s="10" t="s">
        <v>28</v>
      </c>
      <c r="H174" s="9" t="s">
        <v>70</v>
      </c>
      <c r="I174" s="9" t="s">
        <v>39</v>
      </c>
      <c r="J174" s="11" t="s">
        <v>55</v>
      </c>
      <c r="K174" s="9" t="s">
        <v>56</v>
      </c>
      <c r="L174" s="12">
        <v>45153</v>
      </c>
      <c r="M174" s="13">
        <v>11190</v>
      </c>
      <c r="N174" s="14"/>
      <c r="O174" s="14"/>
      <c r="P174" s="10"/>
      <c r="Q174" s="15"/>
      <c r="R174" s="13"/>
      <c r="S174" s="13">
        <v>0</v>
      </c>
      <c r="T174" s="16">
        <f>SUM(RAW_DATA!$S174-RAW_DATA!$R174)</f>
        <v>0</v>
      </c>
      <c r="U174" s="9"/>
      <c r="V174" s="15"/>
      <c r="W174" s="15" t="s">
        <v>33</v>
      </c>
      <c r="X174" s="9"/>
      <c r="Y174" s="17"/>
      <c r="Z174" s="17"/>
    </row>
    <row r="175" spans="1:26" ht="15.75" customHeight="1">
      <c r="A175" s="9" t="s">
        <v>477</v>
      </c>
      <c r="B175" s="9" t="s">
        <v>138</v>
      </c>
      <c r="C175" s="9" t="s">
        <v>478</v>
      </c>
      <c r="D175" s="9" t="s">
        <v>479</v>
      </c>
      <c r="E175" s="9">
        <v>1315970</v>
      </c>
      <c r="F175" s="9">
        <v>93632</v>
      </c>
      <c r="G175" s="10" t="s">
        <v>28</v>
      </c>
      <c r="H175" s="9" t="s">
        <v>70</v>
      </c>
      <c r="I175" s="9" t="s">
        <v>50</v>
      </c>
      <c r="J175" s="11" t="s">
        <v>55</v>
      </c>
      <c r="K175" s="9" t="s">
        <v>32</v>
      </c>
      <c r="L175" s="12">
        <v>45575</v>
      </c>
      <c r="M175" s="13">
        <v>575</v>
      </c>
      <c r="N175" s="14">
        <v>45583</v>
      </c>
      <c r="O175" s="14">
        <v>45584</v>
      </c>
      <c r="P175" s="10">
        <v>202</v>
      </c>
      <c r="Q175" s="15">
        <v>45825</v>
      </c>
      <c r="R175" s="13">
        <v>4759.59</v>
      </c>
      <c r="S175" s="13">
        <v>0</v>
      </c>
      <c r="T175" s="16">
        <f>SUM(RAW_DATA!$S175-RAW_DATA!$R175)</f>
        <v>-4759.59</v>
      </c>
      <c r="U175" s="9"/>
      <c r="V175" s="15"/>
      <c r="W175" s="15" t="s">
        <v>33</v>
      </c>
      <c r="X175" s="9"/>
      <c r="Y175" s="17"/>
      <c r="Z175" s="17"/>
    </row>
    <row r="176" spans="1:26" ht="15.75" customHeight="1">
      <c r="A176" s="9" t="s">
        <v>480</v>
      </c>
      <c r="B176" s="9" t="s">
        <v>138</v>
      </c>
      <c r="C176" s="9" t="s">
        <v>481</v>
      </c>
      <c r="D176" s="9" t="s">
        <v>482</v>
      </c>
      <c r="E176" s="9">
        <v>1141636</v>
      </c>
      <c r="F176" s="9">
        <v>86051</v>
      </c>
      <c r="G176" s="10" t="s">
        <v>28</v>
      </c>
      <c r="H176" s="9" t="s">
        <v>70</v>
      </c>
      <c r="I176" s="9" t="s">
        <v>50</v>
      </c>
      <c r="J176" s="11" t="s">
        <v>55</v>
      </c>
      <c r="K176" s="9" t="s">
        <v>32</v>
      </c>
      <c r="L176" s="12">
        <v>44805</v>
      </c>
      <c r="M176" s="13">
        <v>9300</v>
      </c>
      <c r="N176" s="14">
        <v>44805</v>
      </c>
      <c r="O176" s="14">
        <v>44807</v>
      </c>
      <c r="P176" s="10">
        <v>23</v>
      </c>
      <c r="Q176" s="15">
        <v>45104</v>
      </c>
      <c r="R176" s="13">
        <v>7033.25</v>
      </c>
      <c r="S176" s="13">
        <v>7033.25</v>
      </c>
      <c r="T176" s="16">
        <f>SUM(RAW_DATA!$S176-RAW_DATA!$R176)</f>
        <v>0</v>
      </c>
      <c r="U176" s="9">
        <v>800529</v>
      </c>
      <c r="V176" s="15">
        <v>45138</v>
      </c>
      <c r="W176" s="15" t="s">
        <v>41</v>
      </c>
      <c r="X176" s="9"/>
      <c r="Y176" s="17"/>
      <c r="Z176" s="17"/>
    </row>
    <row r="177" spans="1:26" ht="15.75" customHeight="1">
      <c r="A177" s="9" t="s">
        <v>483</v>
      </c>
      <c r="B177" s="9" t="s">
        <v>138</v>
      </c>
      <c r="C177" s="9" t="s">
        <v>484</v>
      </c>
      <c r="D177" s="9" t="s">
        <v>485</v>
      </c>
      <c r="E177" s="9">
        <v>1216944</v>
      </c>
      <c r="F177" s="9">
        <v>90610</v>
      </c>
      <c r="G177" s="10" t="s">
        <v>28</v>
      </c>
      <c r="H177" s="9" t="s">
        <v>115</v>
      </c>
      <c r="I177" s="9" t="s">
        <v>50</v>
      </c>
      <c r="J177" s="11" t="s">
        <v>55</v>
      </c>
      <c r="K177" s="9" t="s">
        <v>32</v>
      </c>
      <c r="L177" s="12">
        <v>45327</v>
      </c>
      <c r="M177" s="13">
        <v>575</v>
      </c>
      <c r="N177" s="14">
        <v>45314</v>
      </c>
      <c r="O177" s="14">
        <v>45340</v>
      </c>
      <c r="P177" s="10">
        <v>131</v>
      </c>
      <c r="Q177" s="15">
        <v>45527</v>
      </c>
      <c r="R177" s="13">
        <v>17848.38</v>
      </c>
      <c r="S177" s="13">
        <v>17848.38</v>
      </c>
      <c r="T177" s="16">
        <f>SUM(RAW_DATA!$S177-RAW_DATA!$R177)</f>
        <v>0</v>
      </c>
      <c r="U177" s="9">
        <v>834096</v>
      </c>
      <c r="V177" s="15">
        <v>45590</v>
      </c>
      <c r="W177" s="15" t="s">
        <v>41</v>
      </c>
      <c r="X177" s="9"/>
      <c r="Y177" s="17"/>
      <c r="Z177" s="17"/>
    </row>
    <row r="178" spans="1:26" ht="15.75" customHeight="1">
      <c r="A178" s="9" t="s">
        <v>486</v>
      </c>
      <c r="B178" s="9" t="s">
        <v>138</v>
      </c>
      <c r="C178" s="9" t="s">
        <v>487</v>
      </c>
      <c r="D178" s="9" t="s">
        <v>488</v>
      </c>
      <c r="E178" s="9">
        <v>1218023</v>
      </c>
      <c r="F178" s="9">
        <v>90701</v>
      </c>
      <c r="G178" s="10" t="s">
        <v>28</v>
      </c>
      <c r="H178" s="9" t="s">
        <v>115</v>
      </c>
      <c r="I178" s="9" t="s">
        <v>50</v>
      </c>
      <c r="J178" s="11" t="s">
        <v>55</v>
      </c>
      <c r="K178" s="9" t="s">
        <v>97</v>
      </c>
      <c r="L178" s="12">
        <v>45327</v>
      </c>
      <c r="M178" s="13">
        <v>575</v>
      </c>
      <c r="N178" s="14"/>
      <c r="O178" s="14"/>
      <c r="P178" s="10"/>
      <c r="Q178" s="15"/>
      <c r="R178" s="13"/>
      <c r="S178" s="13">
        <v>0</v>
      </c>
      <c r="T178" s="16">
        <f>SUM(RAW_DATA!$S178-RAW_DATA!$R178)</f>
        <v>0</v>
      </c>
      <c r="U178" s="9"/>
      <c r="V178" s="15"/>
      <c r="W178" s="15" t="s">
        <v>33</v>
      </c>
      <c r="X178" s="9"/>
      <c r="Y178" s="17"/>
      <c r="Z178" s="17"/>
    </row>
    <row r="179" spans="1:26" ht="15.75" customHeight="1">
      <c r="A179" s="9"/>
      <c r="B179" s="9" t="s">
        <v>138</v>
      </c>
      <c r="C179" s="9" t="s">
        <v>487</v>
      </c>
      <c r="D179" s="9" t="s">
        <v>488</v>
      </c>
      <c r="E179" s="9">
        <v>1322940</v>
      </c>
      <c r="F179" s="9">
        <v>94022</v>
      </c>
      <c r="G179" s="10" t="s">
        <v>28</v>
      </c>
      <c r="H179" s="9" t="s">
        <v>115</v>
      </c>
      <c r="I179" s="9" t="s">
        <v>50</v>
      </c>
      <c r="J179" s="11" t="s">
        <v>55</v>
      </c>
      <c r="K179" s="9" t="s">
        <v>97</v>
      </c>
      <c r="L179" s="12">
        <v>45614</v>
      </c>
      <c r="M179" s="13">
        <v>575</v>
      </c>
      <c r="N179" s="14"/>
      <c r="O179" s="14"/>
      <c r="P179" s="10"/>
      <c r="Q179" s="15"/>
      <c r="R179" s="13"/>
      <c r="S179" s="13">
        <v>0</v>
      </c>
      <c r="T179" s="16">
        <f>SUM(RAW_DATA!$S179-RAW_DATA!$R179)</f>
        <v>0</v>
      </c>
      <c r="U179" s="9"/>
      <c r="V179" s="15"/>
      <c r="W179" s="15" t="s">
        <v>33</v>
      </c>
      <c r="X179" s="9"/>
      <c r="Y179" s="17"/>
      <c r="Z179" s="17"/>
    </row>
    <row r="180" spans="1:26" ht="15.75" customHeight="1">
      <c r="A180" s="9" t="s">
        <v>489</v>
      </c>
      <c r="B180" s="9" t="s">
        <v>138</v>
      </c>
      <c r="C180" s="9" t="s">
        <v>490</v>
      </c>
      <c r="D180" s="9" t="s">
        <v>491</v>
      </c>
      <c r="E180" s="9">
        <v>137330</v>
      </c>
      <c r="F180" s="9">
        <v>89611</v>
      </c>
      <c r="G180" s="10" t="s">
        <v>28</v>
      </c>
      <c r="H180" s="9" t="s">
        <v>115</v>
      </c>
      <c r="I180" s="9" t="s">
        <v>50</v>
      </c>
      <c r="J180" s="11" t="s">
        <v>55</v>
      </c>
      <c r="K180" s="9" t="s">
        <v>32</v>
      </c>
      <c r="L180" s="12">
        <v>45211</v>
      </c>
      <c r="M180" s="13">
        <v>575</v>
      </c>
      <c r="N180" s="14">
        <v>45394</v>
      </c>
      <c r="O180" s="14">
        <v>45396</v>
      </c>
      <c r="P180" s="10">
        <v>139</v>
      </c>
      <c r="Q180" s="15">
        <v>45629</v>
      </c>
      <c r="R180" s="13">
        <v>8303.85</v>
      </c>
      <c r="S180" s="13">
        <v>8303.85</v>
      </c>
      <c r="T180" s="16">
        <f>SUM(RAW_DATA!$S180-RAW_DATA!$R180)</f>
        <v>0</v>
      </c>
      <c r="U180" s="9">
        <v>842154</v>
      </c>
      <c r="V180" s="15">
        <v>45681</v>
      </c>
      <c r="W180" s="15" t="s">
        <v>41</v>
      </c>
      <c r="X180" s="9"/>
      <c r="Y180" s="17"/>
      <c r="Z180" s="17"/>
    </row>
    <row r="181" spans="1:26" ht="15.75" customHeight="1">
      <c r="A181" s="9" t="s">
        <v>492</v>
      </c>
      <c r="B181" s="9" t="s">
        <v>138</v>
      </c>
      <c r="C181" s="9" t="s">
        <v>493</v>
      </c>
      <c r="D181" s="9" t="s">
        <v>494</v>
      </c>
      <c r="E181" s="9">
        <v>1135506</v>
      </c>
      <c r="F181" s="9">
        <v>85822</v>
      </c>
      <c r="G181" s="10" t="s">
        <v>28</v>
      </c>
      <c r="H181" s="9" t="s">
        <v>70</v>
      </c>
      <c r="I181" s="9" t="s">
        <v>39</v>
      </c>
      <c r="J181" s="11" t="s">
        <v>55</v>
      </c>
      <c r="K181" s="9" t="s">
        <v>32</v>
      </c>
      <c r="L181" s="12">
        <v>44777</v>
      </c>
      <c r="M181" s="13">
        <v>7000</v>
      </c>
      <c r="N181" s="14">
        <v>44923</v>
      </c>
      <c r="O181" s="14">
        <v>45085</v>
      </c>
      <c r="P181" s="10">
        <v>108</v>
      </c>
      <c r="Q181" s="15">
        <v>45455</v>
      </c>
      <c r="R181" s="13">
        <v>13333.61</v>
      </c>
      <c r="S181" s="13">
        <v>13333.61</v>
      </c>
      <c r="T181" s="16">
        <f>SUM(RAW_DATA!$S181-RAW_DATA!$R181)</f>
        <v>0</v>
      </c>
      <c r="U181" s="9">
        <v>826175</v>
      </c>
      <c r="V181" s="15">
        <v>45502</v>
      </c>
      <c r="W181" s="9" t="s">
        <v>41</v>
      </c>
      <c r="X181" s="9"/>
      <c r="Y181" s="17"/>
      <c r="Z181" s="17"/>
    </row>
    <row r="182" spans="1:26" ht="15.75" customHeight="1">
      <c r="A182" s="9" t="s">
        <v>495</v>
      </c>
      <c r="B182" s="9" t="s">
        <v>138</v>
      </c>
      <c r="C182" s="9" t="s">
        <v>496</v>
      </c>
      <c r="D182" s="9" t="s">
        <v>497</v>
      </c>
      <c r="E182" s="9">
        <v>1213594</v>
      </c>
      <c r="F182" s="9">
        <v>90375</v>
      </c>
      <c r="G182" s="10" t="s">
        <v>28</v>
      </c>
      <c r="H182" s="9" t="s">
        <v>70</v>
      </c>
      <c r="I182" s="9" t="s">
        <v>50</v>
      </c>
      <c r="J182" s="11" t="s">
        <v>55</v>
      </c>
      <c r="K182" s="9" t="s">
        <v>97</v>
      </c>
      <c r="L182" s="12">
        <v>45301</v>
      </c>
      <c r="M182" s="13">
        <v>575</v>
      </c>
      <c r="N182" s="14"/>
      <c r="O182" s="14"/>
      <c r="P182" s="10"/>
      <c r="Q182" s="9"/>
      <c r="R182" s="13"/>
      <c r="S182" s="13">
        <v>0</v>
      </c>
      <c r="T182" s="16">
        <f>SUM(RAW_DATA!$S182-RAW_DATA!$R182)</f>
        <v>0</v>
      </c>
      <c r="U182" s="9"/>
      <c r="V182" s="9"/>
      <c r="W182" s="9" t="s">
        <v>33</v>
      </c>
      <c r="X182" s="9"/>
      <c r="Y182" s="17"/>
      <c r="Z182" s="17"/>
    </row>
    <row r="183" spans="1:26" ht="15.75" customHeight="1">
      <c r="A183" s="9" t="s">
        <v>498</v>
      </c>
      <c r="B183" s="9" t="s">
        <v>138</v>
      </c>
      <c r="C183" s="9" t="s">
        <v>496</v>
      </c>
      <c r="D183" s="9" t="s">
        <v>497</v>
      </c>
      <c r="E183" s="9">
        <v>1177691</v>
      </c>
      <c r="F183" s="9">
        <v>88001</v>
      </c>
      <c r="G183" s="10" t="s">
        <v>28</v>
      </c>
      <c r="H183" s="9" t="s">
        <v>70</v>
      </c>
      <c r="I183" s="9" t="s">
        <v>50</v>
      </c>
      <c r="J183" s="11" t="s">
        <v>55</v>
      </c>
      <c r="K183" s="9" t="s">
        <v>32</v>
      </c>
      <c r="L183" s="12">
        <v>45044</v>
      </c>
      <c r="M183" s="13">
        <v>6075</v>
      </c>
      <c r="N183" s="14">
        <v>45037</v>
      </c>
      <c r="O183" s="14">
        <v>45037</v>
      </c>
      <c r="P183" s="10">
        <v>124</v>
      </c>
      <c r="Q183" s="15">
        <v>45509</v>
      </c>
      <c r="R183" s="13">
        <v>2603.21</v>
      </c>
      <c r="S183" s="13">
        <v>2603.21</v>
      </c>
      <c r="T183" s="16">
        <f>SUM(RAW_DATA!$S183-RAW_DATA!$R183)</f>
        <v>0</v>
      </c>
      <c r="U183" s="9">
        <v>828521</v>
      </c>
      <c r="V183" s="15">
        <v>45534</v>
      </c>
      <c r="W183" s="9" t="s">
        <v>41</v>
      </c>
      <c r="X183" s="9"/>
      <c r="Y183" s="17"/>
      <c r="Z183" s="17"/>
    </row>
    <row r="184" spans="1:26" ht="15.75" customHeight="1">
      <c r="A184" s="9" t="s">
        <v>499</v>
      </c>
      <c r="B184" s="9" t="s">
        <v>138</v>
      </c>
      <c r="C184" s="9" t="s">
        <v>500</v>
      </c>
      <c r="D184" s="9" t="s">
        <v>501</v>
      </c>
      <c r="E184" s="9">
        <v>1225222</v>
      </c>
      <c r="F184" s="9">
        <v>91363</v>
      </c>
      <c r="G184" s="10" t="s">
        <v>28</v>
      </c>
      <c r="H184" s="9"/>
      <c r="I184" s="9" t="s">
        <v>50</v>
      </c>
      <c r="J184" s="11" t="s">
        <v>55</v>
      </c>
      <c r="K184" s="9" t="s">
        <v>97</v>
      </c>
      <c r="L184" s="12">
        <v>45333</v>
      </c>
      <c r="M184" s="13">
        <v>575</v>
      </c>
      <c r="N184" s="14"/>
      <c r="O184" s="14"/>
      <c r="P184" s="10"/>
      <c r="Q184" s="15"/>
      <c r="R184" s="13"/>
      <c r="S184" s="13">
        <v>0</v>
      </c>
      <c r="T184" s="16">
        <f>SUM(RAW_DATA!$S184-RAW_DATA!$R184)</f>
        <v>0</v>
      </c>
      <c r="U184" s="9"/>
      <c r="V184" s="15"/>
      <c r="W184" s="9" t="s">
        <v>33</v>
      </c>
      <c r="X184" s="9"/>
      <c r="Y184" s="17"/>
      <c r="Z184" s="17"/>
    </row>
    <row r="185" spans="1:26" ht="15.75" customHeight="1">
      <c r="A185" s="9" t="s">
        <v>502</v>
      </c>
      <c r="B185" s="9" t="s">
        <v>138</v>
      </c>
      <c r="C185" s="9" t="s">
        <v>500</v>
      </c>
      <c r="D185" s="9" t="s">
        <v>501</v>
      </c>
      <c r="E185" s="9">
        <v>1204463</v>
      </c>
      <c r="F185" s="9">
        <v>89908</v>
      </c>
      <c r="G185" s="10" t="s">
        <v>28</v>
      </c>
      <c r="H185" s="9" t="s">
        <v>115</v>
      </c>
      <c r="I185" s="9" t="s">
        <v>50</v>
      </c>
      <c r="J185" s="11" t="s">
        <v>55</v>
      </c>
      <c r="K185" s="9" t="s">
        <v>32</v>
      </c>
      <c r="L185" s="12">
        <v>45239</v>
      </c>
      <c r="M185" s="13">
        <v>575</v>
      </c>
      <c r="N185" s="14">
        <v>45239</v>
      </c>
      <c r="O185" s="14">
        <v>45242</v>
      </c>
      <c r="P185" s="10">
        <v>101</v>
      </c>
      <c r="Q185" s="15">
        <v>45448</v>
      </c>
      <c r="R185" s="13">
        <v>7865.63</v>
      </c>
      <c r="S185" s="13">
        <v>7865.63</v>
      </c>
      <c r="T185" s="16">
        <f>SUM(RAW_DATA!$S185-RAW_DATA!$R185)</f>
        <v>0</v>
      </c>
      <c r="U185" s="9">
        <v>824708</v>
      </c>
      <c r="V185" s="15">
        <v>45482</v>
      </c>
      <c r="W185" s="9" t="s">
        <v>41</v>
      </c>
      <c r="X185" s="9"/>
      <c r="Y185" s="17"/>
      <c r="Z185" s="17"/>
    </row>
    <row r="186" spans="1:26" ht="15.75" customHeight="1">
      <c r="A186" s="9"/>
      <c r="B186" s="9" t="s">
        <v>138</v>
      </c>
      <c r="C186" s="9" t="s">
        <v>26</v>
      </c>
      <c r="D186" s="9" t="s">
        <v>27</v>
      </c>
      <c r="E186" s="9">
        <v>1198033</v>
      </c>
      <c r="F186" s="9">
        <v>89608</v>
      </c>
      <c r="G186" s="10" t="s">
        <v>28</v>
      </c>
      <c r="H186" s="9" t="s">
        <v>154</v>
      </c>
      <c r="I186" s="9" t="s">
        <v>39</v>
      </c>
      <c r="J186" s="11" t="s">
        <v>55</v>
      </c>
      <c r="K186" s="9" t="s">
        <v>55</v>
      </c>
      <c r="L186" s="12">
        <v>45202</v>
      </c>
      <c r="M186" s="13">
        <v>19020</v>
      </c>
      <c r="N186" s="14"/>
      <c r="O186" s="14"/>
      <c r="P186" s="10"/>
      <c r="Q186" s="9"/>
      <c r="R186" s="13"/>
      <c r="S186" s="13">
        <v>0</v>
      </c>
      <c r="T186" s="16">
        <f>SUM(RAW_DATA!$S186-RAW_DATA!$R186)</f>
        <v>0</v>
      </c>
      <c r="U186" s="9"/>
      <c r="V186" s="9"/>
      <c r="W186" s="9" t="s">
        <v>33</v>
      </c>
      <c r="X186" s="9"/>
      <c r="Y186" s="17"/>
      <c r="Z186" s="17"/>
    </row>
    <row r="187" spans="1:26" ht="15.75" customHeight="1">
      <c r="A187" s="9" t="s">
        <v>503</v>
      </c>
      <c r="B187" s="9" t="s">
        <v>138</v>
      </c>
      <c r="C187" s="9" t="s">
        <v>26</v>
      </c>
      <c r="D187" s="9" t="s">
        <v>27</v>
      </c>
      <c r="E187" s="9">
        <v>1156228</v>
      </c>
      <c r="F187" s="9">
        <v>86844</v>
      </c>
      <c r="G187" s="10" t="s">
        <v>28</v>
      </c>
      <c r="H187" s="9" t="s">
        <v>154</v>
      </c>
      <c r="I187" s="9" t="s">
        <v>39</v>
      </c>
      <c r="J187" s="11" t="s">
        <v>55</v>
      </c>
      <c r="K187" s="9" t="s">
        <v>32</v>
      </c>
      <c r="L187" s="12">
        <v>44903</v>
      </c>
      <c r="M187" s="13">
        <v>20220</v>
      </c>
      <c r="N187" s="14">
        <v>44914</v>
      </c>
      <c r="O187" s="14">
        <v>45287</v>
      </c>
      <c r="P187" s="10">
        <v>110</v>
      </c>
      <c r="Q187" s="15">
        <v>45462</v>
      </c>
      <c r="R187" s="13">
        <v>26234.98</v>
      </c>
      <c r="S187" s="13">
        <v>26234.98</v>
      </c>
      <c r="T187" s="16">
        <f>SUM(RAW_DATA!$S187-RAW_DATA!$R187)</f>
        <v>0</v>
      </c>
      <c r="U187" s="9">
        <v>825055</v>
      </c>
      <c r="V187" s="15">
        <v>45485</v>
      </c>
      <c r="W187" s="9" t="s">
        <v>41</v>
      </c>
      <c r="X187" s="9"/>
      <c r="Y187" s="17"/>
      <c r="Z187" s="17"/>
    </row>
    <row r="188" spans="1:26" ht="15.75" customHeight="1">
      <c r="A188" s="9" t="s">
        <v>504</v>
      </c>
      <c r="B188" s="9" t="s">
        <v>138</v>
      </c>
      <c r="C188" s="9" t="s">
        <v>505</v>
      </c>
      <c r="D188" s="9" t="s">
        <v>506</v>
      </c>
      <c r="E188" s="9">
        <v>1334563</v>
      </c>
      <c r="F188" s="9">
        <v>94196</v>
      </c>
      <c r="G188" s="10" t="s">
        <v>28</v>
      </c>
      <c r="H188" s="9" t="s">
        <v>70</v>
      </c>
      <c r="I188" s="9" t="s">
        <v>50</v>
      </c>
      <c r="J188" s="11" t="s">
        <v>55</v>
      </c>
      <c r="K188" s="9" t="s">
        <v>32</v>
      </c>
      <c r="L188" s="12">
        <v>45682</v>
      </c>
      <c r="M188" s="13">
        <v>6575</v>
      </c>
      <c r="N188" s="14">
        <v>45682</v>
      </c>
      <c r="O188" s="14">
        <v>45683</v>
      </c>
      <c r="P188" s="10">
        <v>155</v>
      </c>
      <c r="Q188" s="15">
        <v>45783</v>
      </c>
      <c r="R188" s="13">
        <v>2437.0300000000002</v>
      </c>
      <c r="S188" s="13">
        <v>2437.0300000000002</v>
      </c>
      <c r="T188" s="16">
        <v>0</v>
      </c>
      <c r="U188" s="9">
        <v>853126</v>
      </c>
      <c r="V188" s="15">
        <v>45812</v>
      </c>
      <c r="W188" s="9" t="s">
        <v>41</v>
      </c>
      <c r="X188" s="18" t="s">
        <v>507</v>
      </c>
      <c r="Y188" s="17"/>
      <c r="Z188" s="17"/>
    </row>
    <row r="189" spans="1:26" ht="15.75" customHeight="1">
      <c r="A189" s="9" t="s">
        <v>508</v>
      </c>
      <c r="B189" s="9" t="s">
        <v>138</v>
      </c>
      <c r="C189" s="9" t="s">
        <v>509</v>
      </c>
      <c r="D189" s="9" t="s">
        <v>510</v>
      </c>
      <c r="E189" s="9">
        <v>1167441</v>
      </c>
      <c r="F189" s="9">
        <v>87398</v>
      </c>
      <c r="G189" s="10" t="s">
        <v>28</v>
      </c>
      <c r="H189" s="9" t="s">
        <v>70</v>
      </c>
      <c r="I189" s="9" t="s">
        <v>39</v>
      </c>
      <c r="J189" s="11" t="s">
        <v>55</v>
      </c>
      <c r="K189" s="9" t="s">
        <v>32</v>
      </c>
      <c r="L189" s="12">
        <v>44973</v>
      </c>
      <c r="M189" s="13">
        <v>8035</v>
      </c>
      <c r="N189" s="14">
        <v>44987</v>
      </c>
      <c r="O189" s="14">
        <v>45136</v>
      </c>
      <c r="P189" s="10">
        <v>72</v>
      </c>
      <c r="Q189" s="15">
        <v>45391</v>
      </c>
      <c r="R189" s="13">
        <v>18216.88</v>
      </c>
      <c r="S189" s="13">
        <f>RAW_DATA!$R189</f>
        <v>18216.88</v>
      </c>
      <c r="T189" s="16">
        <f>SUM(RAW_DATA!$S189-RAW_DATA!$R189)</f>
        <v>0</v>
      </c>
      <c r="U189" s="9">
        <v>829815</v>
      </c>
      <c r="V189" s="15">
        <v>45552</v>
      </c>
      <c r="W189" s="9" t="s">
        <v>41</v>
      </c>
      <c r="X189" s="9"/>
      <c r="Y189" s="17"/>
      <c r="Z189" s="17"/>
    </row>
    <row r="190" spans="1:26" ht="15.75" customHeight="1">
      <c r="A190" s="9" t="s">
        <v>511</v>
      </c>
      <c r="B190" s="9" t="s">
        <v>138</v>
      </c>
      <c r="C190" s="9" t="s">
        <v>509</v>
      </c>
      <c r="D190" s="9" t="s">
        <v>510</v>
      </c>
      <c r="E190" s="9">
        <v>1147501</v>
      </c>
      <c r="F190" s="9">
        <v>86372</v>
      </c>
      <c r="G190" s="10" t="s">
        <v>28</v>
      </c>
      <c r="H190" s="9" t="s">
        <v>154</v>
      </c>
      <c r="I190" s="9" t="s">
        <v>39</v>
      </c>
      <c r="J190" s="11" t="s">
        <v>55</v>
      </c>
      <c r="K190" s="9" t="s">
        <v>32</v>
      </c>
      <c r="L190" s="12">
        <v>44853</v>
      </c>
      <c r="M190" s="13">
        <v>14345</v>
      </c>
      <c r="N190" s="14">
        <v>44974</v>
      </c>
      <c r="O190" s="14">
        <v>44976</v>
      </c>
      <c r="P190" s="10">
        <v>76</v>
      </c>
      <c r="Q190" s="15">
        <v>45400</v>
      </c>
      <c r="R190" s="13">
        <v>6509.07</v>
      </c>
      <c r="S190" s="13">
        <f>RAW_DATA!$R190</f>
        <v>6509.07</v>
      </c>
      <c r="T190" s="16">
        <f>SUM(RAW_DATA!$S190-RAW_DATA!$R190)</f>
        <v>0</v>
      </c>
      <c r="U190" s="9">
        <v>819831</v>
      </c>
      <c r="V190" s="15">
        <v>45422</v>
      </c>
      <c r="W190" s="9" t="s">
        <v>41</v>
      </c>
      <c r="X190" s="9"/>
      <c r="Y190" s="17"/>
      <c r="Z190" s="17"/>
    </row>
    <row r="191" spans="1:26" ht="15.75" customHeight="1">
      <c r="A191" s="9" t="s">
        <v>512</v>
      </c>
      <c r="B191" s="9" t="s">
        <v>138</v>
      </c>
      <c r="C191" s="9" t="s">
        <v>513</v>
      </c>
      <c r="D191" s="9" t="s">
        <v>514</v>
      </c>
      <c r="E191" s="9">
        <v>1118075</v>
      </c>
      <c r="F191" s="9">
        <v>84666</v>
      </c>
      <c r="G191" s="10" t="s">
        <v>28</v>
      </c>
      <c r="H191" s="9" t="s">
        <v>70</v>
      </c>
      <c r="I191" s="9" t="s">
        <v>39</v>
      </c>
      <c r="J191" s="11" t="s">
        <v>40</v>
      </c>
      <c r="K191" s="9" t="s">
        <v>32</v>
      </c>
      <c r="L191" s="12">
        <v>44652</v>
      </c>
      <c r="M191" s="13">
        <v>22000</v>
      </c>
      <c r="N191" s="14">
        <v>44656</v>
      </c>
      <c r="O191" s="14">
        <v>44807</v>
      </c>
      <c r="P191" s="10">
        <v>3</v>
      </c>
      <c r="Q191" s="15">
        <v>44874</v>
      </c>
      <c r="R191" s="13">
        <v>38819.14</v>
      </c>
      <c r="S191" s="13">
        <v>38819.14</v>
      </c>
      <c r="T191" s="16">
        <f>SUM(RAW_DATA!$S191-RAW_DATA!$R191)</f>
        <v>0</v>
      </c>
      <c r="U191" s="9">
        <v>787514</v>
      </c>
      <c r="V191" s="15">
        <v>44874</v>
      </c>
      <c r="W191" s="15" t="s">
        <v>41</v>
      </c>
      <c r="X191" s="9"/>
      <c r="Y191" s="17"/>
      <c r="Z191" s="17"/>
    </row>
    <row r="192" spans="1:26" ht="15.75" customHeight="1">
      <c r="A192" s="9" t="s">
        <v>515</v>
      </c>
      <c r="B192" s="9" t="s">
        <v>138</v>
      </c>
      <c r="C192" s="9" t="s">
        <v>516</v>
      </c>
      <c r="D192" s="9" t="s">
        <v>517</v>
      </c>
      <c r="E192" s="9">
        <v>1186758</v>
      </c>
      <c r="F192" s="9">
        <v>87328</v>
      </c>
      <c r="G192" s="10" t="s">
        <v>28</v>
      </c>
      <c r="H192" s="9" t="s">
        <v>70</v>
      </c>
      <c r="I192" s="9" t="s">
        <v>39</v>
      </c>
      <c r="J192" s="11" t="s">
        <v>55</v>
      </c>
      <c r="K192" s="9" t="s">
        <v>32</v>
      </c>
      <c r="L192" s="12">
        <v>45126</v>
      </c>
      <c r="M192" s="13">
        <v>19000</v>
      </c>
      <c r="N192" s="14">
        <v>45063</v>
      </c>
      <c r="O192" s="14">
        <v>45279</v>
      </c>
      <c r="P192" s="10">
        <v>113</v>
      </c>
      <c r="Q192" s="15">
        <v>45478</v>
      </c>
      <c r="R192" s="13">
        <v>31267.67</v>
      </c>
      <c r="S192" s="13">
        <v>31267.67</v>
      </c>
      <c r="T192" s="16">
        <f>SUM(RAW_DATA!$S192-RAW_DATA!$R192)</f>
        <v>0</v>
      </c>
      <c r="U192" s="9">
        <v>827383</v>
      </c>
      <c r="V192" s="15">
        <v>45519</v>
      </c>
      <c r="W192" s="15" t="s">
        <v>41</v>
      </c>
      <c r="X192" s="9"/>
      <c r="Y192" s="17"/>
      <c r="Z192" s="17"/>
    </row>
    <row r="193" spans="1:26" ht="15.75" customHeight="1">
      <c r="A193" s="9" t="s">
        <v>518</v>
      </c>
      <c r="B193" s="9" t="s">
        <v>138</v>
      </c>
      <c r="C193" s="9" t="s">
        <v>516</v>
      </c>
      <c r="D193" s="9" t="s">
        <v>517</v>
      </c>
      <c r="E193" s="9">
        <v>1186745</v>
      </c>
      <c r="F193" s="9">
        <v>87777</v>
      </c>
      <c r="G193" s="10" t="s">
        <v>28</v>
      </c>
      <c r="H193" s="9" t="s">
        <v>70</v>
      </c>
      <c r="I193" s="9" t="s">
        <v>39</v>
      </c>
      <c r="J193" s="11" t="s">
        <v>55</v>
      </c>
      <c r="K193" s="9" t="s">
        <v>32</v>
      </c>
      <c r="L193" s="12">
        <v>45126</v>
      </c>
      <c r="M193" s="13">
        <v>500</v>
      </c>
      <c r="N193" s="14">
        <v>45142</v>
      </c>
      <c r="O193" s="14">
        <v>45143</v>
      </c>
      <c r="P193" s="10">
        <v>149</v>
      </c>
      <c r="Q193" s="15">
        <v>45729</v>
      </c>
      <c r="R193" s="13">
        <v>2131.98</v>
      </c>
      <c r="S193" s="13">
        <v>2131.98</v>
      </c>
      <c r="T193" s="16">
        <f>SUM(RAW_DATA!$S193-RAW_DATA!$R193)</f>
        <v>0</v>
      </c>
      <c r="U193" s="9">
        <v>852978</v>
      </c>
      <c r="V193" s="15">
        <v>45811</v>
      </c>
      <c r="W193" s="15" t="s">
        <v>41</v>
      </c>
      <c r="X193" s="18" t="s">
        <v>519</v>
      </c>
      <c r="Y193" s="17"/>
      <c r="Z193" s="17"/>
    </row>
    <row r="194" spans="1:26" ht="15.75" customHeight="1">
      <c r="A194" s="9"/>
      <c r="B194" s="9" t="s">
        <v>138</v>
      </c>
      <c r="C194" s="9" t="s">
        <v>520</v>
      </c>
      <c r="D194" s="9" t="s">
        <v>521</v>
      </c>
      <c r="E194" s="9">
        <v>1126308</v>
      </c>
      <c r="F194" s="9">
        <v>85125</v>
      </c>
      <c r="G194" s="10" t="s">
        <v>28</v>
      </c>
      <c r="H194" s="9" t="s">
        <v>115</v>
      </c>
      <c r="I194" s="9" t="s">
        <v>39</v>
      </c>
      <c r="J194" s="11" t="s">
        <v>55</v>
      </c>
      <c r="K194" s="9" t="s">
        <v>56</v>
      </c>
      <c r="L194" s="12">
        <v>44712</v>
      </c>
      <c r="M194" s="13">
        <v>500</v>
      </c>
      <c r="N194" s="14"/>
      <c r="O194" s="14"/>
      <c r="P194" s="10"/>
      <c r="Q194" s="9"/>
      <c r="R194" s="13"/>
      <c r="S194" s="13">
        <v>0</v>
      </c>
      <c r="T194" s="16">
        <f>SUM(RAW_DATA!$S194-RAW_DATA!$R194)</f>
        <v>0</v>
      </c>
      <c r="U194" s="9"/>
      <c r="V194" s="9"/>
      <c r="W194" s="9" t="s">
        <v>33</v>
      </c>
      <c r="X194" s="9"/>
      <c r="Y194" s="17"/>
      <c r="Z194" s="17"/>
    </row>
    <row r="195" spans="1:26" ht="15.75" customHeight="1">
      <c r="A195" s="9" t="s">
        <v>522</v>
      </c>
      <c r="B195" s="9" t="s">
        <v>138</v>
      </c>
      <c r="C195" s="9" t="s">
        <v>523</v>
      </c>
      <c r="D195" s="9" t="s">
        <v>524</v>
      </c>
      <c r="E195" s="9">
        <v>1138188</v>
      </c>
      <c r="F195" s="9">
        <v>85959</v>
      </c>
      <c r="G195" s="10" t="s">
        <v>28</v>
      </c>
      <c r="H195" s="9" t="s">
        <v>154</v>
      </c>
      <c r="I195" s="9" t="s">
        <v>39</v>
      </c>
      <c r="J195" s="11" t="s">
        <v>55</v>
      </c>
      <c r="K195" s="9" t="s">
        <v>32</v>
      </c>
      <c r="L195" s="12">
        <v>44799</v>
      </c>
      <c r="M195" s="13">
        <v>19845</v>
      </c>
      <c r="N195" s="14">
        <v>44861</v>
      </c>
      <c r="O195" s="14">
        <v>45271</v>
      </c>
      <c r="P195" s="10">
        <v>82</v>
      </c>
      <c r="Q195" s="15">
        <v>45413</v>
      </c>
      <c r="R195" s="13">
        <v>30284.62</v>
      </c>
      <c r="S195" s="13">
        <v>30284.62</v>
      </c>
      <c r="T195" s="16">
        <f>SUM(RAW_DATA!$S195-RAW_DATA!$R195)</f>
        <v>0</v>
      </c>
      <c r="U195" s="9">
        <v>820909</v>
      </c>
      <c r="V195" s="15">
        <v>45433</v>
      </c>
      <c r="W195" s="9" t="s">
        <v>41</v>
      </c>
      <c r="X195" s="9"/>
      <c r="Y195" s="17"/>
      <c r="Z195" s="17"/>
    </row>
    <row r="196" spans="1:26" ht="15.75" customHeight="1">
      <c r="A196" s="9" t="s">
        <v>525</v>
      </c>
      <c r="B196" s="9" t="s">
        <v>138</v>
      </c>
      <c r="C196" s="9" t="s">
        <v>526</v>
      </c>
      <c r="D196" s="9" t="s">
        <v>527</v>
      </c>
      <c r="E196" s="9">
        <v>1158465</v>
      </c>
      <c r="F196" s="9">
        <v>86969</v>
      </c>
      <c r="G196" s="10" t="s">
        <v>28</v>
      </c>
      <c r="H196" s="9" t="s">
        <v>70</v>
      </c>
      <c r="I196" s="9" t="s">
        <v>50</v>
      </c>
      <c r="J196" s="11" t="s">
        <v>55</v>
      </c>
      <c r="K196" s="9" t="s">
        <v>32</v>
      </c>
      <c r="L196" s="12">
        <v>44897</v>
      </c>
      <c r="M196" s="13">
        <v>9075</v>
      </c>
      <c r="N196" s="14">
        <v>44897</v>
      </c>
      <c r="O196" s="14">
        <v>44900</v>
      </c>
      <c r="P196" s="10">
        <v>25</v>
      </c>
      <c r="Q196" s="15">
        <v>45113</v>
      </c>
      <c r="R196" s="13">
        <v>12766</v>
      </c>
      <c r="S196" s="13">
        <v>12766</v>
      </c>
      <c r="T196" s="16">
        <f>SUM(RAW_DATA!$S196-RAW_DATA!$R196)</f>
        <v>0</v>
      </c>
      <c r="U196" s="9">
        <v>800963</v>
      </c>
      <c r="V196" s="15">
        <v>45142</v>
      </c>
      <c r="W196" s="15" t="s">
        <v>41</v>
      </c>
      <c r="X196" s="9"/>
      <c r="Y196" s="17"/>
      <c r="Z196" s="17"/>
    </row>
    <row r="197" spans="1:26" ht="15.75" customHeight="1">
      <c r="A197" s="9" t="s">
        <v>528</v>
      </c>
      <c r="B197" s="9" t="s">
        <v>138</v>
      </c>
      <c r="C197" s="9" t="s">
        <v>526</v>
      </c>
      <c r="D197" s="9" t="s">
        <v>527</v>
      </c>
      <c r="E197" s="9">
        <v>1301468</v>
      </c>
      <c r="F197" s="9">
        <v>92332</v>
      </c>
      <c r="G197" s="10" t="s">
        <v>28</v>
      </c>
      <c r="H197" s="9" t="s">
        <v>70</v>
      </c>
      <c r="I197" s="9" t="s">
        <v>50</v>
      </c>
      <c r="J197" s="11" t="s">
        <v>55</v>
      </c>
      <c r="K197" s="9" t="s">
        <v>32</v>
      </c>
      <c r="L197" s="12">
        <v>45498</v>
      </c>
      <c r="M197" s="13">
        <v>575</v>
      </c>
      <c r="N197" s="14">
        <v>45596</v>
      </c>
      <c r="O197" s="14">
        <v>45598</v>
      </c>
      <c r="P197" s="10">
        <v>164</v>
      </c>
      <c r="Q197" s="15">
        <v>45792</v>
      </c>
      <c r="R197" s="13">
        <v>6586.68</v>
      </c>
      <c r="S197" s="13">
        <v>6586.68</v>
      </c>
      <c r="T197" s="16">
        <f>SUM(RAW_DATA!$S197-RAW_DATA!$R197)</f>
        <v>0</v>
      </c>
      <c r="U197" s="9">
        <v>853439</v>
      </c>
      <c r="V197" s="15">
        <v>45814</v>
      </c>
      <c r="W197" s="15" t="s">
        <v>41</v>
      </c>
      <c r="X197" s="18" t="s">
        <v>529</v>
      </c>
      <c r="Y197" s="17"/>
      <c r="Z197" s="17"/>
    </row>
    <row r="198" spans="1:26" ht="15.75" customHeight="1">
      <c r="A198" s="9" t="s">
        <v>530</v>
      </c>
      <c r="B198" s="9" t="s">
        <v>138</v>
      </c>
      <c r="C198" s="9" t="s">
        <v>78</v>
      </c>
      <c r="D198" s="9" t="s">
        <v>79</v>
      </c>
      <c r="E198" s="9">
        <v>1123363</v>
      </c>
      <c r="F198" s="9">
        <v>84986</v>
      </c>
      <c r="G198" s="10" t="s">
        <v>28</v>
      </c>
      <c r="H198" s="9" t="s">
        <v>70</v>
      </c>
      <c r="I198" s="9" t="s">
        <v>39</v>
      </c>
      <c r="J198" s="11" t="s">
        <v>40</v>
      </c>
      <c r="K198" s="9" t="s">
        <v>32</v>
      </c>
      <c r="L198" s="12">
        <v>44718</v>
      </c>
      <c r="M198" s="13">
        <v>500</v>
      </c>
      <c r="N198" s="14">
        <v>44756</v>
      </c>
      <c r="O198" s="14">
        <v>44760</v>
      </c>
      <c r="P198" s="10">
        <v>21</v>
      </c>
      <c r="Q198" s="15">
        <v>45100</v>
      </c>
      <c r="R198" s="13">
        <v>21825.8</v>
      </c>
      <c r="S198" s="13">
        <v>21825.8</v>
      </c>
      <c r="T198" s="16">
        <f>SUM(RAW_DATA!$S198-RAW_DATA!$R198)</f>
        <v>0</v>
      </c>
      <c r="U198" s="9">
        <v>800470</v>
      </c>
      <c r="V198" s="15">
        <v>45135</v>
      </c>
      <c r="W198" s="15" t="s">
        <v>41</v>
      </c>
      <c r="X198" s="9"/>
      <c r="Y198" s="17"/>
      <c r="Z198" s="17"/>
    </row>
    <row r="199" spans="1:26" ht="15.75" customHeight="1">
      <c r="A199" s="9" t="s">
        <v>531</v>
      </c>
      <c r="B199" s="9" t="s">
        <v>138</v>
      </c>
      <c r="C199" s="9" t="s">
        <v>532</v>
      </c>
      <c r="D199" s="9" t="s">
        <v>533</v>
      </c>
      <c r="E199" s="9">
        <v>1333677</v>
      </c>
      <c r="F199" s="9">
        <v>94298</v>
      </c>
      <c r="G199" s="10" t="s">
        <v>28</v>
      </c>
      <c r="H199" s="9" t="s">
        <v>70</v>
      </c>
      <c r="I199" s="9" t="s">
        <v>50</v>
      </c>
      <c r="J199" s="11" t="s">
        <v>55</v>
      </c>
      <c r="K199" s="9" t="s">
        <v>32</v>
      </c>
      <c r="L199" s="12">
        <v>45646</v>
      </c>
      <c r="M199" s="13">
        <v>5000</v>
      </c>
      <c r="N199" s="14">
        <v>45646</v>
      </c>
      <c r="O199" s="14">
        <v>45647</v>
      </c>
      <c r="P199" s="10">
        <v>205</v>
      </c>
      <c r="Q199" s="15">
        <v>45825</v>
      </c>
      <c r="R199" s="13">
        <v>2243.94</v>
      </c>
      <c r="S199" s="13">
        <v>0</v>
      </c>
      <c r="T199" s="16">
        <f>SUM(RAW_DATA!$S199-RAW_DATA!$R199)</f>
        <v>-2243.94</v>
      </c>
      <c r="U199" s="9"/>
      <c r="V199" s="15"/>
      <c r="W199" s="15" t="s">
        <v>33</v>
      </c>
      <c r="X199" s="9"/>
      <c r="Y199" s="17"/>
      <c r="Z199" s="17"/>
    </row>
    <row r="200" spans="1:26" ht="15.75" customHeight="1">
      <c r="A200" s="9" t="s">
        <v>534</v>
      </c>
      <c r="B200" s="9" t="s">
        <v>138</v>
      </c>
      <c r="C200" s="9" t="s">
        <v>535</v>
      </c>
      <c r="D200" s="9" t="s">
        <v>536</v>
      </c>
      <c r="E200" s="9">
        <v>1214485</v>
      </c>
      <c r="F200" s="9">
        <v>89905</v>
      </c>
      <c r="G200" s="10" t="s">
        <v>28</v>
      </c>
      <c r="H200" s="9" t="s">
        <v>70</v>
      </c>
      <c r="I200" s="9" t="s">
        <v>50</v>
      </c>
      <c r="J200" s="11" t="s">
        <v>55</v>
      </c>
      <c r="K200" s="9" t="s">
        <v>32</v>
      </c>
      <c r="L200" s="12">
        <v>45268</v>
      </c>
      <c r="M200" s="13">
        <v>7800</v>
      </c>
      <c r="N200" s="14">
        <v>45268</v>
      </c>
      <c r="O200" s="14">
        <v>45269</v>
      </c>
      <c r="P200" s="10">
        <v>198</v>
      </c>
      <c r="Q200" s="15">
        <v>45824</v>
      </c>
      <c r="R200" s="13">
        <v>2131.98</v>
      </c>
      <c r="S200" s="13">
        <v>0</v>
      </c>
      <c r="T200" s="16">
        <f>SUM(RAW_DATA!$S200-RAW_DATA!$R200)</f>
        <v>-2131.98</v>
      </c>
      <c r="U200" s="9"/>
      <c r="V200" s="15"/>
      <c r="W200" s="15" t="s">
        <v>33</v>
      </c>
      <c r="X200" s="9"/>
      <c r="Y200" s="17"/>
      <c r="Z200" s="17"/>
    </row>
    <row r="201" spans="1:26" ht="15.75" customHeight="1">
      <c r="A201" s="9" t="s">
        <v>537</v>
      </c>
      <c r="B201" s="9" t="s">
        <v>138</v>
      </c>
      <c r="C201" s="9" t="s">
        <v>538</v>
      </c>
      <c r="D201" s="9" t="s">
        <v>539</v>
      </c>
      <c r="E201" s="9">
        <v>1179823</v>
      </c>
      <c r="F201" s="9">
        <v>88171</v>
      </c>
      <c r="G201" s="10" t="s">
        <v>28</v>
      </c>
      <c r="H201" s="9" t="s">
        <v>90</v>
      </c>
      <c r="I201" s="9" t="s">
        <v>50</v>
      </c>
      <c r="J201" s="11" t="s">
        <v>55</v>
      </c>
      <c r="K201" s="9" t="s">
        <v>32</v>
      </c>
      <c r="L201" s="12">
        <v>45062</v>
      </c>
      <c r="M201" s="13">
        <v>4400</v>
      </c>
      <c r="N201" s="14">
        <v>45059</v>
      </c>
      <c r="O201" s="14">
        <v>45060</v>
      </c>
      <c r="P201" s="10">
        <v>104</v>
      </c>
      <c r="Q201" s="15">
        <v>45454</v>
      </c>
      <c r="R201" s="13">
        <v>4293.03</v>
      </c>
      <c r="S201" s="13">
        <v>4293.03</v>
      </c>
      <c r="T201" s="16">
        <f>SUM(RAW_DATA!$S201-RAW_DATA!$R201)</f>
        <v>0</v>
      </c>
      <c r="U201" s="9">
        <v>824043</v>
      </c>
      <c r="V201" s="15">
        <v>45474</v>
      </c>
      <c r="W201" s="9" t="s">
        <v>41</v>
      </c>
      <c r="X201" s="9"/>
      <c r="Y201" s="17"/>
      <c r="Z201" s="17"/>
    </row>
    <row r="202" spans="1:26" ht="15.75" customHeight="1">
      <c r="A202" s="9" t="s">
        <v>540</v>
      </c>
      <c r="B202" s="9" t="s">
        <v>138</v>
      </c>
      <c r="C202" s="9" t="s">
        <v>541</v>
      </c>
      <c r="D202" s="9" t="s">
        <v>542</v>
      </c>
      <c r="E202" s="9">
        <v>1133898</v>
      </c>
      <c r="F202" s="9">
        <v>85649</v>
      </c>
      <c r="G202" s="10" t="s">
        <v>28</v>
      </c>
      <c r="H202" s="9" t="s">
        <v>83</v>
      </c>
      <c r="I202" s="9" t="s">
        <v>50</v>
      </c>
      <c r="J202" s="11" t="s">
        <v>55</v>
      </c>
      <c r="K202" s="9" t="s">
        <v>32</v>
      </c>
      <c r="L202" s="12">
        <v>44755</v>
      </c>
      <c r="M202" s="13">
        <v>9375</v>
      </c>
      <c r="N202" s="14">
        <v>44755</v>
      </c>
      <c r="O202" s="14">
        <v>44758</v>
      </c>
      <c r="P202" s="10">
        <v>99</v>
      </c>
      <c r="Q202" s="15">
        <v>45442</v>
      </c>
      <c r="R202" s="13">
        <v>8999.02</v>
      </c>
      <c r="S202" s="13">
        <v>8999.02</v>
      </c>
      <c r="T202" s="16">
        <f>SUM(RAW_DATA!$S202-RAW_DATA!$R202)</f>
        <v>0</v>
      </c>
      <c r="U202" s="9">
        <v>824628</v>
      </c>
      <c r="V202" s="15">
        <v>45481</v>
      </c>
      <c r="W202" s="9" t="s">
        <v>41</v>
      </c>
      <c r="X202" s="9"/>
      <c r="Y202" s="17"/>
      <c r="Z202" s="17"/>
    </row>
    <row r="203" spans="1:26" ht="15.75" customHeight="1">
      <c r="A203" s="9" t="s">
        <v>543</v>
      </c>
      <c r="B203" s="9" t="s">
        <v>138</v>
      </c>
      <c r="C203" s="9" t="s">
        <v>81</v>
      </c>
      <c r="D203" s="9" t="s">
        <v>82</v>
      </c>
      <c r="E203" s="9">
        <v>1224438</v>
      </c>
      <c r="F203" s="9">
        <v>91310</v>
      </c>
      <c r="G203" s="10" t="s">
        <v>28</v>
      </c>
      <c r="H203" s="9"/>
      <c r="I203" s="9" t="s">
        <v>50</v>
      </c>
      <c r="J203" s="11" t="s">
        <v>55</v>
      </c>
      <c r="K203" s="9" t="s">
        <v>97</v>
      </c>
      <c r="L203" s="12">
        <v>45378</v>
      </c>
      <c r="M203" s="13">
        <v>4100</v>
      </c>
      <c r="N203" s="14"/>
      <c r="O203" s="14"/>
      <c r="P203" s="10"/>
      <c r="Q203" s="15"/>
      <c r="R203" s="13"/>
      <c r="S203" s="13">
        <v>0</v>
      </c>
      <c r="T203" s="16">
        <f>SUM(RAW_DATA!$S203-RAW_DATA!$R203)</f>
        <v>0</v>
      </c>
      <c r="U203" s="9"/>
      <c r="V203" s="15"/>
      <c r="W203" s="9" t="s">
        <v>33</v>
      </c>
      <c r="X203" s="9"/>
      <c r="Y203" s="17"/>
      <c r="Z203" s="17"/>
    </row>
    <row r="204" spans="1:26" ht="15.75" customHeight="1">
      <c r="A204" s="9" t="s">
        <v>544</v>
      </c>
      <c r="B204" s="9" t="s">
        <v>138</v>
      </c>
      <c r="C204" s="9" t="s">
        <v>545</v>
      </c>
      <c r="D204" s="9" t="s">
        <v>546</v>
      </c>
      <c r="E204" s="9">
        <v>1189469</v>
      </c>
      <c r="F204" s="9">
        <v>88744</v>
      </c>
      <c r="G204" s="10" t="s">
        <v>28</v>
      </c>
      <c r="H204" s="9" t="s">
        <v>83</v>
      </c>
      <c r="I204" s="9" t="s">
        <v>50</v>
      </c>
      <c r="J204" s="11" t="s">
        <v>55</v>
      </c>
      <c r="K204" s="9" t="s">
        <v>32</v>
      </c>
      <c r="L204" s="12">
        <v>45140</v>
      </c>
      <c r="M204" s="13">
        <v>575</v>
      </c>
      <c r="N204" s="14">
        <v>45595</v>
      </c>
      <c r="O204" s="14">
        <v>45605</v>
      </c>
      <c r="P204" s="10">
        <v>219</v>
      </c>
      <c r="Q204" s="15">
        <v>45834</v>
      </c>
      <c r="R204" s="13">
        <v>13872.14</v>
      </c>
      <c r="S204" s="13">
        <v>0</v>
      </c>
      <c r="T204" s="16">
        <f>SUM(RAW_DATA!$S204-RAW_DATA!$R204)</f>
        <v>-13872.14</v>
      </c>
      <c r="U204" s="9"/>
      <c r="V204" s="9"/>
      <c r="W204" s="9" t="s">
        <v>33</v>
      </c>
      <c r="X204" s="9"/>
      <c r="Y204" s="17"/>
      <c r="Z204" s="17"/>
    </row>
    <row r="205" spans="1:26" ht="15.75" customHeight="1">
      <c r="A205" s="9" t="s">
        <v>547</v>
      </c>
      <c r="B205" s="9" t="s">
        <v>138</v>
      </c>
      <c r="C205" s="9" t="s">
        <v>548</v>
      </c>
      <c r="D205" s="9" t="s">
        <v>549</v>
      </c>
      <c r="E205" s="9">
        <v>1243757</v>
      </c>
      <c r="F205" s="9">
        <v>92210</v>
      </c>
      <c r="G205" s="10" t="s">
        <v>28</v>
      </c>
      <c r="H205" s="9" t="s">
        <v>83</v>
      </c>
      <c r="I205" s="9" t="s">
        <v>50</v>
      </c>
      <c r="J205" s="11" t="s">
        <v>55</v>
      </c>
      <c r="K205" s="9" t="s">
        <v>32</v>
      </c>
      <c r="L205" s="12">
        <v>45464</v>
      </c>
      <c r="M205" s="13">
        <v>4100</v>
      </c>
      <c r="N205" s="14">
        <v>45416</v>
      </c>
      <c r="O205" s="14">
        <v>45417</v>
      </c>
      <c r="P205" s="10">
        <v>135</v>
      </c>
      <c r="Q205" s="15">
        <v>45575</v>
      </c>
      <c r="R205" s="13">
        <v>4933.3</v>
      </c>
      <c r="S205" s="13">
        <v>4933.3</v>
      </c>
      <c r="T205" s="16">
        <f>SUM(RAW_DATA!$S205-RAW_DATA!$R205)</f>
        <v>0</v>
      </c>
      <c r="U205" s="9">
        <v>835020</v>
      </c>
      <c r="V205" s="15">
        <v>45602</v>
      </c>
      <c r="W205" s="9" t="s">
        <v>41</v>
      </c>
      <c r="X205" s="9"/>
      <c r="Y205" s="17"/>
      <c r="Z205" s="17"/>
    </row>
    <row r="206" spans="1:26" ht="15.75" customHeight="1">
      <c r="A206" s="9" t="s">
        <v>550</v>
      </c>
      <c r="B206" s="9" t="s">
        <v>138</v>
      </c>
      <c r="C206" s="9" t="s">
        <v>548</v>
      </c>
      <c r="D206" s="9" t="s">
        <v>549</v>
      </c>
      <c r="E206" s="9">
        <v>1243867</v>
      </c>
      <c r="F206" s="9">
        <v>92257</v>
      </c>
      <c r="G206" s="10" t="s">
        <v>28</v>
      </c>
      <c r="H206" s="9" t="s">
        <v>83</v>
      </c>
      <c r="I206" s="9" t="s">
        <v>50</v>
      </c>
      <c r="J206" s="11" t="s">
        <v>55</v>
      </c>
      <c r="K206" s="9" t="s">
        <v>32</v>
      </c>
      <c r="L206" s="12">
        <v>45475</v>
      </c>
      <c r="M206" s="13">
        <v>575</v>
      </c>
      <c r="N206" s="14">
        <v>45484</v>
      </c>
      <c r="O206" s="14">
        <v>45485</v>
      </c>
      <c r="P206" s="10">
        <v>153</v>
      </c>
      <c r="Q206" s="15">
        <v>45783</v>
      </c>
      <c r="R206" s="13">
        <v>6963.25</v>
      </c>
      <c r="S206" s="13">
        <v>6963.25</v>
      </c>
      <c r="T206" s="16">
        <f>SUM(RAW_DATA!$S206-RAW_DATA!$R206)</f>
        <v>0</v>
      </c>
      <c r="U206" s="9">
        <v>853127</v>
      </c>
      <c r="V206" s="15">
        <v>45812</v>
      </c>
      <c r="W206" s="9" t="s">
        <v>41</v>
      </c>
      <c r="X206" s="18" t="s">
        <v>551</v>
      </c>
      <c r="Y206" s="17"/>
      <c r="Z206" s="17"/>
    </row>
    <row r="207" spans="1:26" ht="15.75" customHeight="1">
      <c r="A207" s="9" t="s">
        <v>552</v>
      </c>
      <c r="B207" s="9" t="s">
        <v>138</v>
      </c>
      <c r="C207" s="9" t="s">
        <v>548</v>
      </c>
      <c r="D207" s="9" t="s">
        <v>549</v>
      </c>
      <c r="E207" s="9">
        <v>1233398</v>
      </c>
      <c r="F207" s="9">
        <v>91807</v>
      </c>
      <c r="G207" s="10" t="s">
        <v>28</v>
      </c>
      <c r="H207" s="9" t="s">
        <v>83</v>
      </c>
      <c r="I207" s="9" t="s">
        <v>50</v>
      </c>
      <c r="J207" s="11" t="s">
        <v>55</v>
      </c>
      <c r="K207" s="9" t="s">
        <v>32</v>
      </c>
      <c r="L207" s="12">
        <v>45416</v>
      </c>
      <c r="M207" s="13">
        <v>4400</v>
      </c>
      <c r="N207" s="14">
        <v>45465</v>
      </c>
      <c r="O207" s="14">
        <v>45465</v>
      </c>
      <c r="P207" s="10">
        <v>174</v>
      </c>
      <c r="Q207" s="15">
        <v>45811</v>
      </c>
      <c r="R207" s="13">
        <v>1901</v>
      </c>
      <c r="S207" s="13">
        <v>1901</v>
      </c>
      <c r="T207" s="16">
        <f>SUM(RAW_DATA!$S207-RAW_DATA!$R207)</f>
        <v>0</v>
      </c>
      <c r="U207" s="9">
        <v>854823</v>
      </c>
      <c r="V207" s="15">
        <v>45828</v>
      </c>
      <c r="W207" s="9" t="s">
        <v>41</v>
      </c>
      <c r="X207" s="18" t="s">
        <v>553</v>
      </c>
      <c r="Y207" s="17"/>
      <c r="Z207" s="17"/>
    </row>
    <row r="208" spans="1:26" ht="15.75" customHeight="1">
      <c r="A208" s="9" t="s">
        <v>554</v>
      </c>
      <c r="B208" s="9" t="s">
        <v>138</v>
      </c>
      <c r="C208" s="9" t="s">
        <v>555</v>
      </c>
      <c r="D208" s="9" t="s">
        <v>556</v>
      </c>
      <c r="E208" s="9">
        <v>1239285</v>
      </c>
      <c r="F208" s="9">
        <v>91978</v>
      </c>
      <c r="G208" s="10" t="s">
        <v>28</v>
      </c>
      <c r="H208" s="9"/>
      <c r="I208" s="9" t="s">
        <v>50</v>
      </c>
      <c r="J208" s="11" t="s">
        <v>55</v>
      </c>
      <c r="K208" s="9" t="s">
        <v>97</v>
      </c>
      <c r="L208" s="12">
        <v>45448</v>
      </c>
      <c r="M208" s="13">
        <v>575</v>
      </c>
      <c r="N208" s="14"/>
      <c r="O208" s="14"/>
      <c r="P208" s="10"/>
      <c r="Q208" s="9"/>
      <c r="R208" s="13"/>
      <c r="S208" s="13">
        <v>0</v>
      </c>
      <c r="T208" s="16">
        <f>SUM(RAW_DATA!$S208-RAW_DATA!$R208)</f>
        <v>0</v>
      </c>
      <c r="U208" s="9"/>
      <c r="V208" s="9"/>
      <c r="W208" s="9" t="s">
        <v>33</v>
      </c>
      <c r="X208" s="9"/>
      <c r="Y208" s="17"/>
      <c r="Z208" s="17"/>
    </row>
    <row r="209" spans="1:26" ht="15.75" customHeight="1">
      <c r="A209" s="9" t="s">
        <v>557</v>
      </c>
      <c r="B209" s="9" t="s">
        <v>138</v>
      </c>
      <c r="C209" s="9" t="s">
        <v>558</v>
      </c>
      <c r="D209" s="9" t="s">
        <v>559</v>
      </c>
      <c r="E209" s="9">
        <v>1187894</v>
      </c>
      <c r="F209" s="9">
        <v>88759</v>
      </c>
      <c r="G209" s="10" t="s">
        <v>28</v>
      </c>
      <c r="H209" s="9" t="s">
        <v>83</v>
      </c>
      <c r="I209" s="9" t="s">
        <v>39</v>
      </c>
      <c r="J209" s="11" t="s">
        <v>55</v>
      </c>
      <c r="K209" s="9" t="s">
        <v>32</v>
      </c>
      <c r="L209" s="12">
        <v>45132</v>
      </c>
      <c r="M209" s="13">
        <v>14735</v>
      </c>
      <c r="N209" s="14">
        <v>45176</v>
      </c>
      <c r="O209" s="14">
        <v>45498</v>
      </c>
      <c r="P209" s="10">
        <v>237</v>
      </c>
      <c r="Q209" s="15">
        <v>45862</v>
      </c>
      <c r="R209" s="13">
        <v>16573.38</v>
      </c>
      <c r="S209" s="13">
        <v>0</v>
      </c>
      <c r="T209" s="16">
        <f>SUM(RAW_DATA!$S209-RAW_DATA!$R209)</f>
        <v>-16573.38</v>
      </c>
      <c r="U209" s="9"/>
      <c r="V209" s="9"/>
      <c r="W209" s="9" t="s">
        <v>33</v>
      </c>
      <c r="X209" s="9"/>
      <c r="Y209" s="17"/>
      <c r="Z209" s="17"/>
    </row>
    <row r="210" spans="1:26" ht="15.75" customHeight="1">
      <c r="A210" s="9" t="s">
        <v>560</v>
      </c>
      <c r="B210" s="9" t="s">
        <v>138</v>
      </c>
      <c r="C210" s="9" t="s">
        <v>561</v>
      </c>
      <c r="D210" s="9" t="s">
        <v>562</v>
      </c>
      <c r="E210" s="9">
        <v>1186771</v>
      </c>
      <c r="F210" s="9">
        <v>88617</v>
      </c>
      <c r="G210" s="10" t="s">
        <v>28</v>
      </c>
      <c r="H210" s="9" t="s">
        <v>90</v>
      </c>
      <c r="I210" s="9" t="s">
        <v>50</v>
      </c>
      <c r="J210" s="11" t="s">
        <v>55</v>
      </c>
      <c r="K210" s="9" t="s">
        <v>32</v>
      </c>
      <c r="L210" s="12">
        <v>45126</v>
      </c>
      <c r="M210" s="13">
        <v>575</v>
      </c>
      <c r="N210" s="14">
        <v>45323</v>
      </c>
      <c r="O210" s="14">
        <v>45340</v>
      </c>
      <c r="P210" s="10">
        <v>125</v>
      </c>
      <c r="Q210" s="15">
        <v>45513</v>
      </c>
      <c r="R210" s="13">
        <v>20699.7</v>
      </c>
      <c r="S210" s="13">
        <v>20699.7</v>
      </c>
      <c r="T210" s="16">
        <f>SUM(RAW_DATA!$S210-RAW_DATA!$R210)</f>
        <v>0</v>
      </c>
      <c r="U210" s="9">
        <v>829475</v>
      </c>
      <c r="V210" s="15">
        <v>45547</v>
      </c>
      <c r="W210" s="9" t="s">
        <v>41</v>
      </c>
      <c r="X210" s="9"/>
      <c r="Y210" s="17"/>
      <c r="Z210" s="17"/>
    </row>
    <row r="211" spans="1:26" ht="15.75" customHeight="1">
      <c r="A211" s="9" t="s">
        <v>563</v>
      </c>
      <c r="B211" s="9" t="s">
        <v>138</v>
      </c>
      <c r="C211" s="9" t="s">
        <v>564</v>
      </c>
      <c r="D211" s="9" t="s">
        <v>565</v>
      </c>
      <c r="E211" s="9">
        <v>1163182</v>
      </c>
      <c r="F211" s="9">
        <v>87037</v>
      </c>
      <c r="G211" s="10" t="s">
        <v>28</v>
      </c>
      <c r="H211" s="9" t="s">
        <v>83</v>
      </c>
      <c r="I211" s="9" t="s">
        <v>50</v>
      </c>
      <c r="J211" s="11" t="s">
        <v>55</v>
      </c>
      <c r="K211" s="9" t="s">
        <v>32</v>
      </c>
      <c r="L211" s="12">
        <v>44957</v>
      </c>
      <c r="M211" s="13">
        <v>575</v>
      </c>
      <c r="N211" s="14">
        <v>45141</v>
      </c>
      <c r="O211" s="14">
        <v>45208</v>
      </c>
      <c r="P211" s="10">
        <v>102</v>
      </c>
      <c r="Q211" s="15">
        <v>45453</v>
      </c>
      <c r="R211" s="13">
        <v>71368.5</v>
      </c>
      <c r="S211" s="13">
        <v>71368.5</v>
      </c>
      <c r="T211" s="16">
        <f>SUM(RAW_DATA!$S211-RAW_DATA!$R211)</f>
        <v>0</v>
      </c>
      <c r="U211" s="9">
        <v>826307</v>
      </c>
      <c r="V211" s="15">
        <v>45503</v>
      </c>
      <c r="W211" s="9" t="s">
        <v>41</v>
      </c>
      <c r="X211" s="9"/>
      <c r="Y211" s="17"/>
      <c r="Z211" s="17"/>
    </row>
    <row r="212" spans="1:26" ht="15.75" customHeight="1">
      <c r="A212" s="9" t="s">
        <v>566</v>
      </c>
      <c r="B212" s="9" t="s">
        <v>138</v>
      </c>
      <c r="C212" s="9" t="s">
        <v>567</v>
      </c>
      <c r="D212" s="9" t="s">
        <v>568</v>
      </c>
      <c r="E212" s="9">
        <v>1232763</v>
      </c>
      <c r="F212" s="9">
        <v>91803</v>
      </c>
      <c r="G212" s="10" t="s">
        <v>28</v>
      </c>
      <c r="H212" s="9" t="s">
        <v>154</v>
      </c>
      <c r="I212" s="9" t="s">
        <v>39</v>
      </c>
      <c r="J212" s="11" t="s">
        <v>55</v>
      </c>
      <c r="K212" s="9" t="s">
        <v>97</v>
      </c>
      <c r="L212" s="12">
        <v>45422</v>
      </c>
      <c r="M212" s="13">
        <v>15400</v>
      </c>
      <c r="N212" s="14"/>
      <c r="O212" s="14"/>
      <c r="P212" s="10"/>
      <c r="Q212" s="15"/>
      <c r="R212" s="13"/>
      <c r="S212" s="13">
        <v>0</v>
      </c>
      <c r="T212" s="16">
        <f>SUM(RAW_DATA!$S212-RAW_DATA!$R212)</f>
        <v>0</v>
      </c>
      <c r="U212" s="9"/>
      <c r="V212" s="15"/>
      <c r="W212" s="9" t="s">
        <v>33</v>
      </c>
      <c r="X212" s="9"/>
      <c r="Y212" s="17"/>
      <c r="Z212" s="17"/>
    </row>
    <row r="213" spans="1:26" ht="15.75" customHeight="1">
      <c r="A213" s="9" t="s">
        <v>569</v>
      </c>
      <c r="B213" s="9" t="s">
        <v>138</v>
      </c>
      <c r="C213" s="9" t="s">
        <v>567</v>
      </c>
      <c r="D213" s="9" t="s">
        <v>568</v>
      </c>
      <c r="E213" s="9">
        <v>1232764</v>
      </c>
      <c r="F213" s="9">
        <v>91801</v>
      </c>
      <c r="G213" s="10" t="s">
        <v>28</v>
      </c>
      <c r="H213" s="9"/>
      <c r="I213" s="9" t="s">
        <v>39</v>
      </c>
      <c r="J213" s="11" t="s">
        <v>55</v>
      </c>
      <c r="K213" s="9" t="s">
        <v>97</v>
      </c>
      <c r="L213" s="12">
        <v>45422</v>
      </c>
      <c r="M213" s="13">
        <v>11700</v>
      </c>
      <c r="N213" s="14"/>
      <c r="O213" s="14"/>
      <c r="P213" s="10"/>
      <c r="Q213" s="15"/>
      <c r="R213" s="13"/>
      <c r="S213" s="13">
        <v>0</v>
      </c>
      <c r="T213" s="16">
        <f>SUM(RAW_DATA!$S213-RAW_DATA!$R213)</f>
        <v>0</v>
      </c>
      <c r="U213" s="9"/>
      <c r="V213" s="15"/>
      <c r="W213" s="9" t="s">
        <v>33</v>
      </c>
      <c r="X213" s="9"/>
      <c r="Y213" s="17"/>
      <c r="Z213" s="17"/>
    </row>
    <row r="214" spans="1:26" ht="15.75" customHeight="1">
      <c r="A214" s="9" t="s">
        <v>570</v>
      </c>
      <c r="B214" s="9" t="s">
        <v>138</v>
      </c>
      <c r="C214" s="9" t="s">
        <v>571</v>
      </c>
      <c r="D214" s="9" t="s">
        <v>572</v>
      </c>
      <c r="E214" s="9">
        <v>1190869</v>
      </c>
      <c r="F214" s="9">
        <v>88352</v>
      </c>
      <c r="G214" s="10" t="s">
        <v>28</v>
      </c>
      <c r="H214" s="9" t="s">
        <v>83</v>
      </c>
      <c r="I214" s="9" t="s">
        <v>50</v>
      </c>
      <c r="J214" s="11" t="s">
        <v>55</v>
      </c>
      <c r="K214" s="9" t="s">
        <v>32</v>
      </c>
      <c r="L214" s="12">
        <v>45152</v>
      </c>
      <c r="M214" s="13">
        <v>27418.09</v>
      </c>
      <c r="N214" s="14">
        <v>45547</v>
      </c>
      <c r="O214" s="14">
        <v>45563</v>
      </c>
      <c r="P214" s="10">
        <v>152</v>
      </c>
      <c r="Q214" s="15">
        <v>45783</v>
      </c>
      <c r="R214" s="13">
        <v>27200.01</v>
      </c>
      <c r="S214" s="13">
        <v>27200.01</v>
      </c>
      <c r="T214" s="16">
        <f>SUM(RAW_DATA!$S214-RAW_DATA!$R214)</f>
        <v>0</v>
      </c>
      <c r="U214" s="9">
        <v>853280</v>
      </c>
      <c r="V214" s="15">
        <v>45813</v>
      </c>
      <c r="W214" s="9" t="s">
        <v>41</v>
      </c>
      <c r="X214" s="18" t="s">
        <v>573</v>
      </c>
      <c r="Y214" s="17"/>
      <c r="Z214" s="17"/>
    </row>
    <row r="215" spans="1:26" ht="15.75" customHeight="1">
      <c r="A215" s="9" t="s">
        <v>574</v>
      </c>
      <c r="B215" s="9" t="s">
        <v>138</v>
      </c>
      <c r="C215" s="9" t="s">
        <v>575</v>
      </c>
      <c r="D215" s="9" t="s">
        <v>576</v>
      </c>
      <c r="E215" s="9">
        <v>1133896</v>
      </c>
      <c r="F215" s="9">
        <v>85646</v>
      </c>
      <c r="G215" s="10" t="s">
        <v>28</v>
      </c>
      <c r="H215" s="9" t="s">
        <v>83</v>
      </c>
      <c r="I215" s="9" t="s">
        <v>50</v>
      </c>
      <c r="J215" s="11" t="s">
        <v>55</v>
      </c>
      <c r="K215" s="9" t="s">
        <v>32</v>
      </c>
      <c r="L215" s="12">
        <v>44770</v>
      </c>
      <c r="M215" s="13">
        <v>575</v>
      </c>
      <c r="N215" s="14">
        <v>44841</v>
      </c>
      <c r="O215" s="14">
        <v>44925</v>
      </c>
      <c r="P215" s="10">
        <v>137</v>
      </c>
      <c r="Q215" s="15">
        <v>45593</v>
      </c>
      <c r="R215" s="13">
        <v>32571.72</v>
      </c>
      <c r="S215" s="13">
        <v>32571.72</v>
      </c>
      <c r="T215" s="16">
        <f>SUM(RAW_DATA!$S215-RAW_DATA!$R215)</f>
        <v>0</v>
      </c>
      <c r="U215" s="9">
        <v>839873</v>
      </c>
      <c r="V215" s="15">
        <v>45656</v>
      </c>
      <c r="W215" s="9" t="s">
        <v>41</v>
      </c>
      <c r="X215" s="9"/>
      <c r="Y215" s="17"/>
      <c r="Z215" s="17"/>
    </row>
    <row r="216" spans="1:26" ht="15.75" customHeight="1">
      <c r="A216" s="9" t="s">
        <v>577</v>
      </c>
      <c r="B216" s="9" t="s">
        <v>138</v>
      </c>
      <c r="C216" s="9" t="s">
        <v>88</v>
      </c>
      <c r="D216" s="9" t="s">
        <v>578</v>
      </c>
      <c r="E216" s="9">
        <v>1197103</v>
      </c>
      <c r="F216" s="9">
        <v>89472</v>
      </c>
      <c r="G216" s="10" t="s">
        <v>28</v>
      </c>
      <c r="H216" s="9" t="s">
        <v>83</v>
      </c>
      <c r="I216" s="9" t="s">
        <v>50</v>
      </c>
      <c r="J216" s="11" t="s">
        <v>55</v>
      </c>
      <c r="K216" s="9" t="s">
        <v>32</v>
      </c>
      <c r="L216" s="12">
        <v>45191</v>
      </c>
      <c r="M216" s="13">
        <v>4375</v>
      </c>
      <c r="N216" s="14">
        <v>45191</v>
      </c>
      <c r="O216" s="14">
        <v>45192</v>
      </c>
      <c r="P216" s="10">
        <v>60</v>
      </c>
      <c r="Q216" s="15">
        <v>45355</v>
      </c>
      <c r="R216" s="13">
        <v>3397.18</v>
      </c>
      <c r="S216" s="13">
        <f>RAW_DATA!$R216</f>
        <v>3397.18</v>
      </c>
      <c r="T216" s="16">
        <f>SUM(RAW_DATA!$S216-RAW_DATA!$R216)</f>
        <v>0</v>
      </c>
      <c r="U216" s="9">
        <v>816891</v>
      </c>
      <c r="V216" s="15">
        <v>45384</v>
      </c>
      <c r="W216" s="9" t="s">
        <v>41</v>
      </c>
      <c r="X216" s="9"/>
      <c r="Y216" s="17"/>
      <c r="Z216" s="17"/>
    </row>
    <row r="217" spans="1:26" ht="15.75" customHeight="1">
      <c r="A217" s="9"/>
      <c r="B217" s="9" t="s">
        <v>138</v>
      </c>
      <c r="C217" s="9" t="s">
        <v>579</v>
      </c>
      <c r="D217" s="9" t="s">
        <v>580</v>
      </c>
      <c r="E217" s="9">
        <v>1124663</v>
      </c>
      <c r="F217" s="9">
        <v>85105</v>
      </c>
      <c r="G217" s="10" t="s">
        <v>28</v>
      </c>
      <c r="H217" s="9" t="s">
        <v>90</v>
      </c>
      <c r="I217" s="9" t="s">
        <v>50</v>
      </c>
      <c r="J217" s="11" t="s">
        <v>55</v>
      </c>
      <c r="K217" s="9" t="s">
        <v>56</v>
      </c>
      <c r="L217" s="12">
        <v>44705</v>
      </c>
      <c r="M217" s="13">
        <v>575</v>
      </c>
      <c r="N217" s="14"/>
      <c r="O217" s="14"/>
      <c r="P217" s="10"/>
      <c r="Q217" s="9"/>
      <c r="R217" s="13"/>
      <c r="S217" s="13">
        <v>0</v>
      </c>
      <c r="T217" s="16">
        <f>SUM(RAW_DATA!$S217-RAW_DATA!$R217)</f>
        <v>0</v>
      </c>
      <c r="U217" s="9"/>
      <c r="V217" s="9"/>
      <c r="W217" s="9" t="s">
        <v>33</v>
      </c>
      <c r="X217" s="9"/>
      <c r="Y217" s="17"/>
      <c r="Z217" s="17"/>
    </row>
    <row r="218" spans="1:26" ht="15.75" customHeight="1">
      <c r="A218" s="9" t="s">
        <v>581</v>
      </c>
      <c r="B218" s="9" t="s">
        <v>138</v>
      </c>
      <c r="C218" s="9" t="s">
        <v>582</v>
      </c>
      <c r="D218" s="9" t="s">
        <v>583</v>
      </c>
      <c r="E218" s="9">
        <v>1225935</v>
      </c>
      <c r="F218" s="9">
        <v>90816</v>
      </c>
      <c r="G218" s="10" t="s">
        <v>28</v>
      </c>
      <c r="H218" s="9"/>
      <c r="I218" s="9" t="s">
        <v>50</v>
      </c>
      <c r="J218" s="11" t="s">
        <v>55</v>
      </c>
      <c r="K218" s="9" t="s">
        <v>97</v>
      </c>
      <c r="L218" s="12">
        <v>45384</v>
      </c>
      <c r="M218" s="13">
        <v>575</v>
      </c>
      <c r="N218" s="14"/>
      <c r="O218" s="14"/>
      <c r="P218" s="10"/>
      <c r="Q218" s="9"/>
      <c r="R218" s="13"/>
      <c r="S218" s="13">
        <v>0</v>
      </c>
      <c r="T218" s="16">
        <f>SUM(RAW_DATA!$S218-RAW_DATA!$R218)</f>
        <v>0</v>
      </c>
      <c r="U218" s="9"/>
      <c r="V218" s="9"/>
      <c r="W218" s="9" t="s">
        <v>33</v>
      </c>
      <c r="X218" s="9"/>
      <c r="Y218" s="17"/>
      <c r="Z218" s="17"/>
    </row>
    <row r="219" spans="1:26" ht="15.75" customHeight="1">
      <c r="A219" s="9" t="s">
        <v>584</v>
      </c>
      <c r="B219" s="9" t="s">
        <v>138</v>
      </c>
      <c r="C219" s="9" t="s">
        <v>585</v>
      </c>
      <c r="D219" s="9" t="s">
        <v>586</v>
      </c>
      <c r="E219" s="9">
        <v>1182975</v>
      </c>
      <c r="F219" s="9">
        <v>88112</v>
      </c>
      <c r="G219" s="10" t="s">
        <v>28</v>
      </c>
      <c r="H219" s="9" t="s">
        <v>83</v>
      </c>
      <c r="I219" s="9" t="s">
        <v>50</v>
      </c>
      <c r="J219" s="11" t="s">
        <v>55</v>
      </c>
      <c r="K219" s="9" t="s">
        <v>56</v>
      </c>
      <c r="L219" s="12">
        <v>45084</v>
      </c>
      <c r="M219" s="13"/>
      <c r="N219" s="14"/>
      <c r="O219" s="14"/>
      <c r="P219" s="10"/>
      <c r="Q219" s="9"/>
      <c r="R219" s="13"/>
      <c r="S219" s="13">
        <v>0</v>
      </c>
      <c r="T219" s="16">
        <f>SUM(RAW_DATA!$S219-RAW_DATA!$R219)</f>
        <v>0</v>
      </c>
      <c r="U219" s="9"/>
      <c r="V219" s="9"/>
      <c r="W219" s="9" t="s">
        <v>33</v>
      </c>
      <c r="X219" s="9"/>
      <c r="Y219" s="17"/>
      <c r="Z219" s="17"/>
    </row>
    <row r="220" spans="1:26" ht="15.75" customHeight="1">
      <c r="A220" s="9" t="s">
        <v>587</v>
      </c>
      <c r="B220" s="9" t="s">
        <v>138</v>
      </c>
      <c r="C220" s="9" t="s">
        <v>588</v>
      </c>
      <c r="D220" s="9" t="s">
        <v>589</v>
      </c>
      <c r="E220" s="9">
        <v>1157266</v>
      </c>
      <c r="F220" s="9">
        <v>86894</v>
      </c>
      <c r="G220" s="10" t="s">
        <v>28</v>
      </c>
      <c r="H220" s="9" t="s">
        <v>90</v>
      </c>
      <c r="I220" s="9" t="s">
        <v>50</v>
      </c>
      <c r="J220" s="11" t="s">
        <v>40</v>
      </c>
      <c r="K220" s="9" t="s">
        <v>32</v>
      </c>
      <c r="L220" s="12">
        <v>44905</v>
      </c>
      <c r="M220" s="13">
        <v>5000</v>
      </c>
      <c r="N220" s="14">
        <v>44905</v>
      </c>
      <c r="O220" s="14">
        <v>44906</v>
      </c>
      <c r="P220" s="10">
        <v>27</v>
      </c>
      <c r="Q220" s="15">
        <v>45118</v>
      </c>
      <c r="R220" s="13">
        <v>5249.18</v>
      </c>
      <c r="S220" s="13">
        <v>5249.18</v>
      </c>
      <c r="T220" s="16">
        <f>SUM(RAW_DATA!$S220-RAW_DATA!$R220)</f>
        <v>0</v>
      </c>
      <c r="U220" s="9">
        <v>799711</v>
      </c>
      <c r="V220" s="15">
        <v>45125</v>
      </c>
      <c r="W220" s="15" t="s">
        <v>41</v>
      </c>
      <c r="X220" s="9"/>
      <c r="Y220" s="17"/>
      <c r="Z220" s="17"/>
    </row>
    <row r="221" spans="1:26" ht="15.75" customHeight="1">
      <c r="A221" s="9" t="s">
        <v>590</v>
      </c>
      <c r="B221" s="9" t="s">
        <v>138</v>
      </c>
      <c r="C221" s="9" t="s">
        <v>95</v>
      </c>
      <c r="D221" s="9" t="s">
        <v>96</v>
      </c>
      <c r="E221" s="9">
        <v>1302817</v>
      </c>
      <c r="F221" s="9">
        <v>91977</v>
      </c>
      <c r="G221" s="10" t="s">
        <v>28</v>
      </c>
      <c r="H221" s="9" t="s">
        <v>90</v>
      </c>
      <c r="I221" s="9" t="s">
        <v>50</v>
      </c>
      <c r="J221" s="11" t="s">
        <v>55</v>
      </c>
      <c r="K221" s="9" t="s">
        <v>32</v>
      </c>
      <c r="L221" s="12">
        <v>45513</v>
      </c>
      <c r="M221" s="13">
        <v>575</v>
      </c>
      <c r="N221" s="14">
        <v>45757</v>
      </c>
      <c r="O221" s="14">
        <v>45762</v>
      </c>
      <c r="P221" s="10">
        <v>184</v>
      </c>
      <c r="Q221" s="15">
        <v>45812</v>
      </c>
      <c r="R221" s="13">
        <v>11142.81</v>
      </c>
      <c r="S221" s="13">
        <v>11142.81</v>
      </c>
      <c r="T221" s="16">
        <f>SUM(RAW_DATA!$S221-RAW_DATA!$R221)</f>
        <v>0</v>
      </c>
      <c r="U221" s="9">
        <v>854143</v>
      </c>
      <c r="V221" s="15">
        <v>45821</v>
      </c>
      <c r="W221" s="15" t="s">
        <v>41</v>
      </c>
      <c r="X221" s="18" t="s">
        <v>591</v>
      </c>
      <c r="Y221" s="17"/>
      <c r="Z221" s="17"/>
    </row>
    <row r="222" spans="1:26" ht="15.75" customHeight="1">
      <c r="A222" s="9" t="s">
        <v>592</v>
      </c>
      <c r="B222" s="9" t="s">
        <v>138</v>
      </c>
      <c r="C222" s="9" t="s">
        <v>593</v>
      </c>
      <c r="D222" s="9" t="s">
        <v>594</v>
      </c>
      <c r="E222" s="9">
        <v>1129728</v>
      </c>
      <c r="F222" s="9">
        <v>84939</v>
      </c>
      <c r="G222" s="10" t="s">
        <v>28</v>
      </c>
      <c r="H222" s="9" t="s">
        <v>90</v>
      </c>
      <c r="I222" s="9" t="s">
        <v>50</v>
      </c>
      <c r="J222" s="11" t="s">
        <v>55</v>
      </c>
      <c r="K222" s="9" t="s">
        <v>32</v>
      </c>
      <c r="L222" s="12">
        <v>44742</v>
      </c>
      <c r="M222" s="13">
        <v>575</v>
      </c>
      <c r="N222" s="14">
        <v>44910</v>
      </c>
      <c r="O222" s="14">
        <v>45278</v>
      </c>
      <c r="P222" s="10">
        <v>116</v>
      </c>
      <c r="Q222" s="15">
        <v>45504</v>
      </c>
      <c r="R222" s="13">
        <v>23786.87</v>
      </c>
      <c r="S222" s="13">
        <v>23786.87</v>
      </c>
      <c r="T222" s="16">
        <f>SUM(RAW_DATA!$S222-RAW_DATA!$R222)</f>
        <v>0</v>
      </c>
      <c r="U222" s="9">
        <v>828151</v>
      </c>
      <c r="V222" s="15">
        <v>45531</v>
      </c>
      <c r="W222" s="9" t="s">
        <v>41</v>
      </c>
      <c r="X222" s="9"/>
      <c r="Y222" s="17"/>
      <c r="Z222" s="17"/>
    </row>
    <row r="223" spans="1:26" ht="15.75" customHeight="1">
      <c r="A223" s="9" t="s">
        <v>595</v>
      </c>
      <c r="B223" s="9" t="s">
        <v>138</v>
      </c>
      <c r="C223" s="9" t="s">
        <v>596</v>
      </c>
      <c r="D223" s="9" t="s">
        <v>597</v>
      </c>
      <c r="E223" s="9">
        <v>1196944</v>
      </c>
      <c r="F223" s="9">
        <v>89473</v>
      </c>
      <c r="G223" s="10" t="s">
        <v>28</v>
      </c>
      <c r="H223" s="9" t="s">
        <v>83</v>
      </c>
      <c r="I223" s="9" t="s">
        <v>50</v>
      </c>
      <c r="J223" s="11" t="s">
        <v>40</v>
      </c>
      <c r="K223" s="9" t="s">
        <v>32</v>
      </c>
      <c r="L223" s="12">
        <v>45194</v>
      </c>
      <c r="M223" s="13">
        <v>6400</v>
      </c>
      <c r="N223" s="14">
        <v>45190</v>
      </c>
      <c r="O223" s="14">
        <v>45195</v>
      </c>
      <c r="P223" s="10">
        <v>63</v>
      </c>
      <c r="Q223" s="15">
        <v>45369</v>
      </c>
      <c r="R223" s="13">
        <v>5116.55</v>
      </c>
      <c r="S223" s="13">
        <f>RAW_DATA!$R223</f>
        <v>5116.55</v>
      </c>
      <c r="T223" s="16">
        <f>SUM(RAW_DATA!$S223-RAW_DATA!$R223)</f>
        <v>0</v>
      </c>
      <c r="U223" s="9">
        <v>819272</v>
      </c>
      <c r="V223" s="15">
        <v>45420</v>
      </c>
      <c r="W223" s="9" t="s">
        <v>41</v>
      </c>
      <c r="X223" s="9"/>
      <c r="Y223" s="17"/>
      <c r="Z223" s="17"/>
    </row>
    <row r="224" spans="1:26" ht="15.75" customHeight="1">
      <c r="A224" s="9"/>
      <c r="B224" s="9" t="s">
        <v>138</v>
      </c>
      <c r="C224" s="9" t="s">
        <v>598</v>
      </c>
      <c r="D224" s="9" t="s">
        <v>599</v>
      </c>
      <c r="E224" s="9">
        <v>1125492</v>
      </c>
      <c r="F224" s="9">
        <v>85171</v>
      </c>
      <c r="G224" s="10" t="s">
        <v>28</v>
      </c>
      <c r="H224" s="9" t="s">
        <v>90</v>
      </c>
      <c r="I224" s="9" t="s">
        <v>50</v>
      </c>
      <c r="J224" s="11" t="s">
        <v>55</v>
      </c>
      <c r="K224" s="9" t="s">
        <v>56</v>
      </c>
      <c r="L224" s="12">
        <v>44706</v>
      </c>
      <c r="M224" s="13">
        <v>575</v>
      </c>
      <c r="N224" s="14"/>
      <c r="O224" s="14"/>
      <c r="P224" s="10"/>
      <c r="Q224" s="9"/>
      <c r="R224" s="13"/>
      <c r="S224" s="13">
        <v>0</v>
      </c>
      <c r="T224" s="16">
        <f>SUM(RAW_DATA!$S224-RAW_DATA!$R224)</f>
        <v>0</v>
      </c>
      <c r="U224" s="9"/>
      <c r="V224" s="9"/>
      <c r="W224" s="9" t="s">
        <v>33</v>
      </c>
      <c r="X224" s="9"/>
      <c r="Y224" s="17"/>
      <c r="Z224" s="17"/>
    </row>
    <row r="225" spans="1:26" ht="15.75" customHeight="1">
      <c r="A225" s="9" t="s">
        <v>600</v>
      </c>
      <c r="B225" s="9" t="s">
        <v>138</v>
      </c>
      <c r="C225" s="9" t="s">
        <v>598</v>
      </c>
      <c r="D225" s="9" t="s">
        <v>599</v>
      </c>
      <c r="E225" s="9">
        <v>1203131</v>
      </c>
      <c r="F225" s="9">
        <v>89849</v>
      </c>
      <c r="G225" s="10" t="s">
        <v>28</v>
      </c>
      <c r="H225" s="9" t="s">
        <v>90</v>
      </c>
      <c r="I225" s="9" t="s">
        <v>50</v>
      </c>
      <c r="J225" s="11" t="s">
        <v>55</v>
      </c>
      <c r="K225" s="9" t="s">
        <v>32</v>
      </c>
      <c r="L225" s="12">
        <v>45226</v>
      </c>
      <c r="M225" s="13">
        <v>3775</v>
      </c>
      <c r="N225" s="14">
        <v>45226</v>
      </c>
      <c r="O225" s="14">
        <v>45227</v>
      </c>
      <c r="P225" s="10">
        <v>220</v>
      </c>
      <c r="Q225" s="15">
        <v>45834</v>
      </c>
      <c r="R225" s="13">
        <v>2244.92</v>
      </c>
      <c r="S225" s="13">
        <v>0</v>
      </c>
      <c r="T225" s="16">
        <f>SUM(RAW_DATA!$S225-RAW_DATA!$R225)</f>
        <v>-2244.92</v>
      </c>
      <c r="U225" s="9"/>
      <c r="V225" s="9"/>
      <c r="W225" s="9" t="s">
        <v>33</v>
      </c>
      <c r="X225" s="9"/>
      <c r="Y225" s="17"/>
      <c r="Z225" s="17"/>
    </row>
    <row r="226" spans="1:26" ht="15.75" customHeight="1">
      <c r="A226" s="9" t="s">
        <v>601</v>
      </c>
      <c r="B226" s="9" t="s">
        <v>138</v>
      </c>
      <c r="C226" s="9" t="s">
        <v>602</v>
      </c>
      <c r="D226" s="9" t="s">
        <v>603</v>
      </c>
      <c r="E226" s="9">
        <v>1158587</v>
      </c>
      <c r="F226" s="9">
        <v>86983</v>
      </c>
      <c r="G226" s="10" t="s">
        <v>28</v>
      </c>
      <c r="H226" s="9" t="s">
        <v>90</v>
      </c>
      <c r="I226" s="9" t="s">
        <v>50</v>
      </c>
      <c r="J226" s="11" t="s">
        <v>55</v>
      </c>
      <c r="K226" s="9" t="s">
        <v>32</v>
      </c>
      <c r="L226" s="12">
        <v>44930</v>
      </c>
      <c r="M226" s="13">
        <v>575</v>
      </c>
      <c r="N226" s="14">
        <v>45143</v>
      </c>
      <c r="O226" s="14">
        <v>45160</v>
      </c>
      <c r="P226" s="10">
        <v>68</v>
      </c>
      <c r="Q226" s="15">
        <v>45380</v>
      </c>
      <c r="R226" s="13">
        <v>25616.36</v>
      </c>
      <c r="S226" s="13">
        <f>RAW_DATA!$R226</f>
        <v>25616.36</v>
      </c>
      <c r="T226" s="16">
        <f>SUM(RAW_DATA!$S226-RAW_DATA!$R226)</f>
        <v>0</v>
      </c>
      <c r="U226" s="9">
        <v>819270</v>
      </c>
      <c r="V226" s="15">
        <v>45420</v>
      </c>
      <c r="W226" s="9" t="s">
        <v>41</v>
      </c>
      <c r="X226" s="9"/>
      <c r="Y226" s="17"/>
      <c r="Z226" s="17"/>
    </row>
    <row r="227" spans="1:26" ht="15.75" customHeight="1">
      <c r="A227" s="9" t="s">
        <v>604</v>
      </c>
      <c r="B227" s="9" t="s">
        <v>138</v>
      </c>
      <c r="C227" s="9" t="s">
        <v>602</v>
      </c>
      <c r="D227" s="9" t="s">
        <v>603</v>
      </c>
      <c r="E227" s="9">
        <v>1315213</v>
      </c>
      <c r="F227" s="9">
        <v>93426</v>
      </c>
      <c r="G227" s="10" t="s">
        <v>28</v>
      </c>
      <c r="H227" s="9" t="s">
        <v>90</v>
      </c>
      <c r="I227" s="9" t="s">
        <v>50</v>
      </c>
      <c r="J227" s="11" t="s">
        <v>55</v>
      </c>
      <c r="K227" s="9" t="s">
        <v>32</v>
      </c>
      <c r="L227" s="12">
        <v>45569</v>
      </c>
      <c r="M227" s="13">
        <v>4000</v>
      </c>
      <c r="N227" s="14">
        <v>45569</v>
      </c>
      <c r="O227" s="14">
        <v>45570</v>
      </c>
      <c r="P227" s="10">
        <v>242</v>
      </c>
      <c r="Q227" s="15">
        <v>45862</v>
      </c>
      <c r="R227" s="13">
        <v>3821.05</v>
      </c>
      <c r="S227" s="13">
        <v>0</v>
      </c>
      <c r="T227" s="16">
        <f>SUM(RAW_DATA!$S227-RAW_DATA!$R227)</f>
        <v>-3821.05</v>
      </c>
      <c r="U227" s="9"/>
      <c r="V227" s="15"/>
      <c r="W227" s="9" t="s">
        <v>33</v>
      </c>
      <c r="X227" s="9"/>
      <c r="Y227" s="17"/>
      <c r="Z227" s="17"/>
    </row>
    <row r="228" spans="1:26" ht="15.75" customHeight="1">
      <c r="A228" s="9" t="s">
        <v>605</v>
      </c>
      <c r="B228" s="9" t="s">
        <v>138</v>
      </c>
      <c r="C228" s="9" t="s">
        <v>606</v>
      </c>
      <c r="D228" s="9" t="s">
        <v>607</v>
      </c>
      <c r="E228" s="9">
        <v>1229285</v>
      </c>
      <c r="F228" s="9">
        <v>91394</v>
      </c>
      <c r="G228" s="10" t="s">
        <v>28</v>
      </c>
      <c r="H228" s="9"/>
      <c r="I228" s="9" t="s">
        <v>50</v>
      </c>
      <c r="J228" s="11" t="s">
        <v>55</v>
      </c>
      <c r="K228" s="9" t="s">
        <v>97</v>
      </c>
      <c r="L228" s="12">
        <v>45394</v>
      </c>
      <c r="M228" s="13">
        <v>5575</v>
      </c>
      <c r="N228" s="14"/>
      <c r="O228" s="14"/>
      <c r="P228" s="10"/>
      <c r="Q228" s="15"/>
      <c r="R228" s="13"/>
      <c r="S228" s="13">
        <v>0</v>
      </c>
      <c r="T228" s="16">
        <f>SUM(RAW_DATA!$S228-RAW_DATA!$R228)</f>
        <v>0</v>
      </c>
      <c r="U228" s="9"/>
      <c r="V228" s="15"/>
      <c r="W228" s="9" t="s">
        <v>33</v>
      </c>
      <c r="X228" s="9"/>
      <c r="Y228" s="17"/>
      <c r="Z228" s="17"/>
    </row>
    <row r="229" spans="1:26" ht="15.75" customHeight="1">
      <c r="A229" s="9" t="s">
        <v>608</v>
      </c>
      <c r="B229" s="9" t="s">
        <v>138</v>
      </c>
      <c r="C229" s="9" t="s">
        <v>609</v>
      </c>
      <c r="D229" s="9" t="s">
        <v>610</v>
      </c>
      <c r="E229" s="9">
        <v>1223510</v>
      </c>
      <c r="F229" s="9">
        <v>88306</v>
      </c>
      <c r="G229" s="10" t="s">
        <v>28</v>
      </c>
      <c r="H229" s="9" t="s">
        <v>83</v>
      </c>
      <c r="I229" s="9" t="s">
        <v>50</v>
      </c>
      <c r="J229" s="11" t="s">
        <v>55</v>
      </c>
      <c r="K229" s="9" t="s">
        <v>97</v>
      </c>
      <c r="L229" s="12">
        <v>45359</v>
      </c>
      <c r="M229" s="13"/>
      <c r="N229" s="14"/>
      <c r="O229" s="14"/>
      <c r="P229" s="10"/>
      <c r="Q229" s="15"/>
      <c r="R229" s="13"/>
      <c r="S229" s="13">
        <v>0</v>
      </c>
      <c r="T229" s="16">
        <f>SUM(RAW_DATA!$S229-RAW_DATA!$R229)</f>
        <v>0</v>
      </c>
      <c r="U229" s="9"/>
      <c r="V229" s="15"/>
      <c r="W229" s="9" t="s">
        <v>33</v>
      </c>
      <c r="X229" s="9"/>
      <c r="Y229" s="17"/>
      <c r="Z229" s="17"/>
    </row>
    <row r="230" spans="1:26" ht="15.75" customHeight="1">
      <c r="A230" s="9" t="s">
        <v>611</v>
      </c>
      <c r="B230" s="9" t="s">
        <v>138</v>
      </c>
      <c r="C230" s="9" t="s">
        <v>609</v>
      </c>
      <c r="D230" s="9" t="s">
        <v>610</v>
      </c>
      <c r="E230" s="9">
        <v>1330550</v>
      </c>
      <c r="F230" s="9">
        <v>94416</v>
      </c>
      <c r="G230" s="10" t="s">
        <v>28</v>
      </c>
      <c r="H230" s="9" t="s">
        <v>83</v>
      </c>
      <c r="I230" s="9" t="s">
        <v>50</v>
      </c>
      <c r="J230" s="11" t="s">
        <v>55</v>
      </c>
      <c r="K230" s="9" t="s">
        <v>32</v>
      </c>
      <c r="L230" s="12">
        <v>45660</v>
      </c>
      <c r="M230" s="13">
        <v>4100</v>
      </c>
      <c r="N230" s="14">
        <v>45661</v>
      </c>
      <c r="O230" s="14">
        <v>45662</v>
      </c>
      <c r="P230" s="10">
        <v>186</v>
      </c>
      <c r="Q230" s="15">
        <v>45813</v>
      </c>
      <c r="R230" s="13">
        <v>3943.88</v>
      </c>
      <c r="S230" s="13">
        <v>3943.88</v>
      </c>
      <c r="T230" s="16">
        <f>SUM(RAW_DATA!$S230-RAW_DATA!$R230)</f>
        <v>0</v>
      </c>
      <c r="U230" s="9">
        <v>855123</v>
      </c>
      <c r="V230" s="15">
        <v>45831</v>
      </c>
      <c r="W230" s="9" t="s">
        <v>41</v>
      </c>
      <c r="X230" s="18" t="s">
        <v>612</v>
      </c>
      <c r="Y230" s="17"/>
      <c r="Z230" s="17"/>
    </row>
    <row r="231" spans="1:26" ht="15.75" customHeight="1">
      <c r="A231" s="9"/>
      <c r="B231" s="9" t="s">
        <v>138</v>
      </c>
      <c r="C231" s="9" t="s">
        <v>613</v>
      </c>
      <c r="D231" s="9" t="s">
        <v>614</v>
      </c>
      <c r="E231" s="9">
        <v>1314909</v>
      </c>
      <c r="F231" s="9">
        <v>93419</v>
      </c>
      <c r="G231" s="10" t="s">
        <v>28</v>
      </c>
      <c r="H231" s="9"/>
      <c r="I231" s="9" t="s">
        <v>50</v>
      </c>
      <c r="J231" s="11" t="s">
        <v>55</v>
      </c>
      <c r="K231" s="9" t="s">
        <v>97</v>
      </c>
      <c r="L231" s="12">
        <v>45568</v>
      </c>
      <c r="M231" s="13">
        <v>575</v>
      </c>
      <c r="N231" s="14"/>
      <c r="O231" s="14"/>
      <c r="P231" s="10"/>
      <c r="Q231" s="15"/>
      <c r="R231" s="13"/>
      <c r="S231" s="13">
        <v>0</v>
      </c>
      <c r="T231" s="16">
        <f>SUM(RAW_DATA!$S231-RAW_DATA!$R231)</f>
        <v>0</v>
      </c>
      <c r="U231" s="9"/>
      <c r="V231" s="15"/>
      <c r="W231" s="9" t="s">
        <v>33</v>
      </c>
      <c r="X231" s="9"/>
      <c r="Y231" s="17"/>
      <c r="Z231" s="17"/>
    </row>
    <row r="232" spans="1:26" ht="15.75" customHeight="1">
      <c r="A232" s="9" t="s">
        <v>615</v>
      </c>
      <c r="B232" s="9" t="s">
        <v>138</v>
      </c>
      <c r="C232" s="9" t="s">
        <v>616</v>
      </c>
      <c r="D232" s="9" t="s">
        <v>617</v>
      </c>
      <c r="E232" s="9">
        <v>1144603</v>
      </c>
      <c r="F232" s="9">
        <v>86289</v>
      </c>
      <c r="G232" s="10" t="s">
        <v>28</v>
      </c>
      <c r="H232" s="9" t="s">
        <v>83</v>
      </c>
      <c r="I232" s="9" t="s">
        <v>50</v>
      </c>
      <c r="J232" s="11" t="s">
        <v>55</v>
      </c>
      <c r="K232" s="9" t="s">
        <v>32</v>
      </c>
      <c r="L232" s="12">
        <v>44820</v>
      </c>
      <c r="M232" s="13">
        <v>4840.7299999999996</v>
      </c>
      <c r="N232" s="14">
        <v>44850</v>
      </c>
      <c r="O232" s="14">
        <v>44851</v>
      </c>
      <c r="P232" s="10">
        <v>85</v>
      </c>
      <c r="Q232" s="15">
        <v>45413</v>
      </c>
      <c r="R232" s="13">
        <v>4040.73</v>
      </c>
      <c r="S232" s="13">
        <v>4040.73</v>
      </c>
      <c r="T232" s="16">
        <f>SUM(RAW_DATA!$S232-RAW_DATA!$R232)</f>
        <v>0</v>
      </c>
      <c r="U232" s="9">
        <v>822747</v>
      </c>
      <c r="V232" s="15">
        <v>45456</v>
      </c>
      <c r="W232" s="9" t="s">
        <v>41</v>
      </c>
      <c r="X232" s="9"/>
      <c r="Y232" s="17"/>
      <c r="Z232" s="17"/>
    </row>
    <row r="233" spans="1:26" ht="15.75" customHeight="1">
      <c r="A233" s="9" t="s">
        <v>618</v>
      </c>
      <c r="B233" s="9" t="s">
        <v>138</v>
      </c>
      <c r="C233" s="9" t="s">
        <v>616</v>
      </c>
      <c r="D233" s="9" t="s">
        <v>617</v>
      </c>
      <c r="E233" s="9">
        <v>1160261</v>
      </c>
      <c r="F233" s="9">
        <v>86877</v>
      </c>
      <c r="G233" s="10" t="s">
        <v>28</v>
      </c>
      <c r="H233" s="9" t="s">
        <v>83</v>
      </c>
      <c r="I233" s="9" t="s">
        <v>50</v>
      </c>
      <c r="J233" s="11" t="s">
        <v>55</v>
      </c>
      <c r="K233" s="9" t="s">
        <v>32</v>
      </c>
      <c r="L233" s="12">
        <v>44906</v>
      </c>
      <c r="M233" s="13">
        <v>3900</v>
      </c>
      <c r="N233" s="14">
        <v>44906</v>
      </c>
      <c r="O233" s="14">
        <v>44906</v>
      </c>
      <c r="P233" s="10">
        <v>227</v>
      </c>
      <c r="Q233" s="15">
        <v>45849</v>
      </c>
      <c r="R233" s="13">
        <v>2384.13</v>
      </c>
      <c r="S233" s="13">
        <v>0</v>
      </c>
      <c r="T233" s="16">
        <f>SUM(RAW_DATA!$S233-RAW_DATA!$R233)</f>
        <v>-2384.13</v>
      </c>
      <c r="U233" s="9"/>
      <c r="V233" s="15"/>
      <c r="W233" s="9" t="s">
        <v>33</v>
      </c>
      <c r="X233" s="9"/>
      <c r="Y233" s="17"/>
      <c r="Z233" s="17"/>
    </row>
    <row r="234" spans="1:26" ht="15.75" customHeight="1">
      <c r="A234" s="9" t="s">
        <v>619</v>
      </c>
      <c r="B234" s="9" t="s">
        <v>138</v>
      </c>
      <c r="C234" s="9" t="s">
        <v>620</v>
      </c>
      <c r="D234" s="9" t="s">
        <v>621</v>
      </c>
      <c r="E234" s="9">
        <v>1196148</v>
      </c>
      <c r="F234" s="9">
        <v>89297</v>
      </c>
      <c r="G234" s="10" t="s">
        <v>28</v>
      </c>
      <c r="H234" s="9" t="s">
        <v>83</v>
      </c>
      <c r="I234" s="9" t="s">
        <v>50</v>
      </c>
      <c r="J234" s="11" t="s">
        <v>55</v>
      </c>
      <c r="K234" s="9" t="s">
        <v>32</v>
      </c>
      <c r="L234" s="12">
        <v>45188</v>
      </c>
      <c r="M234" s="13">
        <v>5100</v>
      </c>
      <c r="N234" s="14">
        <v>45185</v>
      </c>
      <c r="O234" s="14">
        <v>45186</v>
      </c>
      <c r="P234" s="10">
        <v>229</v>
      </c>
      <c r="Q234" s="15">
        <v>45853</v>
      </c>
      <c r="R234" s="13">
        <v>3363.57</v>
      </c>
      <c r="S234" s="13">
        <v>0</v>
      </c>
      <c r="T234" s="16">
        <f>SUM(RAW_DATA!$S234-RAW_DATA!$R234)</f>
        <v>-3363.57</v>
      </c>
      <c r="U234" s="9"/>
      <c r="V234" s="15"/>
      <c r="W234" s="9" t="s">
        <v>33</v>
      </c>
      <c r="X234" s="9"/>
      <c r="Y234" s="17"/>
      <c r="Z234" s="17"/>
    </row>
    <row r="235" spans="1:26" ht="15.75" customHeight="1">
      <c r="A235" s="9" t="s">
        <v>622</v>
      </c>
      <c r="B235" s="9" t="s">
        <v>138</v>
      </c>
      <c r="C235" s="9" t="s">
        <v>623</v>
      </c>
      <c r="D235" s="9" t="s">
        <v>624</v>
      </c>
      <c r="E235" s="9">
        <v>1188566</v>
      </c>
      <c r="F235" s="9">
        <v>88205</v>
      </c>
      <c r="G235" s="10" t="s">
        <v>28</v>
      </c>
      <c r="H235" s="9" t="s">
        <v>83</v>
      </c>
      <c r="I235" s="9" t="s">
        <v>50</v>
      </c>
      <c r="J235" s="11" t="s">
        <v>55</v>
      </c>
      <c r="K235" s="9" t="s">
        <v>56</v>
      </c>
      <c r="L235" s="12">
        <v>45131</v>
      </c>
      <c r="M235" s="13"/>
      <c r="N235" s="14"/>
      <c r="O235" s="14"/>
      <c r="P235" s="10"/>
      <c r="Q235" s="9"/>
      <c r="R235" s="13"/>
      <c r="S235" s="13">
        <v>0</v>
      </c>
      <c r="T235" s="16">
        <f>SUM(RAW_DATA!$S235-RAW_DATA!$R235)</f>
        <v>0</v>
      </c>
      <c r="U235" s="9"/>
      <c r="V235" s="9"/>
      <c r="W235" s="9" t="s">
        <v>33</v>
      </c>
      <c r="X235" s="9"/>
      <c r="Y235" s="17"/>
      <c r="Z235" s="17"/>
    </row>
    <row r="236" spans="1:26" ht="15.75" customHeight="1">
      <c r="A236" s="9" t="s">
        <v>625</v>
      </c>
      <c r="B236" s="9" t="s">
        <v>138</v>
      </c>
      <c r="C236" s="9" t="s">
        <v>626</v>
      </c>
      <c r="D236" s="9" t="s">
        <v>627</v>
      </c>
      <c r="E236" s="9">
        <v>1329981</v>
      </c>
      <c r="F236" s="9">
        <v>94438</v>
      </c>
      <c r="G236" s="10" t="s">
        <v>28</v>
      </c>
      <c r="H236" s="9" t="s">
        <v>83</v>
      </c>
      <c r="I236" s="9" t="s">
        <v>50</v>
      </c>
      <c r="J236" s="11" t="s">
        <v>55</v>
      </c>
      <c r="K236" s="9" t="s">
        <v>32</v>
      </c>
      <c r="L236" s="12">
        <v>45644</v>
      </c>
      <c r="M236" s="13">
        <v>16800</v>
      </c>
      <c r="N236" s="14">
        <v>45644</v>
      </c>
      <c r="O236" s="14">
        <v>45649</v>
      </c>
      <c r="P236" s="10">
        <v>173</v>
      </c>
      <c r="Q236" s="15">
        <v>45811</v>
      </c>
      <c r="R236" s="13">
        <v>9674.83</v>
      </c>
      <c r="S236" s="13">
        <v>9674.83</v>
      </c>
      <c r="T236" s="16">
        <f>SUM(RAW_DATA!$S236-RAW_DATA!$R236)</f>
        <v>0</v>
      </c>
      <c r="U236" s="9">
        <v>854824</v>
      </c>
      <c r="V236" s="15">
        <v>45828</v>
      </c>
      <c r="W236" s="9" t="s">
        <v>41</v>
      </c>
      <c r="X236" s="18" t="s">
        <v>628</v>
      </c>
      <c r="Y236" s="17"/>
      <c r="Z236" s="17"/>
    </row>
    <row r="237" spans="1:26" ht="15.75" customHeight="1">
      <c r="A237" s="9"/>
      <c r="B237" s="9" t="s">
        <v>138</v>
      </c>
      <c r="C237" s="9" t="s">
        <v>629</v>
      </c>
      <c r="D237" s="9" t="s">
        <v>630</v>
      </c>
      <c r="E237" s="9">
        <v>1301654</v>
      </c>
      <c r="F237" s="9">
        <v>92693</v>
      </c>
      <c r="G237" s="10" t="s">
        <v>28</v>
      </c>
      <c r="H237" s="9" t="s">
        <v>83</v>
      </c>
      <c r="I237" s="9" t="s">
        <v>50</v>
      </c>
      <c r="J237" s="11" t="s">
        <v>55</v>
      </c>
      <c r="K237" s="9" t="s">
        <v>97</v>
      </c>
      <c r="L237" s="12">
        <v>45502</v>
      </c>
      <c r="M237" s="13">
        <v>575</v>
      </c>
      <c r="N237" s="14"/>
      <c r="O237" s="14"/>
      <c r="P237" s="10"/>
      <c r="Q237" s="9"/>
      <c r="R237" s="13"/>
      <c r="S237" s="13">
        <v>0</v>
      </c>
      <c r="T237" s="16">
        <f>SUM(RAW_DATA!$S237-RAW_DATA!$R237)</f>
        <v>0</v>
      </c>
      <c r="U237" s="9"/>
      <c r="V237" s="9"/>
      <c r="W237" s="9" t="s">
        <v>33</v>
      </c>
      <c r="X237" s="9"/>
      <c r="Y237" s="17"/>
      <c r="Z237" s="17"/>
    </row>
    <row r="238" spans="1:26" ht="15.75" customHeight="1">
      <c r="A238" s="9" t="s">
        <v>631</v>
      </c>
      <c r="B238" s="9" t="s">
        <v>138</v>
      </c>
      <c r="C238" s="9" t="s">
        <v>632</v>
      </c>
      <c r="D238" s="9" t="s">
        <v>633</v>
      </c>
      <c r="E238" s="9">
        <v>1126762</v>
      </c>
      <c r="F238" s="9">
        <v>85253</v>
      </c>
      <c r="G238" s="10" t="s">
        <v>28</v>
      </c>
      <c r="H238" s="9" t="s">
        <v>83</v>
      </c>
      <c r="I238" s="9" t="s">
        <v>50</v>
      </c>
      <c r="J238" s="11" t="s">
        <v>40</v>
      </c>
      <c r="K238" s="9" t="s">
        <v>32</v>
      </c>
      <c r="L238" s="12">
        <v>44721</v>
      </c>
      <c r="M238" s="13">
        <v>575</v>
      </c>
      <c r="N238" s="14">
        <v>44784</v>
      </c>
      <c r="O238" s="14">
        <v>44787</v>
      </c>
      <c r="P238" s="10">
        <v>18</v>
      </c>
      <c r="Q238" s="15">
        <v>45099</v>
      </c>
      <c r="R238" s="13">
        <v>9012.85</v>
      </c>
      <c r="S238" s="13">
        <v>9012.85</v>
      </c>
      <c r="T238" s="16">
        <f>SUM(RAW_DATA!$S238-RAW_DATA!$R238)</f>
        <v>0</v>
      </c>
      <c r="U238" s="9">
        <v>799332</v>
      </c>
      <c r="V238" s="15">
        <v>45119</v>
      </c>
      <c r="W238" s="15" t="s">
        <v>41</v>
      </c>
      <c r="X238" s="9"/>
      <c r="Y238" s="17"/>
      <c r="Z238" s="17"/>
    </row>
    <row r="239" spans="1:26" ht="15.75" customHeight="1">
      <c r="A239" s="9" t="s">
        <v>634</v>
      </c>
      <c r="B239" s="9" t="s">
        <v>138</v>
      </c>
      <c r="C239" s="9" t="s">
        <v>632</v>
      </c>
      <c r="D239" s="9" t="s">
        <v>633</v>
      </c>
      <c r="E239" s="9">
        <v>1197401</v>
      </c>
      <c r="F239" s="9">
        <v>89542</v>
      </c>
      <c r="G239" s="10" t="s">
        <v>28</v>
      </c>
      <c r="H239" s="9" t="s">
        <v>83</v>
      </c>
      <c r="I239" s="9" t="s">
        <v>50</v>
      </c>
      <c r="J239" s="11" t="s">
        <v>55</v>
      </c>
      <c r="K239" s="9" t="s">
        <v>32</v>
      </c>
      <c r="L239" s="12">
        <v>45202</v>
      </c>
      <c r="M239" s="13">
        <v>29538.65</v>
      </c>
      <c r="N239" s="14">
        <v>45645</v>
      </c>
      <c r="O239" s="14">
        <v>45711</v>
      </c>
      <c r="P239" s="10">
        <v>218</v>
      </c>
      <c r="Q239" s="15">
        <v>45834</v>
      </c>
      <c r="R239" s="13">
        <v>27816.65</v>
      </c>
      <c r="S239" s="13">
        <v>0</v>
      </c>
      <c r="T239" s="16">
        <f>SUM(RAW_DATA!$S239-RAW_DATA!$R239)</f>
        <v>-27816.65</v>
      </c>
      <c r="U239" s="9"/>
      <c r="V239" s="15"/>
      <c r="W239" s="15" t="s">
        <v>33</v>
      </c>
      <c r="X239" s="9"/>
      <c r="Y239" s="17"/>
      <c r="Z239" s="17"/>
    </row>
    <row r="240" spans="1:26" ht="15.75" customHeight="1">
      <c r="A240" s="9" t="s">
        <v>635</v>
      </c>
      <c r="B240" s="9" t="s">
        <v>138</v>
      </c>
      <c r="C240" s="9" t="s">
        <v>636</v>
      </c>
      <c r="D240" s="9" t="s">
        <v>637</v>
      </c>
      <c r="E240" s="9">
        <v>1123683</v>
      </c>
      <c r="F240" s="9">
        <v>84992</v>
      </c>
      <c r="G240" s="10" t="s">
        <v>28</v>
      </c>
      <c r="H240" s="9" t="s">
        <v>83</v>
      </c>
      <c r="I240" s="9" t="s">
        <v>50</v>
      </c>
      <c r="J240" s="11" t="s">
        <v>55</v>
      </c>
      <c r="K240" s="9" t="s">
        <v>32</v>
      </c>
      <c r="L240" s="12">
        <v>44680</v>
      </c>
      <c r="M240" s="13">
        <v>3500</v>
      </c>
      <c r="N240" s="14">
        <v>44680</v>
      </c>
      <c r="O240" s="14">
        <v>44682</v>
      </c>
      <c r="P240" s="10">
        <v>96</v>
      </c>
      <c r="Q240" s="15">
        <v>45436</v>
      </c>
      <c r="R240" s="13">
        <v>5171.03</v>
      </c>
      <c r="S240" s="13">
        <v>5171.03</v>
      </c>
      <c r="T240" s="16">
        <f>SUM(RAW_DATA!$S240-RAW_DATA!$R240)</f>
        <v>0</v>
      </c>
      <c r="U240" s="9">
        <v>824530</v>
      </c>
      <c r="V240" s="15">
        <v>45478</v>
      </c>
      <c r="W240" s="15" t="s">
        <v>41</v>
      </c>
      <c r="X240" s="9"/>
      <c r="Y240" s="17"/>
      <c r="Z240" s="17"/>
    </row>
    <row r="241" spans="1:26" ht="15.75" customHeight="1">
      <c r="A241" s="9" t="s">
        <v>638</v>
      </c>
      <c r="B241" s="9" t="s">
        <v>138</v>
      </c>
      <c r="C241" s="9" t="s">
        <v>102</v>
      </c>
      <c r="D241" s="9" t="s">
        <v>103</v>
      </c>
      <c r="E241" s="9">
        <v>1117713</v>
      </c>
      <c r="F241" s="9">
        <v>84478</v>
      </c>
      <c r="G241" s="10" t="s">
        <v>28</v>
      </c>
      <c r="H241" s="9" t="s">
        <v>83</v>
      </c>
      <c r="I241" s="9" t="s">
        <v>50</v>
      </c>
      <c r="J241" s="11" t="s">
        <v>55</v>
      </c>
      <c r="K241" s="9" t="s">
        <v>32</v>
      </c>
      <c r="L241" s="12">
        <v>44720</v>
      </c>
      <c r="M241" s="13">
        <v>1075</v>
      </c>
      <c r="N241" s="14">
        <v>44827</v>
      </c>
      <c r="O241" s="14">
        <v>44829</v>
      </c>
      <c r="P241" s="10">
        <v>42</v>
      </c>
      <c r="Q241" s="15">
        <v>45198</v>
      </c>
      <c r="R241" s="13">
        <v>8661.09</v>
      </c>
      <c r="S241" s="13">
        <v>8661.09</v>
      </c>
      <c r="T241" s="16">
        <f>SUM(RAW_DATA!$S241-RAW_DATA!$R241)</f>
        <v>0</v>
      </c>
      <c r="U241" s="9">
        <v>806700</v>
      </c>
      <c r="V241" s="15">
        <v>45224</v>
      </c>
      <c r="W241" s="9" t="s">
        <v>41</v>
      </c>
      <c r="X241" s="9"/>
      <c r="Y241" s="17"/>
      <c r="Z241" s="17"/>
    </row>
    <row r="242" spans="1:26" ht="15.75" customHeight="1">
      <c r="A242" s="9" t="s">
        <v>639</v>
      </c>
      <c r="B242" s="9" t="s">
        <v>138</v>
      </c>
      <c r="C242" s="9" t="s">
        <v>102</v>
      </c>
      <c r="D242" s="9" t="s">
        <v>103</v>
      </c>
      <c r="E242" s="9">
        <v>1126399</v>
      </c>
      <c r="F242" s="9">
        <v>84618</v>
      </c>
      <c r="G242" s="10" t="s">
        <v>28</v>
      </c>
      <c r="H242" s="9" t="s">
        <v>83</v>
      </c>
      <c r="I242" s="9" t="s">
        <v>50</v>
      </c>
      <c r="J242" s="11" t="s">
        <v>55</v>
      </c>
      <c r="K242" s="9" t="s">
        <v>32</v>
      </c>
      <c r="L242" s="12">
        <v>44718</v>
      </c>
      <c r="M242" s="13">
        <v>575</v>
      </c>
      <c r="N242" s="14">
        <v>44770</v>
      </c>
      <c r="O242" s="14">
        <v>44787</v>
      </c>
      <c r="P242" s="10">
        <v>50</v>
      </c>
      <c r="Q242" s="15">
        <v>45230</v>
      </c>
      <c r="R242" s="13">
        <v>20556.68</v>
      </c>
      <c r="S242" s="13">
        <v>20556.68</v>
      </c>
      <c r="T242" s="16">
        <f>SUM(RAW_DATA!$S242-RAW_DATA!$R242)</f>
        <v>0</v>
      </c>
      <c r="U242" s="9">
        <v>809817</v>
      </c>
      <c r="V242" s="15">
        <v>45271</v>
      </c>
      <c r="W242" s="9" t="s">
        <v>41</v>
      </c>
      <c r="X242" s="9"/>
      <c r="Y242" s="17"/>
      <c r="Z242" s="17"/>
    </row>
    <row r="243" spans="1:26" ht="15.75" customHeight="1">
      <c r="A243" s="9" t="s">
        <v>640</v>
      </c>
      <c r="B243" s="9" t="s">
        <v>138</v>
      </c>
      <c r="C243" s="9" t="s">
        <v>102</v>
      </c>
      <c r="D243" s="9" t="s">
        <v>103</v>
      </c>
      <c r="E243" s="9">
        <v>1139744</v>
      </c>
      <c r="F243" s="9">
        <v>86129</v>
      </c>
      <c r="G243" s="10" t="s">
        <v>28</v>
      </c>
      <c r="H243" s="9" t="s">
        <v>83</v>
      </c>
      <c r="I243" s="9" t="s">
        <v>50</v>
      </c>
      <c r="J243" s="11" t="s">
        <v>55</v>
      </c>
      <c r="K243" s="9" t="s">
        <v>32</v>
      </c>
      <c r="L243" s="12">
        <v>44803</v>
      </c>
      <c r="M243" s="13">
        <v>5775</v>
      </c>
      <c r="N243" s="14">
        <v>44803</v>
      </c>
      <c r="O243" s="14">
        <v>44805</v>
      </c>
      <c r="P243" s="10">
        <v>118</v>
      </c>
      <c r="Q243" s="15">
        <v>45504</v>
      </c>
      <c r="R243" s="13">
        <v>4911.53</v>
      </c>
      <c r="S243" s="13">
        <v>4911.53</v>
      </c>
      <c r="T243" s="16">
        <f>SUM(RAW_DATA!$S243-RAW_DATA!$R243)</f>
        <v>0</v>
      </c>
      <c r="U243" s="9">
        <v>828522</v>
      </c>
      <c r="V243" s="15">
        <v>45534</v>
      </c>
      <c r="W243" s="9" t="s">
        <v>41</v>
      </c>
      <c r="X243" s="9"/>
      <c r="Y243" s="17"/>
      <c r="Z243" s="17"/>
    </row>
    <row r="244" spans="1:26" ht="15.75" customHeight="1">
      <c r="A244" s="9" t="s">
        <v>641</v>
      </c>
      <c r="B244" s="9" t="s">
        <v>138</v>
      </c>
      <c r="C244" s="9" t="s">
        <v>102</v>
      </c>
      <c r="D244" s="9" t="s">
        <v>103</v>
      </c>
      <c r="E244" s="9">
        <v>1134708</v>
      </c>
      <c r="F244" s="9">
        <v>85703</v>
      </c>
      <c r="G244" s="10" t="s">
        <v>28</v>
      </c>
      <c r="H244" s="9" t="s">
        <v>83</v>
      </c>
      <c r="I244" s="9" t="s">
        <v>50</v>
      </c>
      <c r="J244" s="11" t="s">
        <v>55</v>
      </c>
      <c r="K244" s="9" t="s">
        <v>32</v>
      </c>
      <c r="L244" s="12">
        <v>44775</v>
      </c>
      <c r="M244" s="13">
        <v>575</v>
      </c>
      <c r="N244" s="14">
        <v>45149</v>
      </c>
      <c r="O244" s="14">
        <v>45164</v>
      </c>
      <c r="P244" s="10">
        <v>127</v>
      </c>
      <c r="Q244" s="15">
        <v>45517</v>
      </c>
      <c r="R244" s="13">
        <v>16413.169999999998</v>
      </c>
      <c r="S244" s="13">
        <v>16413.169999999998</v>
      </c>
      <c r="T244" s="16">
        <f>SUM(RAW_DATA!$S244-RAW_DATA!$R244)</f>
        <v>0</v>
      </c>
      <c r="U244" s="9">
        <v>832021</v>
      </c>
      <c r="V244" s="15">
        <v>45572</v>
      </c>
      <c r="W244" s="9" t="s">
        <v>41</v>
      </c>
      <c r="X244" s="9"/>
      <c r="Y244" s="17"/>
      <c r="Z244" s="17"/>
    </row>
    <row r="245" spans="1:26" ht="15.75" customHeight="1">
      <c r="A245" s="9"/>
      <c r="B245" s="9" t="s">
        <v>138</v>
      </c>
      <c r="C245" s="9" t="s">
        <v>102</v>
      </c>
      <c r="D245" s="9" t="s">
        <v>103</v>
      </c>
      <c r="E245" s="9">
        <v>1140015</v>
      </c>
      <c r="F245" s="9">
        <v>86082</v>
      </c>
      <c r="G245" s="10" t="s">
        <v>28</v>
      </c>
      <c r="H245" s="9" t="s">
        <v>83</v>
      </c>
      <c r="I245" s="9" t="s">
        <v>50</v>
      </c>
      <c r="J245" s="11" t="s">
        <v>55</v>
      </c>
      <c r="K245" s="9" t="s">
        <v>56</v>
      </c>
      <c r="L245" s="12">
        <v>44811</v>
      </c>
      <c r="M245" s="13">
        <v>575</v>
      </c>
      <c r="N245" s="14"/>
      <c r="O245" s="14"/>
      <c r="P245" s="10"/>
      <c r="Q245" s="9"/>
      <c r="R245" s="13"/>
      <c r="S245" s="13">
        <v>0</v>
      </c>
      <c r="T245" s="16">
        <f>SUM(RAW_DATA!$S245-RAW_DATA!$R245)</f>
        <v>0</v>
      </c>
      <c r="U245" s="9"/>
      <c r="V245" s="9"/>
      <c r="W245" s="9" t="s">
        <v>33</v>
      </c>
      <c r="X245" s="9"/>
      <c r="Y245" s="17"/>
      <c r="Z245" s="17"/>
    </row>
    <row r="246" spans="1:26" ht="15.75" customHeight="1">
      <c r="A246" s="9" t="s">
        <v>642</v>
      </c>
      <c r="B246" s="9" t="s">
        <v>138</v>
      </c>
      <c r="C246" s="9" t="s">
        <v>102</v>
      </c>
      <c r="D246" s="9" t="s">
        <v>103</v>
      </c>
      <c r="E246" s="9">
        <v>1131965</v>
      </c>
      <c r="F246" s="9">
        <v>85545</v>
      </c>
      <c r="G246" s="10" t="s">
        <v>28</v>
      </c>
      <c r="H246" s="9" t="s">
        <v>83</v>
      </c>
      <c r="I246" s="9" t="s">
        <v>50</v>
      </c>
      <c r="J246" s="11" t="s">
        <v>55</v>
      </c>
      <c r="K246" s="9" t="s">
        <v>32</v>
      </c>
      <c r="L246" s="12">
        <v>44754</v>
      </c>
      <c r="M246" s="13">
        <v>575</v>
      </c>
      <c r="N246" s="14">
        <v>45119</v>
      </c>
      <c r="O246" s="14">
        <v>45136</v>
      </c>
      <c r="P246" s="10">
        <v>148</v>
      </c>
      <c r="Q246" s="15">
        <v>45734</v>
      </c>
      <c r="R246" s="13">
        <v>14183.93</v>
      </c>
      <c r="S246" s="13">
        <v>14183.93</v>
      </c>
      <c r="T246" s="16">
        <f>SUM(RAW_DATA!$S246-RAW_DATA!$R246)</f>
        <v>0</v>
      </c>
      <c r="U246" s="9">
        <v>852349</v>
      </c>
      <c r="V246" s="15">
        <v>45799</v>
      </c>
      <c r="W246" s="9" t="s">
        <v>41</v>
      </c>
      <c r="X246" s="18" t="s">
        <v>643</v>
      </c>
      <c r="Y246" s="17"/>
      <c r="Z246" s="17"/>
    </row>
    <row r="247" spans="1:26" ht="15.75" customHeight="1">
      <c r="A247" s="9" t="s">
        <v>644</v>
      </c>
      <c r="B247" s="9" t="s">
        <v>138</v>
      </c>
      <c r="C247" s="9" t="s">
        <v>645</v>
      </c>
      <c r="D247" s="9" t="s">
        <v>646</v>
      </c>
      <c r="E247" s="9">
        <v>1204825</v>
      </c>
      <c r="F247" s="9">
        <v>89737</v>
      </c>
      <c r="G247" s="10" t="s">
        <v>28</v>
      </c>
      <c r="H247" s="9" t="s">
        <v>83</v>
      </c>
      <c r="I247" s="9" t="s">
        <v>50</v>
      </c>
      <c r="J247" s="11" t="s">
        <v>55</v>
      </c>
      <c r="K247" s="9" t="s">
        <v>32</v>
      </c>
      <c r="L247" s="12">
        <v>45233</v>
      </c>
      <c r="M247" s="13">
        <v>4200</v>
      </c>
      <c r="N247" s="14">
        <v>45232</v>
      </c>
      <c r="O247" s="14">
        <v>45235</v>
      </c>
      <c r="P247" s="10">
        <v>98</v>
      </c>
      <c r="Q247" s="15">
        <v>45442</v>
      </c>
      <c r="R247" s="13">
        <v>5440.93</v>
      </c>
      <c r="S247" s="13">
        <v>5440.93</v>
      </c>
      <c r="T247" s="16">
        <f>SUM(RAW_DATA!$S247-RAW_DATA!$R247)</f>
        <v>0</v>
      </c>
      <c r="U247" s="9">
        <v>824527</v>
      </c>
      <c r="V247" s="15">
        <v>45478</v>
      </c>
      <c r="W247" s="9" t="s">
        <v>41</v>
      </c>
      <c r="X247" s="9"/>
      <c r="Y247" s="17"/>
      <c r="Z247" s="17"/>
    </row>
    <row r="248" spans="1:26" ht="15.75" customHeight="1">
      <c r="A248" s="9" t="s">
        <v>647</v>
      </c>
      <c r="B248" s="9" t="s">
        <v>138</v>
      </c>
      <c r="C248" s="9" t="s">
        <v>645</v>
      </c>
      <c r="D248" s="9" t="s">
        <v>648</v>
      </c>
      <c r="E248" s="9">
        <v>1191451</v>
      </c>
      <c r="F248" s="9">
        <v>88616</v>
      </c>
      <c r="G248" s="10" t="s">
        <v>28</v>
      </c>
      <c r="H248" s="9" t="s">
        <v>83</v>
      </c>
      <c r="I248" s="9" t="s">
        <v>50</v>
      </c>
      <c r="J248" s="11" t="s">
        <v>55</v>
      </c>
      <c r="K248" s="9" t="s">
        <v>56</v>
      </c>
      <c r="L248" s="12">
        <v>45152</v>
      </c>
      <c r="M248" s="13"/>
      <c r="N248" s="14"/>
      <c r="O248" s="14"/>
      <c r="P248" s="10"/>
      <c r="Q248" s="9"/>
      <c r="R248" s="13"/>
      <c r="S248" s="13">
        <v>0</v>
      </c>
      <c r="T248" s="16">
        <f>SUM(RAW_DATA!$S248-RAW_DATA!$R248)</f>
        <v>0</v>
      </c>
      <c r="U248" s="9"/>
      <c r="V248" s="9"/>
      <c r="W248" s="9" t="s">
        <v>33</v>
      </c>
      <c r="X248" s="9"/>
      <c r="Y248" s="17"/>
      <c r="Z248" s="17"/>
    </row>
    <row r="249" spans="1:26" ht="15.75" customHeight="1">
      <c r="A249" s="9"/>
      <c r="B249" s="9" t="s">
        <v>138</v>
      </c>
      <c r="C249" s="9" t="s">
        <v>649</v>
      </c>
      <c r="D249" s="9" t="s">
        <v>650</v>
      </c>
      <c r="E249" s="9">
        <v>1192028</v>
      </c>
      <c r="F249" s="9">
        <v>88590</v>
      </c>
      <c r="G249" s="10" t="s">
        <v>28</v>
      </c>
      <c r="H249" s="9" t="s">
        <v>90</v>
      </c>
      <c r="I249" s="9" t="s">
        <v>50</v>
      </c>
      <c r="J249" s="11" t="s">
        <v>55</v>
      </c>
      <c r="K249" s="9" t="s">
        <v>56</v>
      </c>
      <c r="L249" s="12">
        <v>45161</v>
      </c>
      <c r="M249" s="13">
        <v>575</v>
      </c>
      <c r="N249" s="14"/>
      <c r="O249" s="14"/>
      <c r="P249" s="10"/>
      <c r="Q249" s="9"/>
      <c r="R249" s="13"/>
      <c r="S249" s="13">
        <v>0</v>
      </c>
      <c r="T249" s="16">
        <f>SUM(RAW_DATA!$S249-RAW_DATA!$R249)</f>
        <v>0</v>
      </c>
      <c r="U249" s="9"/>
      <c r="V249" s="9"/>
      <c r="W249" s="9" t="s">
        <v>33</v>
      </c>
      <c r="X249" s="9"/>
      <c r="Y249" s="17"/>
      <c r="Z249" s="17"/>
    </row>
    <row r="250" spans="1:26" ht="15.75" customHeight="1">
      <c r="A250" s="9" t="s">
        <v>651</v>
      </c>
      <c r="B250" s="9" t="s">
        <v>138</v>
      </c>
      <c r="C250" s="9" t="s">
        <v>652</v>
      </c>
      <c r="D250" s="9" t="s">
        <v>653</v>
      </c>
      <c r="E250" s="9">
        <v>1243762</v>
      </c>
      <c r="F250" s="9">
        <v>92007</v>
      </c>
      <c r="G250" s="10" t="s">
        <v>28</v>
      </c>
      <c r="H250" s="9" t="s">
        <v>83</v>
      </c>
      <c r="I250" s="9" t="s">
        <v>50</v>
      </c>
      <c r="J250" s="11" t="s">
        <v>55</v>
      </c>
      <c r="K250" s="9" t="s">
        <v>32</v>
      </c>
      <c r="L250" s="12">
        <v>45443</v>
      </c>
      <c r="M250" s="13">
        <v>4100</v>
      </c>
      <c r="N250" s="14">
        <v>45444</v>
      </c>
      <c r="O250" s="14">
        <v>45445</v>
      </c>
      <c r="P250" s="10">
        <v>136</v>
      </c>
      <c r="Q250" s="15">
        <v>45575</v>
      </c>
      <c r="R250" s="13">
        <v>3557.55</v>
      </c>
      <c r="S250" s="13">
        <v>3557.55</v>
      </c>
      <c r="T250" s="16">
        <f>SUM(RAW_DATA!$S250-RAW_DATA!$R250)</f>
        <v>0</v>
      </c>
      <c r="U250" s="9">
        <v>835021</v>
      </c>
      <c r="V250" s="15">
        <v>45602</v>
      </c>
      <c r="W250" s="9" t="s">
        <v>41</v>
      </c>
      <c r="X250" s="9"/>
      <c r="Y250" s="17"/>
      <c r="Z250" s="17"/>
    </row>
    <row r="251" spans="1:26" ht="15.75" customHeight="1">
      <c r="A251" s="9" t="s">
        <v>654</v>
      </c>
      <c r="B251" s="9" t="s">
        <v>138</v>
      </c>
      <c r="C251" s="9" t="s">
        <v>655</v>
      </c>
      <c r="D251" s="9" t="s">
        <v>656</v>
      </c>
      <c r="E251" s="9">
        <v>1161238</v>
      </c>
      <c r="F251" s="9">
        <v>86946</v>
      </c>
      <c r="G251" s="10" t="s">
        <v>28</v>
      </c>
      <c r="H251" s="9" t="s">
        <v>154</v>
      </c>
      <c r="I251" s="9" t="s">
        <v>657</v>
      </c>
      <c r="J251" s="11" t="s">
        <v>55</v>
      </c>
      <c r="K251" s="9" t="s">
        <v>32</v>
      </c>
      <c r="L251" s="12">
        <v>44937</v>
      </c>
      <c r="M251" s="13">
        <v>25845</v>
      </c>
      <c r="N251" s="14">
        <v>44972</v>
      </c>
      <c r="O251" s="14">
        <v>45175</v>
      </c>
      <c r="P251" s="10">
        <v>235</v>
      </c>
      <c r="Q251" s="15">
        <v>45862</v>
      </c>
      <c r="R251" s="13">
        <v>23289.08</v>
      </c>
      <c r="S251" s="13">
        <v>0</v>
      </c>
      <c r="T251" s="16">
        <f>SUM(RAW_DATA!$S251-RAW_DATA!$R251)</f>
        <v>-23289.08</v>
      </c>
      <c r="U251" s="9"/>
      <c r="V251" s="9"/>
      <c r="W251" s="9" t="s">
        <v>33</v>
      </c>
      <c r="X251" s="9"/>
      <c r="Y251" s="17"/>
      <c r="Z251" s="17"/>
    </row>
    <row r="252" spans="1:26" ht="15.75" customHeight="1">
      <c r="A252" s="9" t="s">
        <v>658</v>
      </c>
      <c r="B252" s="9" t="s">
        <v>138</v>
      </c>
      <c r="C252" s="9" t="s">
        <v>659</v>
      </c>
      <c r="D252" s="9" t="s">
        <v>660</v>
      </c>
      <c r="E252" s="9">
        <v>1160021</v>
      </c>
      <c r="F252" s="9">
        <v>87036</v>
      </c>
      <c r="G252" s="10" t="s">
        <v>28</v>
      </c>
      <c r="H252" s="9" t="s">
        <v>90</v>
      </c>
      <c r="I252" s="9" t="s">
        <v>50</v>
      </c>
      <c r="J252" s="11" t="s">
        <v>55</v>
      </c>
      <c r="K252" s="9" t="s">
        <v>32</v>
      </c>
      <c r="L252" s="12">
        <v>44939</v>
      </c>
      <c r="M252" s="13">
        <v>575</v>
      </c>
      <c r="N252" s="14">
        <v>45028</v>
      </c>
      <c r="O252" s="14">
        <v>45143</v>
      </c>
      <c r="P252" s="10">
        <v>115</v>
      </c>
      <c r="Q252" s="15">
        <v>45504</v>
      </c>
      <c r="R252" s="13">
        <v>48501.86</v>
      </c>
      <c r="S252" s="13">
        <v>48501.86</v>
      </c>
      <c r="T252" s="16">
        <f>SUM(RAW_DATA!$S252-RAW_DATA!$R252)</f>
        <v>0</v>
      </c>
      <c r="U252" s="9">
        <v>828152</v>
      </c>
      <c r="V252" s="15">
        <v>45531</v>
      </c>
      <c r="W252" s="9" t="s">
        <v>41</v>
      </c>
      <c r="X252" s="9"/>
      <c r="Y252" s="17"/>
      <c r="Z252" s="17"/>
    </row>
    <row r="253" spans="1:26" ht="15.75" customHeight="1">
      <c r="A253" s="9" t="s">
        <v>661</v>
      </c>
      <c r="B253" s="9" t="s">
        <v>138</v>
      </c>
      <c r="C253" s="9" t="s">
        <v>107</v>
      </c>
      <c r="D253" s="9" t="s">
        <v>108</v>
      </c>
      <c r="E253" s="9">
        <v>1153592</v>
      </c>
      <c r="F253" s="9">
        <v>86738</v>
      </c>
      <c r="G253" s="10" t="s">
        <v>28</v>
      </c>
      <c r="H253" s="9" t="s">
        <v>154</v>
      </c>
      <c r="I253" s="9" t="s">
        <v>39</v>
      </c>
      <c r="J253" s="11" t="s">
        <v>55</v>
      </c>
      <c r="K253" s="9" t="s">
        <v>32</v>
      </c>
      <c r="L253" s="12">
        <v>44887</v>
      </c>
      <c r="M253" s="13">
        <v>15045</v>
      </c>
      <c r="N253" s="14">
        <v>45128</v>
      </c>
      <c r="O253" s="14">
        <v>45130</v>
      </c>
      <c r="P253" s="10">
        <v>86</v>
      </c>
      <c r="Q253" s="15">
        <v>45415</v>
      </c>
      <c r="R253" s="13">
        <v>6607.2</v>
      </c>
      <c r="S253" s="13">
        <v>6607.2</v>
      </c>
      <c r="T253" s="16">
        <f>SUM(RAW_DATA!$S253-RAW_DATA!$R253)</f>
        <v>0</v>
      </c>
      <c r="U253" s="9">
        <v>820793</v>
      </c>
      <c r="V253" s="15">
        <v>45432</v>
      </c>
      <c r="W253" s="9" t="s">
        <v>41</v>
      </c>
      <c r="X253" s="9"/>
      <c r="Y253" s="17"/>
      <c r="Z253" s="17"/>
    </row>
    <row r="254" spans="1:26" ht="15.75" customHeight="1">
      <c r="A254" s="9" t="s">
        <v>662</v>
      </c>
      <c r="B254" s="9" t="s">
        <v>138</v>
      </c>
      <c r="C254" s="9" t="s">
        <v>663</v>
      </c>
      <c r="D254" s="9" t="s">
        <v>664</v>
      </c>
      <c r="E254" s="9">
        <v>1188339</v>
      </c>
      <c r="F254" s="9">
        <v>88787</v>
      </c>
      <c r="G254" s="10" t="s">
        <v>28</v>
      </c>
      <c r="H254" s="9" t="s">
        <v>90</v>
      </c>
      <c r="I254" s="9" t="s">
        <v>39</v>
      </c>
      <c r="J254" s="11" t="s">
        <v>55</v>
      </c>
      <c r="K254" s="9" t="s">
        <v>56</v>
      </c>
      <c r="L254" s="12">
        <v>45133</v>
      </c>
      <c r="M254" s="13"/>
      <c r="N254" s="14"/>
      <c r="O254" s="14"/>
      <c r="P254" s="10"/>
      <c r="Q254" s="9"/>
      <c r="R254" s="13"/>
      <c r="S254" s="13">
        <v>0</v>
      </c>
      <c r="T254" s="16">
        <f>SUM(RAW_DATA!$S254-RAW_DATA!$R254)</f>
        <v>0</v>
      </c>
      <c r="U254" s="9"/>
      <c r="V254" s="9"/>
      <c r="W254" s="9" t="s">
        <v>33</v>
      </c>
      <c r="X254" s="9"/>
      <c r="Y254" s="17"/>
      <c r="Z254" s="17"/>
    </row>
    <row r="255" spans="1:26" ht="15.75" customHeight="1">
      <c r="A255" s="9" t="s">
        <v>665</v>
      </c>
      <c r="B255" s="9" t="s">
        <v>138</v>
      </c>
      <c r="C255" s="9" t="s">
        <v>666</v>
      </c>
      <c r="D255" s="9" t="s">
        <v>667</v>
      </c>
      <c r="E255" s="9">
        <v>1162079</v>
      </c>
      <c r="F255" s="9">
        <v>87060</v>
      </c>
      <c r="G255" s="10" t="s">
        <v>28</v>
      </c>
      <c r="H255" s="9" t="s">
        <v>83</v>
      </c>
      <c r="I255" s="9" t="s">
        <v>50</v>
      </c>
      <c r="J255" s="11" t="s">
        <v>55</v>
      </c>
      <c r="K255" s="9" t="s">
        <v>32</v>
      </c>
      <c r="L255" s="12">
        <v>44953</v>
      </c>
      <c r="M255" s="13">
        <v>575</v>
      </c>
      <c r="N255" s="14">
        <v>45162</v>
      </c>
      <c r="O255" s="14">
        <v>45234</v>
      </c>
      <c r="P255" s="10">
        <v>90</v>
      </c>
      <c r="Q255" s="15">
        <v>45419</v>
      </c>
      <c r="R255" s="13">
        <v>39716.839999999997</v>
      </c>
      <c r="S255" s="13">
        <v>39716.839999999997</v>
      </c>
      <c r="T255" s="16">
        <f>SUM(RAW_DATA!$S255-RAW_DATA!$R255)</f>
        <v>0</v>
      </c>
      <c r="U255" s="9">
        <v>824529</v>
      </c>
      <c r="V255" s="15">
        <v>45478</v>
      </c>
      <c r="W255" s="9" t="s">
        <v>41</v>
      </c>
      <c r="X255" s="9"/>
      <c r="Y255" s="17"/>
      <c r="Z255" s="17"/>
    </row>
    <row r="256" spans="1:26" ht="15.75" customHeight="1">
      <c r="A256" s="9" t="s">
        <v>668</v>
      </c>
      <c r="B256" s="9" t="s">
        <v>138</v>
      </c>
      <c r="C256" s="9" t="s">
        <v>669</v>
      </c>
      <c r="D256" s="9" t="s">
        <v>670</v>
      </c>
      <c r="E256" s="9">
        <v>1170969</v>
      </c>
      <c r="F256" s="9">
        <v>87623</v>
      </c>
      <c r="G256" s="10" t="s">
        <v>28</v>
      </c>
      <c r="H256" s="9" t="s">
        <v>154</v>
      </c>
      <c r="I256" s="9" t="s">
        <v>657</v>
      </c>
      <c r="J256" s="11" t="s">
        <v>55</v>
      </c>
      <c r="K256" s="9" t="s">
        <v>32</v>
      </c>
      <c r="L256" s="12">
        <v>45028</v>
      </c>
      <c r="M256" s="13">
        <v>21520</v>
      </c>
      <c r="N256" s="14">
        <v>45035</v>
      </c>
      <c r="O256" s="14">
        <v>45151</v>
      </c>
      <c r="P256" s="10">
        <v>207</v>
      </c>
      <c r="Q256" s="15">
        <v>45826</v>
      </c>
      <c r="R256" s="13">
        <v>25507.87</v>
      </c>
      <c r="S256" s="13">
        <v>0</v>
      </c>
      <c r="T256" s="16">
        <f>SUM(RAW_DATA!$S256-RAW_DATA!$R256)</f>
        <v>-25507.87</v>
      </c>
      <c r="U256" s="9"/>
      <c r="V256" s="9"/>
      <c r="W256" s="9" t="s">
        <v>33</v>
      </c>
      <c r="X256" s="9"/>
      <c r="Y256" s="17"/>
      <c r="Z256" s="17"/>
    </row>
    <row r="257" spans="1:26" ht="15.75" customHeight="1">
      <c r="A257" s="9" t="s">
        <v>671</v>
      </c>
      <c r="B257" s="9" t="s">
        <v>138</v>
      </c>
      <c r="C257" s="9" t="s">
        <v>672</v>
      </c>
      <c r="D257" s="9" t="s">
        <v>673</v>
      </c>
      <c r="E257" s="9">
        <v>1223718</v>
      </c>
      <c r="F257" s="9">
        <v>89963</v>
      </c>
      <c r="G257" s="10" t="s">
        <v>28</v>
      </c>
      <c r="H257" s="9" t="s">
        <v>154</v>
      </c>
      <c r="I257" s="9" t="s">
        <v>39</v>
      </c>
      <c r="J257" s="11" t="s">
        <v>55</v>
      </c>
      <c r="K257" s="9" t="s">
        <v>97</v>
      </c>
      <c r="L257" s="12">
        <v>45365</v>
      </c>
      <c r="M257" s="13">
        <v>13900</v>
      </c>
      <c r="N257" s="14"/>
      <c r="O257" s="14"/>
      <c r="P257" s="10"/>
      <c r="Q257" s="9"/>
      <c r="R257" s="13"/>
      <c r="S257" s="13">
        <v>0</v>
      </c>
      <c r="T257" s="16">
        <f>SUM(RAW_DATA!$S257-RAW_DATA!$R257)</f>
        <v>0</v>
      </c>
      <c r="U257" s="9"/>
      <c r="V257" s="9"/>
      <c r="W257" s="9" t="s">
        <v>33</v>
      </c>
      <c r="X257" s="9"/>
      <c r="Y257" s="17"/>
      <c r="Z257" s="17"/>
    </row>
    <row r="258" spans="1:26" ht="15.75" customHeight="1">
      <c r="A258" s="9" t="s">
        <v>674</v>
      </c>
      <c r="B258" s="9" t="s">
        <v>138</v>
      </c>
      <c r="C258" s="9" t="s">
        <v>672</v>
      </c>
      <c r="D258" s="9" t="s">
        <v>673</v>
      </c>
      <c r="E258" s="9">
        <v>1223719</v>
      </c>
      <c r="F258" s="9">
        <v>89359</v>
      </c>
      <c r="G258" s="10" t="s">
        <v>28</v>
      </c>
      <c r="H258" s="9" t="s">
        <v>154</v>
      </c>
      <c r="I258" s="9" t="s">
        <v>39</v>
      </c>
      <c r="J258" s="11" t="s">
        <v>55</v>
      </c>
      <c r="K258" s="9" t="s">
        <v>97</v>
      </c>
      <c r="L258" s="12">
        <v>45365</v>
      </c>
      <c r="M258" s="13">
        <v>13900</v>
      </c>
      <c r="N258" s="14"/>
      <c r="O258" s="14"/>
      <c r="P258" s="10"/>
      <c r="Q258" s="9"/>
      <c r="R258" s="13"/>
      <c r="S258" s="13">
        <v>0</v>
      </c>
      <c r="T258" s="16">
        <f>SUM(RAW_DATA!$S258-RAW_DATA!$R258)</f>
        <v>0</v>
      </c>
      <c r="U258" s="9"/>
      <c r="V258" s="9"/>
      <c r="W258" s="9" t="s">
        <v>33</v>
      </c>
      <c r="X258" s="9"/>
      <c r="Y258" s="17"/>
      <c r="Z258" s="17"/>
    </row>
    <row r="259" spans="1:26" ht="15.75" customHeight="1">
      <c r="A259" s="9" t="s">
        <v>675</v>
      </c>
      <c r="B259" s="9" t="s">
        <v>138</v>
      </c>
      <c r="C259" s="9" t="s">
        <v>676</v>
      </c>
      <c r="D259" s="9" t="s">
        <v>677</v>
      </c>
      <c r="E259" s="9">
        <v>1152671</v>
      </c>
      <c r="F259" s="9">
        <v>86707</v>
      </c>
      <c r="G259" s="10" t="s">
        <v>28</v>
      </c>
      <c r="H259" s="9" t="s">
        <v>83</v>
      </c>
      <c r="I259" s="9" t="s">
        <v>39</v>
      </c>
      <c r="J259" s="11" t="s">
        <v>55</v>
      </c>
      <c r="K259" s="9" t="s">
        <v>32</v>
      </c>
      <c r="L259" s="12">
        <v>44897</v>
      </c>
      <c r="M259" s="13">
        <v>13200</v>
      </c>
      <c r="N259" s="14">
        <v>45207</v>
      </c>
      <c r="O259" s="14">
        <v>45208</v>
      </c>
      <c r="P259" s="10">
        <v>93</v>
      </c>
      <c r="Q259" s="15">
        <v>45433</v>
      </c>
      <c r="R259" s="13">
        <v>5505.39</v>
      </c>
      <c r="S259" s="13">
        <v>5505.39</v>
      </c>
      <c r="T259" s="16">
        <f>SUM(RAW_DATA!$S259-RAW_DATA!$R259)</f>
        <v>0</v>
      </c>
      <c r="U259" s="9">
        <v>824041</v>
      </c>
      <c r="V259" s="15">
        <v>45474</v>
      </c>
      <c r="W259" s="9" t="s">
        <v>41</v>
      </c>
      <c r="X259" s="9"/>
      <c r="Y259" s="17"/>
      <c r="Z259" s="17"/>
    </row>
    <row r="260" spans="1:26" ht="15.75" customHeight="1">
      <c r="A260" s="9" t="s">
        <v>678</v>
      </c>
      <c r="B260" s="9" t="s">
        <v>138</v>
      </c>
      <c r="C260" s="9" t="s">
        <v>676</v>
      </c>
      <c r="D260" s="9" t="s">
        <v>677</v>
      </c>
      <c r="E260" s="9">
        <v>1135183</v>
      </c>
      <c r="F260" s="9">
        <v>85777</v>
      </c>
      <c r="G260" s="10" t="s">
        <v>28</v>
      </c>
      <c r="H260" s="9" t="s">
        <v>83</v>
      </c>
      <c r="I260" s="9" t="s">
        <v>50</v>
      </c>
      <c r="J260" s="11" t="s">
        <v>55</v>
      </c>
      <c r="K260" s="9" t="s">
        <v>32</v>
      </c>
      <c r="L260" s="12">
        <v>44771</v>
      </c>
      <c r="M260" s="13">
        <v>3900</v>
      </c>
      <c r="N260" s="14">
        <v>44771</v>
      </c>
      <c r="O260" s="14">
        <v>44772</v>
      </c>
      <c r="P260" s="10">
        <v>192</v>
      </c>
      <c r="Q260" s="19">
        <v>45824</v>
      </c>
      <c r="R260" s="13">
        <v>2079.1999999999998</v>
      </c>
      <c r="S260" s="13">
        <v>0</v>
      </c>
      <c r="T260" s="16">
        <f>SUM(RAW_DATA!$S260-RAW_DATA!$R260)</f>
        <v>-2079.1999999999998</v>
      </c>
      <c r="U260" s="9"/>
      <c r="V260" s="9"/>
      <c r="W260" s="9" t="s">
        <v>33</v>
      </c>
      <c r="X260" s="9"/>
      <c r="Y260" s="17"/>
      <c r="Z260" s="17"/>
    </row>
    <row r="261" spans="1:26" ht="15.75" customHeight="1">
      <c r="A261" s="9" t="s">
        <v>679</v>
      </c>
      <c r="B261" s="9" t="s">
        <v>138</v>
      </c>
      <c r="C261" s="9" t="s">
        <v>680</v>
      </c>
      <c r="D261" s="9" t="s">
        <v>681</v>
      </c>
      <c r="E261" s="9">
        <v>1129932</v>
      </c>
      <c r="F261" s="9">
        <v>85470</v>
      </c>
      <c r="G261" s="10" t="s">
        <v>28</v>
      </c>
      <c r="H261" s="9" t="s">
        <v>90</v>
      </c>
      <c r="I261" s="9" t="s">
        <v>50</v>
      </c>
      <c r="J261" s="11" t="s">
        <v>40</v>
      </c>
      <c r="K261" s="9" t="s">
        <v>32</v>
      </c>
      <c r="L261" s="12">
        <v>44736</v>
      </c>
      <c r="M261" s="13">
        <v>4100</v>
      </c>
      <c r="N261" s="14">
        <v>44737</v>
      </c>
      <c r="O261" s="14">
        <v>44738</v>
      </c>
      <c r="P261" s="10">
        <v>5</v>
      </c>
      <c r="Q261" s="15">
        <v>44910</v>
      </c>
      <c r="R261" s="13">
        <v>3300.38</v>
      </c>
      <c r="S261" s="13">
        <v>3300.38</v>
      </c>
      <c r="T261" s="16">
        <f>SUM(RAW_DATA!$S261-RAW_DATA!$R261)</f>
        <v>0</v>
      </c>
      <c r="U261" s="9">
        <v>788350</v>
      </c>
      <c r="V261" s="15">
        <v>44966</v>
      </c>
      <c r="W261" s="15" t="s">
        <v>41</v>
      </c>
      <c r="X261" s="9"/>
      <c r="Y261" s="17"/>
      <c r="Z261" s="17"/>
    </row>
    <row r="262" spans="1:26" ht="15.75" customHeight="1">
      <c r="A262" s="9" t="s">
        <v>682</v>
      </c>
      <c r="B262" s="9" t="s">
        <v>138</v>
      </c>
      <c r="C262" s="9" t="s">
        <v>680</v>
      </c>
      <c r="D262" s="9" t="s">
        <v>681</v>
      </c>
      <c r="E262" s="9">
        <v>1183628</v>
      </c>
      <c r="F262" s="9">
        <v>88349</v>
      </c>
      <c r="G262" s="10" t="s">
        <v>28</v>
      </c>
      <c r="H262" s="9" t="s">
        <v>90</v>
      </c>
      <c r="I262" s="9" t="s">
        <v>50</v>
      </c>
      <c r="J262" s="11" t="s">
        <v>55</v>
      </c>
      <c r="K262" s="9" t="s">
        <v>32</v>
      </c>
      <c r="L262" s="12">
        <v>45086</v>
      </c>
      <c r="M262" s="13">
        <v>6175</v>
      </c>
      <c r="N262" s="14">
        <v>45086</v>
      </c>
      <c r="O262" s="14">
        <v>45087</v>
      </c>
      <c r="P262" s="10">
        <v>49</v>
      </c>
      <c r="Q262" s="15">
        <v>45216</v>
      </c>
      <c r="R262" s="13">
        <v>7665.88</v>
      </c>
      <c r="S262" s="13">
        <v>7665.88</v>
      </c>
      <c r="T262" s="16">
        <f>SUM(RAW_DATA!$S262-RAW_DATA!$R262)</f>
        <v>0</v>
      </c>
      <c r="U262" s="9">
        <v>807569</v>
      </c>
      <c r="V262" s="15">
        <v>45238</v>
      </c>
      <c r="W262" s="9" t="s">
        <v>41</v>
      </c>
      <c r="X262" s="9"/>
      <c r="Y262" s="17"/>
      <c r="Z262" s="17"/>
    </row>
    <row r="263" spans="1:26" ht="15.75" customHeight="1">
      <c r="A263" s="9" t="s">
        <v>683</v>
      </c>
      <c r="B263" s="9" t="s">
        <v>138</v>
      </c>
      <c r="C263" s="9" t="s">
        <v>684</v>
      </c>
      <c r="D263" s="9" t="s">
        <v>685</v>
      </c>
      <c r="E263" s="9">
        <v>1134593</v>
      </c>
      <c r="F263" s="9">
        <v>85622</v>
      </c>
      <c r="G263" s="10" t="s">
        <v>28</v>
      </c>
      <c r="H263" s="9" t="s">
        <v>90</v>
      </c>
      <c r="I263" s="9" t="s">
        <v>50</v>
      </c>
      <c r="J263" s="11" t="s">
        <v>40</v>
      </c>
      <c r="K263" s="9" t="s">
        <v>32</v>
      </c>
      <c r="L263" s="12">
        <v>44764</v>
      </c>
      <c r="M263" s="13">
        <v>6575</v>
      </c>
      <c r="N263" s="14">
        <v>44764</v>
      </c>
      <c r="O263" s="14">
        <v>44787</v>
      </c>
      <c r="P263" s="10">
        <v>16</v>
      </c>
      <c r="Q263" s="15">
        <v>45099</v>
      </c>
      <c r="R263" s="13">
        <v>15635.03</v>
      </c>
      <c r="S263" s="13">
        <v>15635.03</v>
      </c>
      <c r="T263" s="16">
        <f>SUM(RAW_DATA!$S263-RAW_DATA!$R263)</f>
        <v>0</v>
      </c>
      <c r="U263" s="9">
        <v>799300</v>
      </c>
      <c r="V263" s="15">
        <v>45119</v>
      </c>
      <c r="W263" s="15" t="s">
        <v>41</v>
      </c>
      <c r="X263" s="9"/>
      <c r="Y263" s="17"/>
      <c r="Z263" s="17"/>
    </row>
    <row r="264" spans="1:26" ht="15.75" customHeight="1">
      <c r="A264" s="9"/>
      <c r="B264" s="9" t="s">
        <v>138</v>
      </c>
      <c r="C264" s="9" t="s">
        <v>684</v>
      </c>
      <c r="D264" s="9" t="s">
        <v>685</v>
      </c>
      <c r="E264" s="9">
        <v>1323411</v>
      </c>
      <c r="F264" s="9">
        <v>94004</v>
      </c>
      <c r="G264" s="10" t="s">
        <v>28</v>
      </c>
      <c r="H264" s="9" t="s">
        <v>154</v>
      </c>
      <c r="I264" s="9" t="s">
        <v>39</v>
      </c>
      <c r="J264" s="11" t="s">
        <v>55</v>
      </c>
      <c r="K264" s="9" t="s">
        <v>97</v>
      </c>
      <c r="L264" s="12">
        <v>45622</v>
      </c>
      <c r="M264" s="13">
        <v>14100</v>
      </c>
      <c r="N264" s="14"/>
      <c r="O264" s="14"/>
      <c r="P264" s="10"/>
      <c r="Q264" s="15"/>
      <c r="R264" s="13"/>
      <c r="S264" s="13">
        <v>0</v>
      </c>
      <c r="T264" s="16"/>
      <c r="U264" s="9"/>
      <c r="V264" s="15"/>
      <c r="W264" s="15" t="s">
        <v>33</v>
      </c>
      <c r="X264" s="9"/>
      <c r="Y264" s="17"/>
      <c r="Z264" s="17"/>
    </row>
    <row r="265" spans="1:26" ht="15.75" customHeight="1">
      <c r="A265" s="9" t="s">
        <v>686</v>
      </c>
      <c r="B265" s="9" t="s">
        <v>138</v>
      </c>
      <c r="C265" s="9" t="s">
        <v>687</v>
      </c>
      <c r="D265" s="9" t="s">
        <v>688</v>
      </c>
      <c r="E265" s="9">
        <v>1120169</v>
      </c>
      <c r="F265" s="9">
        <v>67089</v>
      </c>
      <c r="G265" s="10" t="s">
        <v>28</v>
      </c>
      <c r="H265" s="9" t="s">
        <v>83</v>
      </c>
      <c r="I265" s="9" t="s">
        <v>39</v>
      </c>
      <c r="J265" s="11" t="s">
        <v>40</v>
      </c>
      <c r="K265" s="9" t="s">
        <v>32</v>
      </c>
      <c r="L265" s="12">
        <v>44659</v>
      </c>
      <c r="M265" s="13">
        <v>4100</v>
      </c>
      <c r="N265" s="14">
        <v>44659</v>
      </c>
      <c r="O265" s="14">
        <v>45109</v>
      </c>
      <c r="P265" s="10">
        <v>162</v>
      </c>
      <c r="Q265" s="15">
        <v>45784</v>
      </c>
      <c r="R265" s="13">
        <v>9949.73</v>
      </c>
      <c r="S265" s="13">
        <v>9949.73</v>
      </c>
      <c r="T265" s="16">
        <f>SUM(RAW_DATA!$S265-RAW_DATA!$R265)</f>
        <v>0</v>
      </c>
      <c r="U265" s="9">
        <v>853438</v>
      </c>
      <c r="V265" s="15">
        <v>45814</v>
      </c>
      <c r="W265" s="9" t="s">
        <v>41</v>
      </c>
      <c r="X265" s="18" t="s">
        <v>689</v>
      </c>
      <c r="Y265" s="17"/>
      <c r="Z265" s="17"/>
    </row>
    <row r="266" spans="1:26" ht="15.75" customHeight="1">
      <c r="A266" s="9" t="s">
        <v>690</v>
      </c>
      <c r="B266" s="9" t="s">
        <v>138</v>
      </c>
      <c r="C266" s="9" t="s">
        <v>691</v>
      </c>
      <c r="D266" s="9" t="s">
        <v>692</v>
      </c>
      <c r="E266" s="9">
        <v>1200347</v>
      </c>
      <c r="F266" s="9">
        <v>89726</v>
      </c>
      <c r="G266" s="10" t="s">
        <v>28</v>
      </c>
      <c r="H266" s="9" t="s">
        <v>83</v>
      </c>
      <c r="I266" s="9" t="s">
        <v>50</v>
      </c>
      <c r="J266" s="11" t="s">
        <v>55</v>
      </c>
      <c r="K266" s="9" t="s">
        <v>32</v>
      </c>
      <c r="L266" s="12">
        <v>45217</v>
      </c>
      <c r="M266" s="13">
        <v>5700</v>
      </c>
      <c r="N266" s="14">
        <v>45212</v>
      </c>
      <c r="O266" s="14">
        <v>45214</v>
      </c>
      <c r="P266" s="10">
        <v>74</v>
      </c>
      <c r="Q266" s="15">
        <v>45400</v>
      </c>
      <c r="R266" s="13">
        <v>5378.1</v>
      </c>
      <c r="S266" s="13">
        <f>RAW_DATA!$R266</f>
        <v>5378.1</v>
      </c>
      <c r="T266" s="16">
        <f>SUM(RAW_DATA!$S266-RAW_DATA!$R266)</f>
        <v>0</v>
      </c>
      <c r="U266" s="9">
        <v>822278</v>
      </c>
      <c r="V266" s="15">
        <v>45450</v>
      </c>
      <c r="W266" s="9" t="s">
        <v>41</v>
      </c>
      <c r="X266" s="9"/>
      <c r="Y266" s="17"/>
      <c r="Z266" s="17"/>
    </row>
    <row r="267" spans="1:26" ht="15.75" customHeight="1">
      <c r="A267" s="9" t="s">
        <v>693</v>
      </c>
      <c r="B267" s="9" t="s">
        <v>138</v>
      </c>
      <c r="C267" s="9" t="s">
        <v>694</v>
      </c>
      <c r="D267" s="9" t="s">
        <v>695</v>
      </c>
      <c r="E267" s="9">
        <v>1300385</v>
      </c>
      <c r="F267" s="9">
        <v>92209</v>
      </c>
      <c r="G267" s="10" t="s">
        <v>28</v>
      </c>
      <c r="H267" s="9" t="s">
        <v>83</v>
      </c>
      <c r="I267" s="9" t="s">
        <v>50</v>
      </c>
      <c r="J267" s="11" t="s">
        <v>55</v>
      </c>
      <c r="K267" s="9" t="s">
        <v>97</v>
      </c>
      <c r="L267" s="12">
        <v>45491</v>
      </c>
      <c r="M267" s="13">
        <v>6198.04</v>
      </c>
      <c r="N267" s="14"/>
      <c r="O267" s="14"/>
      <c r="P267" s="10"/>
      <c r="Q267" s="15"/>
      <c r="R267" s="13"/>
      <c r="S267" s="13">
        <v>0</v>
      </c>
      <c r="T267" s="16">
        <f>SUM(RAW_DATA!$S267-RAW_DATA!$R267)</f>
        <v>0</v>
      </c>
      <c r="U267" s="9"/>
      <c r="V267" s="15"/>
      <c r="W267" s="9" t="s">
        <v>33</v>
      </c>
      <c r="X267" s="9"/>
      <c r="Y267" s="17"/>
      <c r="Z267" s="17"/>
    </row>
    <row r="268" spans="1:26" ht="15.75" customHeight="1">
      <c r="A268" s="9" t="s">
        <v>696</v>
      </c>
      <c r="B268" s="9" t="s">
        <v>138</v>
      </c>
      <c r="C268" s="9" t="s">
        <v>697</v>
      </c>
      <c r="D268" s="9" t="s">
        <v>698</v>
      </c>
      <c r="E268" s="9">
        <v>1233875</v>
      </c>
      <c r="F268" s="9">
        <v>91854</v>
      </c>
      <c r="G268" s="10" t="s">
        <v>28</v>
      </c>
      <c r="H268" s="9" t="s">
        <v>83</v>
      </c>
      <c r="I268" s="9" t="s">
        <v>50</v>
      </c>
      <c r="J268" s="11" t="s">
        <v>55</v>
      </c>
      <c r="K268" s="9" t="s">
        <v>97</v>
      </c>
      <c r="L268" s="12">
        <v>45429</v>
      </c>
      <c r="M268" s="13">
        <v>575</v>
      </c>
      <c r="N268" s="14"/>
      <c r="O268" s="14"/>
      <c r="P268" s="10"/>
      <c r="Q268" s="15"/>
      <c r="R268" s="13"/>
      <c r="S268" s="13">
        <v>0</v>
      </c>
      <c r="T268" s="16">
        <f>SUM(RAW_DATA!$S268-RAW_DATA!$R268)</f>
        <v>0</v>
      </c>
      <c r="U268" s="9"/>
      <c r="V268" s="15"/>
      <c r="W268" s="9" t="s">
        <v>33</v>
      </c>
      <c r="X268" s="9"/>
      <c r="Y268" s="17"/>
      <c r="Z268" s="17"/>
    </row>
    <row r="269" spans="1:26" ht="15.75" customHeight="1">
      <c r="A269" s="9" t="s">
        <v>699</v>
      </c>
      <c r="B269" s="9" t="s">
        <v>138</v>
      </c>
      <c r="C269" s="9" t="s">
        <v>697</v>
      </c>
      <c r="D269" s="9" t="s">
        <v>698</v>
      </c>
      <c r="E269" s="9">
        <v>1233397</v>
      </c>
      <c r="F269" s="9">
        <v>91832</v>
      </c>
      <c r="G269" s="10" t="s">
        <v>28</v>
      </c>
      <c r="H269" s="9" t="s">
        <v>83</v>
      </c>
      <c r="I269" s="9" t="s">
        <v>50</v>
      </c>
      <c r="J269" s="11" t="s">
        <v>55</v>
      </c>
      <c r="K269" s="9" t="s">
        <v>97</v>
      </c>
      <c r="L269" s="12">
        <v>45426</v>
      </c>
      <c r="M269" s="13">
        <v>575</v>
      </c>
      <c r="N269" s="14"/>
      <c r="O269" s="14"/>
      <c r="P269" s="10"/>
      <c r="Q269" s="15"/>
      <c r="R269" s="13"/>
      <c r="S269" s="13">
        <v>0</v>
      </c>
      <c r="T269" s="16">
        <f>SUM(RAW_DATA!$S269-RAW_DATA!$R269)</f>
        <v>0</v>
      </c>
      <c r="U269" s="9"/>
      <c r="V269" s="15"/>
      <c r="W269" s="9" t="s">
        <v>33</v>
      </c>
      <c r="X269" s="9"/>
      <c r="Y269" s="17"/>
      <c r="Z269" s="17"/>
    </row>
    <row r="270" spans="1:26" ht="15.75" customHeight="1">
      <c r="A270" s="9" t="s">
        <v>700</v>
      </c>
      <c r="B270" s="9" t="s">
        <v>138</v>
      </c>
      <c r="C270" s="9" t="s">
        <v>110</v>
      </c>
      <c r="D270" s="9" t="s">
        <v>111</v>
      </c>
      <c r="E270" s="9">
        <v>1174986</v>
      </c>
      <c r="F270" s="9">
        <v>87897</v>
      </c>
      <c r="G270" s="10" t="s">
        <v>28</v>
      </c>
      <c r="H270" s="9" t="s">
        <v>90</v>
      </c>
      <c r="I270" s="9" t="s">
        <v>50</v>
      </c>
      <c r="J270" s="11" t="s">
        <v>55</v>
      </c>
      <c r="K270" s="9" t="s">
        <v>32</v>
      </c>
      <c r="L270" s="12">
        <v>45028</v>
      </c>
      <c r="M270" s="13">
        <v>5575</v>
      </c>
      <c r="N270" s="14">
        <v>45023</v>
      </c>
      <c r="O270" s="14">
        <v>45029</v>
      </c>
      <c r="P270" s="10">
        <v>59</v>
      </c>
      <c r="Q270" s="15">
        <v>45329</v>
      </c>
      <c r="R270" s="13">
        <v>7810.55</v>
      </c>
      <c r="S270" s="13">
        <f>RAW_DATA!$R270</f>
        <v>7810.55</v>
      </c>
      <c r="T270" s="16">
        <f>SUM(RAW_DATA!$S270-RAW_DATA!$R270)</f>
        <v>0</v>
      </c>
      <c r="U270" s="9">
        <v>816890</v>
      </c>
      <c r="V270" s="15">
        <v>45384</v>
      </c>
      <c r="W270" s="9" t="s">
        <v>41</v>
      </c>
      <c r="X270" s="9"/>
      <c r="Y270" s="17"/>
      <c r="Z270" s="17"/>
    </row>
    <row r="271" spans="1:26" ht="15.75" customHeight="1">
      <c r="A271" s="9" t="s">
        <v>701</v>
      </c>
      <c r="B271" s="9" t="s">
        <v>138</v>
      </c>
      <c r="C271" s="9" t="s">
        <v>110</v>
      </c>
      <c r="D271" s="9" t="s">
        <v>111</v>
      </c>
      <c r="E271" s="9">
        <v>1159967</v>
      </c>
      <c r="F271" s="9">
        <v>87016</v>
      </c>
      <c r="G271" s="10" t="s">
        <v>28</v>
      </c>
      <c r="H271" s="9" t="s">
        <v>154</v>
      </c>
      <c r="I271" s="9" t="s">
        <v>39</v>
      </c>
      <c r="J271" s="11" t="s">
        <v>55</v>
      </c>
      <c r="K271" s="9" t="s">
        <v>32</v>
      </c>
      <c r="L271" s="12">
        <v>44930</v>
      </c>
      <c r="M271" s="13">
        <v>4500</v>
      </c>
      <c r="N271" s="14">
        <v>44956</v>
      </c>
      <c r="O271" s="14">
        <v>45557</v>
      </c>
      <c r="P271" s="10">
        <v>234</v>
      </c>
      <c r="Q271" s="15">
        <v>45862</v>
      </c>
      <c r="R271" s="13">
        <v>64978.59</v>
      </c>
      <c r="S271" s="13">
        <v>0</v>
      </c>
      <c r="T271" s="16">
        <f>SUM(RAW_DATA!$S271-RAW_DATA!$R271)</f>
        <v>-64978.59</v>
      </c>
      <c r="U271" s="9"/>
      <c r="V271" s="9"/>
      <c r="W271" s="9" t="s">
        <v>33</v>
      </c>
      <c r="X271" s="9"/>
      <c r="Y271" s="17"/>
      <c r="Z271" s="17"/>
    </row>
    <row r="272" spans="1:26" ht="15.75" customHeight="1">
      <c r="A272" s="9" t="s">
        <v>702</v>
      </c>
      <c r="B272" s="9" t="s">
        <v>138</v>
      </c>
      <c r="C272" s="9" t="s">
        <v>703</v>
      </c>
      <c r="D272" s="9" t="s">
        <v>704</v>
      </c>
      <c r="E272" s="9">
        <v>1189784</v>
      </c>
      <c r="F272" s="9">
        <v>88945</v>
      </c>
      <c r="G272" s="10" t="s">
        <v>28</v>
      </c>
      <c r="H272" s="9" t="s">
        <v>90</v>
      </c>
      <c r="I272" s="9" t="s">
        <v>50</v>
      </c>
      <c r="J272" s="11" t="s">
        <v>55</v>
      </c>
      <c r="K272" s="9" t="s">
        <v>32</v>
      </c>
      <c r="L272" s="12">
        <v>45138</v>
      </c>
      <c r="M272" s="13">
        <v>6575</v>
      </c>
      <c r="N272" s="14">
        <v>45138</v>
      </c>
      <c r="O272" s="14">
        <v>45139</v>
      </c>
      <c r="P272" s="10">
        <v>56</v>
      </c>
      <c r="Q272" s="15">
        <v>45329</v>
      </c>
      <c r="R272" s="13">
        <v>5992.9</v>
      </c>
      <c r="S272" s="13">
        <v>5992.9</v>
      </c>
      <c r="T272" s="16">
        <f>SUM(RAW_DATA!$S272-RAW_DATA!$R272)</f>
        <v>0</v>
      </c>
      <c r="U272" s="9">
        <v>818439</v>
      </c>
      <c r="V272" s="15">
        <v>45406</v>
      </c>
      <c r="W272" s="9" t="s">
        <v>41</v>
      </c>
      <c r="X272" s="9"/>
      <c r="Y272" s="17"/>
      <c r="Z272" s="17"/>
    </row>
    <row r="273" spans="1:26" ht="15.75" customHeight="1">
      <c r="A273" s="9" t="s">
        <v>705</v>
      </c>
      <c r="B273" s="9" t="s">
        <v>138</v>
      </c>
      <c r="C273" s="9" t="s">
        <v>706</v>
      </c>
      <c r="D273" s="9" t="s">
        <v>707</v>
      </c>
      <c r="E273" s="9">
        <v>1216051</v>
      </c>
      <c r="F273" s="9">
        <v>90480</v>
      </c>
      <c r="G273" s="10" t="s">
        <v>28</v>
      </c>
      <c r="H273" s="9" t="s">
        <v>83</v>
      </c>
      <c r="I273" s="9" t="s">
        <v>50</v>
      </c>
      <c r="J273" s="11" t="s">
        <v>55</v>
      </c>
      <c r="K273" s="9" t="s">
        <v>97</v>
      </c>
      <c r="L273" s="12">
        <v>45321</v>
      </c>
      <c r="M273" s="13">
        <v>1575</v>
      </c>
      <c r="N273" s="14"/>
      <c r="O273" s="14"/>
      <c r="P273" s="10"/>
      <c r="Q273" s="15"/>
      <c r="R273" s="13"/>
      <c r="S273" s="13">
        <v>0</v>
      </c>
      <c r="T273" s="16">
        <f>SUM(RAW_DATA!$S273-RAW_DATA!$R273)</f>
        <v>0</v>
      </c>
      <c r="U273" s="9"/>
      <c r="V273" s="15"/>
      <c r="W273" s="15" t="s">
        <v>33</v>
      </c>
      <c r="X273" s="9"/>
      <c r="Y273" s="17"/>
      <c r="Z273" s="17"/>
    </row>
    <row r="274" spans="1:26" ht="15.75" customHeight="1">
      <c r="A274" s="9" t="s">
        <v>708</v>
      </c>
      <c r="B274" s="9" t="s">
        <v>138</v>
      </c>
      <c r="C274" s="9" t="s">
        <v>706</v>
      </c>
      <c r="D274" s="9" t="s">
        <v>707</v>
      </c>
      <c r="E274" s="9">
        <v>1218989</v>
      </c>
      <c r="F274" s="9">
        <v>90784</v>
      </c>
      <c r="G274" s="10" t="s">
        <v>28</v>
      </c>
      <c r="H274" s="9" t="s">
        <v>83</v>
      </c>
      <c r="I274" s="9" t="s">
        <v>50</v>
      </c>
      <c r="J274" s="11" t="s">
        <v>55</v>
      </c>
      <c r="K274" s="9" t="s">
        <v>97</v>
      </c>
      <c r="L274" s="12">
        <v>45350</v>
      </c>
      <c r="M274" s="13">
        <v>1775</v>
      </c>
      <c r="N274" s="14"/>
      <c r="O274" s="14"/>
      <c r="P274" s="10"/>
      <c r="Q274" s="15"/>
      <c r="R274" s="13"/>
      <c r="S274" s="13">
        <v>0</v>
      </c>
      <c r="T274" s="16">
        <f>SUM(RAW_DATA!$S274-RAW_DATA!$R274)</f>
        <v>0</v>
      </c>
      <c r="U274" s="9"/>
      <c r="V274" s="15"/>
      <c r="W274" s="15" t="s">
        <v>33</v>
      </c>
      <c r="X274" s="9"/>
      <c r="Y274" s="17"/>
      <c r="Z274" s="17"/>
    </row>
    <row r="275" spans="1:26" ht="15.75" customHeight="1">
      <c r="A275" s="9" t="s">
        <v>709</v>
      </c>
      <c r="B275" s="9" t="s">
        <v>138</v>
      </c>
      <c r="C275" s="9" t="s">
        <v>710</v>
      </c>
      <c r="D275" s="9" t="s">
        <v>711</v>
      </c>
      <c r="E275" s="9">
        <v>1181631</v>
      </c>
      <c r="F275" s="9">
        <v>88287</v>
      </c>
      <c r="G275" s="10" t="s">
        <v>28</v>
      </c>
      <c r="H275" s="9" t="s">
        <v>90</v>
      </c>
      <c r="I275" s="9" t="s">
        <v>50</v>
      </c>
      <c r="J275" s="11" t="s">
        <v>55</v>
      </c>
      <c r="K275" s="9" t="s">
        <v>32</v>
      </c>
      <c r="L275" s="12">
        <v>45072</v>
      </c>
      <c r="M275" s="13">
        <v>5600</v>
      </c>
      <c r="N275" s="14">
        <v>45071</v>
      </c>
      <c r="O275" s="14">
        <v>45074</v>
      </c>
      <c r="P275" s="10">
        <v>62</v>
      </c>
      <c r="Q275" s="15">
        <v>45342</v>
      </c>
      <c r="R275" s="13">
        <v>5783.81</v>
      </c>
      <c r="S275" s="13">
        <f>RAW_DATA!$R275</f>
        <v>5783.81</v>
      </c>
      <c r="T275" s="16">
        <f>SUM(RAW_DATA!$S275-RAW_DATA!$R275)</f>
        <v>0</v>
      </c>
      <c r="U275" s="9">
        <v>817321</v>
      </c>
      <c r="V275" s="15">
        <v>45390</v>
      </c>
      <c r="W275" s="9" t="s">
        <v>41</v>
      </c>
      <c r="X275" s="9"/>
      <c r="Y275" s="17"/>
      <c r="Z275" s="17"/>
    </row>
    <row r="276" spans="1:26" ht="15.75" customHeight="1">
      <c r="A276" s="9" t="s">
        <v>712</v>
      </c>
      <c r="B276" s="9" t="s">
        <v>138</v>
      </c>
      <c r="C276" s="9" t="s">
        <v>713</v>
      </c>
      <c r="D276" s="9" t="s">
        <v>714</v>
      </c>
      <c r="E276" s="9">
        <v>1243886</v>
      </c>
      <c r="F276" s="9">
        <v>92299</v>
      </c>
      <c r="G276" s="10" t="s">
        <v>28</v>
      </c>
      <c r="H276" s="9"/>
      <c r="I276" s="9" t="s">
        <v>155</v>
      </c>
      <c r="J276" s="11" t="s">
        <v>55</v>
      </c>
      <c r="K276" s="9" t="s">
        <v>32</v>
      </c>
      <c r="L276" s="12">
        <v>45470</v>
      </c>
      <c r="M276" s="13">
        <v>4400</v>
      </c>
      <c r="N276" s="14">
        <v>45486</v>
      </c>
      <c r="O276" s="14">
        <v>45487</v>
      </c>
      <c r="P276" s="10">
        <v>142</v>
      </c>
      <c r="Q276" s="15">
        <v>45657</v>
      </c>
      <c r="R276" s="13">
        <v>2273.91</v>
      </c>
      <c r="S276" s="13">
        <v>2273.91</v>
      </c>
      <c r="T276" s="16">
        <f>SUM(RAW_DATA!$S276-RAW_DATA!$R276)</f>
        <v>0</v>
      </c>
      <c r="U276" s="9"/>
      <c r="V276" s="15">
        <v>45696</v>
      </c>
      <c r="W276" s="15" t="s">
        <v>41</v>
      </c>
      <c r="X276" s="9"/>
      <c r="Y276" s="17"/>
      <c r="Z276" s="17"/>
    </row>
    <row r="277" spans="1:26" ht="15.75" customHeight="1">
      <c r="A277" s="9" t="s">
        <v>715</v>
      </c>
      <c r="B277" s="9" t="s">
        <v>138</v>
      </c>
      <c r="C277" s="9" t="s">
        <v>716</v>
      </c>
      <c r="D277" s="9" t="s">
        <v>717</v>
      </c>
      <c r="E277" s="9">
        <v>1149305</v>
      </c>
      <c r="F277" s="9">
        <v>86549</v>
      </c>
      <c r="G277" s="10" t="s">
        <v>28</v>
      </c>
      <c r="H277" s="9" t="s">
        <v>90</v>
      </c>
      <c r="I277" s="9" t="s">
        <v>50</v>
      </c>
      <c r="J277" s="11" t="s">
        <v>40</v>
      </c>
      <c r="K277" s="9" t="s">
        <v>32</v>
      </c>
      <c r="L277" s="12">
        <v>44853</v>
      </c>
      <c r="M277" s="13">
        <v>4800</v>
      </c>
      <c r="N277" s="14">
        <v>44853</v>
      </c>
      <c r="O277" s="14">
        <v>44855</v>
      </c>
      <c r="P277" s="10">
        <v>39</v>
      </c>
      <c r="Q277" s="15">
        <v>45139</v>
      </c>
      <c r="R277" s="13">
        <v>4742.45</v>
      </c>
      <c r="S277" s="13">
        <v>4742.45</v>
      </c>
      <c r="T277" s="16">
        <f>SUM(RAW_DATA!$S277-RAW_DATA!$R277)</f>
        <v>0</v>
      </c>
      <c r="U277" s="9">
        <v>800965</v>
      </c>
      <c r="V277" s="15">
        <v>45142</v>
      </c>
      <c r="W277" s="15" t="s">
        <v>41</v>
      </c>
      <c r="X277" s="9"/>
      <c r="Y277" s="17"/>
      <c r="Z277" s="17"/>
    </row>
    <row r="278" spans="1:26" ht="15.75" customHeight="1">
      <c r="A278" s="9" t="s">
        <v>718</v>
      </c>
      <c r="B278" s="9" t="s">
        <v>138</v>
      </c>
      <c r="C278" s="9" t="s">
        <v>716</v>
      </c>
      <c r="D278" s="9" t="s">
        <v>717</v>
      </c>
      <c r="E278" s="9">
        <v>1159686</v>
      </c>
      <c r="F278" s="9">
        <v>86999</v>
      </c>
      <c r="G278" s="10" t="s">
        <v>28</v>
      </c>
      <c r="H278" s="9" t="s">
        <v>90</v>
      </c>
      <c r="I278" s="9" t="s">
        <v>50</v>
      </c>
      <c r="J278" s="11" t="s">
        <v>55</v>
      </c>
      <c r="K278" s="9" t="s">
        <v>32</v>
      </c>
      <c r="L278" s="12">
        <v>44929</v>
      </c>
      <c r="M278" s="13">
        <v>3575</v>
      </c>
      <c r="N278" s="14">
        <v>44924</v>
      </c>
      <c r="O278" s="14">
        <v>44925</v>
      </c>
      <c r="P278" s="10">
        <v>147</v>
      </c>
      <c r="Q278" s="15">
        <v>45782</v>
      </c>
      <c r="R278" s="13">
        <v>2762.41</v>
      </c>
      <c r="S278" s="13">
        <v>2762.41</v>
      </c>
      <c r="T278" s="16">
        <f>SUM(RAW_DATA!$S278-RAW_DATA!$R278)</f>
        <v>0</v>
      </c>
      <c r="U278" s="9">
        <v>851186</v>
      </c>
      <c r="V278" s="15">
        <v>45790</v>
      </c>
      <c r="W278" s="15" t="s">
        <v>41</v>
      </c>
      <c r="X278" s="18" t="s">
        <v>719</v>
      </c>
      <c r="Y278" s="17"/>
      <c r="Z278" s="17"/>
    </row>
    <row r="279" spans="1:26" ht="15.75" customHeight="1">
      <c r="A279" s="9" t="s">
        <v>720</v>
      </c>
      <c r="B279" s="9" t="s">
        <v>138</v>
      </c>
      <c r="C279" s="9" t="s">
        <v>721</v>
      </c>
      <c r="D279" s="9" t="s">
        <v>722</v>
      </c>
      <c r="E279" s="9">
        <v>1170402</v>
      </c>
      <c r="F279" s="9">
        <v>87585</v>
      </c>
      <c r="G279" s="10" t="s">
        <v>28</v>
      </c>
      <c r="H279" s="9" t="s">
        <v>154</v>
      </c>
      <c r="I279" s="9" t="s">
        <v>39</v>
      </c>
      <c r="J279" s="11" t="s">
        <v>55</v>
      </c>
      <c r="K279" s="9" t="s">
        <v>32</v>
      </c>
      <c r="L279" s="12">
        <v>44994</v>
      </c>
      <c r="M279" s="13">
        <v>21520</v>
      </c>
      <c r="N279" s="14">
        <v>45015</v>
      </c>
      <c r="O279" s="14">
        <v>45213</v>
      </c>
      <c r="P279" s="10">
        <v>119</v>
      </c>
      <c r="Q279" s="15">
        <v>45504</v>
      </c>
      <c r="R279" s="13">
        <v>10752.68</v>
      </c>
      <c r="S279" s="13">
        <v>10752.68</v>
      </c>
      <c r="T279" s="16">
        <f>SUM(RAW_DATA!$S279-RAW_DATA!$R279)</f>
        <v>0</v>
      </c>
      <c r="U279" s="9">
        <v>827289</v>
      </c>
      <c r="V279" s="15">
        <v>45518</v>
      </c>
      <c r="W279" s="9" t="s">
        <v>41</v>
      </c>
      <c r="X279" s="9"/>
      <c r="Y279" s="17"/>
      <c r="Z279" s="17"/>
    </row>
    <row r="280" spans="1:26" ht="15.75" customHeight="1">
      <c r="A280" s="9" t="s">
        <v>723</v>
      </c>
      <c r="B280" s="9" t="s">
        <v>138</v>
      </c>
      <c r="C280" s="9" t="s">
        <v>724</v>
      </c>
      <c r="D280" s="9" t="s">
        <v>725</v>
      </c>
      <c r="E280" s="9">
        <v>1147905</v>
      </c>
      <c r="F280" s="9">
        <v>86152</v>
      </c>
      <c r="G280" s="10" t="s">
        <v>28</v>
      </c>
      <c r="H280" s="9" t="s">
        <v>90</v>
      </c>
      <c r="I280" s="9" t="s">
        <v>50</v>
      </c>
      <c r="J280" s="11" t="s">
        <v>55</v>
      </c>
      <c r="K280" s="9" t="s">
        <v>56</v>
      </c>
      <c r="L280" s="12">
        <v>44929</v>
      </c>
      <c r="M280" s="13">
        <v>575</v>
      </c>
      <c r="N280" s="14"/>
      <c r="O280" s="14"/>
      <c r="P280" s="10"/>
      <c r="Q280" s="9"/>
      <c r="R280" s="13"/>
      <c r="S280" s="13">
        <v>0</v>
      </c>
      <c r="T280" s="16">
        <f>SUM(RAW_DATA!$S280-RAW_DATA!$R280)</f>
        <v>0</v>
      </c>
      <c r="U280" s="9"/>
      <c r="V280" s="9"/>
      <c r="W280" s="9" t="s">
        <v>33</v>
      </c>
      <c r="X280" s="9"/>
      <c r="Y280" s="17"/>
      <c r="Z280" s="17"/>
    </row>
    <row r="281" spans="1:26" ht="15.75" customHeight="1">
      <c r="A281" s="9" t="s">
        <v>726</v>
      </c>
      <c r="B281" s="9" t="s">
        <v>138</v>
      </c>
      <c r="C281" s="9" t="s">
        <v>727</v>
      </c>
      <c r="D281" s="9" t="s">
        <v>728</v>
      </c>
      <c r="E281" s="9">
        <v>1137231</v>
      </c>
      <c r="F281" s="9">
        <v>85867</v>
      </c>
      <c r="G281" s="10" t="s">
        <v>28</v>
      </c>
      <c r="H281" s="9" t="s">
        <v>90</v>
      </c>
      <c r="I281" s="9" t="s">
        <v>50</v>
      </c>
      <c r="J281" s="11" t="s">
        <v>55</v>
      </c>
      <c r="K281" s="9" t="s">
        <v>32</v>
      </c>
      <c r="L281" s="12">
        <v>44805</v>
      </c>
      <c r="M281" s="13">
        <v>575</v>
      </c>
      <c r="N281" s="14">
        <v>44931</v>
      </c>
      <c r="O281" s="14">
        <v>44961</v>
      </c>
      <c r="P281" s="10">
        <v>29</v>
      </c>
      <c r="Q281" s="15">
        <v>45118</v>
      </c>
      <c r="R281" s="13">
        <v>12701.34</v>
      </c>
      <c r="S281" s="13">
        <v>12701.34</v>
      </c>
      <c r="T281" s="16">
        <f>SUM(RAW_DATA!$S281-RAW_DATA!$R281)</f>
        <v>0</v>
      </c>
      <c r="U281" s="9">
        <v>799843</v>
      </c>
      <c r="V281" s="15">
        <v>45132</v>
      </c>
      <c r="W281" s="15" t="s">
        <v>41</v>
      </c>
      <c r="X281" s="9"/>
      <c r="Y281" s="17"/>
      <c r="Z281" s="17"/>
    </row>
    <row r="282" spans="1:26" ht="15.75" customHeight="1">
      <c r="A282" s="9" t="s">
        <v>729</v>
      </c>
      <c r="B282" s="9" t="s">
        <v>138</v>
      </c>
      <c r="C282" s="9" t="s">
        <v>727</v>
      </c>
      <c r="D282" s="9" t="s">
        <v>728</v>
      </c>
      <c r="E282" s="9">
        <v>1163723</v>
      </c>
      <c r="F282" s="9">
        <v>87297</v>
      </c>
      <c r="G282" s="10" t="s">
        <v>28</v>
      </c>
      <c r="H282" s="9" t="s">
        <v>90</v>
      </c>
      <c r="I282" s="9" t="s">
        <v>50</v>
      </c>
      <c r="J282" s="11" t="s">
        <v>55</v>
      </c>
      <c r="K282" s="9" t="s">
        <v>32</v>
      </c>
      <c r="L282" s="12">
        <v>44963</v>
      </c>
      <c r="M282" s="13">
        <v>575</v>
      </c>
      <c r="N282" s="14">
        <v>45008</v>
      </c>
      <c r="O282" s="14">
        <v>45017</v>
      </c>
      <c r="P282" s="10">
        <v>31</v>
      </c>
      <c r="Q282" s="15">
        <v>45127</v>
      </c>
      <c r="R282" s="13">
        <v>11664.66</v>
      </c>
      <c r="S282" s="13">
        <v>11664.66</v>
      </c>
      <c r="T282" s="16">
        <f>SUM(RAW_DATA!$S282-RAW_DATA!$R282)</f>
        <v>0</v>
      </c>
      <c r="U282" s="9">
        <v>800964</v>
      </c>
      <c r="V282" s="15">
        <v>45142</v>
      </c>
      <c r="W282" s="15" t="s">
        <v>41</v>
      </c>
      <c r="X282" s="9"/>
      <c r="Y282" s="17"/>
      <c r="Z282" s="17"/>
    </row>
    <row r="283" spans="1:26" ht="15.75" customHeight="1">
      <c r="A283" s="9" t="s">
        <v>730</v>
      </c>
      <c r="B283" s="9" t="s">
        <v>138</v>
      </c>
      <c r="C283" s="9" t="s">
        <v>731</v>
      </c>
      <c r="D283" s="9" t="s">
        <v>732</v>
      </c>
      <c r="E283" s="9">
        <v>1183983</v>
      </c>
      <c r="F283" s="9">
        <v>88353</v>
      </c>
      <c r="G283" s="10" t="s">
        <v>28</v>
      </c>
      <c r="H283" s="9" t="s">
        <v>154</v>
      </c>
      <c r="I283" s="9" t="s">
        <v>50</v>
      </c>
      <c r="J283" s="11" t="s">
        <v>55</v>
      </c>
      <c r="K283" s="9" t="s">
        <v>32</v>
      </c>
      <c r="L283" s="12">
        <v>45086</v>
      </c>
      <c r="M283" s="13">
        <v>875</v>
      </c>
      <c r="N283" s="14">
        <v>45086</v>
      </c>
      <c r="O283" s="14">
        <v>45087</v>
      </c>
      <c r="P283" s="10">
        <v>44</v>
      </c>
      <c r="Q283" s="15">
        <v>45210</v>
      </c>
      <c r="R283" s="13">
        <v>8535.7000000000007</v>
      </c>
      <c r="S283" s="13">
        <v>8535.7000000000007</v>
      </c>
      <c r="T283" s="16">
        <f>SUM(RAW_DATA!$S283-RAW_DATA!$R283)</f>
        <v>0</v>
      </c>
      <c r="U283" s="9">
        <v>806509</v>
      </c>
      <c r="V283" s="15">
        <v>45223</v>
      </c>
      <c r="W283" s="15" t="s">
        <v>41</v>
      </c>
      <c r="X283" s="9"/>
      <c r="Y283" s="17"/>
      <c r="Z283" s="17"/>
    </row>
    <row r="284" spans="1:26" ht="15.75" customHeight="1">
      <c r="A284" s="9" t="s">
        <v>733</v>
      </c>
      <c r="B284" s="9" t="s">
        <v>138</v>
      </c>
      <c r="C284" s="9" t="s">
        <v>731</v>
      </c>
      <c r="D284" s="9" t="s">
        <v>732</v>
      </c>
      <c r="E284" s="9">
        <v>1224066</v>
      </c>
      <c r="F284" s="9">
        <v>91184</v>
      </c>
      <c r="G284" s="10" t="s">
        <v>28</v>
      </c>
      <c r="H284" s="9" t="s">
        <v>154</v>
      </c>
      <c r="I284" s="9" t="s">
        <v>50</v>
      </c>
      <c r="J284" s="11" t="s">
        <v>55</v>
      </c>
      <c r="K284" s="9" t="s">
        <v>97</v>
      </c>
      <c r="L284" s="12">
        <v>45352</v>
      </c>
      <c r="M284" s="13">
        <v>4200</v>
      </c>
      <c r="N284" s="14"/>
      <c r="O284" s="14"/>
      <c r="P284" s="10"/>
      <c r="Q284" s="15"/>
      <c r="R284" s="13"/>
      <c r="S284" s="13">
        <v>0</v>
      </c>
      <c r="T284" s="16">
        <f>SUM(RAW_DATA!$S284-RAW_DATA!$R284)</f>
        <v>0</v>
      </c>
      <c r="U284" s="9"/>
      <c r="V284" s="15"/>
      <c r="W284" s="15" t="s">
        <v>33</v>
      </c>
      <c r="X284" s="9"/>
      <c r="Y284" s="17"/>
      <c r="Z284" s="17"/>
    </row>
    <row r="285" spans="1:26" ht="15.75" customHeight="1">
      <c r="A285" s="9"/>
      <c r="B285" s="9" t="s">
        <v>138</v>
      </c>
      <c r="C285" s="9" t="s">
        <v>731</v>
      </c>
      <c r="D285" s="9" t="s">
        <v>732</v>
      </c>
      <c r="E285" s="9">
        <v>1305317</v>
      </c>
      <c r="F285" s="9">
        <v>92968</v>
      </c>
      <c r="G285" s="10" t="s">
        <v>28</v>
      </c>
      <c r="H285" s="9" t="s">
        <v>154</v>
      </c>
      <c r="I285" s="9" t="s">
        <v>155</v>
      </c>
      <c r="J285" s="11" t="s">
        <v>55</v>
      </c>
      <c r="K285" s="9" t="s">
        <v>97</v>
      </c>
      <c r="L285" s="12">
        <v>45519</v>
      </c>
      <c r="M285" s="13">
        <v>4000</v>
      </c>
      <c r="N285" s="14"/>
      <c r="O285" s="14"/>
      <c r="P285" s="10"/>
      <c r="Q285" s="15"/>
      <c r="R285" s="13"/>
      <c r="S285" s="13">
        <v>0</v>
      </c>
      <c r="T285" s="16">
        <f>SUM(RAW_DATA!$S285-RAW_DATA!$R285)</f>
        <v>0</v>
      </c>
      <c r="U285" s="9"/>
      <c r="V285" s="15"/>
      <c r="W285" s="15" t="s">
        <v>33</v>
      </c>
      <c r="X285" s="9"/>
      <c r="Y285" s="17"/>
      <c r="Z285" s="17"/>
    </row>
    <row r="286" spans="1:26" ht="15.75" customHeight="1">
      <c r="A286" s="9" t="s">
        <v>734</v>
      </c>
      <c r="B286" s="9" t="s">
        <v>138</v>
      </c>
      <c r="C286" s="9" t="s">
        <v>735</v>
      </c>
      <c r="D286" s="9" t="s">
        <v>736</v>
      </c>
      <c r="E286" s="9">
        <v>1142107</v>
      </c>
      <c r="F286" s="9">
        <v>86217</v>
      </c>
      <c r="G286" s="10" t="s">
        <v>28</v>
      </c>
      <c r="H286" s="9" t="s">
        <v>154</v>
      </c>
      <c r="I286" s="9" t="s">
        <v>50</v>
      </c>
      <c r="J286" s="11" t="s">
        <v>31</v>
      </c>
      <c r="K286" s="9" t="s">
        <v>32</v>
      </c>
      <c r="L286" s="12">
        <v>44818</v>
      </c>
      <c r="M286" s="13">
        <v>13000</v>
      </c>
      <c r="N286" s="14">
        <v>44874</v>
      </c>
      <c r="O286" s="14">
        <v>44884</v>
      </c>
      <c r="P286" s="10">
        <v>172</v>
      </c>
      <c r="Q286" s="15">
        <v>45806</v>
      </c>
      <c r="R286" s="13">
        <v>11726.56</v>
      </c>
      <c r="S286" s="13">
        <v>11726.56</v>
      </c>
      <c r="T286" s="16">
        <f>SUM(RAW_DATA!$S286-RAW_DATA!$R286)</f>
        <v>0</v>
      </c>
      <c r="U286" s="9">
        <v>854347</v>
      </c>
      <c r="V286" s="15">
        <v>45824</v>
      </c>
      <c r="W286" s="9" t="s">
        <v>41</v>
      </c>
      <c r="X286" s="18" t="s">
        <v>737</v>
      </c>
      <c r="Y286" s="17"/>
      <c r="Z286" s="17"/>
    </row>
    <row r="287" spans="1:26" ht="15.75" customHeight="1">
      <c r="A287" s="9" t="s">
        <v>738</v>
      </c>
      <c r="B287" s="9" t="s">
        <v>138</v>
      </c>
      <c r="C287" s="9" t="s">
        <v>739</v>
      </c>
      <c r="D287" s="9" t="s">
        <v>740</v>
      </c>
      <c r="E287" s="9">
        <v>1243679</v>
      </c>
      <c r="F287" s="9">
        <v>92211</v>
      </c>
      <c r="G287" s="10" t="s">
        <v>28</v>
      </c>
      <c r="H287" s="9" t="s">
        <v>154</v>
      </c>
      <c r="I287" s="9" t="s">
        <v>50</v>
      </c>
      <c r="J287" s="11" t="s">
        <v>55</v>
      </c>
      <c r="K287" s="9" t="s">
        <v>32</v>
      </c>
      <c r="L287" s="12">
        <v>45450</v>
      </c>
      <c r="M287" s="13">
        <v>4000</v>
      </c>
      <c r="N287" s="14">
        <v>45450</v>
      </c>
      <c r="O287" s="14">
        <v>45451</v>
      </c>
      <c r="P287" s="10">
        <v>160</v>
      </c>
      <c r="Q287" s="15">
        <v>45784</v>
      </c>
      <c r="R287" s="13">
        <v>2152.98</v>
      </c>
      <c r="S287" s="13">
        <v>2152.98</v>
      </c>
      <c r="T287" s="16">
        <f>SUM(RAW_DATA!$S287-RAW_DATA!$R287)</f>
        <v>0</v>
      </c>
      <c r="U287" s="9">
        <v>851064</v>
      </c>
      <c r="V287" s="15">
        <v>45789</v>
      </c>
      <c r="W287" s="9" t="s">
        <v>41</v>
      </c>
      <c r="X287" s="18" t="s">
        <v>741</v>
      </c>
      <c r="Y287" s="17"/>
      <c r="Z287" s="17"/>
    </row>
    <row r="288" spans="1:26" ht="15.75" customHeight="1">
      <c r="A288" s="9" t="s">
        <v>742</v>
      </c>
      <c r="B288" s="9" t="s">
        <v>138</v>
      </c>
      <c r="C288" s="9" t="s">
        <v>743</v>
      </c>
      <c r="D288" s="9" t="s">
        <v>744</v>
      </c>
      <c r="E288" s="9">
        <v>1232533</v>
      </c>
      <c r="F288" s="9">
        <v>91809</v>
      </c>
      <c r="G288" s="10" t="s">
        <v>28</v>
      </c>
      <c r="H288" s="9"/>
      <c r="I288" s="9" t="s">
        <v>39</v>
      </c>
      <c r="J288" s="11" t="s">
        <v>55</v>
      </c>
      <c r="K288" s="9" t="s">
        <v>97</v>
      </c>
      <c r="L288" s="12">
        <v>45421</v>
      </c>
      <c r="M288" s="13">
        <v>15400</v>
      </c>
      <c r="N288" s="14"/>
      <c r="O288" s="14"/>
      <c r="P288" s="10"/>
      <c r="Q288" s="9"/>
      <c r="R288" s="13"/>
      <c r="S288" s="13">
        <v>0</v>
      </c>
      <c r="T288" s="16">
        <f>SUM(RAW_DATA!$S288-RAW_DATA!$R288)</f>
        <v>0</v>
      </c>
      <c r="U288" s="9"/>
      <c r="V288" s="9"/>
      <c r="W288" s="9" t="s">
        <v>33</v>
      </c>
      <c r="X288" s="9"/>
      <c r="Y288" s="17"/>
      <c r="Z288" s="17"/>
    </row>
    <row r="289" spans="1:26" ht="15.75" customHeight="1">
      <c r="A289" s="9" t="s">
        <v>745</v>
      </c>
      <c r="B289" s="9" t="s">
        <v>138</v>
      </c>
      <c r="C289" s="9" t="s">
        <v>743</v>
      </c>
      <c r="D289" s="9" t="s">
        <v>744</v>
      </c>
      <c r="E289" s="9">
        <v>1232548</v>
      </c>
      <c r="F289" s="9">
        <v>91836</v>
      </c>
      <c r="G289" s="10" t="s">
        <v>28</v>
      </c>
      <c r="H289" s="9"/>
      <c r="I289" s="9" t="s">
        <v>39</v>
      </c>
      <c r="J289" s="11" t="s">
        <v>55</v>
      </c>
      <c r="K289" s="9" t="s">
        <v>97</v>
      </c>
      <c r="L289" s="12">
        <v>45422</v>
      </c>
      <c r="M289" s="13">
        <v>11200</v>
      </c>
      <c r="N289" s="14"/>
      <c r="O289" s="14"/>
      <c r="P289" s="10"/>
      <c r="Q289" s="9"/>
      <c r="R289" s="13"/>
      <c r="S289" s="13">
        <v>0</v>
      </c>
      <c r="T289" s="16">
        <f>SUM(RAW_DATA!$S289-RAW_DATA!$R289)</f>
        <v>0</v>
      </c>
      <c r="U289" s="9"/>
      <c r="V289" s="9"/>
      <c r="W289" s="9" t="s">
        <v>33</v>
      </c>
      <c r="X289" s="9"/>
      <c r="Y289" s="17"/>
      <c r="Z289" s="17"/>
    </row>
    <row r="290" spans="1:26" ht="15.75" customHeight="1">
      <c r="A290" s="9" t="s">
        <v>746</v>
      </c>
      <c r="B290" s="9" t="s">
        <v>138</v>
      </c>
      <c r="C290" s="9" t="s">
        <v>747</v>
      </c>
      <c r="D290" s="9" t="s">
        <v>748</v>
      </c>
      <c r="E290" s="9">
        <v>1198180</v>
      </c>
      <c r="F290" s="9">
        <v>89628</v>
      </c>
      <c r="G290" s="10" t="s">
        <v>28</v>
      </c>
      <c r="H290" s="9" t="s">
        <v>154</v>
      </c>
      <c r="I290" s="9" t="s">
        <v>50</v>
      </c>
      <c r="J290" s="11" t="s">
        <v>55</v>
      </c>
      <c r="K290" s="9" t="s">
        <v>32</v>
      </c>
      <c r="L290" s="12">
        <v>45199</v>
      </c>
      <c r="M290" s="13">
        <v>7875</v>
      </c>
      <c r="N290" s="14">
        <v>45199</v>
      </c>
      <c r="O290" s="14">
        <v>45200</v>
      </c>
      <c r="P290" s="10">
        <v>65</v>
      </c>
      <c r="Q290" s="15">
        <v>45371</v>
      </c>
      <c r="R290" s="13">
        <v>5413.73</v>
      </c>
      <c r="S290" s="13">
        <f>RAW_DATA!$R290</f>
        <v>5413.73</v>
      </c>
      <c r="T290" s="16">
        <f>SUM(RAW_DATA!$S290-RAW_DATA!$R290)</f>
        <v>0</v>
      </c>
      <c r="U290" s="9">
        <v>819024</v>
      </c>
      <c r="V290" s="15">
        <v>45414</v>
      </c>
      <c r="W290" s="9" t="s">
        <v>41</v>
      </c>
      <c r="X290" s="9"/>
      <c r="Y290" s="17"/>
      <c r="Z290" s="17"/>
    </row>
    <row r="291" spans="1:26" ht="15.75" customHeight="1">
      <c r="A291" s="9" t="s">
        <v>749</v>
      </c>
      <c r="B291" s="9" t="s">
        <v>138</v>
      </c>
      <c r="C291" s="9" t="s">
        <v>750</v>
      </c>
      <c r="D291" s="9" t="s">
        <v>751</v>
      </c>
      <c r="E291" s="9">
        <v>1158460</v>
      </c>
      <c r="F291" s="9">
        <v>86961</v>
      </c>
      <c r="G291" s="10" t="s">
        <v>28</v>
      </c>
      <c r="H291" s="9" t="s">
        <v>154</v>
      </c>
      <c r="I291" s="9" t="s">
        <v>50</v>
      </c>
      <c r="J291" s="11" t="s">
        <v>55</v>
      </c>
      <c r="K291" s="9" t="s">
        <v>32</v>
      </c>
      <c r="L291" s="12">
        <v>44949</v>
      </c>
      <c r="M291" s="13">
        <v>190287.5</v>
      </c>
      <c r="N291" s="14">
        <v>44973</v>
      </c>
      <c r="O291" s="14">
        <v>45125</v>
      </c>
      <c r="P291" s="10">
        <v>211</v>
      </c>
      <c r="Q291" s="15">
        <v>45832</v>
      </c>
      <c r="R291" s="13">
        <v>37545.440000000002</v>
      </c>
      <c r="S291" s="13">
        <v>0</v>
      </c>
      <c r="T291" s="16">
        <f>SUM(RAW_DATA!$S291-RAW_DATA!$R291)</f>
        <v>-37545.440000000002</v>
      </c>
      <c r="U291" s="9"/>
      <c r="V291" s="15"/>
      <c r="W291" s="9" t="s">
        <v>33</v>
      </c>
      <c r="X291" s="9"/>
      <c r="Y291" s="17"/>
      <c r="Z291" s="17"/>
    </row>
    <row r="292" spans="1:26" ht="15.75" customHeight="1">
      <c r="A292" s="9" t="s">
        <v>752</v>
      </c>
      <c r="B292" s="9" t="s">
        <v>138</v>
      </c>
      <c r="C292" s="9" t="s">
        <v>753</v>
      </c>
      <c r="D292" s="9" t="s">
        <v>754</v>
      </c>
      <c r="E292" s="9">
        <v>1213407</v>
      </c>
      <c r="F292" s="9">
        <v>82742</v>
      </c>
      <c r="G292" s="10" t="s">
        <v>28</v>
      </c>
      <c r="H292" s="9" t="s">
        <v>154</v>
      </c>
      <c r="I292" s="9" t="s">
        <v>39</v>
      </c>
      <c r="J292" s="11" t="s">
        <v>55</v>
      </c>
      <c r="K292" s="9" t="s">
        <v>97</v>
      </c>
      <c r="L292" s="12">
        <v>45300</v>
      </c>
      <c r="M292" s="13">
        <v>5500</v>
      </c>
      <c r="N292" s="14"/>
      <c r="O292" s="14"/>
      <c r="P292" s="10"/>
      <c r="Q292" s="15"/>
      <c r="R292" s="13"/>
      <c r="S292" s="13">
        <v>0</v>
      </c>
      <c r="T292" s="16">
        <f>SUM(RAW_DATA!$S292-RAW_DATA!$R292)</f>
        <v>0</v>
      </c>
      <c r="U292" s="9"/>
      <c r="V292" s="15"/>
      <c r="W292" s="9" t="s">
        <v>33</v>
      </c>
      <c r="X292" s="9"/>
      <c r="Y292" s="17"/>
      <c r="Z292" s="17"/>
    </row>
    <row r="293" spans="1:26" ht="15.75" customHeight="1">
      <c r="A293" s="9" t="s">
        <v>755</v>
      </c>
      <c r="B293" s="9" t="s">
        <v>138</v>
      </c>
      <c r="C293" s="9" t="s">
        <v>756</v>
      </c>
      <c r="D293" s="9" t="s">
        <v>757</v>
      </c>
      <c r="E293" s="9">
        <v>1304867</v>
      </c>
      <c r="F293" s="9">
        <v>92944</v>
      </c>
      <c r="G293" s="10" t="s">
        <v>28</v>
      </c>
      <c r="H293" s="9" t="s">
        <v>154</v>
      </c>
      <c r="I293" s="9" t="s">
        <v>155</v>
      </c>
      <c r="J293" s="11" t="s">
        <v>55</v>
      </c>
      <c r="K293" s="9" t="s">
        <v>32</v>
      </c>
      <c r="L293" s="12">
        <v>45519</v>
      </c>
      <c r="M293" s="13">
        <v>4000</v>
      </c>
      <c r="N293" s="14">
        <v>45524</v>
      </c>
      <c r="O293" s="14">
        <v>45890</v>
      </c>
      <c r="P293" s="10">
        <v>161</v>
      </c>
      <c r="Q293" s="15">
        <v>45784</v>
      </c>
      <c r="R293" s="13">
        <v>2032.9</v>
      </c>
      <c r="S293" s="13">
        <v>2032.9</v>
      </c>
      <c r="T293" s="16">
        <f>SUM(RAW_DATA!$S293-RAW_DATA!$R293)</f>
        <v>0</v>
      </c>
      <c r="U293" s="9">
        <v>854349</v>
      </c>
      <c r="V293" s="15">
        <v>45824</v>
      </c>
      <c r="W293" s="9" t="s">
        <v>41</v>
      </c>
      <c r="X293" s="18" t="s">
        <v>758</v>
      </c>
      <c r="Y293" s="17"/>
      <c r="Z293" s="17"/>
    </row>
    <row r="294" spans="1:26" ht="15.75" customHeight="1">
      <c r="A294" s="9" t="s">
        <v>759</v>
      </c>
      <c r="B294" s="9" t="s">
        <v>138</v>
      </c>
      <c r="C294" s="9" t="s">
        <v>760</v>
      </c>
      <c r="D294" s="9" t="s">
        <v>761</v>
      </c>
      <c r="E294" s="9">
        <v>1132987</v>
      </c>
      <c r="F294" s="9">
        <v>85620</v>
      </c>
      <c r="G294" s="10" t="s">
        <v>28</v>
      </c>
      <c r="H294" s="9" t="s">
        <v>154</v>
      </c>
      <c r="I294" s="9" t="s">
        <v>50</v>
      </c>
      <c r="J294" s="11" t="s">
        <v>40</v>
      </c>
      <c r="K294" s="9" t="s">
        <v>32</v>
      </c>
      <c r="L294" s="12">
        <v>44679</v>
      </c>
      <c r="M294" s="13">
        <v>21075</v>
      </c>
      <c r="N294" s="14">
        <v>44763</v>
      </c>
      <c r="O294" s="14">
        <v>44769</v>
      </c>
      <c r="P294" s="10">
        <v>2</v>
      </c>
      <c r="Q294" s="15">
        <v>44840</v>
      </c>
      <c r="R294" s="13">
        <v>29313.56</v>
      </c>
      <c r="S294" s="13">
        <v>29313.56</v>
      </c>
      <c r="T294" s="16">
        <f>SUM(RAW_DATA!$S294-RAW_DATA!$R294)</f>
        <v>0</v>
      </c>
      <c r="U294" s="9">
        <v>780525</v>
      </c>
      <c r="V294" s="15">
        <v>44840</v>
      </c>
      <c r="W294" s="15" t="s">
        <v>41</v>
      </c>
      <c r="X294" s="9"/>
      <c r="Y294" s="17"/>
      <c r="Z294" s="17"/>
    </row>
    <row r="295" spans="1:26" ht="15.75" customHeight="1">
      <c r="A295" s="9" t="s">
        <v>762</v>
      </c>
      <c r="B295" s="9" t="s">
        <v>138</v>
      </c>
      <c r="C295" s="9" t="s">
        <v>760</v>
      </c>
      <c r="D295" s="9" t="s">
        <v>761</v>
      </c>
      <c r="E295" s="9">
        <v>1177420</v>
      </c>
      <c r="F295" s="9">
        <v>87998</v>
      </c>
      <c r="G295" s="10" t="s">
        <v>28</v>
      </c>
      <c r="H295" s="9" t="s">
        <v>154</v>
      </c>
      <c r="I295" s="9" t="s">
        <v>50</v>
      </c>
      <c r="J295" s="11" t="s">
        <v>55</v>
      </c>
      <c r="K295" s="9" t="s">
        <v>32</v>
      </c>
      <c r="L295" s="12">
        <v>45036</v>
      </c>
      <c r="M295" s="13"/>
      <c r="N295" s="14">
        <v>45036</v>
      </c>
      <c r="O295" s="14">
        <v>45037</v>
      </c>
      <c r="P295" s="10">
        <v>36</v>
      </c>
      <c r="Q295" s="15">
        <v>45139</v>
      </c>
      <c r="R295" s="13">
        <v>6062.8</v>
      </c>
      <c r="S295" s="13">
        <v>6062.8</v>
      </c>
      <c r="T295" s="16">
        <f>SUM(RAW_DATA!$S295-RAW_DATA!$R295)</f>
        <v>0</v>
      </c>
      <c r="U295" s="9">
        <v>800921</v>
      </c>
      <c r="V295" s="15">
        <v>45142</v>
      </c>
      <c r="W295" s="15" t="s">
        <v>41</v>
      </c>
      <c r="X295" s="9"/>
      <c r="Y295" s="17"/>
      <c r="Z295" s="17"/>
    </row>
    <row r="296" spans="1:26" ht="15.75" customHeight="1">
      <c r="A296" s="9" t="s">
        <v>763</v>
      </c>
      <c r="B296" s="9" t="s">
        <v>138</v>
      </c>
      <c r="C296" s="9" t="s">
        <v>760</v>
      </c>
      <c r="D296" s="9" t="s">
        <v>761</v>
      </c>
      <c r="E296" s="9">
        <v>1202649</v>
      </c>
      <c r="F296" s="9">
        <v>89785</v>
      </c>
      <c r="G296" s="10" t="s">
        <v>28</v>
      </c>
      <c r="H296" s="9" t="s">
        <v>154</v>
      </c>
      <c r="I296" s="9" t="s">
        <v>50</v>
      </c>
      <c r="J296" s="11" t="s">
        <v>55</v>
      </c>
      <c r="K296" s="9" t="s">
        <v>32</v>
      </c>
      <c r="L296" s="12">
        <v>45243</v>
      </c>
      <c r="M296" s="13">
        <v>3875</v>
      </c>
      <c r="N296" s="14">
        <v>45227</v>
      </c>
      <c r="O296" s="14">
        <v>45227</v>
      </c>
      <c r="P296" s="10">
        <v>122</v>
      </c>
      <c r="Q296" s="15">
        <v>45504</v>
      </c>
      <c r="R296" s="13">
        <v>2523.58</v>
      </c>
      <c r="S296" s="13">
        <v>2523.58</v>
      </c>
      <c r="T296" s="16">
        <f>SUM(RAW_DATA!$S296-RAW_DATA!$R296)</f>
        <v>0</v>
      </c>
      <c r="U296" s="9">
        <v>827896</v>
      </c>
      <c r="V296" s="15">
        <v>45527</v>
      </c>
      <c r="W296" s="15" t="s">
        <v>41</v>
      </c>
      <c r="X296" s="9"/>
      <c r="Y296" s="17"/>
      <c r="Z296" s="17"/>
    </row>
    <row r="297" spans="1:26" ht="15.75" customHeight="1">
      <c r="A297" s="9" t="s">
        <v>764</v>
      </c>
      <c r="B297" s="9" t="s">
        <v>138</v>
      </c>
      <c r="C297" s="9" t="s">
        <v>760</v>
      </c>
      <c r="D297" s="9" t="s">
        <v>761</v>
      </c>
      <c r="E297" s="9">
        <v>1310116</v>
      </c>
      <c r="F297" s="9">
        <v>93264</v>
      </c>
      <c r="G297" s="10" t="s">
        <v>28</v>
      </c>
      <c r="H297" s="9" t="s">
        <v>154</v>
      </c>
      <c r="I297" s="9" t="s">
        <v>50</v>
      </c>
      <c r="J297" s="11" t="s">
        <v>55</v>
      </c>
      <c r="K297" s="9" t="s">
        <v>97</v>
      </c>
      <c r="L297" s="12">
        <v>45541</v>
      </c>
      <c r="M297" s="13"/>
      <c r="N297" s="14"/>
      <c r="O297" s="14"/>
      <c r="P297" s="10"/>
      <c r="Q297" s="15"/>
      <c r="R297" s="13"/>
      <c r="S297" s="13">
        <v>0</v>
      </c>
      <c r="T297" s="16">
        <f>SUM(RAW_DATA!$S297-RAW_DATA!$R297)</f>
        <v>0</v>
      </c>
      <c r="U297" s="9"/>
      <c r="V297" s="15"/>
      <c r="W297" s="15" t="s">
        <v>33</v>
      </c>
      <c r="X297" s="9"/>
      <c r="Y297" s="17"/>
      <c r="Z297" s="17"/>
    </row>
    <row r="298" spans="1:26" ht="15.75" customHeight="1">
      <c r="A298" s="9" t="s">
        <v>765</v>
      </c>
      <c r="B298" s="9" t="s">
        <v>138</v>
      </c>
      <c r="C298" s="9" t="s">
        <v>766</v>
      </c>
      <c r="D298" s="9" t="s">
        <v>767</v>
      </c>
      <c r="E298" s="9">
        <v>1205691</v>
      </c>
      <c r="F298" s="9">
        <v>90030</v>
      </c>
      <c r="G298" s="10" t="s">
        <v>28</v>
      </c>
      <c r="H298" s="9" t="s">
        <v>154</v>
      </c>
      <c r="I298" s="9" t="s">
        <v>50</v>
      </c>
      <c r="J298" s="11" t="s">
        <v>55</v>
      </c>
      <c r="K298" s="9" t="s">
        <v>32</v>
      </c>
      <c r="L298" s="12">
        <v>45247</v>
      </c>
      <c r="M298" s="13">
        <v>11375</v>
      </c>
      <c r="N298" s="14">
        <v>45247</v>
      </c>
      <c r="O298" s="14">
        <v>45248</v>
      </c>
      <c r="P298" s="10">
        <v>70</v>
      </c>
      <c r="Q298" s="15">
        <v>45384</v>
      </c>
      <c r="R298" s="13">
        <v>6029.25</v>
      </c>
      <c r="S298" s="13">
        <f>RAW_DATA!$R298</f>
        <v>6029.25</v>
      </c>
      <c r="T298" s="16">
        <f>SUM(RAW_DATA!$S298-RAW_DATA!$R298)</f>
        <v>0</v>
      </c>
      <c r="U298" s="9">
        <v>818641</v>
      </c>
      <c r="V298" s="15">
        <v>45408</v>
      </c>
      <c r="W298" s="15" t="s">
        <v>41</v>
      </c>
      <c r="X298" s="9"/>
      <c r="Y298" s="17"/>
      <c r="Z298" s="17"/>
    </row>
    <row r="299" spans="1:26" ht="15.75" customHeight="1">
      <c r="A299" s="9"/>
      <c r="B299" s="9" t="s">
        <v>138</v>
      </c>
      <c r="C299" s="9" t="s">
        <v>768</v>
      </c>
      <c r="D299" s="9" t="s">
        <v>769</v>
      </c>
      <c r="E299" s="9">
        <v>1132984</v>
      </c>
      <c r="F299" s="9">
        <v>85600</v>
      </c>
      <c r="G299" s="10" t="s">
        <v>28</v>
      </c>
      <c r="H299" s="9" t="s">
        <v>154</v>
      </c>
      <c r="I299" s="9" t="s">
        <v>50</v>
      </c>
      <c r="J299" s="11" t="s">
        <v>55</v>
      </c>
      <c r="K299" s="9" t="s">
        <v>56</v>
      </c>
      <c r="L299" s="12">
        <v>44762</v>
      </c>
      <c r="M299" s="13">
        <v>6000</v>
      </c>
      <c r="N299" s="14"/>
      <c r="O299" s="14"/>
      <c r="P299" s="10"/>
      <c r="Q299" s="9"/>
      <c r="R299" s="13"/>
      <c r="S299" s="13">
        <v>0</v>
      </c>
      <c r="T299" s="16">
        <f>SUM(RAW_DATA!$S299-RAW_DATA!$R299)</f>
        <v>0</v>
      </c>
      <c r="U299" s="9"/>
      <c r="V299" s="9"/>
      <c r="W299" s="9" t="s">
        <v>33</v>
      </c>
      <c r="X299" s="9"/>
      <c r="Y299" s="17"/>
      <c r="Z299" s="17"/>
    </row>
    <row r="300" spans="1:26" ht="15.75" customHeight="1">
      <c r="A300" s="9" t="s">
        <v>770</v>
      </c>
      <c r="B300" s="9" t="s">
        <v>138</v>
      </c>
      <c r="C300" s="9" t="s">
        <v>771</v>
      </c>
      <c r="D300" s="9" t="s">
        <v>772</v>
      </c>
      <c r="E300" s="9">
        <v>1123686</v>
      </c>
      <c r="F300" s="9">
        <v>84927</v>
      </c>
      <c r="G300" s="10" t="s">
        <v>28</v>
      </c>
      <c r="H300" s="9" t="s">
        <v>154</v>
      </c>
      <c r="I300" s="9" t="s">
        <v>50</v>
      </c>
      <c r="J300" s="11" t="s">
        <v>40</v>
      </c>
      <c r="K300" s="9" t="s">
        <v>32</v>
      </c>
      <c r="L300" s="12">
        <v>44679</v>
      </c>
      <c r="M300" s="13">
        <v>8300</v>
      </c>
      <c r="N300" s="14">
        <v>44679</v>
      </c>
      <c r="O300" s="14">
        <v>44681</v>
      </c>
      <c r="P300" s="10">
        <v>1</v>
      </c>
      <c r="Q300" s="15">
        <v>44840</v>
      </c>
      <c r="R300" s="13">
        <v>6453.9</v>
      </c>
      <c r="S300" s="13">
        <v>6453.9</v>
      </c>
      <c r="T300" s="16">
        <f>SUM(RAW_DATA!$S300-RAW_DATA!$R300)</f>
        <v>0</v>
      </c>
      <c r="U300" s="9">
        <v>780524</v>
      </c>
      <c r="V300" s="15">
        <v>44840</v>
      </c>
      <c r="W300" s="15" t="s">
        <v>41</v>
      </c>
      <c r="X300" s="9"/>
      <c r="Y300" s="17"/>
      <c r="Z300" s="17"/>
    </row>
    <row r="301" spans="1:26" ht="15.75" customHeight="1">
      <c r="A301" s="9" t="s">
        <v>773</v>
      </c>
      <c r="B301" s="9" t="s">
        <v>138</v>
      </c>
      <c r="C301" s="9" t="s">
        <v>771</v>
      </c>
      <c r="D301" s="9" t="s">
        <v>772</v>
      </c>
      <c r="E301" s="9">
        <v>1179156</v>
      </c>
      <c r="F301" s="9">
        <v>88108</v>
      </c>
      <c r="G301" s="10" t="s">
        <v>28</v>
      </c>
      <c r="H301" s="9" t="s">
        <v>154</v>
      </c>
      <c r="I301" s="9" t="s">
        <v>50</v>
      </c>
      <c r="J301" s="11" t="s">
        <v>55</v>
      </c>
      <c r="K301" s="9" t="s">
        <v>32</v>
      </c>
      <c r="L301" s="12">
        <v>45058</v>
      </c>
      <c r="M301" s="13"/>
      <c r="N301" s="14">
        <v>45051</v>
      </c>
      <c r="O301" s="14">
        <v>45052</v>
      </c>
      <c r="P301" s="10">
        <v>37</v>
      </c>
      <c r="Q301" s="15">
        <v>45139</v>
      </c>
      <c r="R301" s="13">
        <v>5264.23</v>
      </c>
      <c r="S301" s="13">
        <v>5264.23</v>
      </c>
      <c r="T301" s="16">
        <f>SUM(RAW_DATA!$S301-RAW_DATA!$R301)</f>
        <v>0</v>
      </c>
      <c r="U301" s="9">
        <v>800922</v>
      </c>
      <c r="V301" s="15">
        <v>45142</v>
      </c>
      <c r="W301" s="15" t="s">
        <v>41</v>
      </c>
      <c r="X301" s="9"/>
      <c r="Y301" s="17"/>
      <c r="Z301" s="17"/>
    </row>
    <row r="302" spans="1:26" ht="15.75" customHeight="1">
      <c r="A302" s="9" t="s">
        <v>774</v>
      </c>
      <c r="B302" s="9" t="s">
        <v>138</v>
      </c>
      <c r="C302" s="9" t="s">
        <v>771</v>
      </c>
      <c r="D302" s="9" t="s">
        <v>772</v>
      </c>
      <c r="E302" s="9">
        <v>1305386</v>
      </c>
      <c r="F302" s="9">
        <v>92969</v>
      </c>
      <c r="G302" s="10" t="s">
        <v>28</v>
      </c>
      <c r="H302" s="9" t="s">
        <v>154</v>
      </c>
      <c r="I302" s="9" t="s">
        <v>155</v>
      </c>
      <c r="J302" s="11" t="s">
        <v>55</v>
      </c>
      <c r="K302" s="9" t="s">
        <v>32</v>
      </c>
      <c r="L302" s="12">
        <v>45520</v>
      </c>
      <c r="M302" s="13">
        <v>4000</v>
      </c>
      <c r="N302" s="14">
        <v>45536</v>
      </c>
      <c r="O302" s="14">
        <v>45536</v>
      </c>
      <c r="P302" s="10">
        <v>180</v>
      </c>
      <c r="Q302" s="15">
        <v>45811</v>
      </c>
      <c r="R302" s="13">
        <v>3166.68</v>
      </c>
      <c r="S302" s="13">
        <v>0</v>
      </c>
      <c r="T302" s="16">
        <f>SUM(RAW_DATA!$S302-RAW_DATA!$R302)</f>
        <v>-3166.68</v>
      </c>
      <c r="U302" s="9"/>
      <c r="V302" s="15"/>
      <c r="W302" s="15" t="s">
        <v>33</v>
      </c>
      <c r="X302" s="9"/>
      <c r="Y302" s="17"/>
      <c r="Z302" s="17"/>
    </row>
    <row r="303" spans="1:26" ht="15.75" customHeight="1">
      <c r="A303" s="9" t="s">
        <v>775</v>
      </c>
      <c r="B303" s="9" t="s">
        <v>138</v>
      </c>
      <c r="C303" s="9" t="s">
        <v>776</v>
      </c>
      <c r="D303" s="9" t="s">
        <v>777</v>
      </c>
      <c r="E303" s="9">
        <v>1194257</v>
      </c>
      <c r="F303" s="9">
        <v>89229</v>
      </c>
      <c r="G303" s="10" t="s">
        <v>28</v>
      </c>
      <c r="H303" s="9" t="s">
        <v>154</v>
      </c>
      <c r="I303" s="9" t="s">
        <v>50</v>
      </c>
      <c r="J303" s="11" t="s">
        <v>55</v>
      </c>
      <c r="K303" s="9" t="s">
        <v>32</v>
      </c>
      <c r="L303" s="12">
        <v>45446</v>
      </c>
      <c r="M303" s="13"/>
      <c r="N303" s="14">
        <v>45170</v>
      </c>
      <c r="O303" s="14">
        <v>45171</v>
      </c>
      <c r="P303" s="10">
        <v>126</v>
      </c>
      <c r="Q303" s="15">
        <v>45516</v>
      </c>
      <c r="R303" s="13">
        <v>2964.88</v>
      </c>
      <c r="S303" s="13">
        <v>2964.88</v>
      </c>
      <c r="T303" s="16">
        <f>SUM(RAW_DATA!$S303-RAW_DATA!$R303)</f>
        <v>0</v>
      </c>
      <c r="U303" s="9">
        <v>828332</v>
      </c>
      <c r="V303" s="15">
        <v>45532</v>
      </c>
      <c r="W303" s="9" t="s">
        <v>41</v>
      </c>
      <c r="X303" s="9"/>
      <c r="Y303" s="17"/>
      <c r="Z303" s="17"/>
    </row>
    <row r="304" spans="1:26" ht="15.75" customHeight="1">
      <c r="A304" s="9" t="s">
        <v>778</v>
      </c>
      <c r="B304" s="9" t="s">
        <v>138</v>
      </c>
      <c r="C304" s="9" t="s">
        <v>776</v>
      </c>
      <c r="D304" s="9" t="s">
        <v>777</v>
      </c>
      <c r="E304" s="9">
        <v>1194257</v>
      </c>
      <c r="F304" s="9">
        <v>89229</v>
      </c>
      <c r="G304" s="10" t="s">
        <v>28</v>
      </c>
      <c r="H304" s="9" t="s">
        <v>154</v>
      </c>
      <c r="I304" s="9" t="s">
        <v>50</v>
      </c>
      <c r="J304" s="11" t="s">
        <v>55</v>
      </c>
      <c r="K304" s="9" t="s">
        <v>97</v>
      </c>
      <c r="L304" s="12">
        <v>45534</v>
      </c>
      <c r="M304" s="13">
        <v>5575</v>
      </c>
      <c r="N304" s="14"/>
      <c r="O304" s="14"/>
      <c r="P304" s="10"/>
      <c r="Q304" s="15"/>
      <c r="R304" s="13"/>
      <c r="S304" s="13">
        <v>0</v>
      </c>
      <c r="T304" s="16">
        <f>SUM(RAW_DATA!$S304-RAW_DATA!$R304)</f>
        <v>0</v>
      </c>
      <c r="U304" s="9"/>
      <c r="V304" s="15"/>
      <c r="W304" s="15" t="s">
        <v>33</v>
      </c>
      <c r="X304" s="9"/>
      <c r="Y304" s="17"/>
      <c r="Z304" s="17"/>
    </row>
    <row r="305" spans="1:26" ht="15.75" customHeight="1">
      <c r="A305" s="9" t="s">
        <v>779</v>
      </c>
      <c r="B305" s="9" t="s">
        <v>138</v>
      </c>
      <c r="C305" s="9" t="s">
        <v>780</v>
      </c>
      <c r="D305" s="9" t="s">
        <v>781</v>
      </c>
      <c r="E305" s="9">
        <v>1129757</v>
      </c>
      <c r="F305" s="9">
        <v>85321</v>
      </c>
      <c r="G305" s="10" t="s">
        <v>28</v>
      </c>
      <c r="H305" s="9" t="s">
        <v>154</v>
      </c>
      <c r="I305" s="9" t="s">
        <v>50</v>
      </c>
      <c r="J305" s="11" t="s">
        <v>40</v>
      </c>
      <c r="K305" s="9" t="s">
        <v>32</v>
      </c>
      <c r="L305" s="12">
        <v>44720</v>
      </c>
      <c r="M305" s="13">
        <v>8275</v>
      </c>
      <c r="N305" s="14">
        <v>44720</v>
      </c>
      <c r="O305" s="14">
        <v>44724</v>
      </c>
      <c r="P305" s="10">
        <v>12</v>
      </c>
      <c r="Q305" s="15">
        <v>45091</v>
      </c>
      <c r="R305" s="13">
        <v>7579.36</v>
      </c>
      <c r="S305" s="13">
        <v>7579.36</v>
      </c>
      <c r="T305" s="16">
        <f>SUM(RAW_DATA!$S305-RAW_DATA!$R305)</f>
        <v>0</v>
      </c>
      <c r="U305" s="9">
        <v>798454</v>
      </c>
      <c r="V305" s="15">
        <v>45102</v>
      </c>
      <c r="W305" s="15" t="s">
        <v>41</v>
      </c>
      <c r="X305" s="9"/>
      <c r="Y305" s="17"/>
      <c r="Z305" s="17"/>
    </row>
    <row r="306" spans="1:26" ht="15.75" customHeight="1">
      <c r="A306" s="9"/>
      <c r="B306" s="9" t="s">
        <v>138</v>
      </c>
      <c r="C306" s="9" t="s">
        <v>782</v>
      </c>
      <c r="D306" s="9" t="s">
        <v>783</v>
      </c>
      <c r="E306" s="9">
        <v>1212835</v>
      </c>
      <c r="F306" s="9">
        <v>90300</v>
      </c>
      <c r="G306" s="10" t="s">
        <v>28</v>
      </c>
      <c r="H306" s="9" t="s">
        <v>154</v>
      </c>
      <c r="I306" s="9" t="s">
        <v>50</v>
      </c>
      <c r="J306" s="11" t="s">
        <v>55</v>
      </c>
      <c r="K306" s="9" t="s">
        <v>97</v>
      </c>
      <c r="L306" s="12">
        <v>45300</v>
      </c>
      <c r="M306" s="13">
        <v>3100</v>
      </c>
      <c r="N306" s="14"/>
      <c r="O306" s="14"/>
      <c r="P306" s="10"/>
      <c r="Q306" s="15"/>
      <c r="R306" s="13"/>
      <c r="S306" s="13">
        <v>0</v>
      </c>
      <c r="T306" s="16">
        <f>SUM(RAW_DATA!$S306-RAW_DATA!$R306)</f>
        <v>0</v>
      </c>
      <c r="U306" s="9"/>
      <c r="V306" s="15"/>
      <c r="W306" s="15" t="s">
        <v>33</v>
      </c>
      <c r="X306" s="9"/>
      <c r="Y306" s="17"/>
      <c r="Z306" s="17"/>
    </row>
    <row r="307" spans="1:26" ht="15.75" customHeight="1">
      <c r="A307" s="9" t="s">
        <v>784</v>
      </c>
      <c r="B307" s="9" t="s">
        <v>138</v>
      </c>
      <c r="C307" s="9" t="s">
        <v>785</v>
      </c>
      <c r="D307" s="9" t="s">
        <v>786</v>
      </c>
      <c r="E307" s="9">
        <v>1189854</v>
      </c>
      <c r="F307" s="9">
        <v>88746</v>
      </c>
      <c r="G307" s="10" t="s">
        <v>28</v>
      </c>
      <c r="H307" s="9" t="s">
        <v>154</v>
      </c>
      <c r="I307" s="9" t="s">
        <v>50</v>
      </c>
      <c r="J307" s="11" t="s">
        <v>55</v>
      </c>
      <c r="K307" s="9" t="s">
        <v>32</v>
      </c>
      <c r="L307" s="12">
        <v>45145</v>
      </c>
      <c r="M307" s="13"/>
      <c r="N307" s="14"/>
      <c r="O307" s="14"/>
      <c r="P307" s="10"/>
      <c r="Q307" s="15"/>
      <c r="R307" s="13"/>
      <c r="S307" s="13">
        <v>0</v>
      </c>
      <c r="T307" s="16">
        <f>SUM(RAW_DATA!$S307-RAW_DATA!$R307)</f>
        <v>0</v>
      </c>
      <c r="U307" s="9"/>
      <c r="V307" s="15"/>
      <c r="W307" s="15" t="s">
        <v>33</v>
      </c>
      <c r="X307" s="9"/>
      <c r="Y307" s="17"/>
      <c r="Z307" s="17"/>
    </row>
    <row r="308" spans="1:26" ht="15.75" customHeight="1">
      <c r="A308" s="9"/>
      <c r="B308" s="9" t="s">
        <v>138</v>
      </c>
      <c r="C308" s="9" t="s">
        <v>787</v>
      </c>
      <c r="D308" s="9" t="s">
        <v>788</v>
      </c>
      <c r="E308" s="9">
        <v>1311249</v>
      </c>
      <c r="F308" s="9">
        <v>93283</v>
      </c>
      <c r="G308" s="10" t="s">
        <v>28</v>
      </c>
      <c r="H308" s="9" t="s">
        <v>154</v>
      </c>
      <c r="I308" s="9" t="s">
        <v>50</v>
      </c>
      <c r="J308" s="11" t="s">
        <v>55</v>
      </c>
      <c r="K308" s="9" t="s">
        <v>97</v>
      </c>
      <c r="L308" s="12">
        <v>45549</v>
      </c>
      <c r="M308" s="13">
        <v>4000</v>
      </c>
      <c r="N308" s="14"/>
      <c r="O308" s="14"/>
      <c r="P308" s="10"/>
      <c r="Q308" s="15"/>
      <c r="R308" s="13"/>
      <c r="S308" s="13">
        <v>0</v>
      </c>
      <c r="T308" s="16">
        <f>SUM(RAW_DATA!$S308-RAW_DATA!$R308)</f>
        <v>0</v>
      </c>
      <c r="U308" s="9"/>
      <c r="V308" s="15"/>
      <c r="W308" s="15" t="s">
        <v>33</v>
      </c>
      <c r="X308" s="9"/>
      <c r="Y308" s="17"/>
      <c r="Z308" s="17"/>
    </row>
    <row r="309" spans="1:26" ht="15.75" customHeight="1">
      <c r="A309" s="9" t="s">
        <v>789</v>
      </c>
      <c r="B309" s="9" t="s">
        <v>138</v>
      </c>
      <c r="C309" s="9" t="s">
        <v>787</v>
      </c>
      <c r="D309" s="9" t="s">
        <v>788</v>
      </c>
      <c r="E309" s="9">
        <v>1205516</v>
      </c>
      <c r="F309" s="9">
        <v>89819</v>
      </c>
      <c r="G309" s="10" t="s">
        <v>28</v>
      </c>
      <c r="H309" s="9" t="s">
        <v>154</v>
      </c>
      <c r="I309" s="9" t="s">
        <v>50</v>
      </c>
      <c r="J309" s="11" t="s">
        <v>55</v>
      </c>
      <c r="K309" s="9" t="s">
        <v>32</v>
      </c>
      <c r="L309" s="12">
        <v>45226</v>
      </c>
      <c r="M309" s="13">
        <v>7875</v>
      </c>
      <c r="N309" s="14">
        <v>45226</v>
      </c>
      <c r="O309" s="14">
        <v>45227</v>
      </c>
      <c r="P309" s="10">
        <v>216</v>
      </c>
      <c r="Q309" s="15">
        <v>45833</v>
      </c>
      <c r="R309" s="13">
        <v>6603.4</v>
      </c>
      <c r="S309" s="13">
        <v>0</v>
      </c>
      <c r="T309" s="16">
        <f>SUM(RAW_DATA!$S309-RAW_DATA!$R309)</f>
        <v>-6603.4</v>
      </c>
      <c r="U309" s="9"/>
      <c r="V309" s="15"/>
      <c r="W309" s="15" t="s">
        <v>33</v>
      </c>
      <c r="X309" s="9"/>
      <c r="Y309" s="17"/>
      <c r="Z309" s="17"/>
    </row>
    <row r="310" spans="1:26" ht="15.75" customHeight="1">
      <c r="A310" s="9" t="s">
        <v>790</v>
      </c>
      <c r="B310" s="9" t="s">
        <v>138</v>
      </c>
      <c r="C310" s="9" t="s">
        <v>791</v>
      </c>
      <c r="D310" s="9" t="s">
        <v>792</v>
      </c>
      <c r="E310" s="9">
        <v>1199112</v>
      </c>
      <c r="F310" s="9">
        <v>89511</v>
      </c>
      <c r="G310" s="10" t="s">
        <v>28</v>
      </c>
      <c r="H310" s="9" t="s">
        <v>154</v>
      </c>
      <c r="I310" s="9" t="s">
        <v>50</v>
      </c>
      <c r="J310" s="11" t="s">
        <v>55</v>
      </c>
      <c r="K310" s="9" t="s">
        <v>32</v>
      </c>
      <c r="L310" s="12">
        <v>45206</v>
      </c>
      <c r="M310" s="13">
        <v>10375</v>
      </c>
      <c r="N310" s="14">
        <v>45205</v>
      </c>
      <c r="O310" s="14">
        <v>45209</v>
      </c>
      <c r="P310" s="10">
        <v>238</v>
      </c>
      <c r="Q310" s="15">
        <v>45862</v>
      </c>
      <c r="R310" s="13">
        <v>9467.3700000000008</v>
      </c>
      <c r="S310" s="13">
        <v>0</v>
      </c>
      <c r="T310" s="16">
        <f>SUM(RAW_DATA!$S310-RAW_DATA!$R310)</f>
        <v>-9467.3700000000008</v>
      </c>
      <c r="U310" s="9"/>
      <c r="V310" s="15"/>
      <c r="W310" s="15" t="s">
        <v>33</v>
      </c>
      <c r="X310" s="9"/>
      <c r="Y310" s="17"/>
      <c r="Z310" s="17"/>
    </row>
    <row r="311" spans="1:26" ht="15.75" customHeight="1">
      <c r="A311" s="9" t="s">
        <v>793</v>
      </c>
      <c r="B311" s="9" t="s">
        <v>138</v>
      </c>
      <c r="C311" s="9" t="s">
        <v>794</v>
      </c>
      <c r="D311" s="9" t="s">
        <v>795</v>
      </c>
      <c r="E311" s="9">
        <v>1300413</v>
      </c>
      <c r="F311" s="9">
        <v>92564</v>
      </c>
      <c r="G311" s="10" t="s">
        <v>28</v>
      </c>
      <c r="H311" s="9" t="s">
        <v>154</v>
      </c>
      <c r="I311" s="9" t="s">
        <v>155</v>
      </c>
      <c r="J311" s="11" t="s">
        <v>55</v>
      </c>
      <c r="K311" s="9" t="s">
        <v>32</v>
      </c>
      <c r="L311" s="12">
        <v>45497</v>
      </c>
      <c r="M311" s="13">
        <v>4000</v>
      </c>
      <c r="N311" s="14">
        <v>45499</v>
      </c>
      <c r="O311" s="14">
        <v>45500</v>
      </c>
      <c r="P311" s="10">
        <v>175</v>
      </c>
      <c r="Q311" s="15">
        <v>45811</v>
      </c>
      <c r="R311" s="13">
        <v>4437.13</v>
      </c>
      <c r="S311" s="13">
        <v>0</v>
      </c>
      <c r="T311" s="16">
        <f>SUM(RAW_DATA!$S311-RAW_DATA!$R311)</f>
        <v>-4437.13</v>
      </c>
      <c r="U311" s="9"/>
      <c r="V311" s="15"/>
      <c r="W311" s="15" t="s">
        <v>33</v>
      </c>
      <c r="X311" s="9"/>
      <c r="Y311" s="17"/>
      <c r="Z311" s="17"/>
    </row>
    <row r="312" spans="1:26" ht="15.75" customHeight="1">
      <c r="A312" s="9" t="s">
        <v>796</v>
      </c>
      <c r="B312" s="9" t="s">
        <v>138</v>
      </c>
      <c r="C312" s="9" t="s">
        <v>797</v>
      </c>
      <c r="D312" s="9" t="s">
        <v>798</v>
      </c>
      <c r="E312" s="9">
        <v>1172020</v>
      </c>
      <c r="F312" s="9">
        <v>87748</v>
      </c>
      <c r="G312" s="10" t="s">
        <v>28</v>
      </c>
      <c r="H312" s="9" t="s">
        <v>154</v>
      </c>
      <c r="I312" s="9" t="s">
        <v>50</v>
      </c>
      <c r="J312" s="11" t="s">
        <v>55</v>
      </c>
      <c r="K312" s="9" t="s">
        <v>32</v>
      </c>
      <c r="L312" s="12">
        <v>45012</v>
      </c>
      <c r="M312" s="13">
        <v>9075</v>
      </c>
      <c r="N312" s="14">
        <v>45044</v>
      </c>
      <c r="O312" s="14">
        <v>45045</v>
      </c>
      <c r="P312" s="10">
        <v>196</v>
      </c>
      <c r="Q312" s="15">
        <v>45824</v>
      </c>
      <c r="R312" s="13">
        <v>4501.55</v>
      </c>
      <c r="S312" s="13">
        <v>4501.55</v>
      </c>
      <c r="T312" s="16">
        <f>SUM(RAW_DATA!$S312-RAW_DATA!$R312)</f>
        <v>0</v>
      </c>
      <c r="U312" s="9">
        <v>855117</v>
      </c>
      <c r="V312" s="15">
        <v>45831</v>
      </c>
      <c r="W312" s="9" t="s">
        <v>41</v>
      </c>
      <c r="X312" s="18" t="s">
        <v>799</v>
      </c>
      <c r="Y312" s="17"/>
      <c r="Z312" s="17"/>
    </row>
    <row r="313" spans="1:26" ht="15.75" customHeight="1">
      <c r="A313" s="9" t="s">
        <v>800</v>
      </c>
      <c r="B313" s="9" t="s">
        <v>138</v>
      </c>
      <c r="C313" s="9" t="s">
        <v>801</v>
      </c>
      <c r="D313" s="9" t="s">
        <v>802</v>
      </c>
      <c r="E313" s="9">
        <v>1224929</v>
      </c>
      <c r="F313" s="9">
        <v>91329</v>
      </c>
      <c r="G313" s="10" t="s">
        <v>28</v>
      </c>
      <c r="H313" s="9" t="s">
        <v>154</v>
      </c>
      <c r="I313" s="9" t="s">
        <v>50</v>
      </c>
      <c r="J313" s="11" t="s">
        <v>55</v>
      </c>
      <c r="K313" s="9" t="s">
        <v>97</v>
      </c>
      <c r="L313" s="12">
        <v>45378</v>
      </c>
      <c r="M313" s="13">
        <v>17575</v>
      </c>
      <c r="N313" s="14"/>
      <c r="O313" s="14"/>
      <c r="P313" s="10"/>
      <c r="Q313" s="9"/>
      <c r="R313" s="13"/>
      <c r="S313" s="13">
        <v>0</v>
      </c>
      <c r="T313" s="16">
        <f>SUM(RAW_DATA!$S313-RAW_DATA!$R313)</f>
        <v>0</v>
      </c>
      <c r="U313" s="9"/>
      <c r="V313" s="9"/>
      <c r="W313" s="9" t="s">
        <v>33</v>
      </c>
      <c r="X313" s="9"/>
      <c r="Y313" s="17"/>
      <c r="Z313" s="17"/>
    </row>
    <row r="314" spans="1:26" ht="15.75" customHeight="1">
      <c r="A314" s="9" t="s">
        <v>803</v>
      </c>
      <c r="B314" s="9" t="s">
        <v>138</v>
      </c>
      <c r="C314" s="9" t="s">
        <v>804</v>
      </c>
      <c r="D314" s="9" t="s">
        <v>805</v>
      </c>
      <c r="E314" s="9">
        <v>1116702</v>
      </c>
      <c r="F314" s="9">
        <v>84575</v>
      </c>
      <c r="G314" s="10" t="s">
        <v>28</v>
      </c>
      <c r="H314" s="9" t="s">
        <v>154</v>
      </c>
      <c r="I314" s="9" t="s">
        <v>50</v>
      </c>
      <c r="J314" s="11" t="s">
        <v>40</v>
      </c>
      <c r="K314" s="9" t="s">
        <v>32</v>
      </c>
      <c r="L314" s="12"/>
      <c r="M314" s="13"/>
      <c r="N314" s="14">
        <v>44636</v>
      </c>
      <c r="O314" s="14">
        <v>44654</v>
      </c>
      <c r="P314" s="10">
        <v>4</v>
      </c>
      <c r="Q314" s="15">
        <v>44879</v>
      </c>
      <c r="R314" s="13">
        <v>12189.08</v>
      </c>
      <c r="S314" s="13">
        <v>12189.08</v>
      </c>
      <c r="T314" s="16">
        <f>SUM(RAW_DATA!$S314-RAW_DATA!$R314)</f>
        <v>0</v>
      </c>
      <c r="U314" s="9">
        <v>784612</v>
      </c>
      <c r="V314" s="15">
        <v>44908</v>
      </c>
      <c r="W314" s="15" t="s">
        <v>41</v>
      </c>
      <c r="X314" s="9"/>
      <c r="Y314" s="17"/>
      <c r="Z314" s="17"/>
    </row>
    <row r="315" spans="1:26" ht="15.75" customHeight="1">
      <c r="A315" s="9" t="s">
        <v>806</v>
      </c>
      <c r="B315" s="9" t="s">
        <v>138</v>
      </c>
      <c r="C315" s="9" t="s">
        <v>804</v>
      </c>
      <c r="D315" s="9" t="s">
        <v>805</v>
      </c>
      <c r="E315" s="9">
        <v>1206985</v>
      </c>
      <c r="F315" s="9">
        <v>90061</v>
      </c>
      <c r="G315" s="10" t="s">
        <v>28</v>
      </c>
      <c r="H315" s="9" t="s">
        <v>154</v>
      </c>
      <c r="I315" s="9" t="s">
        <v>50</v>
      </c>
      <c r="J315" s="11" t="s">
        <v>55</v>
      </c>
      <c r="K315" s="9" t="s">
        <v>32</v>
      </c>
      <c r="L315" s="12">
        <v>45256</v>
      </c>
      <c r="M315" s="13">
        <v>3850</v>
      </c>
      <c r="N315" s="14">
        <v>45256</v>
      </c>
      <c r="O315" s="14">
        <v>45257</v>
      </c>
      <c r="P315" s="10">
        <v>182</v>
      </c>
      <c r="Q315" s="15">
        <v>45811</v>
      </c>
      <c r="R315" s="13">
        <v>2346.04</v>
      </c>
      <c r="S315" s="13">
        <v>2346.04</v>
      </c>
      <c r="T315" s="16">
        <f>SUM(RAW_DATA!$S315-RAW_DATA!$R315)</f>
        <v>0</v>
      </c>
      <c r="U315" s="9">
        <v>854345</v>
      </c>
      <c r="V315" s="15">
        <v>45824</v>
      </c>
      <c r="W315" s="15" t="s">
        <v>41</v>
      </c>
      <c r="X315" s="18" t="s">
        <v>807</v>
      </c>
      <c r="Y315" s="17"/>
      <c r="Z315" s="17"/>
    </row>
    <row r="316" spans="1:26" ht="15.75" customHeight="1">
      <c r="A316" s="9" t="s">
        <v>808</v>
      </c>
      <c r="B316" s="9" t="s">
        <v>138</v>
      </c>
      <c r="C316" s="9" t="s">
        <v>804</v>
      </c>
      <c r="D316" s="9" t="s">
        <v>805</v>
      </c>
      <c r="E316" s="9">
        <v>1213180</v>
      </c>
      <c r="F316" s="9">
        <v>90083</v>
      </c>
      <c r="G316" s="10" t="s">
        <v>28</v>
      </c>
      <c r="H316" s="9" t="s">
        <v>154</v>
      </c>
      <c r="I316" s="9" t="s">
        <v>39</v>
      </c>
      <c r="J316" s="11" t="s">
        <v>55</v>
      </c>
      <c r="K316" s="9" t="s">
        <v>32</v>
      </c>
      <c r="L316" s="12">
        <v>45295</v>
      </c>
      <c r="M316" s="13">
        <v>14000</v>
      </c>
      <c r="N316" s="14">
        <v>45327</v>
      </c>
      <c r="O316" s="14">
        <v>45613</v>
      </c>
      <c r="P316" s="10">
        <v>215</v>
      </c>
      <c r="Q316" s="15">
        <v>45833</v>
      </c>
      <c r="R316" s="13">
        <v>8436.98</v>
      </c>
      <c r="S316" s="13">
        <v>0</v>
      </c>
      <c r="T316" s="16">
        <f>SUM(RAW_DATA!$S316-RAW_DATA!$R316)</f>
        <v>-8436.98</v>
      </c>
      <c r="U316" s="9"/>
      <c r="V316" s="15"/>
      <c r="W316" s="15" t="s">
        <v>33</v>
      </c>
      <c r="X316" s="9"/>
      <c r="Y316" s="17"/>
      <c r="Z316" s="17"/>
    </row>
    <row r="317" spans="1:26" ht="15.75" customHeight="1">
      <c r="A317" s="9"/>
      <c r="B317" s="9" t="s">
        <v>138</v>
      </c>
      <c r="C317" s="9" t="s">
        <v>804</v>
      </c>
      <c r="D317" s="9" t="s">
        <v>805</v>
      </c>
      <c r="E317" s="9">
        <v>1304869</v>
      </c>
      <c r="F317" s="9">
        <v>92950</v>
      </c>
      <c r="G317" s="10" t="s">
        <v>28</v>
      </c>
      <c r="H317" s="9" t="s">
        <v>154</v>
      </c>
      <c r="I317" s="9" t="s">
        <v>155</v>
      </c>
      <c r="J317" s="11" t="s">
        <v>55</v>
      </c>
      <c r="K317" s="9" t="s">
        <v>97</v>
      </c>
      <c r="L317" s="12">
        <v>45520</v>
      </c>
      <c r="M317" s="13">
        <v>4000</v>
      </c>
      <c r="N317" s="14"/>
      <c r="O317" s="14"/>
      <c r="P317" s="10"/>
      <c r="Q317" s="15"/>
      <c r="R317" s="13"/>
      <c r="S317" s="13">
        <v>0</v>
      </c>
      <c r="T317" s="16">
        <f>SUM(RAW_DATA!$S317-RAW_DATA!$R317)</f>
        <v>0</v>
      </c>
      <c r="U317" s="9"/>
      <c r="V317" s="15"/>
      <c r="W317" s="15" t="s">
        <v>33</v>
      </c>
      <c r="X317" s="9"/>
      <c r="Y317" s="17"/>
      <c r="Z317" s="17"/>
    </row>
    <row r="318" spans="1:26" ht="15.75" customHeight="1">
      <c r="A318" s="9" t="s">
        <v>809</v>
      </c>
      <c r="B318" s="9" t="s">
        <v>138</v>
      </c>
      <c r="C318" s="9" t="s">
        <v>810</v>
      </c>
      <c r="D318" s="9" t="s">
        <v>811</v>
      </c>
      <c r="E318" s="9">
        <v>1312305</v>
      </c>
      <c r="F318" s="9">
        <v>93263</v>
      </c>
      <c r="G318" s="10" t="s">
        <v>28</v>
      </c>
      <c r="H318" s="9" t="s">
        <v>154</v>
      </c>
      <c r="I318" s="9" t="s">
        <v>50</v>
      </c>
      <c r="J318" s="11" t="s">
        <v>55</v>
      </c>
      <c r="K318" s="9" t="s">
        <v>32</v>
      </c>
      <c r="L318" s="12">
        <v>45549</v>
      </c>
      <c r="M318" s="13">
        <v>10200</v>
      </c>
      <c r="N318" s="14">
        <v>45549</v>
      </c>
      <c r="O318" s="14">
        <v>45557</v>
      </c>
      <c r="P318" s="10">
        <v>146</v>
      </c>
      <c r="Q318" s="15">
        <v>45684</v>
      </c>
      <c r="R318" s="13">
        <v>10352.629999999999</v>
      </c>
      <c r="S318" s="13">
        <v>10352.629999999999</v>
      </c>
      <c r="T318" s="16">
        <f>SUM(RAW_DATA!$S318-RAW_DATA!$R318)</f>
        <v>0</v>
      </c>
      <c r="U318" s="9"/>
      <c r="V318" s="15">
        <v>45699</v>
      </c>
      <c r="W318" s="15" t="s">
        <v>41</v>
      </c>
      <c r="X318" s="9"/>
      <c r="Y318" s="17"/>
      <c r="Z318" s="17"/>
    </row>
    <row r="319" spans="1:26" ht="15.75" customHeight="1">
      <c r="A319" s="9" t="s">
        <v>812</v>
      </c>
      <c r="B319" s="9" t="s">
        <v>138</v>
      </c>
      <c r="C319" s="9" t="s">
        <v>813</v>
      </c>
      <c r="D319" s="9" t="s">
        <v>814</v>
      </c>
      <c r="E319" s="9">
        <v>1187909</v>
      </c>
      <c r="F319" s="9">
        <v>88731</v>
      </c>
      <c r="G319" s="10" t="s">
        <v>28</v>
      </c>
      <c r="H319" s="9" t="s">
        <v>154</v>
      </c>
      <c r="I319" s="9" t="s">
        <v>50</v>
      </c>
      <c r="J319" s="11" t="s">
        <v>55</v>
      </c>
      <c r="K319" s="9" t="s">
        <v>32</v>
      </c>
      <c r="L319" s="12">
        <v>45120</v>
      </c>
      <c r="M319" s="13">
        <v>7875</v>
      </c>
      <c r="N319" s="14">
        <v>45120</v>
      </c>
      <c r="O319" s="14">
        <v>45121</v>
      </c>
      <c r="P319" s="10">
        <v>224</v>
      </c>
      <c r="Q319" s="15">
        <v>45845</v>
      </c>
      <c r="R319" s="13">
        <v>2628.23</v>
      </c>
      <c r="S319" s="13">
        <v>0</v>
      </c>
      <c r="T319" s="16">
        <f>SUM(RAW_DATA!$S319-RAW_DATA!$R319)</f>
        <v>-2628.23</v>
      </c>
      <c r="U319" s="9"/>
      <c r="V319" s="15"/>
      <c r="W319" s="15" t="s">
        <v>33</v>
      </c>
      <c r="X319" s="9"/>
      <c r="Y319" s="17"/>
      <c r="Z319" s="17"/>
    </row>
    <row r="320" spans="1:26" ht="15.75" customHeight="1">
      <c r="A320" s="9"/>
      <c r="B320" s="9" t="s">
        <v>138</v>
      </c>
      <c r="C320" s="9" t="s">
        <v>813</v>
      </c>
      <c r="D320" s="9" t="s">
        <v>814</v>
      </c>
      <c r="E320" s="9">
        <v>1304791</v>
      </c>
      <c r="F320" s="9">
        <v>92921</v>
      </c>
      <c r="G320" s="10" t="s">
        <v>28</v>
      </c>
      <c r="H320" s="9" t="s">
        <v>154</v>
      </c>
      <c r="I320" s="9" t="s">
        <v>155</v>
      </c>
      <c r="J320" s="11" t="s">
        <v>55</v>
      </c>
      <c r="K320" s="9" t="s">
        <v>97</v>
      </c>
      <c r="L320" s="12">
        <v>45514</v>
      </c>
      <c r="M320" s="13">
        <v>4000</v>
      </c>
      <c r="N320" s="14"/>
      <c r="O320" s="14"/>
      <c r="P320" s="10"/>
      <c r="Q320" s="15"/>
      <c r="R320" s="13"/>
      <c r="S320" s="13">
        <v>0</v>
      </c>
      <c r="T320" s="16">
        <f>SUM(RAW_DATA!$S320-RAW_DATA!$R320)</f>
        <v>0</v>
      </c>
      <c r="U320" s="9"/>
      <c r="V320" s="15"/>
      <c r="W320" s="15" t="s">
        <v>33</v>
      </c>
      <c r="X320" s="9"/>
      <c r="Y320" s="17"/>
      <c r="Z320" s="17"/>
    </row>
    <row r="321" spans="1:26" ht="15.75" customHeight="1">
      <c r="A321" s="9" t="s">
        <v>815</v>
      </c>
      <c r="B321" s="9" t="s">
        <v>138</v>
      </c>
      <c r="C321" s="9" t="s">
        <v>816</v>
      </c>
      <c r="D321" s="9" t="s">
        <v>817</v>
      </c>
      <c r="E321" s="9">
        <v>1173054</v>
      </c>
      <c r="F321" s="9">
        <v>87850</v>
      </c>
      <c r="G321" s="10" t="s">
        <v>28</v>
      </c>
      <c r="H321" s="9" t="s">
        <v>154</v>
      </c>
      <c r="I321" s="9" t="s">
        <v>50</v>
      </c>
      <c r="J321" s="11" t="s">
        <v>55</v>
      </c>
      <c r="K321" s="9" t="s">
        <v>32</v>
      </c>
      <c r="L321" s="12">
        <v>45026</v>
      </c>
      <c r="M321" s="13">
        <v>21520</v>
      </c>
      <c r="N321" s="14">
        <v>45022</v>
      </c>
      <c r="O321" s="14">
        <v>45095</v>
      </c>
      <c r="P321" s="10">
        <v>46</v>
      </c>
      <c r="Q321" s="15">
        <v>45215</v>
      </c>
      <c r="R321" s="13">
        <v>8225.58</v>
      </c>
      <c r="S321" s="13">
        <v>8225.58</v>
      </c>
      <c r="T321" s="16">
        <f>SUM(RAW_DATA!$S321-RAW_DATA!$R321)</f>
        <v>0</v>
      </c>
      <c r="U321" s="9">
        <v>807653</v>
      </c>
      <c r="V321" s="15">
        <v>45238</v>
      </c>
      <c r="W321" s="9" t="s">
        <v>41</v>
      </c>
      <c r="X321" s="9"/>
      <c r="Y321" s="17"/>
      <c r="Z321" s="17"/>
    </row>
    <row r="322" spans="1:26" ht="15.75" customHeight="1">
      <c r="A322" s="9" t="s">
        <v>818</v>
      </c>
      <c r="B322" s="9" t="s">
        <v>138</v>
      </c>
      <c r="C322" s="9" t="s">
        <v>819</v>
      </c>
      <c r="D322" s="9" t="s">
        <v>820</v>
      </c>
      <c r="E322" s="9">
        <v>1311251</v>
      </c>
      <c r="F322" s="9">
        <v>93259</v>
      </c>
      <c r="G322" s="10" t="s">
        <v>28</v>
      </c>
      <c r="H322" s="9" t="s">
        <v>154</v>
      </c>
      <c r="I322" s="9" t="s">
        <v>50</v>
      </c>
      <c r="J322" s="11" t="s">
        <v>55</v>
      </c>
      <c r="K322" s="9" t="s">
        <v>32</v>
      </c>
      <c r="L322" s="12">
        <v>45543</v>
      </c>
      <c r="M322" s="13">
        <v>4121.58</v>
      </c>
      <c r="N322" s="14">
        <v>45543</v>
      </c>
      <c r="O322" s="14">
        <v>45544</v>
      </c>
      <c r="P322" s="10">
        <v>169</v>
      </c>
      <c r="Q322" s="15">
        <v>45799</v>
      </c>
      <c r="R322" s="13">
        <v>3502.58</v>
      </c>
      <c r="S322" s="13">
        <v>3502.58</v>
      </c>
      <c r="T322" s="16">
        <f>SUM(RAW_DATA!$S322-RAW_DATA!$R322)</f>
        <v>0</v>
      </c>
      <c r="U322" s="9">
        <v>854346</v>
      </c>
      <c r="V322" s="15">
        <v>45824</v>
      </c>
      <c r="W322" s="9" t="s">
        <v>41</v>
      </c>
      <c r="X322" s="18" t="s">
        <v>821</v>
      </c>
      <c r="Y322" s="17"/>
      <c r="Z322" s="17"/>
    </row>
    <row r="323" spans="1:26" ht="15.75" customHeight="1">
      <c r="A323" s="9" t="s">
        <v>822</v>
      </c>
      <c r="B323" s="9" t="s">
        <v>138</v>
      </c>
      <c r="C323" s="9" t="s">
        <v>823</v>
      </c>
      <c r="D323" s="9" t="s">
        <v>824</v>
      </c>
      <c r="E323" s="9">
        <v>1301196</v>
      </c>
      <c r="F323" s="9">
        <v>92576</v>
      </c>
      <c r="G323" s="10" t="s">
        <v>28</v>
      </c>
      <c r="H323" s="9" t="s">
        <v>154</v>
      </c>
      <c r="I323" s="9" t="s">
        <v>155</v>
      </c>
      <c r="J323" s="11" t="s">
        <v>55</v>
      </c>
      <c r="K323" s="9" t="s">
        <v>32</v>
      </c>
      <c r="L323" s="12">
        <v>45497</v>
      </c>
      <c r="M323" s="13">
        <v>4000</v>
      </c>
      <c r="N323" s="14">
        <v>45505</v>
      </c>
      <c r="O323" s="14">
        <v>45505</v>
      </c>
      <c r="P323" s="10">
        <v>145</v>
      </c>
      <c r="Q323" s="15">
        <v>45657</v>
      </c>
      <c r="R323" s="13">
        <v>2338.38</v>
      </c>
      <c r="S323" s="13">
        <v>2338.38</v>
      </c>
      <c r="T323" s="16">
        <f>SUM(RAW_DATA!$S323-RAW_DATA!$R323)</f>
        <v>0</v>
      </c>
      <c r="U323" s="9">
        <v>841785</v>
      </c>
      <c r="V323" s="15">
        <v>45679</v>
      </c>
      <c r="W323" s="9" t="s">
        <v>41</v>
      </c>
      <c r="X323" s="9"/>
      <c r="Y323" s="17"/>
      <c r="Z323" s="17"/>
    </row>
    <row r="324" spans="1:26" ht="15.75" customHeight="1">
      <c r="A324" s="9" t="s">
        <v>825</v>
      </c>
      <c r="B324" s="9" t="s">
        <v>138</v>
      </c>
      <c r="C324" s="9" t="s">
        <v>826</v>
      </c>
      <c r="D324" s="9" t="s">
        <v>827</v>
      </c>
      <c r="E324" s="9">
        <v>1137953</v>
      </c>
      <c r="F324" s="9">
        <v>85984</v>
      </c>
      <c r="G324" s="10" t="s">
        <v>28</v>
      </c>
      <c r="H324" s="9" t="s">
        <v>154</v>
      </c>
      <c r="I324" s="9" t="s">
        <v>50</v>
      </c>
      <c r="J324" s="11" t="s">
        <v>55</v>
      </c>
      <c r="K324" s="9" t="s">
        <v>32</v>
      </c>
      <c r="L324" s="12">
        <v>44798</v>
      </c>
      <c r="M324" s="13">
        <v>10500</v>
      </c>
      <c r="N324" s="14">
        <v>44818</v>
      </c>
      <c r="O324" s="14">
        <v>44850</v>
      </c>
      <c r="P324" s="10">
        <v>75</v>
      </c>
      <c r="Q324" s="15">
        <v>45400</v>
      </c>
      <c r="R324" s="13">
        <v>5623.4</v>
      </c>
      <c r="S324" s="13">
        <f>RAW_DATA!$R324</f>
        <v>5623.4</v>
      </c>
      <c r="T324" s="16">
        <f>SUM(RAW_DATA!$S324-RAW_DATA!$R324)</f>
        <v>0</v>
      </c>
      <c r="U324" s="9">
        <v>819831</v>
      </c>
      <c r="V324" s="15">
        <v>45422</v>
      </c>
      <c r="W324" s="15" t="s">
        <v>41</v>
      </c>
      <c r="X324" s="9"/>
      <c r="Y324" s="17"/>
      <c r="Z324" s="17"/>
    </row>
    <row r="325" spans="1:26" ht="15.75" customHeight="1">
      <c r="A325" s="9" t="s">
        <v>828</v>
      </c>
      <c r="B325" s="9" t="s">
        <v>138</v>
      </c>
      <c r="C325" s="9" t="s">
        <v>826</v>
      </c>
      <c r="D325" s="9" t="s">
        <v>827</v>
      </c>
      <c r="E325" s="9">
        <v>1002367</v>
      </c>
      <c r="F325" s="9">
        <v>73232</v>
      </c>
      <c r="G325" s="10" t="s">
        <v>28</v>
      </c>
      <c r="H325" s="9" t="s">
        <v>54</v>
      </c>
      <c r="I325" s="9" t="s">
        <v>50</v>
      </c>
      <c r="J325" s="11" t="s">
        <v>55</v>
      </c>
      <c r="K325" s="9" t="s">
        <v>32</v>
      </c>
      <c r="L325" s="12">
        <v>43811</v>
      </c>
      <c r="M325" s="13">
        <v>500</v>
      </c>
      <c r="N325" s="14">
        <v>44784</v>
      </c>
      <c r="O325" s="14">
        <v>44790</v>
      </c>
      <c r="P325" s="10">
        <v>4186</v>
      </c>
      <c r="Q325" s="15">
        <v>45127</v>
      </c>
      <c r="R325" s="13">
        <v>12270.54</v>
      </c>
      <c r="S325" s="13">
        <v>12270.54</v>
      </c>
      <c r="T325" s="16">
        <f>SUM(RAW_DATA!$S325-RAW_DATA!$R325)</f>
        <v>0</v>
      </c>
      <c r="U325" s="9">
        <v>800187</v>
      </c>
      <c r="V325" s="15">
        <v>45132</v>
      </c>
      <c r="W325" s="15" t="s">
        <v>41</v>
      </c>
      <c r="X325" s="9"/>
      <c r="Y325" s="17"/>
      <c r="Z325" s="17"/>
    </row>
    <row r="326" spans="1:26" ht="15.75" customHeight="1">
      <c r="A326" s="9" t="s">
        <v>829</v>
      </c>
      <c r="B326" s="9" t="s">
        <v>138</v>
      </c>
      <c r="C326" s="9" t="s">
        <v>830</v>
      </c>
      <c r="D326" s="9" t="s">
        <v>831</v>
      </c>
      <c r="E326" s="9">
        <v>1327776</v>
      </c>
      <c r="F326" s="9">
        <v>94296</v>
      </c>
      <c r="G326" s="10" t="s">
        <v>28</v>
      </c>
      <c r="H326" s="9" t="s">
        <v>154</v>
      </c>
      <c r="I326" s="9" t="s">
        <v>50</v>
      </c>
      <c r="J326" s="11" t="s">
        <v>55</v>
      </c>
      <c r="K326" s="9" t="s">
        <v>32</v>
      </c>
      <c r="L326" s="12">
        <v>45645</v>
      </c>
      <c r="M326" s="13">
        <v>4100</v>
      </c>
      <c r="N326" s="14">
        <v>45652</v>
      </c>
      <c r="O326" s="14">
        <v>45652</v>
      </c>
      <c r="P326" s="10">
        <v>212</v>
      </c>
      <c r="Q326" s="15">
        <v>45832</v>
      </c>
      <c r="R326" s="13">
        <v>2344.06</v>
      </c>
      <c r="S326" s="13">
        <v>0</v>
      </c>
      <c r="T326" s="16"/>
      <c r="U326" s="9"/>
      <c r="V326" s="15"/>
      <c r="W326" s="15" t="s">
        <v>33</v>
      </c>
      <c r="X326" s="9"/>
      <c r="Y326" s="17"/>
      <c r="Z326" s="17"/>
    </row>
    <row r="327" spans="1:26" ht="15.75" customHeight="1">
      <c r="A327" s="9" t="s">
        <v>832</v>
      </c>
      <c r="B327" s="9" t="s">
        <v>138</v>
      </c>
      <c r="C327" s="9" t="s">
        <v>833</v>
      </c>
      <c r="D327" s="9" t="s">
        <v>834</v>
      </c>
      <c r="E327" s="9">
        <v>1196035</v>
      </c>
      <c r="F327" s="9">
        <v>89249</v>
      </c>
      <c r="G327" s="10" t="s">
        <v>28</v>
      </c>
      <c r="H327" s="9" t="s">
        <v>115</v>
      </c>
      <c r="I327" s="9" t="s">
        <v>50</v>
      </c>
      <c r="J327" s="11" t="s">
        <v>55</v>
      </c>
      <c r="K327" s="9" t="s">
        <v>32</v>
      </c>
      <c r="L327" s="12">
        <v>45184</v>
      </c>
      <c r="M327" s="13">
        <v>575</v>
      </c>
      <c r="N327" s="14">
        <v>45183</v>
      </c>
      <c r="O327" s="14">
        <v>45185</v>
      </c>
      <c r="P327" s="10">
        <v>84</v>
      </c>
      <c r="Q327" s="15">
        <v>45413</v>
      </c>
      <c r="R327" s="13">
        <v>11013.5</v>
      </c>
      <c r="S327" s="13">
        <v>11013.5</v>
      </c>
      <c r="T327" s="16">
        <f>SUM(RAW_DATA!$S327-RAW_DATA!$R327)</f>
        <v>0</v>
      </c>
      <c r="U327" s="9">
        <v>824038</v>
      </c>
      <c r="V327" s="15">
        <v>45474</v>
      </c>
      <c r="W327" s="15" t="s">
        <v>41</v>
      </c>
      <c r="X327" s="9"/>
      <c r="Y327" s="17"/>
      <c r="Z327" s="17"/>
    </row>
    <row r="328" spans="1:26" ht="15.75" customHeight="1">
      <c r="A328" s="9" t="s">
        <v>835</v>
      </c>
      <c r="B328" s="9" t="s">
        <v>138</v>
      </c>
      <c r="C328" s="9" t="s">
        <v>833</v>
      </c>
      <c r="D328" s="9" t="s">
        <v>834</v>
      </c>
      <c r="E328" s="9">
        <v>1243687</v>
      </c>
      <c r="F328" s="9">
        <v>92195</v>
      </c>
      <c r="G328" s="10" t="s">
        <v>28</v>
      </c>
      <c r="H328" s="9" t="s">
        <v>154</v>
      </c>
      <c r="I328" s="9" t="s">
        <v>39</v>
      </c>
      <c r="J328" s="11" t="s">
        <v>55</v>
      </c>
      <c r="K328" s="9" t="s">
        <v>97</v>
      </c>
      <c r="L328" s="12">
        <v>45471</v>
      </c>
      <c r="M328" s="13">
        <v>16700</v>
      </c>
      <c r="N328" s="14"/>
      <c r="O328" s="14"/>
      <c r="P328" s="10"/>
      <c r="Q328" s="15"/>
      <c r="R328" s="13"/>
      <c r="S328" s="13">
        <v>0</v>
      </c>
      <c r="T328" s="16">
        <f>SUM(RAW_DATA!$S328-RAW_DATA!$R328)</f>
        <v>0</v>
      </c>
      <c r="U328" s="9"/>
      <c r="V328" s="15"/>
      <c r="W328" s="15" t="s">
        <v>33</v>
      </c>
      <c r="X328" s="9"/>
      <c r="Y328" s="17"/>
      <c r="Z328" s="17"/>
    </row>
    <row r="329" spans="1:26" ht="15.75" customHeight="1">
      <c r="A329" s="9" t="s">
        <v>836</v>
      </c>
      <c r="B329" s="9" t="s">
        <v>138</v>
      </c>
      <c r="C329" s="9" t="s">
        <v>837</v>
      </c>
      <c r="D329" s="9" t="s">
        <v>838</v>
      </c>
      <c r="E329" s="9">
        <v>1188192</v>
      </c>
      <c r="F329" s="9">
        <v>88729</v>
      </c>
      <c r="G329" s="10" t="s">
        <v>28</v>
      </c>
      <c r="H329" s="9" t="s">
        <v>119</v>
      </c>
      <c r="I329" s="9" t="s">
        <v>50</v>
      </c>
      <c r="J329" s="11" t="s">
        <v>31</v>
      </c>
      <c r="K329" s="9" t="s">
        <v>32</v>
      </c>
      <c r="L329" s="12">
        <v>45131</v>
      </c>
      <c r="M329" s="13">
        <v>575</v>
      </c>
      <c r="N329" s="14">
        <v>45145</v>
      </c>
      <c r="O329" s="14">
        <v>45146</v>
      </c>
      <c r="P329" s="10">
        <v>94</v>
      </c>
      <c r="Q329" s="15">
        <v>45436</v>
      </c>
      <c r="R329" s="13">
        <v>5219.18</v>
      </c>
      <c r="S329" s="13">
        <v>5219.18</v>
      </c>
      <c r="T329" s="16">
        <f>SUM(RAW_DATA!$S329-RAW_DATA!$R329)</f>
        <v>0</v>
      </c>
      <c r="U329" s="9">
        <v>824528</v>
      </c>
      <c r="V329" s="15">
        <v>45478</v>
      </c>
      <c r="W329" s="15" t="s">
        <v>41</v>
      </c>
      <c r="X329" s="9"/>
      <c r="Y329" s="17"/>
      <c r="Z329" s="17"/>
    </row>
    <row r="330" spans="1:26" ht="15.75" customHeight="1">
      <c r="A330" s="9" t="s">
        <v>839</v>
      </c>
      <c r="B330" s="9" t="s">
        <v>138</v>
      </c>
      <c r="C330" s="9" t="s">
        <v>840</v>
      </c>
      <c r="D330" s="9" t="s">
        <v>838</v>
      </c>
      <c r="E330" s="9">
        <v>1183897</v>
      </c>
      <c r="F330" s="9">
        <v>88212</v>
      </c>
      <c r="G330" s="10" t="s">
        <v>28</v>
      </c>
      <c r="H330" s="9" t="s">
        <v>119</v>
      </c>
      <c r="I330" s="9" t="s">
        <v>50</v>
      </c>
      <c r="J330" s="11" t="s">
        <v>55</v>
      </c>
      <c r="K330" s="9" t="s">
        <v>32</v>
      </c>
      <c r="L330" s="12">
        <v>45121</v>
      </c>
      <c r="M330" s="13">
        <v>54580.5</v>
      </c>
      <c r="N330" s="14">
        <v>45155</v>
      </c>
      <c r="O330" s="14">
        <v>45158</v>
      </c>
      <c r="P330" s="10">
        <v>133</v>
      </c>
      <c r="Q330" s="15">
        <v>45554</v>
      </c>
      <c r="R330" s="13">
        <v>13225.51</v>
      </c>
      <c r="S330" s="13">
        <v>13225.51</v>
      </c>
      <c r="T330" s="16">
        <f>SUM(RAW_DATA!$S330-RAW_DATA!$R330)</f>
        <v>0</v>
      </c>
      <c r="U330" s="9">
        <v>835019</v>
      </c>
      <c r="V330" s="15">
        <v>45602</v>
      </c>
      <c r="W330" s="9" t="s">
        <v>41</v>
      </c>
      <c r="X330" s="9"/>
      <c r="Y330" s="17"/>
      <c r="Z330" s="17"/>
    </row>
    <row r="331" spans="1:26" ht="15.75" customHeight="1">
      <c r="A331" s="9" t="s">
        <v>841</v>
      </c>
      <c r="B331" s="9" t="s">
        <v>138</v>
      </c>
      <c r="C331" s="9" t="s">
        <v>842</v>
      </c>
      <c r="D331" s="9" t="s">
        <v>843</v>
      </c>
      <c r="E331" s="9">
        <v>1169734</v>
      </c>
      <c r="F331" s="9">
        <v>87524</v>
      </c>
      <c r="G331" s="10" t="s">
        <v>28</v>
      </c>
      <c r="H331" s="9" t="s">
        <v>115</v>
      </c>
      <c r="I331" s="9" t="s">
        <v>50</v>
      </c>
      <c r="J331" s="11" t="s">
        <v>55</v>
      </c>
      <c r="K331" s="9" t="s">
        <v>32</v>
      </c>
      <c r="L331" s="12">
        <v>44987</v>
      </c>
      <c r="M331" s="13">
        <v>575</v>
      </c>
      <c r="N331" s="14">
        <v>45114</v>
      </c>
      <c r="O331" s="14">
        <v>45116</v>
      </c>
      <c r="P331" s="10">
        <v>88</v>
      </c>
      <c r="Q331" s="15">
        <v>45418</v>
      </c>
      <c r="R331" s="13">
        <v>8304.0499999999993</v>
      </c>
      <c r="S331" s="13">
        <v>8304.0499999999993</v>
      </c>
      <c r="T331" s="16">
        <f>SUM(RAW_DATA!$S331-RAW_DATA!$R331)</f>
        <v>0</v>
      </c>
      <c r="U331" s="9">
        <v>824040</v>
      </c>
      <c r="V331" s="15">
        <v>45474</v>
      </c>
      <c r="W331" s="9" t="s">
        <v>41</v>
      </c>
      <c r="X331" s="9"/>
      <c r="Y331" s="17"/>
      <c r="Z331" s="17"/>
    </row>
    <row r="332" spans="1:26" ht="15.75" customHeight="1">
      <c r="A332" s="9" t="s">
        <v>844</v>
      </c>
      <c r="B332" s="9" t="s">
        <v>138</v>
      </c>
      <c r="C332" s="9" t="s">
        <v>845</v>
      </c>
      <c r="D332" s="9" t="s">
        <v>846</v>
      </c>
      <c r="E332" s="9">
        <v>1308103</v>
      </c>
      <c r="F332" s="9">
        <v>93164</v>
      </c>
      <c r="G332" s="10" t="s">
        <v>28</v>
      </c>
      <c r="H332" s="9" t="s">
        <v>119</v>
      </c>
      <c r="I332" s="9" t="s">
        <v>50</v>
      </c>
      <c r="J332" s="11" t="s">
        <v>55</v>
      </c>
      <c r="K332" s="9" t="s">
        <v>32</v>
      </c>
      <c r="L332" s="12">
        <v>45534</v>
      </c>
      <c r="M332" s="13">
        <v>575</v>
      </c>
      <c r="N332" s="14">
        <v>45582</v>
      </c>
      <c r="O332" s="14">
        <v>45584</v>
      </c>
      <c r="P332" s="10">
        <v>230</v>
      </c>
      <c r="Q332" s="15">
        <v>45854</v>
      </c>
      <c r="R332" s="13">
        <v>6034.19</v>
      </c>
      <c r="S332" s="13">
        <v>0</v>
      </c>
      <c r="T332" s="16">
        <f>SUM(RAW_DATA!$S332-RAW_DATA!$R332)</f>
        <v>-6034.19</v>
      </c>
      <c r="U332" s="9"/>
      <c r="V332" s="15"/>
      <c r="W332" s="9" t="s">
        <v>33</v>
      </c>
      <c r="X332" s="9"/>
      <c r="Y332" s="17"/>
      <c r="Z332" s="17"/>
    </row>
    <row r="333" spans="1:26" ht="15.75" customHeight="1">
      <c r="A333" s="9" t="s">
        <v>847</v>
      </c>
      <c r="B333" s="9" t="s">
        <v>138</v>
      </c>
      <c r="C333" s="9" t="s">
        <v>848</v>
      </c>
      <c r="D333" s="9" t="s">
        <v>849</v>
      </c>
      <c r="E333" s="9">
        <v>1196307</v>
      </c>
      <c r="F333" s="9">
        <v>89315</v>
      </c>
      <c r="G333" s="10" t="s">
        <v>28</v>
      </c>
      <c r="H333" s="9" t="s">
        <v>115</v>
      </c>
      <c r="I333" s="9" t="s">
        <v>50</v>
      </c>
      <c r="J333" s="11" t="s">
        <v>55</v>
      </c>
      <c r="K333" s="9" t="s">
        <v>32</v>
      </c>
      <c r="L333" s="12">
        <v>45188</v>
      </c>
      <c r="M333" s="13">
        <v>14932.72</v>
      </c>
      <c r="N333" s="14">
        <v>45527</v>
      </c>
      <c r="O333" s="14">
        <v>45529</v>
      </c>
      <c r="P333" s="10">
        <v>168</v>
      </c>
      <c r="Q333" s="15">
        <v>45799</v>
      </c>
      <c r="R333" s="13">
        <v>13332.72</v>
      </c>
      <c r="S333" s="13">
        <v>0</v>
      </c>
      <c r="T333" s="16">
        <f>SUM(RAW_DATA!$S333-RAW_DATA!$R333)</f>
        <v>-13332.72</v>
      </c>
      <c r="U333" s="9"/>
      <c r="V333" s="15"/>
      <c r="W333" s="9" t="s">
        <v>33</v>
      </c>
      <c r="X333" s="9"/>
      <c r="Y333" s="17"/>
      <c r="Z333" s="17"/>
    </row>
    <row r="334" spans="1:26" ht="15.75" customHeight="1">
      <c r="A334" s="9" t="s">
        <v>850</v>
      </c>
      <c r="B334" s="9" t="s">
        <v>138</v>
      </c>
      <c r="C334" s="9" t="s">
        <v>851</v>
      </c>
      <c r="D334" s="9" t="s">
        <v>852</v>
      </c>
      <c r="E334" s="9">
        <v>1174668</v>
      </c>
      <c r="F334" s="9">
        <v>87890</v>
      </c>
      <c r="G334" s="10" t="s">
        <v>28</v>
      </c>
      <c r="H334" s="9" t="s">
        <v>119</v>
      </c>
      <c r="I334" s="9" t="s">
        <v>50</v>
      </c>
      <c r="J334" s="11" t="s">
        <v>55</v>
      </c>
      <c r="K334" s="9" t="s">
        <v>56</v>
      </c>
      <c r="L334" s="12">
        <v>45027</v>
      </c>
      <c r="M334" s="13">
        <v>575</v>
      </c>
      <c r="N334" s="14"/>
      <c r="O334" s="14"/>
      <c r="P334" s="10"/>
      <c r="Q334" s="9"/>
      <c r="R334" s="13"/>
      <c r="S334" s="13"/>
      <c r="T334" s="16">
        <f>SUM(RAW_DATA!$S334-RAW_DATA!$R334)</f>
        <v>0</v>
      </c>
      <c r="U334" s="9"/>
      <c r="V334" s="9"/>
      <c r="W334" s="9" t="s">
        <v>33</v>
      </c>
      <c r="X334" s="9"/>
      <c r="Y334" s="17"/>
      <c r="Z334" s="17"/>
    </row>
    <row r="335" spans="1:26" ht="15.75" customHeight="1">
      <c r="A335" s="9" t="s">
        <v>853</v>
      </c>
      <c r="B335" s="9" t="s">
        <v>138</v>
      </c>
      <c r="C335" s="9" t="s">
        <v>854</v>
      </c>
      <c r="D335" s="9" t="s">
        <v>855</v>
      </c>
      <c r="E335" s="9">
        <v>1167051</v>
      </c>
      <c r="F335" s="9">
        <v>87395</v>
      </c>
      <c r="G335" s="10" t="s">
        <v>28</v>
      </c>
      <c r="H335" s="9" t="s">
        <v>115</v>
      </c>
      <c r="I335" s="9" t="s">
        <v>50</v>
      </c>
      <c r="J335" s="11" t="s">
        <v>55</v>
      </c>
      <c r="K335" s="9" t="s">
        <v>32</v>
      </c>
      <c r="L335" s="12">
        <v>44971</v>
      </c>
      <c r="M335" s="13">
        <v>575</v>
      </c>
      <c r="N335" s="14">
        <v>44966</v>
      </c>
      <c r="O335" s="14">
        <v>44969</v>
      </c>
      <c r="P335" s="10">
        <v>91</v>
      </c>
      <c r="Q335" s="15">
        <v>45419</v>
      </c>
      <c r="R335" s="13">
        <v>6073.75</v>
      </c>
      <c r="S335" s="13">
        <v>6073.75</v>
      </c>
      <c r="T335" s="16">
        <f>SUM(RAW_DATA!$S335-RAW_DATA!$R335)</f>
        <v>0</v>
      </c>
      <c r="U335" s="9">
        <v>824042</v>
      </c>
      <c r="V335" s="15">
        <v>45474</v>
      </c>
      <c r="W335" s="9" t="s">
        <v>41</v>
      </c>
      <c r="X335" s="9"/>
      <c r="Y335" s="17"/>
      <c r="Z335" s="17"/>
    </row>
    <row r="336" spans="1:26" ht="15.75" customHeight="1">
      <c r="A336" s="9" t="s">
        <v>856</v>
      </c>
      <c r="B336" s="9" t="s">
        <v>138</v>
      </c>
      <c r="C336" s="9" t="s">
        <v>857</v>
      </c>
      <c r="D336" s="9" t="s">
        <v>858</v>
      </c>
      <c r="E336" s="9">
        <v>1244229</v>
      </c>
      <c r="F336" s="9">
        <v>92350</v>
      </c>
      <c r="G336" s="10" t="s">
        <v>28</v>
      </c>
      <c r="H336" s="9" t="s">
        <v>154</v>
      </c>
      <c r="I336" s="9" t="s">
        <v>50</v>
      </c>
      <c r="J336" s="11" t="s">
        <v>55</v>
      </c>
      <c r="K336" s="9" t="s">
        <v>32</v>
      </c>
      <c r="L336" s="12">
        <v>45485</v>
      </c>
      <c r="M336" s="13">
        <v>575</v>
      </c>
      <c r="N336" s="14">
        <v>45589</v>
      </c>
      <c r="O336" s="14">
        <v>45612</v>
      </c>
      <c r="P336" s="10">
        <v>170</v>
      </c>
      <c r="Q336" s="15">
        <v>45799</v>
      </c>
      <c r="R336" s="13">
        <v>17971.61</v>
      </c>
      <c r="S336" s="13">
        <v>17971.61</v>
      </c>
      <c r="T336" s="16">
        <f>SUM(RAW_DATA!$S336-RAW_DATA!$R336)</f>
        <v>0</v>
      </c>
      <c r="U336" s="9">
        <v>855124</v>
      </c>
      <c r="V336" s="15">
        <v>45831</v>
      </c>
      <c r="W336" s="9" t="s">
        <v>41</v>
      </c>
      <c r="X336" s="18" t="s">
        <v>859</v>
      </c>
      <c r="Y336" s="17"/>
      <c r="Z336" s="17"/>
    </row>
    <row r="337" spans="1:26" ht="15.75" customHeight="1">
      <c r="A337" s="9" t="s">
        <v>860</v>
      </c>
      <c r="B337" s="9" t="s">
        <v>138</v>
      </c>
      <c r="C337" s="9" t="s">
        <v>127</v>
      </c>
      <c r="D337" s="9" t="s">
        <v>128</v>
      </c>
      <c r="E337" s="9">
        <v>1234316</v>
      </c>
      <c r="F337" s="9">
        <v>91863</v>
      </c>
      <c r="G337" s="10" t="s">
        <v>28</v>
      </c>
      <c r="H337" s="9"/>
      <c r="I337" s="9" t="s">
        <v>39</v>
      </c>
      <c r="J337" s="11" t="s">
        <v>55</v>
      </c>
      <c r="K337" s="9" t="s">
        <v>97</v>
      </c>
      <c r="L337" s="12">
        <v>45440</v>
      </c>
      <c r="M337" s="13">
        <v>300</v>
      </c>
      <c r="N337" s="14"/>
      <c r="O337" s="14"/>
      <c r="P337" s="10"/>
      <c r="Q337" s="15"/>
      <c r="R337" s="13"/>
      <c r="S337" s="13"/>
      <c r="T337" s="16">
        <f>SUM(RAW_DATA!$S337-RAW_DATA!$R337)</f>
        <v>0</v>
      </c>
      <c r="U337" s="9"/>
      <c r="V337" s="15"/>
      <c r="W337" s="9" t="s">
        <v>33</v>
      </c>
      <c r="X337" s="9"/>
      <c r="Y337" s="17"/>
      <c r="Z337" s="17"/>
    </row>
    <row r="338" spans="1:26" ht="15.75" customHeight="1">
      <c r="A338" s="9" t="s">
        <v>861</v>
      </c>
      <c r="B338" s="9" t="s">
        <v>138</v>
      </c>
      <c r="C338" s="9" t="s">
        <v>862</v>
      </c>
      <c r="D338" s="9" t="s">
        <v>863</v>
      </c>
      <c r="E338" s="9">
        <v>1205150</v>
      </c>
      <c r="F338" s="9">
        <v>89840</v>
      </c>
      <c r="G338" s="10" t="s">
        <v>28</v>
      </c>
      <c r="H338" s="9" t="s">
        <v>115</v>
      </c>
      <c r="I338" s="9" t="s">
        <v>50</v>
      </c>
      <c r="J338" s="11" t="s">
        <v>55</v>
      </c>
      <c r="K338" s="9" t="s">
        <v>32</v>
      </c>
      <c r="L338" s="12">
        <v>45244</v>
      </c>
      <c r="M338" s="13">
        <v>575</v>
      </c>
      <c r="N338" s="14">
        <v>45506</v>
      </c>
      <c r="O338" s="14">
        <v>45530</v>
      </c>
      <c r="P338" s="10">
        <v>201</v>
      </c>
      <c r="Q338" s="15">
        <v>45824</v>
      </c>
      <c r="R338" s="13">
        <v>47383.26</v>
      </c>
      <c r="S338" s="13">
        <v>47383.26</v>
      </c>
      <c r="T338" s="16">
        <f>SUM(RAW_DATA!$S338-RAW_DATA!$R338)</f>
        <v>0</v>
      </c>
      <c r="U338" s="9">
        <v>855120</v>
      </c>
      <c r="V338" s="15">
        <v>45831</v>
      </c>
      <c r="W338" s="9" t="s">
        <v>41</v>
      </c>
      <c r="X338" s="18" t="s">
        <v>864</v>
      </c>
      <c r="Y338" s="17"/>
      <c r="Z338" s="17"/>
    </row>
    <row r="339" spans="1:26" ht="15.75" customHeight="1">
      <c r="A339" s="9" t="s">
        <v>865</v>
      </c>
      <c r="B339" s="9" t="s">
        <v>138</v>
      </c>
      <c r="C339" s="9" t="s">
        <v>866</v>
      </c>
      <c r="D339" s="9" t="s">
        <v>867</v>
      </c>
      <c r="E339" s="9">
        <v>1171504</v>
      </c>
      <c r="F339" s="9">
        <v>87691</v>
      </c>
      <c r="G339" s="10" t="s">
        <v>28</v>
      </c>
      <c r="H339" s="9" t="s">
        <v>119</v>
      </c>
      <c r="I339" s="9" t="s">
        <v>50</v>
      </c>
      <c r="J339" s="11" t="s">
        <v>55</v>
      </c>
      <c r="K339" s="9" t="s">
        <v>32</v>
      </c>
      <c r="L339" s="12">
        <v>45058</v>
      </c>
      <c r="M339" s="13">
        <v>575</v>
      </c>
      <c r="N339" s="14">
        <v>45138</v>
      </c>
      <c r="O339" s="14">
        <v>45148</v>
      </c>
      <c r="P339" s="10">
        <v>79</v>
      </c>
      <c r="Q339" s="15">
        <v>45404</v>
      </c>
      <c r="R339" s="13">
        <v>20602.27</v>
      </c>
      <c r="S339" s="13">
        <v>20602.27</v>
      </c>
      <c r="T339" s="16">
        <f>SUM(RAW_DATA!$S339-RAW_DATA!$R339)</f>
        <v>0</v>
      </c>
      <c r="U339" s="9">
        <v>823201</v>
      </c>
      <c r="V339" s="15">
        <v>45463</v>
      </c>
      <c r="W339" s="9" t="s">
        <v>41</v>
      </c>
      <c r="X339" s="9"/>
      <c r="Y339" s="17"/>
      <c r="Z339" s="17"/>
    </row>
    <row r="340" spans="1:26" ht="15.75" customHeight="1">
      <c r="A340" s="9" t="s">
        <v>868</v>
      </c>
      <c r="B340" s="9" t="s">
        <v>138</v>
      </c>
      <c r="C340" s="9" t="s">
        <v>869</v>
      </c>
      <c r="D340" s="9" t="s">
        <v>870</v>
      </c>
      <c r="E340" s="9">
        <v>1188698</v>
      </c>
      <c r="F340" s="9">
        <v>88845</v>
      </c>
      <c r="G340" s="10" t="s">
        <v>28</v>
      </c>
      <c r="H340" s="9" t="s">
        <v>119</v>
      </c>
      <c r="I340" s="9" t="s">
        <v>50</v>
      </c>
      <c r="J340" s="11" t="s">
        <v>31</v>
      </c>
      <c r="K340" s="9" t="s">
        <v>32</v>
      </c>
      <c r="L340" s="12">
        <v>45132</v>
      </c>
      <c r="M340" s="13">
        <v>3075</v>
      </c>
      <c r="N340" s="14">
        <v>45131</v>
      </c>
      <c r="O340" s="14">
        <v>45155</v>
      </c>
      <c r="P340" s="10">
        <v>92</v>
      </c>
      <c r="Q340" s="15">
        <v>45425</v>
      </c>
      <c r="R340" s="13">
        <v>4410.05</v>
      </c>
      <c r="S340" s="13">
        <v>4410.05</v>
      </c>
      <c r="T340" s="16">
        <f>SUM(RAW_DATA!$S340-RAW_DATA!$R340)</f>
        <v>0</v>
      </c>
      <c r="U340" s="9">
        <v>823610</v>
      </c>
      <c r="V340" s="15">
        <v>45468</v>
      </c>
      <c r="W340" s="9" t="s">
        <v>41</v>
      </c>
      <c r="X340" s="9"/>
      <c r="Y340" s="17"/>
      <c r="Z340" s="17"/>
    </row>
    <row r="341" spans="1:26" ht="15.75" customHeight="1">
      <c r="A341" s="9" t="s">
        <v>871</v>
      </c>
      <c r="B341" s="9" t="s">
        <v>138</v>
      </c>
      <c r="C341" s="9" t="s">
        <v>869</v>
      </c>
      <c r="D341" s="9" t="s">
        <v>870</v>
      </c>
      <c r="E341" s="9">
        <v>1202987</v>
      </c>
      <c r="F341" s="9">
        <v>89844</v>
      </c>
      <c r="G341" s="10" t="s">
        <v>28</v>
      </c>
      <c r="H341" s="9" t="s">
        <v>119</v>
      </c>
      <c r="I341" s="9" t="s">
        <v>50</v>
      </c>
      <c r="J341" s="11" t="s">
        <v>55</v>
      </c>
      <c r="K341" s="9" t="s">
        <v>32</v>
      </c>
      <c r="L341" s="12">
        <v>45229</v>
      </c>
      <c r="M341" s="13">
        <v>6575</v>
      </c>
      <c r="N341" s="14">
        <v>45316</v>
      </c>
      <c r="O341" s="14">
        <v>45319</v>
      </c>
      <c r="P341" s="10">
        <v>117</v>
      </c>
      <c r="Q341" s="15">
        <v>45504</v>
      </c>
      <c r="R341" s="13">
        <v>7352.25</v>
      </c>
      <c r="S341" s="13">
        <v>7352.25</v>
      </c>
      <c r="T341" s="16">
        <f>SUM(RAW_DATA!$S341-RAW_DATA!$R341)</f>
        <v>0</v>
      </c>
      <c r="U341" s="9">
        <v>829477</v>
      </c>
      <c r="V341" s="15">
        <v>45547</v>
      </c>
      <c r="W341" s="9" t="s">
        <v>41</v>
      </c>
      <c r="X341" s="9"/>
      <c r="Y341" s="17"/>
      <c r="Z341" s="17"/>
    </row>
    <row r="342" spans="1:26" ht="15.75" customHeight="1">
      <c r="A342" s="9" t="s">
        <v>872</v>
      </c>
      <c r="B342" s="9" t="s">
        <v>138</v>
      </c>
      <c r="C342" s="9" t="s">
        <v>869</v>
      </c>
      <c r="D342" s="9" t="s">
        <v>870</v>
      </c>
      <c r="E342" s="9">
        <v>1188194</v>
      </c>
      <c r="F342" s="9">
        <v>88763</v>
      </c>
      <c r="G342" s="10" t="s">
        <v>28</v>
      </c>
      <c r="H342" s="9" t="s">
        <v>104</v>
      </c>
      <c r="I342" s="9" t="s">
        <v>50</v>
      </c>
      <c r="J342" s="11" t="s">
        <v>31</v>
      </c>
      <c r="K342" s="9" t="s">
        <v>32</v>
      </c>
      <c r="L342" s="12">
        <v>45126</v>
      </c>
      <c r="M342" s="13">
        <v>41521</v>
      </c>
      <c r="N342" s="14">
        <v>45131</v>
      </c>
      <c r="O342" s="14">
        <v>45162</v>
      </c>
      <c r="P342" s="10">
        <v>158</v>
      </c>
      <c r="Q342" s="15">
        <v>45783</v>
      </c>
      <c r="R342" s="13">
        <v>20155.11</v>
      </c>
      <c r="S342" s="13">
        <v>20155.11</v>
      </c>
      <c r="T342" s="16">
        <f>SUM(RAW_DATA!$S342-RAW_DATA!$R342)</f>
        <v>0</v>
      </c>
      <c r="U342" s="9">
        <v>855125</v>
      </c>
      <c r="V342" s="15">
        <v>45831</v>
      </c>
      <c r="W342" s="9" t="s">
        <v>41</v>
      </c>
      <c r="X342" s="18" t="s">
        <v>873</v>
      </c>
      <c r="Y342" s="17"/>
      <c r="Z342" s="17"/>
    </row>
    <row r="343" spans="1:26" ht="15.75" customHeight="1">
      <c r="A343" s="9" t="s">
        <v>874</v>
      </c>
      <c r="B343" s="9" t="s">
        <v>138</v>
      </c>
      <c r="C343" s="9" t="s">
        <v>875</v>
      </c>
      <c r="D343" s="9" t="s">
        <v>876</v>
      </c>
      <c r="E343" s="9">
        <v>1304685</v>
      </c>
      <c r="F343" s="9">
        <v>92919</v>
      </c>
      <c r="G343" s="10" t="s">
        <v>28</v>
      </c>
      <c r="H343" s="9" t="s">
        <v>154</v>
      </c>
      <c r="I343" s="9" t="s">
        <v>50</v>
      </c>
      <c r="J343" s="11" t="s">
        <v>55</v>
      </c>
      <c r="K343" s="9" t="s">
        <v>32</v>
      </c>
      <c r="L343" s="12">
        <v>45523</v>
      </c>
      <c r="M343" s="13">
        <v>575</v>
      </c>
      <c r="N343" s="14">
        <v>45540</v>
      </c>
      <c r="O343" s="14">
        <v>45542</v>
      </c>
      <c r="P343" s="10">
        <v>243</v>
      </c>
      <c r="Q343" s="15">
        <v>45862</v>
      </c>
      <c r="R343" s="13">
        <v>6706.86</v>
      </c>
      <c r="S343" s="13">
        <v>0</v>
      </c>
      <c r="T343" s="16">
        <f>SUM(RAW_DATA!$S343-RAW_DATA!$R343)</f>
        <v>-6706.86</v>
      </c>
      <c r="U343" s="9"/>
      <c r="V343" s="9"/>
      <c r="W343" s="9" t="s">
        <v>33</v>
      </c>
      <c r="X343" s="9"/>
      <c r="Y343" s="17"/>
      <c r="Z343" s="17"/>
    </row>
    <row r="344" spans="1:26" ht="15.75" customHeight="1">
      <c r="A344" s="9" t="s">
        <v>877</v>
      </c>
      <c r="B344" s="9" t="s">
        <v>138</v>
      </c>
      <c r="C344" s="9" t="s">
        <v>878</v>
      </c>
      <c r="D344" s="9" t="s">
        <v>879</v>
      </c>
      <c r="E344" s="9">
        <v>1131990</v>
      </c>
      <c r="F344" s="9">
        <v>85532</v>
      </c>
      <c r="G344" s="10" t="s">
        <v>28</v>
      </c>
      <c r="H344" s="9" t="s">
        <v>115</v>
      </c>
      <c r="I344" s="9" t="s">
        <v>50</v>
      </c>
      <c r="J344" s="11" t="s">
        <v>40</v>
      </c>
      <c r="K344" s="9" t="s">
        <v>32</v>
      </c>
      <c r="L344" s="12"/>
      <c r="M344" s="13">
        <v>575</v>
      </c>
      <c r="N344" s="14">
        <v>44742</v>
      </c>
      <c r="O344" s="14">
        <v>44744</v>
      </c>
      <c r="P344" s="10">
        <v>6</v>
      </c>
      <c r="Q344" s="15">
        <v>44923</v>
      </c>
      <c r="R344" s="13">
        <v>6339.9</v>
      </c>
      <c r="S344" s="13">
        <v>6339.9</v>
      </c>
      <c r="T344" s="16">
        <f>SUM(RAW_DATA!$S344-RAW_DATA!$R344)</f>
        <v>0</v>
      </c>
      <c r="U344" s="9">
        <v>790648</v>
      </c>
      <c r="V344" s="15">
        <v>44993</v>
      </c>
      <c r="W344" s="15" t="s">
        <v>41</v>
      </c>
      <c r="X344" s="9"/>
      <c r="Y344" s="17"/>
      <c r="Z344" s="17"/>
    </row>
    <row r="345" spans="1:26" ht="15.75" customHeight="1">
      <c r="A345" s="9" t="s">
        <v>880</v>
      </c>
      <c r="B345" s="9" t="s">
        <v>138</v>
      </c>
      <c r="C345" s="9" t="s">
        <v>881</v>
      </c>
      <c r="D345" s="9" t="s">
        <v>882</v>
      </c>
      <c r="E345" s="9">
        <v>1183976</v>
      </c>
      <c r="F345" s="9">
        <v>88398</v>
      </c>
      <c r="G345" s="10" t="s">
        <v>28</v>
      </c>
      <c r="H345" s="9" t="s">
        <v>115</v>
      </c>
      <c r="I345" s="9" t="s">
        <v>50</v>
      </c>
      <c r="J345" s="11" t="s">
        <v>55</v>
      </c>
      <c r="K345" s="9" t="s">
        <v>32</v>
      </c>
      <c r="L345" s="12">
        <v>45092</v>
      </c>
      <c r="M345" s="13">
        <v>575</v>
      </c>
      <c r="N345" s="14">
        <v>45190</v>
      </c>
      <c r="O345" s="14">
        <v>45193</v>
      </c>
      <c r="P345" s="10">
        <v>58</v>
      </c>
      <c r="Q345" s="15">
        <v>45343</v>
      </c>
      <c r="R345" s="13">
        <v>6284.13</v>
      </c>
      <c r="S345" s="13">
        <v>6284.13</v>
      </c>
      <c r="T345" s="16">
        <f>SUM(RAW_DATA!$S345-RAW_DATA!$R345)</f>
        <v>0</v>
      </c>
      <c r="U345" s="9">
        <v>819689</v>
      </c>
      <c r="V345" s="15">
        <v>45421</v>
      </c>
      <c r="W345" s="9" t="s">
        <v>41</v>
      </c>
      <c r="X345" s="9"/>
      <c r="Y345" s="17"/>
      <c r="Z345" s="17"/>
    </row>
    <row r="346" spans="1:26" ht="15.75" customHeight="1">
      <c r="A346" s="9" t="s">
        <v>883</v>
      </c>
      <c r="B346" s="9" t="s">
        <v>138</v>
      </c>
      <c r="C346" s="9" t="s">
        <v>881</v>
      </c>
      <c r="D346" s="9" t="s">
        <v>882</v>
      </c>
      <c r="E346" s="9">
        <v>1186918</v>
      </c>
      <c r="F346" s="9">
        <v>88631</v>
      </c>
      <c r="G346" s="10" t="s">
        <v>28</v>
      </c>
      <c r="H346" s="9" t="s">
        <v>154</v>
      </c>
      <c r="I346" s="9" t="s">
        <v>39</v>
      </c>
      <c r="J346" s="11" t="s">
        <v>55</v>
      </c>
      <c r="K346" s="9" t="s">
        <v>32</v>
      </c>
      <c r="L346" s="12">
        <v>45126</v>
      </c>
      <c r="M346" s="13">
        <v>9020</v>
      </c>
      <c r="N346" s="14">
        <v>45275</v>
      </c>
      <c r="O346" s="14">
        <v>45277</v>
      </c>
      <c r="P346" s="10">
        <v>100</v>
      </c>
      <c r="Q346" s="15">
        <v>45448</v>
      </c>
      <c r="R346" s="13">
        <v>6341.5</v>
      </c>
      <c r="S346" s="13">
        <v>6341.5</v>
      </c>
      <c r="T346" s="16">
        <f>SUM(RAW_DATA!$S346-RAW_DATA!$R346)</f>
        <v>0</v>
      </c>
      <c r="U346" s="9">
        <v>822987</v>
      </c>
      <c r="V346" s="15">
        <v>45460</v>
      </c>
      <c r="W346" s="9" t="s">
        <v>41</v>
      </c>
      <c r="X346" s="9"/>
      <c r="Y346" s="17"/>
      <c r="Z346" s="17"/>
    </row>
    <row r="347" spans="1:26" ht="15.75" customHeight="1">
      <c r="A347" s="9" t="s">
        <v>884</v>
      </c>
      <c r="B347" s="9" t="s">
        <v>138</v>
      </c>
      <c r="C347" s="9" t="s">
        <v>881</v>
      </c>
      <c r="D347" s="9" t="s">
        <v>882</v>
      </c>
      <c r="E347" s="9">
        <v>1163449</v>
      </c>
      <c r="F347" s="9">
        <v>87019</v>
      </c>
      <c r="G347" s="10" t="s">
        <v>28</v>
      </c>
      <c r="H347" s="9" t="s">
        <v>154</v>
      </c>
      <c r="I347" s="9" t="s">
        <v>39</v>
      </c>
      <c r="J347" s="11" t="s">
        <v>55</v>
      </c>
      <c r="K347" s="9" t="s">
        <v>32</v>
      </c>
      <c r="L347" s="12">
        <v>44960</v>
      </c>
      <c r="M347" s="13">
        <v>38500</v>
      </c>
      <c r="N347" s="14">
        <v>44981</v>
      </c>
      <c r="O347" s="14">
        <v>45275</v>
      </c>
      <c r="P347" s="10">
        <v>132</v>
      </c>
      <c r="Q347" s="15">
        <v>45527</v>
      </c>
      <c r="R347" s="13">
        <v>37718.949999999997</v>
      </c>
      <c r="S347" s="13">
        <v>37718.949999999997</v>
      </c>
      <c r="T347" s="16">
        <f>SUM(RAW_DATA!$S347-RAW_DATA!$R347)</f>
        <v>0</v>
      </c>
      <c r="U347" s="9">
        <v>831360</v>
      </c>
      <c r="V347" s="15">
        <v>45566</v>
      </c>
      <c r="W347" s="9" t="s">
        <v>41</v>
      </c>
      <c r="X347" s="9"/>
      <c r="Y347" s="17"/>
      <c r="Z347" s="17"/>
    </row>
    <row r="348" spans="1:26" ht="15.75" customHeight="1">
      <c r="A348" s="9"/>
      <c r="B348" s="9" t="s">
        <v>138</v>
      </c>
      <c r="C348" s="9" t="s">
        <v>885</v>
      </c>
      <c r="D348" s="9" t="s">
        <v>886</v>
      </c>
      <c r="E348" s="9">
        <v>1328013</v>
      </c>
      <c r="F348" s="9">
        <v>93969</v>
      </c>
      <c r="G348" s="10" t="s">
        <v>28</v>
      </c>
      <c r="H348" s="9" t="s">
        <v>154</v>
      </c>
      <c r="I348" s="9" t="s">
        <v>39</v>
      </c>
      <c r="J348" s="11" t="s">
        <v>55</v>
      </c>
      <c r="K348" s="9" t="s">
        <v>97</v>
      </c>
      <c r="L348" s="12">
        <v>45652</v>
      </c>
      <c r="M348" s="13">
        <v>15045</v>
      </c>
      <c r="N348" s="14"/>
      <c r="O348" s="14"/>
      <c r="P348" s="10"/>
      <c r="Q348" s="15"/>
      <c r="R348" s="13"/>
      <c r="S348" s="13">
        <v>0</v>
      </c>
      <c r="T348" s="16">
        <f>SUM(RAW_DATA!$S348-RAW_DATA!$R348)</f>
        <v>0</v>
      </c>
      <c r="U348" s="9"/>
      <c r="V348" s="9"/>
      <c r="W348" s="9" t="s">
        <v>33</v>
      </c>
      <c r="X348" s="9"/>
      <c r="Y348" s="17"/>
      <c r="Z348" s="17"/>
    </row>
    <row r="349" spans="1:26" ht="15.75" customHeight="1">
      <c r="A349" s="9" t="s">
        <v>887</v>
      </c>
      <c r="B349" s="9" t="s">
        <v>138</v>
      </c>
      <c r="C349" s="9" t="s">
        <v>888</v>
      </c>
      <c r="D349" s="9" t="s">
        <v>889</v>
      </c>
      <c r="E349" s="9">
        <v>1185462</v>
      </c>
      <c r="F349" s="9">
        <v>88307</v>
      </c>
      <c r="G349" s="10" t="s">
        <v>28</v>
      </c>
      <c r="H349" s="9" t="s">
        <v>115</v>
      </c>
      <c r="I349" s="9" t="s">
        <v>50</v>
      </c>
      <c r="J349" s="11" t="s">
        <v>55</v>
      </c>
      <c r="K349" s="9" t="s">
        <v>56</v>
      </c>
      <c r="L349" s="12">
        <v>45098</v>
      </c>
      <c r="M349" s="13"/>
      <c r="N349" s="14"/>
      <c r="O349" s="14"/>
      <c r="P349" s="10"/>
      <c r="Q349" s="9"/>
      <c r="R349" s="13"/>
      <c r="S349" s="13">
        <v>0</v>
      </c>
      <c r="T349" s="16">
        <f>SUM(RAW_DATA!$S349-RAW_DATA!$R349)</f>
        <v>0</v>
      </c>
      <c r="U349" s="9"/>
      <c r="V349" s="9"/>
      <c r="W349" s="9" t="s">
        <v>33</v>
      </c>
      <c r="X349" s="9"/>
      <c r="Y349" s="17"/>
      <c r="Z349" s="17"/>
    </row>
    <row r="350" spans="1:26" ht="15.75" customHeight="1">
      <c r="A350" s="9" t="s">
        <v>890</v>
      </c>
      <c r="B350" s="9" t="s">
        <v>138</v>
      </c>
      <c r="C350" s="9" t="s">
        <v>891</v>
      </c>
      <c r="D350" s="9" t="s">
        <v>892</v>
      </c>
      <c r="E350" s="9">
        <v>1135064</v>
      </c>
      <c r="F350" s="9">
        <v>85704</v>
      </c>
      <c r="G350" s="10" t="s">
        <v>28</v>
      </c>
      <c r="H350" s="9" t="s">
        <v>119</v>
      </c>
      <c r="I350" s="9" t="s">
        <v>50</v>
      </c>
      <c r="J350" s="11" t="s">
        <v>40</v>
      </c>
      <c r="K350" s="9" t="s">
        <v>32</v>
      </c>
      <c r="L350" s="12">
        <v>44764</v>
      </c>
      <c r="M350" s="13">
        <v>8875</v>
      </c>
      <c r="N350" s="14">
        <v>44764</v>
      </c>
      <c r="O350" s="14">
        <v>44767</v>
      </c>
      <c r="P350" s="10">
        <v>24</v>
      </c>
      <c r="Q350" s="15">
        <v>45112</v>
      </c>
      <c r="R350" s="13">
        <v>11811.36</v>
      </c>
      <c r="S350" s="13">
        <v>11811.36</v>
      </c>
      <c r="T350" s="16">
        <f>SUM(RAW_DATA!$S350-RAW_DATA!$R350)</f>
        <v>0</v>
      </c>
      <c r="U350" s="9">
        <v>804163</v>
      </c>
      <c r="V350" s="15">
        <v>45191</v>
      </c>
      <c r="W350" s="9" t="s">
        <v>41</v>
      </c>
      <c r="X350" s="9"/>
      <c r="Y350" s="17"/>
      <c r="Z350" s="17"/>
    </row>
    <row r="351" spans="1:26" ht="15.75" customHeight="1">
      <c r="A351" s="9"/>
      <c r="B351" s="9" t="s">
        <v>138</v>
      </c>
      <c r="C351" s="9" t="s">
        <v>893</v>
      </c>
      <c r="D351" s="9" t="s">
        <v>894</v>
      </c>
      <c r="E351" s="9">
        <v>1335358</v>
      </c>
      <c r="F351" s="9">
        <v>94778</v>
      </c>
      <c r="G351" s="10" t="s">
        <v>28</v>
      </c>
      <c r="H351" s="9" t="s">
        <v>115</v>
      </c>
      <c r="I351" s="9" t="s">
        <v>50</v>
      </c>
      <c r="J351" s="11" t="s">
        <v>55</v>
      </c>
      <c r="K351" s="9" t="s">
        <v>97</v>
      </c>
      <c r="L351" s="12">
        <v>45702</v>
      </c>
      <c r="M351" s="13">
        <v>575</v>
      </c>
      <c r="N351" s="14"/>
      <c r="O351" s="14"/>
      <c r="P351" s="10"/>
      <c r="Q351" s="15"/>
      <c r="R351" s="13"/>
      <c r="S351" s="13"/>
      <c r="T351" s="16"/>
      <c r="U351" s="9"/>
      <c r="V351" s="15"/>
      <c r="W351" s="9" t="s">
        <v>33</v>
      </c>
      <c r="X351" s="9"/>
      <c r="Y351" s="17"/>
      <c r="Z351" s="17"/>
    </row>
    <row r="352" spans="1:26" ht="15.75" customHeight="1">
      <c r="A352" s="9" t="s">
        <v>895</v>
      </c>
      <c r="B352" s="9" t="s">
        <v>138</v>
      </c>
      <c r="C352" s="9" t="s">
        <v>896</v>
      </c>
      <c r="D352" s="9" t="s">
        <v>897</v>
      </c>
      <c r="E352" s="9">
        <v>1195355</v>
      </c>
      <c r="F352" s="9">
        <v>89316</v>
      </c>
      <c r="G352" s="10" t="s">
        <v>28</v>
      </c>
      <c r="H352" s="9" t="s">
        <v>115</v>
      </c>
      <c r="I352" s="9" t="s">
        <v>50</v>
      </c>
      <c r="J352" s="11" t="s">
        <v>55</v>
      </c>
      <c r="K352" s="9" t="s">
        <v>56</v>
      </c>
      <c r="L352" s="12">
        <v>45180</v>
      </c>
      <c r="M352" s="13">
        <v>575</v>
      </c>
      <c r="N352" s="14"/>
      <c r="O352" s="14"/>
      <c r="P352" s="10"/>
      <c r="Q352" s="15"/>
      <c r="R352" s="13"/>
      <c r="S352" s="13"/>
      <c r="T352" s="16">
        <f>SUM(RAW_DATA!$S352-RAW_DATA!$R352)</f>
        <v>0</v>
      </c>
      <c r="U352" s="9"/>
      <c r="V352" s="9"/>
      <c r="W352" s="9" t="s">
        <v>33</v>
      </c>
      <c r="X352" s="9"/>
      <c r="Y352" s="17"/>
      <c r="Z352" s="17"/>
    </row>
    <row r="353" spans="1:26" ht="15.75" customHeight="1">
      <c r="A353" s="9" t="s">
        <v>898</v>
      </c>
      <c r="B353" s="9" t="s">
        <v>138</v>
      </c>
      <c r="C353" s="9" t="s">
        <v>899</v>
      </c>
      <c r="D353" s="9" t="s">
        <v>900</v>
      </c>
      <c r="E353" s="9">
        <v>1243686</v>
      </c>
      <c r="F353" s="9">
        <v>92199</v>
      </c>
      <c r="G353" s="10" t="s">
        <v>28</v>
      </c>
      <c r="H353" s="9"/>
      <c r="I353" s="9" t="s">
        <v>39</v>
      </c>
      <c r="J353" s="11" t="s">
        <v>55</v>
      </c>
      <c r="K353" s="9" t="s">
        <v>97</v>
      </c>
      <c r="L353" s="12">
        <v>45471</v>
      </c>
      <c r="M353" s="13">
        <v>16700</v>
      </c>
      <c r="N353" s="14"/>
      <c r="O353" s="14"/>
      <c r="P353" s="10"/>
      <c r="Q353" s="15"/>
      <c r="R353" s="13"/>
      <c r="S353" s="13"/>
      <c r="T353" s="16">
        <f>SUM(RAW_DATA!$S353-RAW_DATA!$R353)</f>
        <v>0</v>
      </c>
      <c r="U353" s="9"/>
      <c r="V353" s="9"/>
      <c r="W353" s="9" t="s">
        <v>33</v>
      </c>
      <c r="X353" s="9"/>
      <c r="Y353" s="17"/>
      <c r="Z353" s="17"/>
    </row>
    <row r="354" spans="1:26" ht="15.75" customHeight="1">
      <c r="A354" s="9"/>
      <c r="B354" s="9" t="s">
        <v>138</v>
      </c>
      <c r="C354" s="9" t="s">
        <v>901</v>
      </c>
      <c r="D354" s="9" t="s">
        <v>902</v>
      </c>
      <c r="E354" s="9">
        <v>1335270</v>
      </c>
      <c r="F354" s="9">
        <v>94786</v>
      </c>
      <c r="G354" s="10" t="s">
        <v>28</v>
      </c>
      <c r="H354" s="9" t="s">
        <v>115</v>
      </c>
      <c r="I354" s="9" t="s">
        <v>50</v>
      </c>
      <c r="J354" s="11" t="s">
        <v>55</v>
      </c>
      <c r="K354" s="9" t="s">
        <v>97</v>
      </c>
      <c r="L354" s="12">
        <v>45707</v>
      </c>
      <c r="M354" s="13">
        <v>575</v>
      </c>
      <c r="N354" s="14"/>
      <c r="O354" s="14"/>
      <c r="P354" s="10"/>
      <c r="Q354" s="15"/>
      <c r="R354" s="13"/>
      <c r="S354" s="13"/>
      <c r="T354" s="16"/>
      <c r="U354" s="9"/>
      <c r="V354" s="9"/>
      <c r="W354" s="9" t="s">
        <v>33</v>
      </c>
      <c r="X354" s="9"/>
      <c r="Y354" s="17"/>
      <c r="Z354" s="17"/>
    </row>
    <row r="355" spans="1:26" ht="15.75" customHeight="1">
      <c r="A355" s="9" t="s">
        <v>903</v>
      </c>
      <c r="B355" s="9" t="s">
        <v>138</v>
      </c>
      <c r="C355" s="9" t="s">
        <v>904</v>
      </c>
      <c r="D355" s="9" t="s">
        <v>905</v>
      </c>
      <c r="E355" s="9">
        <v>1165246</v>
      </c>
      <c r="F355" s="9">
        <v>87286</v>
      </c>
      <c r="G355" s="10" t="s">
        <v>28</v>
      </c>
      <c r="H355" s="9" t="s">
        <v>119</v>
      </c>
      <c r="I355" s="9" t="s">
        <v>50</v>
      </c>
      <c r="J355" s="11" t="s">
        <v>55</v>
      </c>
      <c r="K355" s="9" t="s">
        <v>32</v>
      </c>
      <c r="L355" s="12">
        <v>44963</v>
      </c>
      <c r="M355" s="13">
        <v>575</v>
      </c>
      <c r="N355" s="14">
        <v>45008</v>
      </c>
      <c r="O355" s="14">
        <v>45010</v>
      </c>
      <c r="P355" s="10">
        <v>51</v>
      </c>
      <c r="Q355" s="15">
        <v>45329</v>
      </c>
      <c r="R355" s="13">
        <v>7268.63</v>
      </c>
      <c r="S355" s="13">
        <v>7268.63</v>
      </c>
      <c r="T355" s="16">
        <f>SUM(RAW_DATA!$S355-RAW_DATA!$R355)</f>
        <v>0</v>
      </c>
      <c r="U355" s="9">
        <v>815948</v>
      </c>
      <c r="V355" s="15">
        <v>45369</v>
      </c>
      <c r="W355" s="9" t="s">
        <v>41</v>
      </c>
      <c r="X355" s="9"/>
      <c r="Y355" s="17"/>
      <c r="Z355" s="17"/>
    </row>
    <row r="356" spans="1:26" ht="15.75" customHeight="1">
      <c r="A356" s="9" t="s">
        <v>906</v>
      </c>
      <c r="B356" s="9" t="s">
        <v>138</v>
      </c>
      <c r="C356" s="9" t="s">
        <v>907</v>
      </c>
      <c r="D356" s="9" t="s">
        <v>908</v>
      </c>
      <c r="E356" s="9">
        <v>1130024</v>
      </c>
      <c r="F356" s="9">
        <v>85491</v>
      </c>
      <c r="G356" s="10" t="s">
        <v>28</v>
      </c>
      <c r="H356" s="9" t="s">
        <v>119</v>
      </c>
      <c r="I356" s="9" t="s">
        <v>50</v>
      </c>
      <c r="J356" s="11" t="s">
        <v>40</v>
      </c>
      <c r="K356" s="9" t="s">
        <v>32</v>
      </c>
      <c r="L356" s="12">
        <v>44748</v>
      </c>
      <c r="M356" s="13">
        <v>575</v>
      </c>
      <c r="N356" s="14">
        <v>44784</v>
      </c>
      <c r="O356" s="14">
        <v>44786</v>
      </c>
      <c r="P356" s="10">
        <v>14</v>
      </c>
      <c r="Q356" s="15">
        <v>45097</v>
      </c>
      <c r="R356" s="13">
        <v>6187.21</v>
      </c>
      <c r="S356" s="13">
        <v>6187.21</v>
      </c>
      <c r="T356" s="16">
        <f>SUM(RAW_DATA!$S356-RAW_DATA!$R356)</f>
        <v>0</v>
      </c>
      <c r="U356" s="9">
        <v>799215</v>
      </c>
      <c r="V356" s="15">
        <v>45118</v>
      </c>
      <c r="W356" s="15" t="s">
        <v>41</v>
      </c>
      <c r="X356" s="9"/>
      <c r="Y356" s="17"/>
      <c r="Z356" s="17"/>
    </row>
    <row r="357" spans="1:26" ht="15.75" customHeight="1">
      <c r="A357" s="9" t="s">
        <v>909</v>
      </c>
      <c r="B357" s="9" t="s">
        <v>138</v>
      </c>
      <c r="C357" s="9" t="s">
        <v>910</v>
      </c>
      <c r="D357" s="9" t="s">
        <v>911</v>
      </c>
      <c r="E357" s="9">
        <v>1146848</v>
      </c>
      <c r="F357" s="9">
        <v>85699</v>
      </c>
      <c r="G357" s="10" t="s">
        <v>28</v>
      </c>
      <c r="H357" s="9" t="s">
        <v>119</v>
      </c>
      <c r="I357" s="9" t="s">
        <v>50</v>
      </c>
      <c r="J357" s="11" t="s">
        <v>40</v>
      </c>
      <c r="K357" s="9" t="s">
        <v>32</v>
      </c>
      <c r="L357" s="12">
        <v>44833</v>
      </c>
      <c r="M357" s="13">
        <v>575</v>
      </c>
      <c r="N357" s="14">
        <v>44978</v>
      </c>
      <c r="O357" s="14">
        <v>44981</v>
      </c>
      <c r="P357" s="10">
        <v>34</v>
      </c>
      <c r="Q357" s="15">
        <v>45175</v>
      </c>
      <c r="R357" s="13">
        <v>8454.4500000000007</v>
      </c>
      <c r="S357" s="13">
        <v>8454.4500000000007</v>
      </c>
      <c r="T357" s="16">
        <f>SUM(RAW_DATA!$S357-RAW_DATA!$R357)</f>
        <v>0</v>
      </c>
      <c r="U357" s="9">
        <v>805729</v>
      </c>
      <c r="V357" s="15">
        <v>45212</v>
      </c>
      <c r="W357" s="9" t="s">
        <v>41</v>
      </c>
      <c r="X357" s="9"/>
      <c r="Y357" s="17"/>
      <c r="Z357" s="17"/>
    </row>
    <row r="358" spans="1:26" ht="15.75" customHeight="1">
      <c r="A358" s="9" t="s">
        <v>912</v>
      </c>
      <c r="B358" s="9" t="s">
        <v>138</v>
      </c>
      <c r="C358" s="9" t="s">
        <v>913</v>
      </c>
      <c r="D358" s="9" t="s">
        <v>914</v>
      </c>
      <c r="E358" s="9">
        <v>1128873</v>
      </c>
      <c r="F358" s="9">
        <v>85247</v>
      </c>
      <c r="G358" s="10" t="s">
        <v>28</v>
      </c>
      <c r="H358" s="9" t="s">
        <v>115</v>
      </c>
      <c r="I358" s="9" t="s">
        <v>50</v>
      </c>
      <c r="J358" s="11" t="s">
        <v>55</v>
      </c>
      <c r="K358" s="9" t="s">
        <v>32</v>
      </c>
      <c r="L358" s="12">
        <v>44735</v>
      </c>
      <c r="M358" s="13">
        <v>575</v>
      </c>
      <c r="N358" s="14">
        <v>44973</v>
      </c>
      <c r="O358" s="14">
        <v>45024</v>
      </c>
      <c r="P358" s="10">
        <v>45</v>
      </c>
      <c r="Q358" s="15">
        <v>45210</v>
      </c>
      <c r="R358" s="13">
        <v>26283.31</v>
      </c>
      <c r="S358" s="13">
        <v>26283.31</v>
      </c>
      <c r="T358" s="16">
        <f>SUM(RAW_DATA!$S358-RAW_DATA!$R358)</f>
        <v>0</v>
      </c>
      <c r="U358" s="9">
        <v>820910</v>
      </c>
      <c r="V358" s="15">
        <v>45433</v>
      </c>
      <c r="W358" s="9" t="s">
        <v>41</v>
      </c>
      <c r="X358" s="9"/>
      <c r="Y358" s="17"/>
      <c r="Z358" s="17"/>
    </row>
    <row r="359" spans="1:26" ht="15.75" customHeight="1">
      <c r="A359" s="9" t="s">
        <v>915</v>
      </c>
      <c r="B359" s="9" t="s">
        <v>138</v>
      </c>
      <c r="C359" s="9" t="s">
        <v>913</v>
      </c>
      <c r="D359" s="9" t="s">
        <v>914</v>
      </c>
      <c r="E359" s="9">
        <v>1175547</v>
      </c>
      <c r="F359" s="9">
        <v>87938</v>
      </c>
      <c r="G359" s="10" t="s">
        <v>28</v>
      </c>
      <c r="H359" s="9" t="s">
        <v>115</v>
      </c>
      <c r="I359" s="9" t="s">
        <v>50</v>
      </c>
      <c r="J359" s="11" t="s">
        <v>55</v>
      </c>
      <c r="K359" s="9" t="s">
        <v>32</v>
      </c>
      <c r="L359" s="12">
        <v>45056</v>
      </c>
      <c r="M359" s="13">
        <v>575</v>
      </c>
      <c r="N359" s="14">
        <v>45155</v>
      </c>
      <c r="O359" s="14">
        <v>45157</v>
      </c>
      <c r="P359" s="10">
        <v>64</v>
      </c>
      <c r="Q359" s="15">
        <v>45371</v>
      </c>
      <c r="R359" s="13">
        <v>7061.55</v>
      </c>
      <c r="S359" s="13">
        <v>7061.55</v>
      </c>
      <c r="T359" s="16">
        <f>SUM(RAW_DATA!$S359-RAW_DATA!$R359)</f>
        <v>0</v>
      </c>
      <c r="U359" s="9">
        <v>849822</v>
      </c>
      <c r="V359" s="15">
        <v>45775</v>
      </c>
      <c r="W359" s="9" t="s">
        <v>41</v>
      </c>
      <c r="X359" s="9"/>
      <c r="Y359" s="17"/>
      <c r="Z359" s="17"/>
    </row>
    <row r="360" spans="1:26" ht="15.75" customHeight="1">
      <c r="A360" s="9" t="s">
        <v>916</v>
      </c>
      <c r="B360" s="9" t="s">
        <v>138</v>
      </c>
      <c r="C360" s="9" t="s">
        <v>913</v>
      </c>
      <c r="D360" s="9" t="s">
        <v>914</v>
      </c>
      <c r="E360" s="9">
        <v>1131033</v>
      </c>
      <c r="F360" s="9">
        <v>85485</v>
      </c>
      <c r="G360" s="10" t="s">
        <v>28</v>
      </c>
      <c r="H360" s="9" t="s">
        <v>115</v>
      </c>
      <c r="I360" s="9" t="s">
        <v>50</v>
      </c>
      <c r="J360" s="11" t="s">
        <v>55</v>
      </c>
      <c r="K360" s="9" t="s">
        <v>32</v>
      </c>
      <c r="L360" s="12">
        <v>44750</v>
      </c>
      <c r="M360" s="13">
        <v>575</v>
      </c>
      <c r="N360" s="14">
        <v>44749</v>
      </c>
      <c r="O360" s="14">
        <v>44751</v>
      </c>
      <c r="P360" s="10">
        <v>67</v>
      </c>
      <c r="Q360" s="15">
        <v>45377</v>
      </c>
      <c r="R360" s="13">
        <v>7124.33</v>
      </c>
      <c r="S360" s="13">
        <v>7124.33</v>
      </c>
      <c r="T360" s="16">
        <f>SUM(RAW_DATA!$S360-RAW_DATA!$R360)</f>
        <v>0</v>
      </c>
      <c r="U360" s="9">
        <v>821671</v>
      </c>
      <c r="V360" s="15">
        <v>45441</v>
      </c>
      <c r="W360" s="9" t="s">
        <v>41</v>
      </c>
      <c r="X360" s="9"/>
      <c r="Y360" s="17"/>
      <c r="Z360" s="17"/>
    </row>
    <row r="361" spans="1:26" ht="15.75" customHeight="1">
      <c r="A361" s="9" t="s">
        <v>917</v>
      </c>
      <c r="B361" s="9" t="s">
        <v>138</v>
      </c>
      <c r="C361" s="9" t="s">
        <v>918</v>
      </c>
      <c r="D361" s="9" t="s">
        <v>919</v>
      </c>
      <c r="E361" s="9">
        <v>1180607</v>
      </c>
      <c r="F361" s="9">
        <v>88248</v>
      </c>
      <c r="G361" s="10" t="s">
        <v>28</v>
      </c>
      <c r="H361" s="9" t="s">
        <v>115</v>
      </c>
      <c r="I361" s="9" t="s">
        <v>50</v>
      </c>
      <c r="J361" s="11" t="s">
        <v>55</v>
      </c>
      <c r="K361" s="9" t="s">
        <v>56</v>
      </c>
      <c r="L361" s="12">
        <v>45070</v>
      </c>
      <c r="M361" s="13">
        <v>575</v>
      </c>
      <c r="N361" s="14"/>
      <c r="O361" s="14"/>
      <c r="P361" s="10"/>
      <c r="Q361" s="9"/>
      <c r="R361" s="13"/>
      <c r="S361" s="13"/>
      <c r="T361" s="16">
        <f>SUM(RAW_DATA!$S361-RAW_DATA!$R361)</f>
        <v>0</v>
      </c>
      <c r="U361" s="9"/>
      <c r="V361" s="9"/>
      <c r="W361" s="9" t="s">
        <v>33</v>
      </c>
      <c r="X361" s="9"/>
      <c r="Y361" s="17"/>
      <c r="Z361" s="17"/>
    </row>
    <row r="362" spans="1:26" ht="15.75" customHeight="1">
      <c r="A362" s="9" t="s">
        <v>920</v>
      </c>
      <c r="B362" s="9" t="s">
        <v>138</v>
      </c>
      <c r="C362" s="9" t="s">
        <v>921</v>
      </c>
      <c r="D362" s="9" t="s">
        <v>922</v>
      </c>
      <c r="E362" s="9">
        <v>1158558</v>
      </c>
      <c r="F362" s="9">
        <v>86979</v>
      </c>
      <c r="G362" s="10" t="s">
        <v>28</v>
      </c>
      <c r="H362" s="9" t="s">
        <v>119</v>
      </c>
      <c r="I362" s="9" t="s">
        <v>50</v>
      </c>
      <c r="J362" s="11" t="s">
        <v>55</v>
      </c>
      <c r="K362" s="9" t="s">
        <v>56</v>
      </c>
      <c r="L362" s="12">
        <v>44916</v>
      </c>
      <c r="M362" s="13">
        <v>8575</v>
      </c>
      <c r="N362" s="14"/>
      <c r="O362" s="14"/>
      <c r="P362" s="10"/>
      <c r="Q362" s="9"/>
      <c r="R362" s="13"/>
      <c r="S362" s="13"/>
      <c r="T362" s="16">
        <f>SUM(RAW_DATA!$S362-RAW_DATA!$R362)</f>
        <v>0</v>
      </c>
      <c r="U362" s="9"/>
      <c r="V362" s="9"/>
      <c r="W362" s="9" t="s">
        <v>33</v>
      </c>
      <c r="X362" s="9"/>
      <c r="Y362" s="17"/>
      <c r="Z362" s="17"/>
    </row>
    <row r="363" spans="1:26" ht="15.75" customHeight="1">
      <c r="A363" s="17"/>
      <c r="B363" s="17"/>
      <c r="C363" s="17"/>
      <c r="D363" s="17"/>
      <c r="E363" s="17"/>
      <c r="F363" s="17"/>
      <c r="G363" s="20"/>
      <c r="H363" s="17"/>
      <c r="I363" s="17"/>
      <c r="J363" s="21"/>
      <c r="K363" s="17"/>
      <c r="L363" s="22"/>
      <c r="M363" s="22"/>
      <c r="N363" s="23"/>
      <c r="O363" s="23"/>
      <c r="P363" s="24"/>
      <c r="Q363" s="20"/>
      <c r="R363" s="17"/>
      <c r="S363" s="24"/>
      <c r="T363" s="24"/>
      <c r="U363" s="25"/>
      <c r="V363" s="17"/>
      <c r="W363" s="17"/>
      <c r="X363" s="17"/>
      <c r="Y363" s="17"/>
      <c r="Z363" s="17"/>
    </row>
    <row r="364" spans="1:26" ht="15.75" customHeight="1">
      <c r="A364" s="17"/>
      <c r="B364" s="17"/>
      <c r="C364" s="17"/>
      <c r="D364" s="17"/>
      <c r="E364" s="17"/>
      <c r="F364" s="17"/>
      <c r="G364" s="20"/>
      <c r="H364" s="17"/>
      <c r="I364" s="17"/>
      <c r="J364" s="21"/>
      <c r="K364" s="17"/>
      <c r="L364" s="22"/>
      <c r="M364" s="22"/>
      <c r="N364" s="23"/>
      <c r="O364" s="23"/>
      <c r="P364" s="24"/>
      <c r="Q364" s="20"/>
      <c r="R364" s="17"/>
      <c r="S364" s="24"/>
      <c r="T364" s="24"/>
      <c r="U364" s="25"/>
      <c r="V364" s="17"/>
      <c r="W364" s="17"/>
      <c r="X364" s="17"/>
      <c r="Y364" s="17"/>
      <c r="Z364" s="17"/>
    </row>
    <row r="365" spans="1:26" ht="15.75" customHeight="1">
      <c r="A365" s="17"/>
      <c r="B365" s="17"/>
      <c r="C365" s="17"/>
      <c r="D365" s="17"/>
      <c r="E365" s="17"/>
      <c r="F365" s="17"/>
      <c r="G365" s="20"/>
      <c r="H365" s="17"/>
      <c r="I365" s="17"/>
      <c r="J365" s="21"/>
      <c r="K365" s="17"/>
      <c r="L365" s="22"/>
      <c r="M365" s="22"/>
      <c r="N365" s="23"/>
      <c r="O365" s="23"/>
      <c r="P365" s="24"/>
      <c r="Q365" s="20"/>
      <c r="R365" s="17"/>
      <c r="S365" s="24"/>
      <c r="T365" s="24"/>
      <c r="U365" s="25"/>
      <c r="V365" s="17"/>
      <c r="W365" s="17"/>
      <c r="X365" s="17"/>
      <c r="Y365" s="17"/>
      <c r="Z365" s="17"/>
    </row>
    <row r="366" spans="1:26" ht="15.75" customHeight="1">
      <c r="A366" s="17"/>
      <c r="B366" s="17"/>
      <c r="C366" s="17"/>
      <c r="D366" s="17"/>
      <c r="E366" s="17"/>
      <c r="F366" s="17"/>
      <c r="G366" s="20"/>
      <c r="H366" s="17"/>
      <c r="I366" s="17"/>
      <c r="J366" s="21"/>
      <c r="K366" s="17"/>
      <c r="L366" s="22"/>
      <c r="M366" s="22"/>
      <c r="N366" s="23"/>
      <c r="O366" s="23"/>
      <c r="P366" s="24"/>
      <c r="Q366" s="20"/>
      <c r="R366" s="17"/>
      <c r="S366" s="24"/>
      <c r="T366" s="24"/>
      <c r="U366" s="25"/>
      <c r="V366" s="17"/>
      <c r="W366" s="17"/>
      <c r="X366" s="17"/>
      <c r="Y366" s="17"/>
      <c r="Z366" s="17"/>
    </row>
    <row r="367" spans="1:26" ht="15.75" customHeight="1">
      <c r="A367" s="17"/>
      <c r="B367" s="17"/>
      <c r="C367" s="17"/>
      <c r="D367" s="17"/>
      <c r="E367" s="17"/>
      <c r="F367" s="17"/>
      <c r="G367" s="20"/>
      <c r="H367" s="17"/>
      <c r="I367" s="17"/>
      <c r="J367" s="21"/>
      <c r="K367" s="17"/>
      <c r="L367" s="22"/>
      <c r="M367" s="22"/>
      <c r="N367" s="23"/>
      <c r="O367" s="23"/>
      <c r="P367" s="24"/>
      <c r="Q367" s="20"/>
      <c r="R367" s="17"/>
      <c r="S367" s="24"/>
      <c r="T367" s="24"/>
      <c r="U367" s="25"/>
      <c r="V367" s="17"/>
      <c r="W367" s="17"/>
      <c r="X367" s="17"/>
      <c r="Y367" s="17"/>
      <c r="Z367" s="17"/>
    </row>
    <row r="368" spans="1:26" ht="15.75" customHeight="1">
      <c r="A368" s="17"/>
      <c r="B368" s="17"/>
      <c r="C368" s="17"/>
      <c r="D368" s="17"/>
      <c r="E368" s="17"/>
      <c r="F368" s="17"/>
      <c r="G368" s="20"/>
      <c r="H368" s="17"/>
      <c r="I368" s="17"/>
      <c r="J368" s="21"/>
      <c r="K368" s="17"/>
      <c r="L368" s="22"/>
      <c r="M368" s="22"/>
      <c r="N368" s="23"/>
      <c r="O368" s="23"/>
      <c r="P368" s="24"/>
      <c r="Q368" s="20"/>
      <c r="R368" s="17"/>
      <c r="S368" s="24"/>
      <c r="T368" s="24"/>
      <c r="U368" s="25"/>
      <c r="V368" s="17"/>
      <c r="W368" s="17"/>
      <c r="X368" s="17"/>
      <c r="Y368" s="17"/>
      <c r="Z368" s="17"/>
    </row>
    <row r="369" spans="1:26" ht="15.75" customHeight="1">
      <c r="A369" s="17"/>
      <c r="B369" s="17"/>
      <c r="C369" s="17"/>
      <c r="D369" s="17"/>
      <c r="E369" s="17"/>
      <c r="F369" s="17"/>
      <c r="G369" s="20"/>
      <c r="H369" s="17"/>
      <c r="I369" s="17"/>
      <c r="J369" s="21"/>
      <c r="K369" s="17"/>
      <c r="L369" s="22"/>
      <c r="M369" s="22"/>
      <c r="N369" s="23"/>
      <c r="O369" s="23"/>
      <c r="P369" s="24"/>
      <c r="Q369" s="20"/>
      <c r="R369" s="17"/>
      <c r="S369" s="24"/>
      <c r="T369" s="24"/>
      <c r="U369" s="25"/>
      <c r="V369" s="17"/>
      <c r="W369" s="17"/>
      <c r="X369" s="17"/>
      <c r="Y369" s="17"/>
      <c r="Z369" s="17"/>
    </row>
    <row r="370" spans="1:26" ht="15.75" customHeight="1">
      <c r="A370" s="17"/>
      <c r="B370" s="17"/>
      <c r="C370" s="17"/>
      <c r="D370" s="17"/>
      <c r="E370" s="17"/>
      <c r="F370" s="17"/>
      <c r="G370" s="20"/>
      <c r="H370" s="17"/>
      <c r="I370" s="17"/>
      <c r="J370" s="21"/>
      <c r="K370" s="17"/>
      <c r="L370" s="22"/>
      <c r="M370" s="22"/>
      <c r="N370" s="23"/>
      <c r="O370" s="23"/>
      <c r="P370" s="24"/>
      <c r="Q370" s="20"/>
      <c r="R370" s="17"/>
      <c r="S370" s="24"/>
      <c r="T370" s="24"/>
      <c r="U370" s="25"/>
      <c r="V370" s="17"/>
      <c r="W370" s="17"/>
      <c r="X370" s="17"/>
      <c r="Y370" s="17"/>
      <c r="Z370" s="17"/>
    </row>
    <row r="371" spans="1:26" ht="15.75" customHeight="1">
      <c r="A371" s="17"/>
      <c r="B371" s="17"/>
      <c r="C371" s="17"/>
      <c r="D371" s="17"/>
      <c r="E371" s="17"/>
      <c r="F371" s="17"/>
      <c r="G371" s="20"/>
      <c r="H371" s="17"/>
      <c r="I371" s="17"/>
      <c r="J371" s="21"/>
      <c r="K371" s="17"/>
      <c r="L371" s="22"/>
      <c r="M371" s="22"/>
      <c r="N371" s="23"/>
      <c r="O371" s="23"/>
      <c r="P371" s="24"/>
      <c r="Q371" s="20"/>
      <c r="R371" s="17"/>
      <c r="S371" s="24"/>
      <c r="T371" s="24"/>
      <c r="U371" s="25"/>
      <c r="V371" s="17"/>
      <c r="W371" s="17"/>
      <c r="X371" s="17"/>
      <c r="Y371" s="17"/>
      <c r="Z371" s="17"/>
    </row>
    <row r="372" spans="1:26" ht="15.75" customHeight="1">
      <c r="A372" s="17"/>
      <c r="B372" s="17"/>
      <c r="C372" s="17"/>
      <c r="D372" s="17"/>
      <c r="E372" s="17"/>
      <c r="F372" s="17"/>
      <c r="G372" s="20"/>
      <c r="H372" s="17"/>
      <c r="I372" s="17"/>
      <c r="J372" s="21"/>
      <c r="K372" s="17"/>
      <c r="L372" s="22"/>
      <c r="M372" s="22"/>
      <c r="N372" s="23"/>
      <c r="O372" s="23"/>
      <c r="P372" s="24"/>
      <c r="Q372" s="20"/>
      <c r="R372" s="17"/>
      <c r="S372" s="24"/>
      <c r="T372" s="24"/>
      <c r="U372" s="25"/>
      <c r="V372" s="17"/>
      <c r="W372" s="17"/>
      <c r="X372" s="17"/>
      <c r="Y372" s="17"/>
      <c r="Z372" s="17"/>
    </row>
    <row r="373" spans="1:26" ht="15.75" customHeight="1">
      <c r="A373" s="17"/>
      <c r="B373" s="17"/>
      <c r="C373" s="17"/>
      <c r="D373" s="17"/>
      <c r="E373" s="17"/>
      <c r="F373" s="17"/>
      <c r="G373" s="20"/>
      <c r="H373" s="17"/>
      <c r="I373" s="17"/>
      <c r="J373" s="21"/>
      <c r="K373" s="17"/>
      <c r="L373" s="22"/>
      <c r="M373" s="22"/>
      <c r="N373" s="23"/>
      <c r="O373" s="23"/>
      <c r="P373" s="24"/>
      <c r="Q373" s="20"/>
      <c r="R373" s="17"/>
      <c r="S373" s="24"/>
      <c r="T373" s="24"/>
      <c r="U373" s="25"/>
      <c r="V373" s="17"/>
      <c r="W373" s="17"/>
      <c r="X373" s="17"/>
      <c r="Y373" s="17"/>
      <c r="Z373" s="17"/>
    </row>
    <row r="374" spans="1:26" ht="15.75" customHeight="1">
      <c r="A374" s="17"/>
      <c r="B374" s="17"/>
      <c r="C374" s="17"/>
      <c r="D374" s="17"/>
      <c r="E374" s="17"/>
      <c r="F374" s="17"/>
      <c r="G374" s="20"/>
      <c r="H374" s="17"/>
      <c r="I374" s="17"/>
      <c r="J374" s="21"/>
      <c r="K374" s="17"/>
      <c r="L374" s="22"/>
      <c r="M374" s="22"/>
      <c r="N374" s="23"/>
      <c r="O374" s="23"/>
      <c r="P374" s="24"/>
      <c r="Q374" s="20"/>
      <c r="R374" s="17"/>
      <c r="S374" s="24"/>
      <c r="T374" s="24"/>
      <c r="U374" s="25"/>
      <c r="V374" s="17"/>
      <c r="W374" s="17"/>
      <c r="X374" s="17"/>
      <c r="Y374" s="17"/>
      <c r="Z374" s="17"/>
    </row>
    <row r="375" spans="1:26" ht="15.75" customHeight="1">
      <c r="A375" s="17"/>
      <c r="B375" s="17"/>
      <c r="C375" s="17"/>
      <c r="D375" s="17"/>
      <c r="E375" s="17"/>
      <c r="F375" s="17"/>
      <c r="G375" s="20"/>
      <c r="H375" s="17"/>
      <c r="I375" s="17"/>
      <c r="J375" s="21"/>
      <c r="K375" s="17"/>
      <c r="L375" s="22"/>
      <c r="M375" s="22"/>
      <c r="N375" s="23"/>
      <c r="O375" s="23"/>
      <c r="P375" s="24"/>
      <c r="Q375" s="20"/>
      <c r="R375" s="17"/>
      <c r="S375" s="24"/>
      <c r="T375" s="24"/>
      <c r="U375" s="25"/>
      <c r="V375" s="17"/>
      <c r="W375" s="17"/>
      <c r="X375" s="17"/>
      <c r="Y375" s="17"/>
      <c r="Z375" s="17"/>
    </row>
    <row r="376" spans="1:26" ht="15.75" customHeight="1">
      <c r="A376" s="17"/>
      <c r="B376" s="17"/>
      <c r="C376" s="17"/>
      <c r="D376" s="17"/>
      <c r="E376" s="17"/>
      <c r="F376" s="17"/>
      <c r="G376" s="20"/>
      <c r="H376" s="17"/>
      <c r="I376" s="17"/>
      <c r="J376" s="21"/>
      <c r="K376" s="17"/>
      <c r="L376" s="22"/>
      <c r="M376" s="22"/>
      <c r="N376" s="23"/>
      <c r="O376" s="23"/>
      <c r="P376" s="24"/>
      <c r="Q376" s="20"/>
      <c r="R376" s="17"/>
      <c r="S376" s="24"/>
      <c r="T376" s="24"/>
      <c r="U376" s="25"/>
      <c r="V376" s="17"/>
      <c r="W376" s="17"/>
      <c r="X376" s="17"/>
      <c r="Y376" s="17"/>
      <c r="Z376" s="17"/>
    </row>
    <row r="377" spans="1:26" ht="15.75" customHeight="1">
      <c r="A377" s="17"/>
      <c r="B377" s="17"/>
      <c r="C377" s="17"/>
      <c r="D377" s="17"/>
      <c r="E377" s="17"/>
      <c r="F377" s="17"/>
      <c r="G377" s="20"/>
      <c r="H377" s="17"/>
      <c r="I377" s="17"/>
      <c r="J377" s="21"/>
      <c r="K377" s="17"/>
      <c r="L377" s="22"/>
      <c r="M377" s="22"/>
      <c r="N377" s="23"/>
      <c r="O377" s="23"/>
      <c r="P377" s="24"/>
      <c r="Q377" s="20"/>
      <c r="R377" s="17"/>
      <c r="S377" s="24"/>
      <c r="T377" s="24"/>
      <c r="U377" s="25"/>
      <c r="V377" s="17"/>
      <c r="W377" s="17"/>
      <c r="X377" s="17"/>
      <c r="Y377" s="17"/>
      <c r="Z377" s="17"/>
    </row>
    <row r="378" spans="1:26" ht="15.75" customHeight="1">
      <c r="A378" s="17"/>
      <c r="B378" s="17"/>
      <c r="C378" s="17"/>
      <c r="D378" s="17"/>
      <c r="E378" s="17"/>
      <c r="F378" s="17"/>
      <c r="G378" s="20"/>
      <c r="H378" s="17"/>
      <c r="I378" s="17"/>
      <c r="J378" s="21"/>
      <c r="K378" s="17"/>
      <c r="L378" s="22"/>
      <c r="M378" s="22"/>
      <c r="N378" s="23"/>
      <c r="O378" s="23"/>
      <c r="P378" s="24"/>
      <c r="Q378" s="20"/>
      <c r="R378" s="17"/>
      <c r="S378" s="24"/>
      <c r="T378" s="24"/>
      <c r="U378" s="25"/>
      <c r="V378" s="17"/>
      <c r="W378" s="17"/>
      <c r="X378" s="17"/>
      <c r="Y378" s="17"/>
      <c r="Z378" s="17"/>
    </row>
    <row r="379" spans="1:26" ht="15.75" customHeight="1">
      <c r="A379" s="17"/>
      <c r="B379" s="17"/>
      <c r="C379" s="17"/>
      <c r="D379" s="17"/>
      <c r="E379" s="17"/>
      <c r="F379" s="17"/>
      <c r="G379" s="20"/>
      <c r="H379" s="17"/>
      <c r="I379" s="17"/>
      <c r="J379" s="21"/>
      <c r="K379" s="17"/>
      <c r="L379" s="22"/>
      <c r="M379" s="22"/>
      <c r="N379" s="23"/>
      <c r="O379" s="23"/>
      <c r="P379" s="24"/>
      <c r="Q379" s="20"/>
      <c r="R379" s="17"/>
      <c r="S379" s="24"/>
      <c r="T379" s="24"/>
      <c r="U379" s="25"/>
      <c r="V379" s="17"/>
      <c r="W379" s="17"/>
      <c r="X379" s="17"/>
      <c r="Y379" s="17"/>
      <c r="Z379" s="17"/>
    </row>
    <row r="380" spans="1:26" ht="15.75" customHeight="1">
      <c r="A380" s="17"/>
      <c r="B380" s="17"/>
      <c r="C380" s="17"/>
      <c r="D380" s="17"/>
      <c r="E380" s="17"/>
      <c r="F380" s="17"/>
      <c r="G380" s="20"/>
      <c r="H380" s="17"/>
      <c r="I380" s="17"/>
      <c r="J380" s="21"/>
      <c r="K380" s="17"/>
      <c r="L380" s="22"/>
      <c r="M380" s="22"/>
      <c r="N380" s="23"/>
      <c r="O380" s="23"/>
      <c r="P380" s="24"/>
      <c r="Q380" s="20"/>
      <c r="R380" s="17"/>
      <c r="S380" s="24"/>
      <c r="T380" s="24"/>
      <c r="U380" s="25"/>
      <c r="V380" s="17"/>
      <c r="W380" s="17"/>
      <c r="X380" s="17"/>
      <c r="Y380" s="17"/>
      <c r="Z380" s="17"/>
    </row>
    <row r="381" spans="1:26" ht="15.75" customHeight="1">
      <c r="A381" s="17"/>
      <c r="B381" s="17"/>
      <c r="C381" s="17"/>
      <c r="D381" s="17"/>
      <c r="E381" s="17"/>
      <c r="F381" s="17"/>
      <c r="G381" s="20"/>
      <c r="H381" s="17"/>
      <c r="I381" s="17"/>
      <c r="J381" s="21"/>
      <c r="K381" s="17"/>
      <c r="L381" s="22"/>
      <c r="M381" s="22"/>
      <c r="N381" s="23"/>
      <c r="O381" s="23"/>
      <c r="P381" s="24"/>
      <c r="Q381" s="20"/>
      <c r="R381" s="17"/>
      <c r="S381" s="24"/>
      <c r="T381" s="24"/>
      <c r="U381" s="25"/>
      <c r="V381" s="17"/>
      <c r="W381" s="17"/>
      <c r="X381" s="17"/>
      <c r="Y381" s="17"/>
      <c r="Z381" s="17"/>
    </row>
    <row r="382" spans="1:26" ht="15.75" customHeight="1">
      <c r="A382" s="17"/>
      <c r="B382" s="17"/>
      <c r="C382" s="17"/>
      <c r="D382" s="17"/>
      <c r="E382" s="17"/>
      <c r="F382" s="17"/>
      <c r="G382" s="20"/>
      <c r="H382" s="17"/>
      <c r="I382" s="17"/>
      <c r="J382" s="21"/>
      <c r="K382" s="17"/>
      <c r="L382" s="22"/>
      <c r="M382" s="22"/>
      <c r="N382" s="23"/>
      <c r="O382" s="23"/>
      <c r="P382" s="24"/>
      <c r="Q382" s="20"/>
      <c r="R382" s="17"/>
      <c r="S382" s="24"/>
      <c r="T382" s="24"/>
      <c r="U382" s="25"/>
      <c r="V382" s="17"/>
      <c r="W382" s="17"/>
      <c r="X382" s="17"/>
      <c r="Y382" s="17"/>
      <c r="Z382" s="17"/>
    </row>
    <row r="383" spans="1:26" ht="15.75" customHeight="1">
      <c r="A383" s="17"/>
      <c r="B383" s="17"/>
      <c r="C383" s="17"/>
      <c r="D383" s="17"/>
      <c r="E383" s="17"/>
      <c r="F383" s="17"/>
      <c r="G383" s="20"/>
      <c r="H383" s="17"/>
      <c r="I383" s="17"/>
      <c r="J383" s="21"/>
      <c r="K383" s="17"/>
      <c r="L383" s="22"/>
      <c r="M383" s="22"/>
      <c r="N383" s="23"/>
      <c r="O383" s="23"/>
      <c r="P383" s="24"/>
      <c r="Q383" s="20"/>
      <c r="R383" s="17"/>
      <c r="S383" s="24"/>
      <c r="T383" s="24"/>
      <c r="U383" s="25"/>
      <c r="V383" s="17"/>
      <c r="W383" s="17"/>
      <c r="X383" s="17"/>
      <c r="Y383" s="17"/>
      <c r="Z383" s="17"/>
    </row>
    <row r="384" spans="1:26" ht="15.75" customHeight="1">
      <c r="A384" s="17"/>
      <c r="B384" s="17"/>
      <c r="C384" s="17"/>
      <c r="D384" s="17"/>
      <c r="E384" s="17"/>
      <c r="F384" s="17"/>
      <c r="G384" s="20"/>
      <c r="H384" s="17"/>
      <c r="I384" s="17"/>
      <c r="J384" s="21"/>
      <c r="K384" s="17"/>
      <c r="L384" s="22"/>
      <c r="M384" s="22"/>
      <c r="N384" s="23"/>
      <c r="O384" s="23"/>
      <c r="P384" s="24"/>
      <c r="Q384" s="20"/>
      <c r="R384" s="17"/>
      <c r="S384" s="24"/>
      <c r="T384" s="24"/>
      <c r="U384" s="25"/>
      <c r="V384" s="17"/>
      <c r="W384" s="17"/>
      <c r="X384" s="17"/>
      <c r="Y384" s="17"/>
      <c r="Z384" s="17"/>
    </row>
    <row r="385" spans="1:26" ht="15.75" customHeight="1">
      <c r="A385" s="17"/>
      <c r="B385" s="17"/>
      <c r="C385" s="17"/>
      <c r="D385" s="17"/>
      <c r="E385" s="17"/>
      <c r="F385" s="17"/>
      <c r="G385" s="20"/>
      <c r="H385" s="17"/>
      <c r="I385" s="17"/>
      <c r="J385" s="21"/>
      <c r="K385" s="17"/>
      <c r="L385" s="22"/>
      <c r="M385" s="22"/>
      <c r="N385" s="23"/>
      <c r="O385" s="23"/>
      <c r="P385" s="24"/>
      <c r="Q385" s="20"/>
      <c r="R385" s="17"/>
      <c r="S385" s="24"/>
      <c r="T385" s="24"/>
      <c r="U385" s="25"/>
      <c r="V385" s="17"/>
      <c r="W385" s="17"/>
      <c r="X385" s="17"/>
      <c r="Y385" s="17"/>
      <c r="Z385" s="17"/>
    </row>
    <row r="386" spans="1:26" ht="15.75" customHeight="1">
      <c r="A386" s="17"/>
      <c r="B386" s="17"/>
      <c r="C386" s="17"/>
      <c r="D386" s="17"/>
      <c r="E386" s="17"/>
      <c r="F386" s="17"/>
      <c r="G386" s="20"/>
      <c r="H386" s="17"/>
      <c r="I386" s="17"/>
      <c r="J386" s="21"/>
      <c r="K386" s="17"/>
      <c r="L386" s="22"/>
      <c r="M386" s="22"/>
      <c r="N386" s="23"/>
      <c r="O386" s="23"/>
      <c r="P386" s="24"/>
      <c r="Q386" s="20"/>
      <c r="R386" s="17"/>
      <c r="S386" s="24"/>
      <c r="T386" s="24"/>
      <c r="U386" s="25"/>
      <c r="V386" s="17"/>
      <c r="W386" s="17"/>
      <c r="X386" s="17"/>
      <c r="Y386" s="17"/>
      <c r="Z386" s="17"/>
    </row>
    <row r="387" spans="1:26" ht="15.75" customHeight="1">
      <c r="A387" s="17"/>
      <c r="B387" s="17"/>
      <c r="C387" s="17"/>
      <c r="D387" s="17"/>
      <c r="E387" s="17"/>
      <c r="F387" s="17"/>
      <c r="G387" s="20"/>
      <c r="H387" s="17"/>
      <c r="I387" s="17"/>
      <c r="J387" s="21"/>
      <c r="K387" s="17"/>
      <c r="L387" s="22"/>
      <c r="M387" s="22"/>
      <c r="N387" s="23"/>
      <c r="O387" s="23"/>
      <c r="P387" s="24"/>
      <c r="Q387" s="20"/>
      <c r="R387" s="17"/>
      <c r="S387" s="24"/>
      <c r="T387" s="24"/>
      <c r="U387" s="25"/>
      <c r="V387" s="17"/>
      <c r="W387" s="17"/>
      <c r="X387" s="17"/>
      <c r="Y387" s="17"/>
      <c r="Z387" s="17"/>
    </row>
    <row r="388" spans="1:26" ht="15.75" customHeight="1">
      <c r="A388" s="17"/>
      <c r="B388" s="17"/>
      <c r="C388" s="17"/>
      <c r="D388" s="17"/>
      <c r="E388" s="17"/>
      <c r="F388" s="17"/>
      <c r="G388" s="20"/>
      <c r="H388" s="17"/>
      <c r="I388" s="17"/>
      <c r="J388" s="21"/>
      <c r="K388" s="17"/>
      <c r="L388" s="22"/>
      <c r="M388" s="22"/>
      <c r="N388" s="23"/>
      <c r="O388" s="23"/>
      <c r="P388" s="24"/>
      <c r="Q388" s="20"/>
      <c r="R388" s="17"/>
      <c r="S388" s="24"/>
      <c r="T388" s="24"/>
      <c r="U388" s="25"/>
      <c r="V388" s="17"/>
      <c r="W388" s="17"/>
      <c r="X388" s="17"/>
      <c r="Y388" s="17"/>
      <c r="Z388" s="17"/>
    </row>
    <row r="389" spans="1:26" ht="15.75" customHeight="1">
      <c r="A389" s="17"/>
      <c r="B389" s="17"/>
      <c r="C389" s="17"/>
      <c r="D389" s="17"/>
      <c r="E389" s="17"/>
      <c r="F389" s="17"/>
      <c r="G389" s="20"/>
      <c r="H389" s="17"/>
      <c r="I389" s="17"/>
      <c r="J389" s="21"/>
      <c r="K389" s="17"/>
      <c r="L389" s="22"/>
      <c r="M389" s="22"/>
      <c r="N389" s="23"/>
      <c r="O389" s="23"/>
      <c r="P389" s="24"/>
      <c r="Q389" s="20"/>
      <c r="R389" s="17"/>
      <c r="S389" s="24"/>
      <c r="T389" s="24"/>
      <c r="U389" s="25"/>
      <c r="V389" s="17"/>
      <c r="W389" s="17"/>
      <c r="X389" s="17"/>
      <c r="Y389" s="17"/>
      <c r="Z389" s="17"/>
    </row>
    <row r="390" spans="1:26" ht="15.75" customHeight="1">
      <c r="A390" s="17"/>
      <c r="B390" s="17"/>
      <c r="C390" s="17"/>
      <c r="D390" s="17"/>
      <c r="E390" s="17"/>
      <c r="F390" s="17"/>
      <c r="G390" s="20"/>
      <c r="H390" s="17"/>
      <c r="I390" s="17"/>
      <c r="J390" s="21"/>
      <c r="K390" s="17"/>
      <c r="L390" s="22"/>
      <c r="M390" s="22"/>
      <c r="N390" s="23"/>
      <c r="O390" s="23"/>
      <c r="P390" s="24"/>
      <c r="Q390" s="20"/>
      <c r="R390" s="17"/>
      <c r="S390" s="24"/>
      <c r="T390" s="24"/>
      <c r="U390" s="25"/>
      <c r="V390" s="17"/>
      <c r="W390" s="17"/>
      <c r="X390" s="17"/>
      <c r="Y390" s="17"/>
      <c r="Z390" s="17"/>
    </row>
    <row r="391" spans="1:26" ht="15.75" customHeight="1">
      <c r="A391" s="17"/>
      <c r="B391" s="17"/>
      <c r="C391" s="17"/>
      <c r="D391" s="17"/>
      <c r="E391" s="17"/>
      <c r="F391" s="17"/>
      <c r="G391" s="20"/>
      <c r="H391" s="17"/>
      <c r="I391" s="17"/>
      <c r="J391" s="21"/>
      <c r="K391" s="17"/>
      <c r="L391" s="22"/>
      <c r="M391" s="22"/>
      <c r="N391" s="23"/>
      <c r="O391" s="23"/>
      <c r="P391" s="24"/>
      <c r="Q391" s="20"/>
      <c r="R391" s="17"/>
      <c r="S391" s="24"/>
      <c r="T391" s="24"/>
      <c r="U391" s="25"/>
      <c r="V391" s="17"/>
      <c r="W391" s="17"/>
      <c r="X391" s="17"/>
      <c r="Y391" s="17"/>
      <c r="Z391" s="17"/>
    </row>
    <row r="392" spans="1:26" ht="15.75" customHeight="1">
      <c r="A392" s="17"/>
      <c r="B392" s="17"/>
      <c r="C392" s="17"/>
      <c r="D392" s="17"/>
      <c r="E392" s="17"/>
      <c r="F392" s="17"/>
      <c r="G392" s="20"/>
      <c r="H392" s="17"/>
      <c r="I392" s="17"/>
      <c r="J392" s="21"/>
      <c r="K392" s="17"/>
      <c r="L392" s="22"/>
      <c r="M392" s="22"/>
      <c r="N392" s="23"/>
      <c r="O392" s="23"/>
      <c r="P392" s="24"/>
      <c r="Q392" s="20"/>
      <c r="R392" s="17"/>
      <c r="S392" s="24"/>
      <c r="T392" s="24"/>
      <c r="U392" s="25"/>
      <c r="V392" s="17"/>
      <c r="W392" s="17"/>
      <c r="X392" s="17"/>
      <c r="Y392" s="17"/>
      <c r="Z392" s="17"/>
    </row>
    <row r="393" spans="1:26" ht="15.75" customHeight="1">
      <c r="A393" s="17"/>
      <c r="B393" s="17"/>
      <c r="C393" s="17"/>
      <c r="D393" s="17"/>
      <c r="E393" s="17"/>
      <c r="F393" s="17"/>
      <c r="G393" s="20"/>
      <c r="H393" s="17"/>
      <c r="I393" s="17"/>
      <c r="J393" s="21"/>
      <c r="K393" s="17"/>
      <c r="L393" s="22"/>
      <c r="M393" s="22"/>
      <c r="N393" s="23"/>
      <c r="O393" s="23"/>
      <c r="P393" s="24"/>
      <c r="Q393" s="20"/>
      <c r="R393" s="17"/>
      <c r="S393" s="24"/>
      <c r="T393" s="24"/>
      <c r="U393" s="25"/>
      <c r="V393" s="17"/>
      <c r="W393" s="17"/>
      <c r="X393" s="17"/>
      <c r="Y393" s="17"/>
      <c r="Z393" s="17"/>
    </row>
    <row r="394" spans="1:26" ht="15.75" customHeight="1">
      <c r="A394" s="17"/>
      <c r="B394" s="17"/>
      <c r="C394" s="17"/>
      <c r="D394" s="17"/>
      <c r="E394" s="17"/>
      <c r="F394" s="17"/>
      <c r="G394" s="20"/>
      <c r="H394" s="17"/>
      <c r="I394" s="17"/>
      <c r="J394" s="21"/>
      <c r="K394" s="17"/>
      <c r="L394" s="22"/>
      <c r="M394" s="22"/>
      <c r="N394" s="23"/>
      <c r="O394" s="23"/>
      <c r="P394" s="24"/>
      <c r="Q394" s="20"/>
      <c r="R394" s="17"/>
      <c r="S394" s="24"/>
      <c r="T394" s="24"/>
      <c r="U394" s="25"/>
      <c r="V394" s="17"/>
      <c r="W394" s="17"/>
      <c r="X394" s="17"/>
      <c r="Y394" s="17"/>
      <c r="Z394" s="17"/>
    </row>
    <row r="395" spans="1:26" ht="15.75" customHeight="1">
      <c r="A395" s="17"/>
      <c r="B395" s="17"/>
      <c r="C395" s="17"/>
      <c r="D395" s="17"/>
      <c r="E395" s="17"/>
      <c r="F395" s="17"/>
      <c r="G395" s="20"/>
      <c r="H395" s="17"/>
      <c r="I395" s="17"/>
      <c r="J395" s="21"/>
      <c r="K395" s="17"/>
      <c r="L395" s="22"/>
      <c r="M395" s="22"/>
      <c r="N395" s="23"/>
      <c r="O395" s="23"/>
      <c r="P395" s="24"/>
      <c r="Q395" s="20"/>
      <c r="R395" s="17"/>
      <c r="S395" s="24"/>
      <c r="T395" s="24"/>
      <c r="U395" s="25"/>
      <c r="V395" s="17"/>
      <c r="W395" s="17"/>
      <c r="X395" s="17"/>
      <c r="Y395" s="17"/>
      <c r="Z395" s="17"/>
    </row>
    <row r="396" spans="1:26" ht="15.75" customHeight="1">
      <c r="A396" s="17"/>
      <c r="B396" s="17"/>
      <c r="C396" s="17"/>
      <c r="D396" s="17"/>
      <c r="E396" s="17"/>
      <c r="F396" s="17"/>
      <c r="G396" s="20"/>
      <c r="H396" s="17"/>
      <c r="I396" s="17"/>
      <c r="J396" s="21"/>
      <c r="K396" s="17"/>
      <c r="L396" s="22"/>
      <c r="M396" s="22"/>
      <c r="N396" s="23"/>
      <c r="O396" s="23"/>
      <c r="P396" s="24"/>
      <c r="Q396" s="20"/>
      <c r="R396" s="17"/>
      <c r="S396" s="24"/>
      <c r="T396" s="24"/>
      <c r="U396" s="25"/>
      <c r="V396" s="17"/>
      <c r="W396" s="17"/>
      <c r="X396" s="17"/>
      <c r="Y396" s="17"/>
      <c r="Z396" s="17"/>
    </row>
    <row r="397" spans="1:26" ht="15.75" customHeight="1">
      <c r="A397" s="17"/>
      <c r="B397" s="17"/>
      <c r="C397" s="17"/>
      <c r="D397" s="17"/>
      <c r="E397" s="17"/>
      <c r="F397" s="17"/>
      <c r="G397" s="20"/>
      <c r="H397" s="17"/>
      <c r="I397" s="17"/>
      <c r="J397" s="21"/>
      <c r="K397" s="17"/>
      <c r="L397" s="22"/>
      <c r="M397" s="22"/>
      <c r="N397" s="23"/>
      <c r="O397" s="23"/>
      <c r="P397" s="24"/>
      <c r="Q397" s="20"/>
      <c r="R397" s="17"/>
      <c r="S397" s="24"/>
      <c r="T397" s="24"/>
      <c r="U397" s="25"/>
      <c r="V397" s="17"/>
      <c r="W397" s="17"/>
      <c r="X397" s="17"/>
      <c r="Y397" s="17"/>
      <c r="Z397" s="17"/>
    </row>
    <row r="398" spans="1:26" ht="15.75" customHeight="1">
      <c r="A398" s="17"/>
      <c r="B398" s="17"/>
      <c r="C398" s="17"/>
      <c r="D398" s="17"/>
      <c r="E398" s="17"/>
      <c r="F398" s="17"/>
      <c r="G398" s="20"/>
      <c r="H398" s="17"/>
      <c r="I398" s="17"/>
      <c r="J398" s="21"/>
      <c r="K398" s="17"/>
      <c r="L398" s="22"/>
      <c r="M398" s="22"/>
      <c r="N398" s="23"/>
      <c r="O398" s="23"/>
      <c r="P398" s="24"/>
      <c r="Q398" s="20"/>
      <c r="R398" s="17"/>
      <c r="S398" s="24"/>
      <c r="T398" s="24"/>
      <c r="U398" s="25"/>
      <c r="V398" s="17"/>
      <c r="W398" s="17"/>
      <c r="X398" s="17"/>
      <c r="Y398" s="17"/>
      <c r="Z398" s="17"/>
    </row>
    <row r="399" spans="1:26" ht="15.75" customHeight="1">
      <c r="A399" s="17"/>
      <c r="B399" s="17"/>
      <c r="C399" s="17"/>
      <c r="D399" s="17"/>
      <c r="E399" s="17"/>
      <c r="F399" s="17"/>
      <c r="G399" s="20"/>
      <c r="H399" s="17"/>
      <c r="I399" s="17"/>
      <c r="J399" s="21"/>
      <c r="K399" s="17"/>
      <c r="L399" s="22"/>
      <c r="M399" s="22"/>
      <c r="N399" s="23"/>
      <c r="O399" s="23"/>
      <c r="P399" s="24"/>
      <c r="Q399" s="20"/>
      <c r="R399" s="17"/>
      <c r="S399" s="24"/>
      <c r="T399" s="24"/>
      <c r="U399" s="25"/>
      <c r="V399" s="17"/>
      <c r="W399" s="17"/>
      <c r="X399" s="17"/>
      <c r="Y399" s="17"/>
      <c r="Z399" s="17"/>
    </row>
    <row r="400" spans="1:26" ht="15.75" customHeight="1">
      <c r="A400" s="17"/>
      <c r="B400" s="17"/>
      <c r="C400" s="17"/>
      <c r="D400" s="17"/>
      <c r="E400" s="17"/>
      <c r="F400" s="17"/>
      <c r="G400" s="20"/>
      <c r="H400" s="17"/>
      <c r="I400" s="17"/>
      <c r="J400" s="21"/>
      <c r="K400" s="17"/>
      <c r="L400" s="22"/>
      <c r="M400" s="22"/>
      <c r="N400" s="23"/>
      <c r="O400" s="23"/>
      <c r="P400" s="24"/>
      <c r="Q400" s="20"/>
      <c r="R400" s="17"/>
      <c r="S400" s="24"/>
      <c r="T400" s="24"/>
      <c r="U400" s="25"/>
      <c r="V400" s="17"/>
      <c r="W400" s="17"/>
      <c r="X400" s="17"/>
      <c r="Y400" s="17"/>
      <c r="Z400" s="17"/>
    </row>
    <row r="401" spans="1:26" ht="15.75" customHeight="1">
      <c r="A401" s="17"/>
      <c r="B401" s="17"/>
      <c r="C401" s="17"/>
      <c r="D401" s="17"/>
      <c r="E401" s="17"/>
      <c r="F401" s="17"/>
      <c r="G401" s="20"/>
      <c r="H401" s="17"/>
      <c r="I401" s="17"/>
      <c r="J401" s="21"/>
      <c r="K401" s="17"/>
      <c r="L401" s="22"/>
      <c r="M401" s="22"/>
      <c r="N401" s="23"/>
      <c r="O401" s="23"/>
      <c r="P401" s="24"/>
      <c r="Q401" s="20"/>
      <c r="R401" s="17"/>
      <c r="S401" s="24"/>
      <c r="T401" s="24"/>
      <c r="U401" s="25"/>
      <c r="V401" s="17"/>
      <c r="W401" s="17"/>
      <c r="X401" s="17"/>
      <c r="Y401" s="17"/>
      <c r="Z401" s="17"/>
    </row>
    <row r="402" spans="1:26" ht="15.75" customHeight="1">
      <c r="A402" s="17"/>
      <c r="B402" s="17"/>
      <c r="C402" s="17"/>
      <c r="D402" s="17"/>
      <c r="E402" s="17"/>
      <c r="F402" s="17"/>
      <c r="G402" s="20"/>
      <c r="H402" s="17"/>
      <c r="I402" s="17"/>
      <c r="J402" s="21"/>
      <c r="K402" s="17"/>
      <c r="L402" s="22"/>
      <c r="M402" s="22"/>
      <c r="N402" s="23"/>
      <c r="O402" s="23"/>
      <c r="P402" s="24"/>
      <c r="Q402" s="20"/>
      <c r="R402" s="17"/>
      <c r="S402" s="24"/>
      <c r="T402" s="24"/>
      <c r="U402" s="25"/>
      <c r="V402" s="17"/>
      <c r="W402" s="17"/>
      <c r="X402" s="17"/>
      <c r="Y402" s="17"/>
      <c r="Z402" s="17"/>
    </row>
    <row r="403" spans="1:26" ht="15.75" customHeight="1">
      <c r="A403" s="17"/>
      <c r="B403" s="17"/>
      <c r="C403" s="17"/>
      <c r="D403" s="17"/>
      <c r="E403" s="17"/>
      <c r="F403" s="17"/>
      <c r="G403" s="20"/>
      <c r="H403" s="17"/>
      <c r="I403" s="17"/>
      <c r="J403" s="21"/>
      <c r="K403" s="17"/>
      <c r="L403" s="22"/>
      <c r="M403" s="22"/>
      <c r="N403" s="23"/>
      <c r="O403" s="23"/>
      <c r="P403" s="24"/>
      <c r="Q403" s="20"/>
      <c r="R403" s="17"/>
      <c r="S403" s="24"/>
      <c r="T403" s="24"/>
      <c r="U403" s="25"/>
      <c r="V403" s="17"/>
      <c r="W403" s="17"/>
      <c r="X403" s="17"/>
      <c r="Y403" s="17"/>
      <c r="Z403" s="17"/>
    </row>
    <row r="404" spans="1:26" ht="15.75" customHeight="1">
      <c r="A404" s="17"/>
      <c r="B404" s="17"/>
      <c r="C404" s="17"/>
      <c r="D404" s="17"/>
      <c r="E404" s="17"/>
      <c r="F404" s="17"/>
      <c r="G404" s="20"/>
      <c r="H404" s="17"/>
      <c r="I404" s="17"/>
      <c r="J404" s="21"/>
      <c r="K404" s="17"/>
      <c r="L404" s="22"/>
      <c r="M404" s="22"/>
      <c r="N404" s="23"/>
      <c r="O404" s="23"/>
      <c r="P404" s="24"/>
      <c r="Q404" s="20"/>
      <c r="R404" s="17"/>
      <c r="S404" s="24"/>
      <c r="T404" s="24"/>
      <c r="U404" s="25"/>
      <c r="V404" s="17"/>
      <c r="W404" s="17"/>
      <c r="X404" s="17"/>
      <c r="Y404" s="17"/>
      <c r="Z404" s="17"/>
    </row>
    <row r="405" spans="1:26" ht="15.75" customHeight="1">
      <c r="A405" s="17"/>
      <c r="B405" s="17"/>
      <c r="C405" s="17"/>
      <c r="D405" s="17"/>
      <c r="E405" s="17"/>
      <c r="F405" s="17"/>
      <c r="G405" s="20"/>
      <c r="H405" s="17"/>
      <c r="I405" s="17"/>
      <c r="J405" s="21"/>
      <c r="K405" s="17"/>
      <c r="L405" s="22"/>
      <c r="M405" s="22"/>
      <c r="N405" s="23"/>
      <c r="O405" s="23"/>
      <c r="P405" s="24"/>
      <c r="Q405" s="20"/>
      <c r="R405" s="17"/>
      <c r="S405" s="24"/>
      <c r="T405" s="24"/>
      <c r="U405" s="25"/>
      <c r="V405" s="17"/>
      <c r="W405" s="17"/>
      <c r="X405" s="17"/>
      <c r="Y405" s="17"/>
      <c r="Z405" s="17"/>
    </row>
    <row r="406" spans="1:26" ht="15.75" customHeight="1">
      <c r="A406" s="17"/>
      <c r="B406" s="17"/>
      <c r="C406" s="17"/>
      <c r="D406" s="17"/>
      <c r="E406" s="17"/>
      <c r="F406" s="17"/>
      <c r="G406" s="20"/>
      <c r="H406" s="17"/>
      <c r="I406" s="17"/>
      <c r="J406" s="21"/>
      <c r="K406" s="17"/>
      <c r="L406" s="22"/>
      <c r="M406" s="22"/>
      <c r="N406" s="23"/>
      <c r="O406" s="23"/>
      <c r="P406" s="24"/>
      <c r="Q406" s="20"/>
      <c r="R406" s="17"/>
      <c r="S406" s="24"/>
      <c r="T406" s="24"/>
      <c r="U406" s="25"/>
      <c r="V406" s="17"/>
      <c r="W406" s="17"/>
      <c r="X406" s="17"/>
      <c r="Y406" s="17"/>
      <c r="Z406" s="17"/>
    </row>
    <row r="407" spans="1:26" ht="15.75" customHeight="1">
      <c r="A407" s="17"/>
      <c r="B407" s="17"/>
      <c r="C407" s="17"/>
      <c r="D407" s="17"/>
      <c r="E407" s="17"/>
      <c r="F407" s="17"/>
      <c r="G407" s="20"/>
      <c r="H407" s="17"/>
      <c r="I407" s="17"/>
      <c r="J407" s="21"/>
      <c r="K407" s="17"/>
      <c r="L407" s="22"/>
      <c r="M407" s="22"/>
      <c r="N407" s="23"/>
      <c r="O407" s="23"/>
      <c r="P407" s="24"/>
      <c r="Q407" s="20"/>
      <c r="R407" s="17"/>
      <c r="S407" s="24"/>
      <c r="T407" s="24"/>
      <c r="U407" s="25"/>
      <c r="V407" s="17"/>
      <c r="W407" s="17"/>
      <c r="X407" s="17"/>
      <c r="Y407" s="17"/>
      <c r="Z407" s="17"/>
    </row>
    <row r="408" spans="1:26" ht="15.75" customHeight="1">
      <c r="A408" s="17"/>
      <c r="B408" s="17"/>
      <c r="C408" s="17"/>
      <c r="D408" s="17"/>
      <c r="E408" s="17"/>
      <c r="F408" s="17"/>
      <c r="G408" s="20"/>
      <c r="H408" s="17"/>
      <c r="I408" s="17"/>
      <c r="J408" s="21"/>
      <c r="K408" s="17"/>
      <c r="L408" s="22"/>
      <c r="M408" s="22"/>
      <c r="N408" s="23"/>
      <c r="O408" s="23"/>
      <c r="P408" s="24"/>
      <c r="Q408" s="20"/>
      <c r="R408" s="17"/>
      <c r="S408" s="24"/>
      <c r="T408" s="24"/>
      <c r="U408" s="25"/>
      <c r="V408" s="17"/>
      <c r="W408" s="17"/>
      <c r="X408" s="17"/>
      <c r="Y408" s="17"/>
      <c r="Z408" s="17"/>
    </row>
    <row r="409" spans="1:26" ht="15.75" customHeight="1">
      <c r="A409" s="17"/>
      <c r="B409" s="17"/>
      <c r="C409" s="17"/>
      <c r="D409" s="17"/>
      <c r="E409" s="17"/>
      <c r="F409" s="17"/>
      <c r="G409" s="20"/>
      <c r="H409" s="17"/>
      <c r="I409" s="17"/>
      <c r="J409" s="21"/>
      <c r="K409" s="17"/>
      <c r="L409" s="22"/>
      <c r="M409" s="22"/>
      <c r="N409" s="23"/>
      <c r="O409" s="23"/>
      <c r="P409" s="24"/>
      <c r="Q409" s="20"/>
      <c r="R409" s="17"/>
      <c r="S409" s="24"/>
      <c r="T409" s="24"/>
      <c r="U409" s="25"/>
      <c r="V409" s="17"/>
      <c r="W409" s="17"/>
      <c r="X409" s="17"/>
      <c r="Y409" s="17"/>
      <c r="Z409" s="17"/>
    </row>
    <row r="410" spans="1:26" ht="15.75" customHeight="1">
      <c r="A410" s="17"/>
      <c r="B410" s="17"/>
      <c r="C410" s="17"/>
      <c r="D410" s="17"/>
      <c r="E410" s="17"/>
      <c r="F410" s="17"/>
      <c r="G410" s="20"/>
      <c r="H410" s="17"/>
      <c r="I410" s="17"/>
      <c r="J410" s="21"/>
      <c r="K410" s="17"/>
      <c r="L410" s="22"/>
      <c r="M410" s="22"/>
      <c r="N410" s="23"/>
      <c r="O410" s="23"/>
      <c r="P410" s="24"/>
      <c r="Q410" s="20"/>
      <c r="R410" s="17"/>
      <c r="S410" s="24"/>
      <c r="T410" s="24"/>
      <c r="U410" s="25"/>
      <c r="V410" s="17"/>
      <c r="W410" s="17"/>
      <c r="X410" s="17"/>
      <c r="Y410" s="17"/>
      <c r="Z410" s="17"/>
    </row>
    <row r="411" spans="1:26" ht="15.75" customHeight="1">
      <c r="A411" s="17"/>
      <c r="B411" s="17"/>
      <c r="C411" s="17"/>
      <c r="D411" s="17"/>
      <c r="E411" s="17"/>
      <c r="F411" s="17"/>
      <c r="G411" s="20"/>
      <c r="H411" s="17"/>
      <c r="I411" s="17"/>
      <c r="J411" s="21"/>
      <c r="K411" s="17"/>
      <c r="L411" s="22"/>
      <c r="M411" s="22"/>
      <c r="N411" s="23"/>
      <c r="O411" s="23"/>
      <c r="P411" s="24"/>
      <c r="Q411" s="20"/>
      <c r="R411" s="17"/>
      <c r="S411" s="24"/>
      <c r="T411" s="24"/>
      <c r="U411" s="25"/>
      <c r="V411" s="17"/>
      <c r="W411" s="17"/>
      <c r="X411" s="17"/>
      <c r="Y411" s="17"/>
      <c r="Z411" s="17"/>
    </row>
    <row r="412" spans="1:26" ht="15.75" customHeight="1">
      <c r="A412" s="17"/>
      <c r="B412" s="17"/>
      <c r="C412" s="17"/>
      <c r="D412" s="17"/>
      <c r="E412" s="17"/>
      <c r="F412" s="17"/>
      <c r="G412" s="20"/>
      <c r="H412" s="17"/>
      <c r="I412" s="17"/>
      <c r="J412" s="21"/>
      <c r="K412" s="17"/>
      <c r="L412" s="22"/>
      <c r="M412" s="22"/>
      <c r="N412" s="23"/>
      <c r="O412" s="23"/>
      <c r="P412" s="24"/>
      <c r="Q412" s="20"/>
      <c r="R412" s="17"/>
      <c r="S412" s="24"/>
      <c r="T412" s="24"/>
      <c r="U412" s="25"/>
      <c r="V412" s="17"/>
      <c r="W412" s="17"/>
      <c r="X412" s="17"/>
      <c r="Y412" s="17"/>
      <c r="Z412" s="17"/>
    </row>
    <row r="413" spans="1:26" ht="15.75" customHeight="1">
      <c r="A413" s="17"/>
      <c r="B413" s="17"/>
      <c r="C413" s="17"/>
      <c r="D413" s="17"/>
      <c r="E413" s="17"/>
      <c r="F413" s="17"/>
      <c r="G413" s="20"/>
      <c r="H413" s="17"/>
      <c r="I413" s="17"/>
      <c r="J413" s="21"/>
      <c r="K413" s="17"/>
      <c r="L413" s="22"/>
      <c r="M413" s="22"/>
      <c r="N413" s="23"/>
      <c r="O413" s="23"/>
      <c r="P413" s="24"/>
      <c r="Q413" s="20"/>
      <c r="R413" s="17"/>
      <c r="S413" s="24"/>
      <c r="T413" s="24"/>
      <c r="U413" s="25"/>
      <c r="V413" s="17"/>
      <c r="W413" s="17"/>
      <c r="X413" s="17"/>
      <c r="Y413" s="17"/>
      <c r="Z413" s="17"/>
    </row>
    <row r="414" spans="1:26" ht="15.75" customHeight="1">
      <c r="A414" s="17"/>
      <c r="B414" s="17"/>
      <c r="C414" s="17"/>
      <c r="D414" s="17"/>
      <c r="E414" s="17"/>
      <c r="F414" s="17"/>
      <c r="G414" s="20"/>
      <c r="H414" s="17"/>
      <c r="I414" s="17"/>
      <c r="J414" s="21"/>
      <c r="K414" s="17"/>
      <c r="L414" s="22"/>
      <c r="M414" s="22"/>
      <c r="N414" s="23"/>
      <c r="O414" s="23"/>
      <c r="P414" s="24"/>
      <c r="Q414" s="20"/>
      <c r="R414" s="17"/>
      <c r="S414" s="24"/>
      <c r="T414" s="24"/>
      <c r="U414" s="25"/>
      <c r="V414" s="17"/>
      <c r="W414" s="17"/>
      <c r="X414" s="17"/>
      <c r="Y414" s="17"/>
      <c r="Z414" s="17"/>
    </row>
    <row r="415" spans="1:26" ht="15.75" customHeight="1">
      <c r="A415" s="17"/>
      <c r="B415" s="17"/>
      <c r="C415" s="17"/>
      <c r="D415" s="17"/>
      <c r="E415" s="17"/>
      <c r="F415" s="17"/>
      <c r="G415" s="20"/>
      <c r="H415" s="17"/>
      <c r="I415" s="17"/>
      <c r="J415" s="21"/>
      <c r="K415" s="17"/>
      <c r="L415" s="22"/>
      <c r="M415" s="22"/>
      <c r="N415" s="23"/>
      <c r="O415" s="23"/>
      <c r="P415" s="24"/>
      <c r="Q415" s="20"/>
      <c r="R415" s="17"/>
      <c r="S415" s="24"/>
      <c r="T415" s="24"/>
      <c r="U415" s="25"/>
      <c r="V415" s="17"/>
      <c r="W415" s="17"/>
      <c r="X415" s="17"/>
      <c r="Y415" s="17"/>
      <c r="Z415" s="17"/>
    </row>
    <row r="416" spans="1:26" ht="15.75" customHeight="1">
      <c r="A416" s="17"/>
      <c r="B416" s="17"/>
      <c r="C416" s="17"/>
      <c r="D416" s="17"/>
      <c r="E416" s="17"/>
      <c r="F416" s="17"/>
      <c r="G416" s="20"/>
      <c r="H416" s="17"/>
      <c r="I416" s="17"/>
      <c r="J416" s="21"/>
      <c r="K416" s="17"/>
      <c r="L416" s="22"/>
      <c r="M416" s="22"/>
      <c r="N416" s="23"/>
      <c r="O416" s="23"/>
      <c r="P416" s="24"/>
      <c r="Q416" s="20"/>
      <c r="R416" s="17"/>
      <c r="S416" s="24"/>
      <c r="T416" s="24"/>
      <c r="U416" s="25"/>
      <c r="V416" s="17"/>
      <c r="W416" s="17"/>
      <c r="X416" s="17"/>
      <c r="Y416" s="17"/>
      <c r="Z416" s="17"/>
    </row>
    <row r="417" spans="1:26" ht="15.75" customHeight="1">
      <c r="A417" s="17"/>
      <c r="B417" s="17"/>
      <c r="C417" s="17"/>
      <c r="D417" s="17"/>
      <c r="E417" s="17"/>
      <c r="F417" s="17"/>
      <c r="G417" s="20"/>
      <c r="H417" s="17"/>
      <c r="I417" s="17"/>
      <c r="J417" s="21"/>
      <c r="K417" s="17"/>
      <c r="L417" s="22"/>
      <c r="M417" s="22"/>
      <c r="N417" s="23"/>
      <c r="O417" s="23"/>
      <c r="P417" s="24"/>
      <c r="Q417" s="20"/>
      <c r="R417" s="17"/>
      <c r="S417" s="24"/>
      <c r="T417" s="24"/>
      <c r="U417" s="25"/>
      <c r="V417" s="17"/>
      <c r="W417" s="17"/>
      <c r="X417" s="17"/>
      <c r="Y417" s="17"/>
      <c r="Z417" s="17"/>
    </row>
    <row r="418" spans="1:26" ht="15.75" customHeight="1">
      <c r="A418" s="17"/>
      <c r="B418" s="17"/>
      <c r="C418" s="17"/>
      <c r="D418" s="17"/>
      <c r="E418" s="17"/>
      <c r="F418" s="17"/>
      <c r="G418" s="20"/>
      <c r="H418" s="17"/>
      <c r="I418" s="17"/>
      <c r="J418" s="21"/>
      <c r="K418" s="17"/>
      <c r="L418" s="22"/>
      <c r="M418" s="22"/>
      <c r="N418" s="23"/>
      <c r="O418" s="23"/>
      <c r="P418" s="24"/>
      <c r="Q418" s="20"/>
      <c r="R418" s="17"/>
      <c r="S418" s="24"/>
      <c r="T418" s="24"/>
      <c r="U418" s="25"/>
      <c r="V418" s="17"/>
      <c r="W418" s="17"/>
      <c r="X418" s="17"/>
      <c r="Y418" s="17"/>
      <c r="Z418" s="17"/>
    </row>
    <row r="419" spans="1:26" ht="15.75" customHeight="1">
      <c r="A419" s="17"/>
      <c r="B419" s="17"/>
      <c r="C419" s="17"/>
      <c r="D419" s="17"/>
      <c r="E419" s="17"/>
      <c r="F419" s="17"/>
      <c r="G419" s="20"/>
      <c r="H419" s="17"/>
      <c r="I419" s="17"/>
      <c r="J419" s="21"/>
      <c r="K419" s="17"/>
      <c r="L419" s="22"/>
      <c r="M419" s="22"/>
      <c r="N419" s="23"/>
      <c r="O419" s="23"/>
      <c r="P419" s="24"/>
      <c r="Q419" s="20"/>
      <c r="R419" s="17"/>
      <c r="S419" s="24"/>
      <c r="T419" s="24"/>
      <c r="U419" s="25"/>
      <c r="V419" s="17"/>
      <c r="W419" s="17"/>
      <c r="X419" s="17"/>
      <c r="Y419" s="17"/>
      <c r="Z419" s="17"/>
    </row>
    <row r="420" spans="1:26" ht="15.75" customHeight="1">
      <c r="A420" s="17"/>
      <c r="B420" s="17"/>
      <c r="C420" s="17"/>
      <c r="D420" s="17"/>
      <c r="E420" s="17"/>
      <c r="F420" s="17"/>
      <c r="G420" s="20"/>
      <c r="H420" s="17"/>
      <c r="I420" s="17"/>
      <c r="J420" s="21"/>
      <c r="K420" s="17"/>
      <c r="L420" s="22"/>
      <c r="M420" s="22"/>
      <c r="N420" s="23"/>
      <c r="O420" s="23"/>
      <c r="P420" s="24"/>
      <c r="Q420" s="20"/>
      <c r="R420" s="17"/>
      <c r="S420" s="24"/>
      <c r="T420" s="24"/>
      <c r="U420" s="25"/>
      <c r="V420" s="17"/>
      <c r="W420" s="17"/>
      <c r="X420" s="17"/>
      <c r="Y420" s="17"/>
      <c r="Z420" s="17"/>
    </row>
    <row r="421" spans="1:26" ht="15.75" customHeight="1">
      <c r="A421" s="17"/>
      <c r="B421" s="17"/>
      <c r="C421" s="17"/>
      <c r="D421" s="17"/>
      <c r="E421" s="17"/>
      <c r="F421" s="17"/>
      <c r="G421" s="20"/>
      <c r="H421" s="17"/>
      <c r="I421" s="17"/>
      <c r="J421" s="21"/>
      <c r="K421" s="17"/>
      <c r="L421" s="22"/>
      <c r="M421" s="22"/>
      <c r="N421" s="23"/>
      <c r="O421" s="23"/>
      <c r="P421" s="24"/>
      <c r="Q421" s="20"/>
      <c r="R421" s="17"/>
      <c r="S421" s="24"/>
      <c r="T421" s="24"/>
      <c r="U421" s="25"/>
      <c r="V421" s="17"/>
      <c r="W421" s="17"/>
      <c r="X421" s="17"/>
      <c r="Y421" s="17"/>
      <c r="Z421" s="17"/>
    </row>
    <row r="422" spans="1:26" ht="15.75" customHeight="1">
      <c r="A422" s="17"/>
      <c r="B422" s="17"/>
      <c r="C422" s="17"/>
      <c r="D422" s="17"/>
      <c r="E422" s="17"/>
      <c r="F422" s="17"/>
      <c r="G422" s="20"/>
      <c r="H422" s="17"/>
      <c r="I422" s="17"/>
      <c r="J422" s="21"/>
      <c r="K422" s="17"/>
      <c r="L422" s="22"/>
      <c r="M422" s="22"/>
      <c r="N422" s="23"/>
      <c r="O422" s="23"/>
      <c r="P422" s="24"/>
      <c r="Q422" s="20"/>
      <c r="R422" s="17"/>
      <c r="S422" s="24"/>
      <c r="T422" s="24"/>
      <c r="U422" s="25"/>
      <c r="V422" s="17"/>
      <c r="W422" s="17"/>
      <c r="X422" s="17"/>
      <c r="Y422" s="17"/>
      <c r="Z422" s="17"/>
    </row>
    <row r="423" spans="1:26" ht="15.75" customHeight="1">
      <c r="A423" s="17"/>
      <c r="B423" s="17"/>
      <c r="C423" s="17"/>
      <c r="D423" s="17"/>
      <c r="E423" s="17"/>
      <c r="F423" s="17"/>
      <c r="G423" s="20"/>
      <c r="H423" s="17"/>
      <c r="I423" s="17"/>
      <c r="J423" s="21"/>
      <c r="K423" s="17"/>
      <c r="L423" s="22"/>
      <c r="M423" s="22"/>
      <c r="N423" s="23"/>
      <c r="O423" s="23"/>
      <c r="P423" s="24"/>
      <c r="Q423" s="20"/>
      <c r="R423" s="17"/>
      <c r="S423" s="24"/>
      <c r="T423" s="24"/>
      <c r="U423" s="25"/>
      <c r="V423" s="17"/>
      <c r="W423" s="17"/>
      <c r="X423" s="17"/>
      <c r="Y423" s="17"/>
      <c r="Z423" s="17"/>
    </row>
    <row r="424" spans="1:26" ht="15.75" customHeight="1">
      <c r="A424" s="17"/>
      <c r="B424" s="17"/>
      <c r="C424" s="17"/>
      <c r="D424" s="17"/>
      <c r="E424" s="17"/>
      <c r="F424" s="17"/>
      <c r="G424" s="20"/>
      <c r="H424" s="17"/>
      <c r="I424" s="17"/>
      <c r="J424" s="21"/>
      <c r="K424" s="17"/>
      <c r="L424" s="22"/>
      <c r="M424" s="22"/>
      <c r="N424" s="23"/>
      <c r="O424" s="23"/>
      <c r="P424" s="24"/>
      <c r="Q424" s="20"/>
      <c r="R424" s="17"/>
      <c r="S424" s="24"/>
      <c r="T424" s="24"/>
      <c r="U424" s="25"/>
      <c r="V424" s="17"/>
      <c r="W424" s="17"/>
      <c r="X424" s="17"/>
      <c r="Y424" s="17"/>
      <c r="Z424" s="17"/>
    </row>
    <row r="425" spans="1:26" ht="15.75" customHeight="1">
      <c r="A425" s="17"/>
      <c r="B425" s="17"/>
      <c r="C425" s="17"/>
      <c r="D425" s="17"/>
      <c r="E425" s="17"/>
      <c r="F425" s="17"/>
      <c r="G425" s="20"/>
      <c r="H425" s="17"/>
      <c r="I425" s="17"/>
      <c r="J425" s="21"/>
      <c r="K425" s="17"/>
      <c r="L425" s="22"/>
      <c r="M425" s="22"/>
      <c r="N425" s="23"/>
      <c r="O425" s="23"/>
      <c r="P425" s="24"/>
      <c r="Q425" s="20"/>
      <c r="R425" s="17"/>
      <c r="S425" s="24"/>
      <c r="T425" s="24"/>
      <c r="U425" s="25"/>
      <c r="V425" s="17"/>
      <c r="W425" s="17"/>
      <c r="X425" s="17"/>
      <c r="Y425" s="17"/>
      <c r="Z425" s="17"/>
    </row>
    <row r="426" spans="1:26" ht="15.75" customHeight="1">
      <c r="A426" s="17"/>
      <c r="B426" s="17"/>
      <c r="C426" s="17"/>
      <c r="D426" s="17"/>
      <c r="E426" s="17"/>
      <c r="F426" s="17"/>
      <c r="G426" s="20"/>
      <c r="H426" s="17"/>
      <c r="I426" s="17"/>
      <c r="J426" s="21"/>
      <c r="K426" s="17"/>
      <c r="L426" s="22"/>
      <c r="M426" s="22"/>
      <c r="N426" s="23"/>
      <c r="O426" s="23"/>
      <c r="P426" s="24"/>
      <c r="Q426" s="20"/>
      <c r="R426" s="17"/>
      <c r="S426" s="24"/>
      <c r="T426" s="24"/>
      <c r="U426" s="25"/>
      <c r="V426" s="17"/>
      <c r="W426" s="17"/>
      <c r="X426" s="17"/>
      <c r="Y426" s="17"/>
      <c r="Z426" s="17"/>
    </row>
    <row r="427" spans="1:26" ht="15.75" customHeight="1">
      <c r="A427" s="17"/>
      <c r="B427" s="17"/>
      <c r="C427" s="17"/>
      <c r="D427" s="17"/>
      <c r="E427" s="17"/>
      <c r="F427" s="17"/>
      <c r="G427" s="20"/>
      <c r="H427" s="17"/>
      <c r="I427" s="17"/>
      <c r="J427" s="21"/>
      <c r="K427" s="17"/>
      <c r="L427" s="22"/>
      <c r="M427" s="22"/>
      <c r="N427" s="23"/>
      <c r="O427" s="23"/>
      <c r="P427" s="24"/>
      <c r="Q427" s="20"/>
      <c r="R427" s="17"/>
      <c r="S427" s="24"/>
      <c r="T427" s="24"/>
      <c r="U427" s="25"/>
      <c r="V427" s="17"/>
      <c r="W427" s="17"/>
      <c r="X427" s="17"/>
      <c r="Y427" s="17"/>
      <c r="Z427" s="17"/>
    </row>
    <row r="428" spans="1:26" ht="15.75" customHeight="1">
      <c r="A428" s="17"/>
      <c r="B428" s="17"/>
      <c r="C428" s="17"/>
      <c r="D428" s="17"/>
      <c r="E428" s="17"/>
      <c r="F428" s="17"/>
      <c r="G428" s="20"/>
      <c r="H428" s="17"/>
      <c r="I428" s="17"/>
      <c r="J428" s="21"/>
      <c r="K428" s="17"/>
      <c r="L428" s="22"/>
      <c r="M428" s="22"/>
      <c r="N428" s="23"/>
      <c r="O428" s="23"/>
      <c r="P428" s="24"/>
      <c r="Q428" s="20"/>
      <c r="R428" s="17"/>
      <c r="S428" s="24"/>
      <c r="T428" s="24"/>
      <c r="U428" s="25"/>
      <c r="V428" s="17"/>
      <c r="W428" s="17"/>
      <c r="X428" s="17"/>
      <c r="Y428" s="17"/>
      <c r="Z428" s="17"/>
    </row>
    <row r="429" spans="1:26" ht="15.75" customHeight="1">
      <c r="A429" s="17"/>
      <c r="B429" s="17"/>
      <c r="C429" s="17"/>
      <c r="D429" s="17"/>
      <c r="E429" s="17"/>
      <c r="F429" s="17"/>
      <c r="G429" s="20"/>
      <c r="H429" s="17"/>
      <c r="I429" s="17"/>
      <c r="J429" s="21"/>
      <c r="K429" s="17"/>
      <c r="L429" s="22"/>
      <c r="M429" s="22"/>
      <c r="N429" s="23"/>
      <c r="O429" s="23"/>
      <c r="P429" s="24"/>
      <c r="Q429" s="20"/>
      <c r="R429" s="17"/>
      <c r="S429" s="24"/>
      <c r="T429" s="24"/>
      <c r="U429" s="25"/>
      <c r="V429" s="17"/>
      <c r="W429" s="17"/>
      <c r="X429" s="17"/>
      <c r="Y429" s="17"/>
      <c r="Z429" s="17"/>
    </row>
    <row r="430" spans="1:26" ht="15.75" customHeight="1">
      <c r="A430" s="17"/>
      <c r="B430" s="17"/>
      <c r="C430" s="17"/>
      <c r="D430" s="17"/>
      <c r="E430" s="17"/>
      <c r="F430" s="17"/>
      <c r="G430" s="20"/>
      <c r="H430" s="17"/>
      <c r="I430" s="17"/>
      <c r="J430" s="21"/>
      <c r="K430" s="17"/>
      <c r="L430" s="22"/>
      <c r="M430" s="22"/>
      <c r="N430" s="23"/>
      <c r="O430" s="23"/>
      <c r="P430" s="24"/>
      <c r="Q430" s="20"/>
      <c r="R430" s="17"/>
      <c r="S430" s="24"/>
      <c r="T430" s="24"/>
      <c r="U430" s="25"/>
      <c r="V430" s="17"/>
      <c r="W430" s="17"/>
      <c r="X430" s="17"/>
      <c r="Y430" s="17"/>
      <c r="Z430" s="17"/>
    </row>
    <row r="431" spans="1:26" ht="15.75" customHeight="1">
      <c r="A431" s="17"/>
      <c r="B431" s="17"/>
      <c r="C431" s="17"/>
      <c r="D431" s="17"/>
      <c r="E431" s="17"/>
      <c r="F431" s="17"/>
      <c r="G431" s="20"/>
      <c r="H431" s="17"/>
      <c r="I431" s="17"/>
      <c r="J431" s="21"/>
      <c r="K431" s="17"/>
      <c r="L431" s="22"/>
      <c r="M431" s="22"/>
      <c r="N431" s="23"/>
      <c r="O431" s="23"/>
      <c r="P431" s="24"/>
      <c r="Q431" s="20"/>
      <c r="R431" s="17"/>
      <c r="S431" s="24"/>
      <c r="T431" s="24"/>
      <c r="U431" s="25"/>
      <c r="V431" s="17"/>
      <c r="W431" s="17"/>
      <c r="X431" s="17"/>
      <c r="Y431" s="17"/>
      <c r="Z431" s="17"/>
    </row>
    <row r="432" spans="1:26" ht="15.75" customHeight="1">
      <c r="A432" s="17"/>
      <c r="B432" s="17"/>
      <c r="C432" s="17"/>
      <c r="D432" s="17"/>
      <c r="E432" s="17"/>
      <c r="F432" s="17"/>
      <c r="G432" s="20"/>
      <c r="H432" s="17"/>
      <c r="I432" s="17"/>
      <c r="J432" s="21"/>
      <c r="K432" s="17"/>
      <c r="L432" s="22"/>
      <c r="M432" s="22"/>
      <c r="N432" s="23"/>
      <c r="O432" s="23"/>
      <c r="P432" s="24"/>
      <c r="Q432" s="20"/>
      <c r="R432" s="17"/>
      <c r="S432" s="24"/>
      <c r="T432" s="24"/>
      <c r="U432" s="25"/>
      <c r="V432" s="17"/>
      <c r="W432" s="17"/>
      <c r="X432" s="17"/>
      <c r="Y432" s="17"/>
      <c r="Z432" s="17"/>
    </row>
    <row r="433" spans="1:26" ht="15.75" customHeight="1">
      <c r="A433" s="17"/>
      <c r="B433" s="17"/>
      <c r="C433" s="17"/>
      <c r="D433" s="17"/>
      <c r="E433" s="17"/>
      <c r="F433" s="17"/>
      <c r="G433" s="20"/>
      <c r="H433" s="17"/>
      <c r="I433" s="17"/>
      <c r="J433" s="21"/>
      <c r="K433" s="17"/>
      <c r="L433" s="22"/>
      <c r="M433" s="22"/>
      <c r="N433" s="23"/>
      <c r="O433" s="23"/>
      <c r="P433" s="24"/>
      <c r="Q433" s="20"/>
      <c r="R433" s="17"/>
      <c r="S433" s="24"/>
      <c r="T433" s="24"/>
      <c r="U433" s="25"/>
      <c r="V433" s="17"/>
      <c r="W433" s="17"/>
      <c r="X433" s="17"/>
      <c r="Y433" s="17"/>
      <c r="Z433" s="17"/>
    </row>
    <row r="434" spans="1:26" ht="15.75" customHeight="1">
      <c r="A434" s="17"/>
      <c r="B434" s="17"/>
      <c r="C434" s="17"/>
      <c r="D434" s="17"/>
      <c r="E434" s="17"/>
      <c r="F434" s="17"/>
      <c r="G434" s="20"/>
      <c r="H434" s="17"/>
      <c r="I434" s="17"/>
      <c r="J434" s="21"/>
      <c r="K434" s="17"/>
      <c r="L434" s="22"/>
      <c r="M434" s="22"/>
      <c r="N434" s="23"/>
      <c r="O434" s="23"/>
      <c r="P434" s="24"/>
      <c r="Q434" s="20"/>
      <c r="R434" s="17"/>
      <c r="S434" s="24"/>
      <c r="T434" s="24"/>
      <c r="U434" s="25"/>
      <c r="V434" s="17"/>
      <c r="W434" s="17"/>
      <c r="X434" s="17"/>
      <c r="Y434" s="17"/>
      <c r="Z434" s="17"/>
    </row>
    <row r="435" spans="1:26" ht="15.75" customHeight="1">
      <c r="A435" s="17"/>
      <c r="B435" s="17"/>
      <c r="C435" s="17"/>
      <c r="D435" s="17"/>
      <c r="E435" s="17"/>
      <c r="F435" s="17"/>
      <c r="G435" s="20"/>
      <c r="H435" s="17"/>
      <c r="I435" s="17"/>
      <c r="J435" s="21"/>
      <c r="K435" s="17"/>
      <c r="L435" s="22"/>
      <c r="M435" s="22"/>
      <c r="N435" s="23"/>
      <c r="O435" s="23"/>
      <c r="P435" s="24"/>
      <c r="Q435" s="20"/>
      <c r="R435" s="17"/>
      <c r="S435" s="24"/>
      <c r="T435" s="24"/>
      <c r="U435" s="25"/>
      <c r="V435" s="17"/>
      <c r="W435" s="17"/>
      <c r="X435" s="17"/>
      <c r="Y435" s="17"/>
      <c r="Z435" s="17"/>
    </row>
    <row r="436" spans="1:26" ht="15.75" customHeight="1">
      <c r="A436" s="17"/>
      <c r="B436" s="17"/>
      <c r="C436" s="17"/>
      <c r="D436" s="17"/>
      <c r="E436" s="17"/>
      <c r="F436" s="17"/>
      <c r="G436" s="20"/>
      <c r="H436" s="17"/>
      <c r="I436" s="17"/>
      <c r="J436" s="21"/>
      <c r="K436" s="17"/>
      <c r="L436" s="22"/>
      <c r="M436" s="22"/>
      <c r="N436" s="23"/>
      <c r="O436" s="23"/>
      <c r="P436" s="24"/>
      <c r="Q436" s="20"/>
      <c r="R436" s="17"/>
      <c r="S436" s="24"/>
      <c r="T436" s="24"/>
      <c r="U436" s="25"/>
      <c r="V436" s="17"/>
      <c r="W436" s="17"/>
      <c r="X436" s="17"/>
      <c r="Y436" s="17"/>
      <c r="Z436" s="17"/>
    </row>
    <row r="437" spans="1:26" ht="15.75" customHeight="1">
      <c r="A437" s="17"/>
      <c r="B437" s="17"/>
      <c r="C437" s="17"/>
      <c r="D437" s="17"/>
      <c r="E437" s="17"/>
      <c r="F437" s="17"/>
      <c r="G437" s="20"/>
      <c r="H437" s="17"/>
      <c r="I437" s="17"/>
      <c r="J437" s="21"/>
      <c r="K437" s="17"/>
      <c r="L437" s="22"/>
      <c r="M437" s="22"/>
      <c r="N437" s="23"/>
      <c r="O437" s="23"/>
      <c r="P437" s="24"/>
      <c r="Q437" s="20"/>
      <c r="R437" s="17"/>
      <c r="S437" s="24"/>
      <c r="T437" s="24"/>
      <c r="U437" s="25"/>
      <c r="V437" s="17"/>
      <c r="W437" s="17"/>
      <c r="X437" s="17"/>
      <c r="Y437" s="17"/>
      <c r="Z437" s="17"/>
    </row>
    <row r="438" spans="1:26" ht="15.75" customHeight="1">
      <c r="A438" s="17"/>
      <c r="B438" s="17"/>
      <c r="C438" s="17"/>
      <c r="D438" s="17"/>
      <c r="E438" s="17"/>
      <c r="F438" s="17"/>
      <c r="G438" s="20"/>
      <c r="H438" s="17"/>
      <c r="I438" s="17"/>
      <c r="J438" s="21"/>
      <c r="K438" s="17"/>
      <c r="L438" s="22"/>
      <c r="M438" s="22"/>
      <c r="N438" s="23"/>
      <c r="O438" s="23"/>
      <c r="P438" s="24"/>
      <c r="Q438" s="20"/>
      <c r="R438" s="17"/>
      <c r="S438" s="24"/>
      <c r="T438" s="24"/>
      <c r="U438" s="25"/>
      <c r="V438" s="17"/>
      <c r="W438" s="17"/>
      <c r="X438" s="17"/>
      <c r="Y438" s="17"/>
      <c r="Z438" s="17"/>
    </row>
    <row r="439" spans="1:26" ht="15.75" customHeight="1">
      <c r="A439" s="17"/>
      <c r="B439" s="17"/>
      <c r="C439" s="17"/>
      <c r="D439" s="17"/>
      <c r="E439" s="17"/>
      <c r="F439" s="17"/>
      <c r="G439" s="20"/>
      <c r="H439" s="17"/>
      <c r="I439" s="17"/>
      <c r="J439" s="21"/>
      <c r="K439" s="17"/>
      <c r="L439" s="22"/>
      <c r="M439" s="22"/>
      <c r="N439" s="23"/>
      <c r="O439" s="23"/>
      <c r="P439" s="24"/>
      <c r="Q439" s="20"/>
      <c r="R439" s="17"/>
      <c r="S439" s="24"/>
      <c r="T439" s="24"/>
      <c r="U439" s="25"/>
      <c r="V439" s="17"/>
      <c r="W439" s="17"/>
      <c r="X439" s="17"/>
      <c r="Y439" s="17"/>
      <c r="Z439" s="17"/>
    </row>
    <row r="440" spans="1:26" ht="15.75" customHeight="1">
      <c r="A440" s="17"/>
      <c r="B440" s="17"/>
      <c r="C440" s="17"/>
      <c r="D440" s="17"/>
      <c r="E440" s="17"/>
      <c r="F440" s="17"/>
      <c r="G440" s="20"/>
      <c r="H440" s="17"/>
      <c r="I440" s="17"/>
      <c r="J440" s="21"/>
      <c r="K440" s="17"/>
      <c r="L440" s="22"/>
      <c r="M440" s="22"/>
      <c r="N440" s="23"/>
      <c r="O440" s="23"/>
      <c r="P440" s="24"/>
      <c r="Q440" s="20"/>
      <c r="R440" s="17"/>
      <c r="S440" s="24"/>
      <c r="T440" s="24"/>
      <c r="U440" s="25"/>
      <c r="V440" s="17"/>
      <c r="W440" s="17"/>
      <c r="X440" s="17"/>
      <c r="Y440" s="17"/>
      <c r="Z440" s="17"/>
    </row>
    <row r="441" spans="1:26" ht="15.75" customHeight="1">
      <c r="A441" s="17"/>
      <c r="B441" s="17"/>
      <c r="C441" s="17"/>
      <c r="D441" s="17"/>
      <c r="E441" s="17"/>
      <c r="F441" s="17"/>
      <c r="G441" s="20"/>
      <c r="H441" s="17"/>
      <c r="I441" s="17"/>
      <c r="J441" s="21"/>
      <c r="K441" s="17"/>
      <c r="L441" s="22"/>
      <c r="M441" s="22"/>
      <c r="N441" s="23"/>
      <c r="O441" s="23"/>
      <c r="P441" s="24"/>
      <c r="Q441" s="20"/>
      <c r="R441" s="17"/>
      <c r="S441" s="24"/>
      <c r="T441" s="24"/>
      <c r="U441" s="25"/>
      <c r="V441" s="17"/>
      <c r="W441" s="17"/>
      <c r="X441" s="17"/>
      <c r="Y441" s="17"/>
      <c r="Z441" s="17"/>
    </row>
    <row r="442" spans="1:26" ht="15.75" customHeight="1">
      <c r="A442" s="17"/>
      <c r="B442" s="17"/>
      <c r="C442" s="17"/>
      <c r="D442" s="17"/>
      <c r="E442" s="17"/>
      <c r="F442" s="17"/>
      <c r="G442" s="20"/>
      <c r="H442" s="17"/>
      <c r="I442" s="17"/>
      <c r="J442" s="21"/>
      <c r="K442" s="17"/>
      <c r="L442" s="22"/>
      <c r="M442" s="22"/>
      <c r="N442" s="23"/>
      <c r="O442" s="23"/>
      <c r="P442" s="24"/>
      <c r="Q442" s="20"/>
      <c r="R442" s="17"/>
      <c r="S442" s="24"/>
      <c r="T442" s="24"/>
      <c r="U442" s="25"/>
      <c r="V442" s="17"/>
      <c r="W442" s="17"/>
      <c r="X442" s="17"/>
      <c r="Y442" s="17"/>
      <c r="Z442" s="17"/>
    </row>
    <row r="443" spans="1:26" ht="15.75" customHeight="1">
      <c r="A443" s="17"/>
      <c r="B443" s="17"/>
      <c r="C443" s="17"/>
      <c r="D443" s="17"/>
      <c r="E443" s="17"/>
      <c r="F443" s="17"/>
      <c r="G443" s="20"/>
      <c r="H443" s="17"/>
      <c r="I443" s="17"/>
      <c r="J443" s="21"/>
      <c r="K443" s="17"/>
      <c r="L443" s="22"/>
      <c r="M443" s="22"/>
      <c r="N443" s="23"/>
      <c r="O443" s="23"/>
      <c r="P443" s="24"/>
      <c r="Q443" s="20"/>
      <c r="R443" s="17"/>
      <c r="S443" s="24"/>
      <c r="T443" s="24"/>
      <c r="U443" s="25"/>
      <c r="V443" s="17"/>
      <c r="W443" s="17"/>
      <c r="X443" s="17"/>
      <c r="Y443" s="17"/>
      <c r="Z443" s="17"/>
    </row>
    <row r="444" spans="1:26" ht="15.75" customHeight="1">
      <c r="A444" s="17"/>
      <c r="B444" s="17"/>
      <c r="C444" s="17"/>
      <c r="D444" s="17"/>
      <c r="E444" s="17"/>
      <c r="F444" s="17"/>
      <c r="G444" s="20"/>
      <c r="H444" s="17"/>
      <c r="I444" s="17"/>
      <c r="J444" s="21"/>
      <c r="K444" s="17"/>
      <c r="L444" s="22"/>
      <c r="M444" s="22"/>
      <c r="N444" s="23"/>
      <c r="O444" s="23"/>
      <c r="P444" s="24"/>
      <c r="Q444" s="20"/>
      <c r="R444" s="17"/>
      <c r="S444" s="24"/>
      <c r="T444" s="24"/>
      <c r="U444" s="25"/>
      <c r="V444" s="17"/>
      <c r="W444" s="17"/>
      <c r="X444" s="17"/>
      <c r="Y444" s="17"/>
      <c r="Z444" s="17"/>
    </row>
    <row r="445" spans="1:26" ht="15.75" customHeight="1">
      <c r="A445" s="17"/>
      <c r="B445" s="17"/>
      <c r="C445" s="17"/>
      <c r="D445" s="17"/>
      <c r="E445" s="17"/>
      <c r="F445" s="17"/>
      <c r="G445" s="20"/>
      <c r="H445" s="17"/>
      <c r="I445" s="17"/>
      <c r="J445" s="21"/>
      <c r="K445" s="17"/>
      <c r="L445" s="22"/>
      <c r="M445" s="22"/>
      <c r="N445" s="23"/>
      <c r="O445" s="23"/>
      <c r="P445" s="24"/>
      <c r="Q445" s="20"/>
      <c r="R445" s="17"/>
      <c r="S445" s="24"/>
      <c r="T445" s="24"/>
      <c r="U445" s="25"/>
      <c r="V445" s="17"/>
      <c r="W445" s="17"/>
      <c r="X445" s="17"/>
      <c r="Y445" s="17"/>
      <c r="Z445" s="17"/>
    </row>
    <row r="446" spans="1:26" ht="15.75" customHeight="1">
      <c r="A446" s="17"/>
      <c r="B446" s="17"/>
      <c r="C446" s="17"/>
      <c r="D446" s="17"/>
      <c r="E446" s="17"/>
      <c r="F446" s="17"/>
      <c r="G446" s="20"/>
      <c r="H446" s="17"/>
      <c r="I446" s="17"/>
      <c r="J446" s="21"/>
      <c r="K446" s="17"/>
      <c r="L446" s="22"/>
      <c r="M446" s="22"/>
      <c r="N446" s="23"/>
      <c r="O446" s="23"/>
      <c r="P446" s="24"/>
      <c r="Q446" s="20"/>
      <c r="R446" s="17"/>
      <c r="S446" s="24"/>
      <c r="T446" s="24"/>
      <c r="U446" s="25"/>
      <c r="V446" s="17"/>
      <c r="W446" s="17"/>
      <c r="X446" s="17"/>
      <c r="Y446" s="17"/>
      <c r="Z446" s="17"/>
    </row>
    <row r="447" spans="1:26" ht="15.75" customHeight="1">
      <c r="A447" s="17"/>
      <c r="B447" s="17"/>
      <c r="C447" s="17"/>
      <c r="D447" s="17"/>
      <c r="E447" s="17"/>
      <c r="F447" s="17"/>
      <c r="G447" s="20"/>
      <c r="H447" s="17"/>
      <c r="I447" s="17"/>
      <c r="J447" s="21"/>
      <c r="K447" s="17"/>
      <c r="L447" s="22"/>
      <c r="M447" s="22"/>
      <c r="N447" s="23"/>
      <c r="O447" s="23"/>
      <c r="P447" s="24"/>
      <c r="Q447" s="20"/>
      <c r="R447" s="17"/>
      <c r="S447" s="24"/>
      <c r="T447" s="24"/>
      <c r="U447" s="25"/>
      <c r="V447" s="17"/>
      <c r="W447" s="17"/>
      <c r="X447" s="17"/>
      <c r="Y447" s="17"/>
      <c r="Z447" s="17"/>
    </row>
    <row r="448" spans="1:26" ht="15.75" customHeight="1">
      <c r="A448" s="17"/>
      <c r="B448" s="17"/>
      <c r="C448" s="17"/>
      <c r="D448" s="17"/>
      <c r="E448" s="17"/>
      <c r="F448" s="17"/>
      <c r="G448" s="20"/>
      <c r="H448" s="17"/>
      <c r="I448" s="17"/>
      <c r="J448" s="21"/>
      <c r="K448" s="17"/>
      <c r="L448" s="22"/>
      <c r="M448" s="22"/>
      <c r="N448" s="23"/>
      <c r="O448" s="23"/>
      <c r="P448" s="24"/>
      <c r="Q448" s="20"/>
      <c r="R448" s="17"/>
      <c r="S448" s="24"/>
      <c r="T448" s="24"/>
      <c r="U448" s="25"/>
      <c r="V448" s="17"/>
      <c r="W448" s="17"/>
      <c r="X448" s="17"/>
      <c r="Y448" s="17"/>
      <c r="Z448" s="17"/>
    </row>
    <row r="449" spans="1:26" ht="15.75" customHeight="1">
      <c r="A449" s="17"/>
      <c r="B449" s="17"/>
      <c r="C449" s="17"/>
      <c r="D449" s="17"/>
      <c r="E449" s="17"/>
      <c r="F449" s="17"/>
      <c r="G449" s="20"/>
      <c r="H449" s="17"/>
      <c r="I449" s="17"/>
      <c r="J449" s="21"/>
      <c r="K449" s="17"/>
      <c r="L449" s="22"/>
      <c r="M449" s="22"/>
      <c r="N449" s="23"/>
      <c r="O449" s="23"/>
      <c r="P449" s="24"/>
      <c r="Q449" s="20"/>
      <c r="R449" s="17"/>
      <c r="S449" s="24"/>
      <c r="T449" s="24"/>
      <c r="U449" s="25"/>
      <c r="V449" s="17"/>
      <c r="W449" s="17"/>
      <c r="X449" s="17"/>
      <c r="Y449" s="17"/>
      <c r="Z449" s="17"/>
    </row>
    <row r="450" spans="1:26" ht="15.75" customHeight="1">
      <c r="A450" s="17"/>
      <c r="B450" s="17"/>
      <c r="C450" s="17"/>
      <c r="D450" s="17"/>
      <c r="E450" s="17"/>
      <c r="F450" s="17"/>
      <c r="G450" s="20"/>
      <c r="H450" s="17"/>
      <c r="I450" s="17"/>
      <c r="J450" s="21"/>
      <c r="K450" s="17"/>
      <c r="L450" s="22"/>
      <c r="M450" s="22"/>
      <c r="N450" s="23"/>
      <c r="O450" s="23"/>
      <c r="P450" s="24"/>
      <c r="Q450" s="20"/>
      <c r="R450" s="17"/>
      <c r="S450" s="24"/>
      <c r="T450" s="24"/>
      <c r="U450" s="25"/>
      <c r="V450" s="17"/>
      <c r="W450" s="17"/>
      <c r="X450" s="17"/>
      <c r="Y450" s="17"/>
      <c r="Z450" s="17"/>
    </row>
    <row r="451" spans="1:26" ht="15.75" customHeight="1">
      <c r="A451" s="17"/>
      <c r="B451" s="17"/>
      <c r="C451" s="17"/>
      <c r="D451" s="17"/>
      <c r="E451" s="17"/>
      <c r="F451" s="17"/>
      <c r="G451" s="20"/>
      <c r="H451" s="17"/>
      <c r="I451" s="17"/>
      <c r="J451" s="21"/>
      <c r="K451" s="17"/>
      <c r="L451" s="22"/>
      <c r="M451" s="22"/>
      <c r="N451" s="23"/>
      <c r="O451" s="23"/>
      <c r="P451" s="24"/>
      <c r="Q451" s="20"/>
      <c r="R451" s="17"/>
      <c r="S451" s="24"/>
      <c r="T451" s="24"/>
      <c r="U451" s="25"/>
      <c r="V451" s="17"/>
      <c r="W451" s="17"/>
      <c r="X451" s="17"/>
      <c r="Y451" s="17"/>
      <c r="Z451" s="17"/>
    </row>
    <row r="452" spans="1:26" ht="15.75" customHeight="1">
      <c r="A452" s="17"/>
      <c r="B452" s="17"/>
      <c r="C452" s="17"/>
      <c r="D452" s="17"/>
      <c r="E452" s="17"/>
      <c r="F452" s="17"/>
      <c r="G452" s="20"/>
      <c r="H452" s="17"/>
      <c r="I452" s="17"/>
      <c r="J452" s="21"/>
      <c r="K452" s="17"/>
      <c r="L452" s="22"/>
      <c r="M452" s="22"/>
      <c r="N452" s="23"/>
      <c r="O452" s="23"/>
      <c r="P452" s="24"/>
      <c r="Q452" s="20"/>
      <c r="R452" s="17"/>
      <c r="S452" s="24"/>
      <c r="T452" s="24"/>
      <c r="U452" s="25"/>
      <c r="V452" s="17"/>
      <c r="W452" s="17"/>
      <c r="X452" s="17"/>
      <c r="Y452" s="17"/>
      <c r="Z452" s="17"/>
    </row>
    <row r="453" spans="1:26" ht="15.75" customHeight="1">
      <c r="A453" s="17"/>
      <c r="B453" s="17"/>
      <c r="C453" s="17"/>
      <c r="D453" s="17"/>
      <c r="E453" s="17"/>
      <c r="F453" s="17"/>
      <c r="G453" s="20"/>
      <c r="H453" s="17"/>
      <c r="I453" s="17"/>
      <c r="J453" s="21"/>
      <c r="K453" s="17"/>
      <c r="L453" s="22"/>
      <c r="M453" s="22"/>
      <c r="N453" s="23"/>
      <c r="O453" s="23"/>
      <c r="P453" s="24"/>
      <c r="Q453" s="20"/>
      <c r="R453" s="17"/>
      <c r="S453" s="24"/>
      <c r="T453" s="24"/>
      <c r="U453" s="25"/>
      <c r="V453" s="17"/>
      <c r="W453" s="17"/>
      <c r="X453" s="17"/>
      <c r="Y453" s="17"/>
      <c r="Z453" s="17"/>
    </row>
    <row r="454" spans="1:26" ht="15.75" customHeight="1">
      <c r="A454" s="17"/>
      <c r="B454" s="17"/>
      <c r="C454" s="17"/>
      <c r="D454" s="17"/>
      <c r="E454" s="17"/>
      <c r="F454" s="17"/>
      <c r="G454" s="20"/>
      <c r="H454" s="17"/>
      <c r="I454" s="17"/>
      <c r="J454" s="21"/>
      <c r="K454" s="17"/>
      <c r="L454" s="22"/>
      <c r="M454" s="22"/>
      <c r="N454" s="23"/>
      <c r="O454" s="23"/>
      <c r="P454" s="24"/>
      <c r="Q454" s="20"/>
      <c r="R454" s="17"/>
      <c r="S454" s="24"/>
      <c r="T454" s="24"/>
      <c r="U454" s="25"/>
      <c r="V454" s="17"/>
      <c r="W454" s="17"/>
      <c r="X454" s="17"/>
      <c r="Y454" s="17"/>
      <c r="Z454" s="17"/>
    </row>
    <row r="455" spans="1:26" ht="15.75" customHeight="1">
      <c r="A455" s="17"/>
      <c r="B455" s="17"/>
      <c r="C455" s="17"/>
      <c r="D455" s="17"/>
      <c r="E455" s="17"/>
      <c r="F455" s="17"/>
      <c r="G455" s="20"/>
      <c r="H455" s="17"/>
      <c r="I455" s="17"/>
      <c r="J455" s="21"/>
      <c r="K455" s="17"/>
      <c r="L455" s="22"/>
      <c r="M455" s="22"/>
      <c r="N455" s="23"/>
      <c r="O455" s="23"/>
      <c r="P455" s="24"/>
      <c r="Q455" s="20"/>
      <c r="R455" s="17"/>
      <c r="S455" s="24"/>
      <c r="T455" s="24"/>
      <c r="U455" s="25"/>
      <c r="V455" s="17"/>
      <c r="W455" s="17"/>
      <c r="X455" s="17"/>
      <c r="Y455" s="17"/>
      <c r="Z455" s="17"/>
    </row>
    <row r="456" spans="1:26" ht="15.75" customHeight="1">
      <c r="A456" s="17"/>
      <c r="B456" s="17"/>
      <c r="C456" s="17"/>
      <c r="D456" s="17"/>
      <c r="E456" s="17"/>
      <c r="F456" s="17"/>
      <c r="G456" s="20"/>
      <c r="H456" s="17"/>
      <c r="I456" s="17"/>
      <c r="J456" s="21"/>
      <c r="K456" s="17"/>
      <c r="L456" s="22"/>
      <c r="M456" s="22"/>
      <c r="N456" s="23"/>
      <c r="O456" s="23"/>
      <c r="P456" s="24"/>
      <c r="Q456" s="20"/>
      <c r="R456" s="17"/>
      <c r="S456" s="24"/>
      <c r="T456" s="24"/>
      <c r="U456" s="25"/>
      <c r="V456" s="17"/>
      <c r="W456" s="17"/>
      <c r="X456" s="17"/>
      <c r="Y456" s="17"/>
      <c r="Z456" s="17"/>
    </row>
    <row r="457" spans="1:26" ht="15.75" customHeight="1">
      <c r="A457" s="17"/>
      <c r="B457" s="17"/>
      <c r="C457" s="17"/>
      <c r="D457" s="17"/>
      <c r="E457" s="17"/>
      <c r="F457" s="17"/>
      <c r="G457" s="20"/>
      <c r="H457" s="17"/>
      <c r="I457" s="17"/>
      <c r="J457" s="21"/>
      <c r="K457" s="17"/>
      <c r="L457" s="22"/>
      <c r="M457" s="22"/>
      <c r="N457" s="23"/>
      <c r="O457" s="23"/>
      <c r="P457" s="24"/>
      <c r="Q457" s="20"/>
      <c r="R457" s="17"/>
      <c r="S457" s="24"/>
      <c r="T457" s="24"/>
      <c r="U457" s="25"/>
      <c r="V457" s="17"/>
      <c r="W457" s="17"/>
      <c r="X457" s="17"/>
      <c r="Y457" s="17"/>
      <c r="Z457" s="17"/>
    </row>
    <row r="458" spans="1:26" ht="15.75" customHeight="1">
      <c r="A458" s="17"/>
      <c r="B458" s="17"/>
      <c r="C458" s="17"/>
      <c r="D458" s="17"/>
      <c r="E458" s="17"/>
      <c r="F458" s="17"/>
      <c r="G458" s="20"/>
      <c r="H458" s="17"/>
      <c r="I458" s="17"/>
      <c r="J458" s="21"/>
      <c r="K458" s="17"/>
      <c r="L458" s="22"/>
      <c r="M458" s="22"/>
      <c r="N458" s="23"/>
      <c r="O458" s="23"/>
      <c r="P458" s="24"/>
      <c r="Q458" s="20"/>
      <c r="R458" s="17"/>
      <c r="S458" s="24"/>
      <c r="T458" s="24"/>
      <c r="U458" s="25"/>
      <c r="V458" s="17"/>
      <c r="W458" s="17"/>
      <c r="X458" s="17"/>
      <c r="Y458" s="17"/>
      <c r="Z458" s="17"/>
    </row>
    <row r="459" spans="1:26" ht="15.75" customHeight="1">
      <c r="A459" s="17"/>
      <c r="B459" s="17"/>
      <c r="C459" s="17"/>
      <c r="D459" s="17"/>
      <c r="E459" s="17"/>
      <c r="F459" s="17"/>
      <c r="G459" s="20"/>
      <c r="H459" s="17"/>
      <c r="I459" s="17"/>
      <c r="J459" s="21"/>
      <c r="K459" s="17"/>
      <c r="L459" s="22"/>
      <c r="M459" s="22"/>
      <c r="N459" s="23"/>
      <c r="O459" s="23"/>
      <c r="P459" s="24"/>
      <c r="Q459" s="20"/>
      <c r="R459" s="17"/>
      <c r="S459" s="24"/>
      <c r="T459" s="24"/>
      <c r="U459" s="25"/>
      <c r="V459" s="17"/>
      <c r="W459" s="17"/>
      <c r="X459" s="17"/>
      <c r="Y459" s="17"/>
      <c r="Z459" s="17"/>
    </row>
    <row r="460" spans="1:26" ht="15.75" customHeight="1">
      <c r="A460" s="17"/>
      <c r="B460" s="17"/>
      <c r="C460" s="17"/>
      <c r="D460" s="17"/>
      <c r="E460" s="17"/>
      <c r="F460" s="17"/>
      <c r="G460" s="20"/>
      <c r="H460" s="17"/>
      <c r="I460" s="17"/>
      <c r="J460" s="21"/>
      <c r="K460" s="17"/>
      <c r="L460" s="22"/>
      <c r="M460" s="22"/>
      <c r="N460" s="23"/>
      <c r="O460" s="23"/>
      <c r="P460" s="24"/>
      <c r="Q460" s="20"/>
      <c r="R460" s="17"/>
      <c r="S460" s="24"/>
      <c r="T460" s="24"/>
      <c r="U460" s="25"/>
      <c r="V460" s="17"/>
      <c r="W460" s="17"/>
      <c r="X460" s="17"/>
      <c r="Y460" s="17"/>
      <c r="Z460" s="17"/>
    </row>
    <row r="461" spans="1:26" ht="15.75" customHeight="1">
      <c r="A461" s="17"/>
      <c r="B461" s="17"/>
      <c r="C461" s="17"/>
      <c r="D461" s="17"/>
      <c r="E461" s="17"/>
      <c r="F461" s="17"/>
      <c r="G461" s="20"/>
      <c r="H461" s="17"/>
      <c r="I461" s="17"/>
      <c r="J461" s="21"/>
      <c r="K461" s="17"/>
      <c r="L461" s="22"/>
      <c r="M461" s="22"/>
      <c r="N461" s="23"/>
      <c r="O461" s="23"/>
      <c r="P461" s="24"/>
      <c r="Q461" s="20"/>
      <c r="R461" s="17"/>
      <c r="S461" s="24"/>
      <c r="T461" s="24"/>
      <c r="U461" s="25"/>
      <c r="V461" s="17"/>
      <c r="W461" s="17"/>
      <c r="X461" s="17"/>
      <c r="Y461" s="17"/>
      <c r="Z461" s="17"/>
    </row>
    <row r="462" spans="1:26" ht="15.75" customHeight="1">
      <c r="A462" s="17"/>
      <c r="B462" s="17"/>
      <c r="C462" s="17"/>
      <c r="D462" s="17"/>
      <c r="E462" s="17"/>
      <c r="F462" s="17"/>
      <c r="G462" s="20"/>
      <c r="H462" s="17"/>
      <c r="I462" s="17"/>
      <c r="J462" s="21"/>
      <c r="K462" s="17"/>
      <c r="L462" s="22"/>
      <c r="M462" s="22"/>
      <c r="N462" s="23"/>
      <c r="O462" s="23"/>
      <c r="P462" s="24"/>
      <c r="Q462" s="20"/>
      <c r="R462" s="17"/>
      <c r="S462" s="24"/>
      <c r="T462" s="24"/>
      <c r="U462" s="25"/>
      <c r="V462" s="17"/>
      <c r="W462" s="17"/>
      <c r="X462" s="17"/>
      <c r="Y462" s="17"/>
      <c r="Z462" s="17"/>
    </row>
    <row r="463" spans="1:26" ht="15.75" customHeight="1">
      <c r="A463" s="17"/>
      <c r="B463" s="17"/>
      <c r="C463" s="17"/>
      <c r="D463" s="17"/>
      <c r="E463" s="17"/>
      <c r="F463" s="17"/>
      <c r="G463" s="20"/>
      <c r="H463" s="17"/>
      <c r="I463" s="17"/>
      <c r="J463" s="21"/>
      <c r="K463" s="17"/>
      <c r="L463" s="22"/>
      <c r="M463" s="22"/>
      <c r="N463" s="23"/>
      <c r="O463" s="23"/>
      <c r="P463" s="24"/>
      <c r="Q463" s="20"/>
      <c r="R463" s="17"/>
      <c r="S463" s="24"/>
      <c r="T463" s="24"/>
      <c r="U463" s="25"/>
      <c r="V463" s="17"/>
      <c r="W463" s="17"/>
      <c r="X463" s="17"/>
      <c r="Y463" s="17"/>
      <c r="Z463" s="17"/>
    </row>
    <row r="464" spans="1:26" ht="15.75" customHeight="1">
      <c r="A464" s="17"/>
      <c r="B464" s="17"/>
      <c r="C464" s="17"/>
      <c r="D464" s="17"/>
      <c r="E464" s="17"/>
      <c r="F464" s="17"/>
      <c r="G464" s="20"/>
      <c r="H464" s="17"/>
      <c r="I464" s="17"/>
      <c r="J464" s="21"/>
      <c r="K464" s="17"/>
      <c r="L464" s="22"/>
      <c r="M464" s="22"/>
      <c r="N464" s="23"/>
      <c r="O464" s="23"/>
      <c r="P464" s="24"/>
      <c r="Q464" s="20"/>
      <c r="R464" s="17"/>
      <c r="S464" s="24"/>
      <c r="T464" s="24"/>
      <c r="U464" s="25"/>
      <c r="V464" s="17"/>
      <c r="W464" s="17"/>
      <c r="X464" s="17"/>
      <c r="Y464" s="17"/>
      <c r="Z464" s="17"/>
    </row>
    <row r="465" spans="1:26" ht="15.75" customHeight="1">
      <c r="A465" s="17"/>
      <c r="B465" s="17"/>
      <c r="C465" s="17"/>
      <c r="D465" s="17"/>
      <c r="E465" s="17"/>
      <c r="F465" s="17"/>
      <c r="G465" s="20"/>
      <c r="H465" s="17"/>
      <c r="I465" s="17"/>
      <c r="J465" s="21"/>
      <c r="K465" s="17"/>
      <c r="L465" s="22"/>
      <c r="M465" s="22"/>
      <c r="N465" s="23"/>
      <c r="O465" s="23"/>
      <c r="P465" s="24"/>
      <c r="Q465" s="20"/>
      <c r="R465" s="17"/>
      <c r="S465" s="24"/>
      <c r="T465" s="24"/>
      <c r="U465" s="25"/>
      <c r="V465" s="17"/>
      <c r="W465" s="17"/>
      <c r="X465" s="17"/>
      <c r="Y465" s="17"/>
      <c r="Z465" s="17"/>
    </row>
    <row r="466" spans="1:26" ht="15.75" customHeight="1">
      <c r="A466" s="17"/>
      <c r="B466" s="17"/>
      <c r="C466" s="17"/>
      <c r="D466" s="17"/>
      <c r="E466" s="17"/>
      <c r="F466" s="17"/>
      <c r="G466" s="20"/>
      <c r="H466" s="17"/>
      <c r="I466" s="17"/>
      <c r="J466" s="21"/>
      <c r="K466" s="17"/>
      <c r="L466" s="22"/>
      <c r="M466" s="22"/>
      <c r="N466" s="23"/>
      <c r="O466" s="23"/>
      <c r="P466" s="24"/>
      <c r="Q466" s="20"/>
      <c r="R466" s="17"/>
      <c r="S466" s="24"/>
      <c r="T466" s="24"/>
      <c r="U466" s="25"/>
      <c r="V466" s="17"/>
      <c r="W466" s="17"/>
      <c r="X466" s="17"/>
      <c r="Y466" s="17"/>
      <c r="Z466" s="17"/>
    </row>
    <row r="467" spans="1:26" ht="15.75" customHeight="1">
      <c r="A467" s="17"/>
      <c r="B467" s="17"/>
      <c r="C467" s="17"/>
      <c r="D467" s="17"/>
      <c r="E467" s="17"/>
      <c r="F467" s="17"/>
      <c r="G467" s="20"/>
      <c r="H467" s="17"/>
      <c r="I467" s="17"/>
      <c r="J467" s="21"/>
      <c r="K467" s="17"/>
      <c r="L467" s="22"/>
      <c r="M467" s="22"/>
      <c r="N467" s="23"/>
      <c r="O467" s="23"/>
      <c r="P467" s="24"/>
      <c r="Q467" s="20"/>
      <c r="R467" s="17"/>
      <c r="S467" s="24"/>
      <c r="T467" s="24"/>
      <c r="U467" s="25"/>
      <c r="V467" s="17"/>
      <c r="W467" s="17"/>
      <c r="X467" s="17"/>
      <c r="Y467" s="17"/>
      <c r="Z467" s="17"/>
    </row>
    <row r="468" spans="1:26" ht="15.75" customHeight="1">
      <c r="A468" s="17"/>
      <c r="B468" s="17"/>
      <c r="C468" s="17"/>
      <c r="D468" s="17"/>
      <c r="E468" s="17"/>
      <c r="F468" s="17"/>
      <c r="G468" s="20"/>
      <c r="H468" s="17"/>
      <c r="I468" s="17"/>
      <c r="J468" s="21"/>
      <c r="K468" s="17"/>
      <c r="L468" s="22"/>
      <c r="M468" s="22"/>
      <c r="N468" s="23"/>
      <c r="O468" s="23"/>
      <c r="P468" s="24"/>
      <c r="Q468" s="20"/>
      <c r="R468" s="17"/>
      <c r="S468" s="24"/>
      <c r="T468" s="24"/>
      <c r="U468" s="25"/>
      <c r="V468" s="17"/>
      <c r="W468" s="17"/>
      <c r="X468" s="17"/>
      <c r="Y468" s="17"/>
      <c r="Z468" s="17"/>
    </row>
    <row r="469" spans="1:26" ht="15.75" customHeight="1">
      <c r="A469" s="17"/>
      <c r="B469" s="17"/>
      <c r="C469" s="17"/>
      <c r="D469" s="17"/>
      <c r="E469" s="17"/>
      <c r="F469" s="17"/>
      <c r="G469" s="20"/>
      <c r="H469" s="17"/>
      <c r="I469" s="17"/>
      <c r="J469" s="21"/>
      <c r="K469" s="17"/>
      <c r="L469" s="22"/>
      <c r="M469" s="22"/>
      <c r="N469" s="23"/>
      <c r="O469" s="23"/>
      <c r="P469" s="24"/>
      <c r="Q469" s="20"/>
      <c r="R469" s="17"/>
      <c r="S469" s="24"/>
      <c r="T469" s="24"/>
      <c r="U469" s="25"/>
      <c r="V469" s="17"/>
      <c r="W469" s="17"/>
      <c r="X469" s="17"/>
      <c r="Y469" s="17"/>
      <c r="Z469" s="17"/>
    </row>
    <row r="470" spans="1:26" ht="15.75" customHeight="1">
      <c r="A470" s="17"/>
      <c r="B470" s="17"/>
      <c r="C470" s="17"/>
      <c r="D470" s="17"/>
      <c r="E470" s="17"/>
      <c r="F470" s="17"/>
      <c r="G470" s="20"/>
      <c r="H470" s="17"/>
      <c r="I470" s="17"/>
      <c r="J470" s="21"/>
      <c r="K470" s="17"/>
      <c r="L470" s="22"/>
      <c r="M470" s="22"/>
      <c r="N470" s="23"/>
      <c r="O470" s="23"/>
      <c r="P470" s="24"/>
      <c r="Q470" s="20"/>
      <c r="R470" s="17"/>
      <c r="S470" s="24"/>
      <c r="T470" s="24"/>
      <c r="U470" s="25"/>
      <c r="V470" s="17"/>
      <c r="W470" s="17"/>
      <c r="X470" s="17"/>
      <c r="Y470" s="17"/>
      <c r="Z470" s="17"/>
    </row>
    <row r="471" spans="1:26" ht="15.75" customHeight="1">
      <c r="A471" s="17"/>
      <c r="B471" s="17"/>
      <c r="C471" s="17"/>
      <c r="D471" s="17"/>
      <c r="E471" s="17"/>
      <c r="F471" s="17"/>
      <c r="G471" s="20"/>
      <c r="H471" s="17"/>
      <c r="I471" s="17"/>
      <c r="J471" s="21"/>
      <c r="K471" s="17"/>
      <c r="L471" s="22"/>
      <c r="M471" s="22"/>
      <c r="N471" s="23"/>
      <c r="O471" s="23"/>
      <c r="P471" s="24"/>
      <c r="Q471" s="20"/>
      <c r="R471" s="17"/>
      <c r="S471" s="24"/>
      <c r="T471" s="24"/>
      <c r="U471" s="25"/>
      <c r="V471" s="17"/>
      <c r="W471" s="17"/>
      <c r="X471" s="17"/>
      <c r="Y471" s="17"/>
      <c r="Z471" s="17"/>
    </row>
    <row r="472" spans="1:26" ht="15.75" customHeight="1">
      <c r="A472" s="17"/>
      <c r="B472" s="17"/>
      <c r="C472" s="17"/>
      <c r="D472" s="17"/>
      <c r="E472" s="17"/>
      <c r="F472" s="17"/>
      <c r="G472" s="20"/>
      <c r="H472" s="17"/>
      <c r="I472" s="17"/>
      <c r="J472" s="21"/>
      <c r="K472" s="17"/>
      <c r="L472" s="22"/>
      <c r="M472" s="22"/>
      <c r="N472" s="23"/>
      <c r="O472" s="23"/>
      <c r="P472" s="24"/>
      <c r="Q472" s="20"/>
      <c r="R472" s="17"/>
      <c r="S472" s="24"/>
      <c r="T472" s="24"/>
      <c r="U472" s="25"/>
      <c r="V472" s="17"/>
      <c r="W472" s="17"/>
      <c r="X472" s="17"/>
      <c r="Y472" s="17"/>
      <c r="Z472" s="17"/>
    </row>
    <row r="473" spans="1:26" ht="15.75" customHeight="1">
      <c r="A473" s="17"/>
      <c r="B473" s="17"/>
      <c r="C473" s="17"/>
      <c r="D473" s="17"/>
      <c r="E473" s="17"/>
      <c r="F473" s="17"/>
      <c r="G473" s="20"/>
      <c r="H473" s="17"/>
      <c r="I473" s="17"/>
      <c r="J473" s="21"/>
      <c r="K473" s="17"/>
      <c r="L473" s="22"/>
      <c r="M473" s="22"/>
      <c r="N473" s="23"/>
      <c r="O473" s="23"/>
      <c r="P473" s="24"/>
      <c r="Q473" s="20"/>
      <c r="R473" s="17"/>
      <c r="S473" s="24"/>
      <c r="T473" s="24"/>
      <c r="U473" s="25"/>
      <c r="V473" s="17"/>
      <c r="W473" s="17"/>
      <c r="X473" s="17"/>
      <c r="Y473" s="17"/>
      <c r="Z473" s="17"/>
    </row>
    <row r="474" spans="1:26" ht="15.75" customHeight="1">
      <c r="A474" s="17"/>
      <c r="B474" s="17"/>
      <c r="C474" s="17"/>
      <c r="D474" s="17"/>
      <c r="E474" s="17"/>
      <c r="F474" s="17"/>
      <c r="G474" s="20"/>
      <c r="H474" s="17"/>
      <c r="I474" s="17"/>
      <c r="J474" s="21"/>
      <c r="K474" s="17"/>
      <c r="L474" s="22"/>
      <c r="M474" s="22"/>
      <c r="N474" s="23"/>
      <c r="O474" s="23"/>
      <c r="P474" s="24"/>
      <c r="Q474" s="20"/>
      <c r="R474" s="17"/>
      <c r="S474" s="24"/>
      <c r="T474" s="24"/>
      <c r="U474" s="25"/>
      <c r="V474" s="17"/>
      <c r="W474" s="17"/>
      <c r="X474" s="17"/>
      <c r="Y474" s="17"/>
      <c r="Z474" s="17"/>
    </row>
    <row r="475" spans="1:26" ht="15.75" customHeight="1">
      <c r="A475" s="17"/>
      <c r="B475" s="17"/>
      <c r="C475" s="17"/>
      <c r="D475" s="17"/>
      <c r="E475" s="17"/>
      <c r="F475" s="17"/>
      <c r="G475" s="20"/>
      <c r="H475" s="17"/>
      <c r="I475" s="17"/>
      <c r="J475" s="21"/>
      <c r="K475" s="17"/>
      <c r="L475" s="22"/>
      <c r="M475" s="22"/>
      <c r="N475" s="23"/>
      <c r="O475" s="23"/>
      <c r="P475" s="24"/>
      <c r="Q475" s="20"/>
      <c r="R475" s="17"/>
      <c r="S475" s="24"/>
      <c r="T475" s="24"/>
      <c r="U475" s="25"/>
      <c r="V475" s="17"/>
      <c r="W475" s="17"/>
      <c r="X475" s="17"/>
      <c r="Y475" s="17"/>
      <c r="Z475" s="17"/>
    </row>
    <row r="476" spans="1:26" ht="15.75" customHeight="1">
      <c r="A476" s="17"/>
      <c r="B476" s="17"/>
      <c r="C476" s="17"/>
      <c r="D476" s="17"/>
      <c r="E476" s="17"/>
      <c r="F476" s="17"/>
      <c r="G476" s="20"/>
      <c r="H476" s="17"/>
      <c r="I476" s="17"/>
      <c r="J476" s="21"/>
      <c r="K476" s="17"/>
      <c r="L476" s="22"/>
      <c r="M476" s="22"/>
      <c r="N476" s="23"/>
      <c r="O476" s="23"/>
      <c r="P476" s="24"/>
      <c r="Q476" s="20"/>
      <c r="R476" s="17"/>
      <c r="S476" s="24"/>
      <c r="T476" s="24"/>
      <c r="U476" s="25"/>
      <c r="V476" s="17"/>
      <c r="W476" s="17"/>
      <c r="X476" s="17"/>
      <c r="Y476" s="17"/>
      <c r="Z476" s="17"/>
    </row>
    <row r="477" spans="1:26" ht="15.75" customHeight="1">
      <c r="A477" s="17"/>
      <c r="B477" s="17"/>
      <c r="C477" s="17"/>
      <c r="D477" s="17"/>
      <c r="E477" s="17"/>
      <c r="F477" s="17"/>
      <c r="G477" s="20"/>
      <c r="H477" s="17"/>
      <c r="I477" s="17"/>
      <c r="J477" s="21"/>
      <c r="K477" s="17"/>
      <c r="L477" s="22"/>
      <c r="M477" s="22"/>
      <c r="N477" s="23"/>
      <c r="O477" s="23"/>
      <c r="P477" s="24"/>
      <c r="Q477" s="20"/>
      <c r="R477" s="17"/>
      <c r="S477" s="24"/>
      <c r="T477" s="24"/>
      <c r="U477" s="25"/>
      <c r="V477" s="17"/>
      <c r="W477" s="17"/>
      <c r="X477" s="17"/>
      <c r="Y477" s="17"/>
      <c r="Z477" s="17"/>
    </row>
    <row r="478" spans="1:26" ht="15.75" customHeight="1">
      <c r="A478" s="17"/>
      <c r="B478" s="17"/>
      <c r="C478" s="17"/>
      <c r="D478" s="17"/>
      <c r="E478" s="17"/>
      <c r="F478" s="17"/>
      <c r="G478" s="20"/>
      <c r="H478" s="17"/>
      <c r="I478" s="17"/>
      <c r="J478" s="21"/>
      <c r="K478" s="17"/>
      <c r="L478" s="22"/>
      <c r="M478" s="22"/>
      <c r="N478" s="23"/>
      <c r="O478" s="23"/>
      <c r="P478" s="24"/>
      <c r="Q478" s="20"/>
      <c r="R478" s="17"/>
      <c r="S478" s="24"/>
      <c r="T478" s="24"/>
      <c r="U478" s="25"/>
      <c r="V478" s="17"/>
      <c r="W478" s="17"/>
      <c r="X478" s="17"/>
      <c r="Y478" s="17"/>
      <c r="Z478" s="17"/>
    </row>
    <row r="479" spans="1:26" ht="15.75" customHeight="1">
      <c r="A479" s="17"/>
      <c r="B479" s="17"/>
      <c r="C479" s="17"/>
      <c r="D479" s="17"/>
      <c r="E479" s="17"/>
      <c r="F479" s="17"/>
      <c r="G479" s="20"/>
      <c r="H479" s="17"/>
      <c r="I479" s="17"/>
      <c r="J479" s="21"/>
      <c r="K479" s="17"/>
      <c r="L479" s="22"/>
      <c r="M479" s="22"/>
      <c r="N479" s="23"/>
      <c r="O479" s="23"/>
      <c r="P479" s="24"/>
      <c r="Q479" s="20"/>
      <c r="R479" s="17"/>
      <c r="S479" s="24"/>
      <c r="T479" s="24"/>
      <c r="U479" s="25"/>
      <c r="V479" s="17"/>
      <c r="W479" s="17"/>
      <c r="X479" s="17"/>
      <c r="Y479" s="17"/>
      <c r="Z479" s="17"/>
    </row>
    <row r="480" spans="1:26" ht="15.75" customHeight="1">
      <c r="A480" s="17"/>
      <c r="B480" s="17"/>
      <c r="C480" s="17"/>
      <c r="D480" s="17"/>
      <c r="E480" s="17"/>
      <c r="F480" s="17"/>
      <c r="G480" s="20"/>
      <c r="H480" s="17"/>
      <c r="I480" s="17"/>
      <c r="J480" s="21"/>
      <c r="K480" s="17"/>
      <c r="L480" s="22"/>
      <c r="M480" s="22"/>
      <c r="N480" s="23"/>
      <c r="O480" s="23"/>
      <c r="P480" s="24"/>
      <c r="Q480" s="20"/>
      <c r="R480" s="17"/>
      <c r="S480" s="24"/>
      <c r="T480" s="24"/>
      <c r="U480" s="25"/>
      <c r="V480" s="17"/>
      <c r="W480" s="17"/>
      <c r="X480" s="17"/>
      <c r="Y480" s="17"/>
      <c r="Z480" s="17"/>
    </row>
    <row r="481" spans="1:26" ht="15.75" customHeight="1">
      <c r="A481" s="17"/>
      <c r="B481" s="17"/>
      <c r="C481" s="17"/>
      <c r="D481" s="17"/>
      <c r="E481" s="17"/>
      <c r="F481" s="17"/>
      <c r="G481" s="20"/>
      <c r="H481" s="17"/>
      <c r="I481" s="17"/>
      <c r="J481" s="21"/>
      <c r="K481" s="17"/>
      <c r="L481" s="22"/>
      <c r="M481" s="22"/>
      <c r="N481" s="23"/>
      <c r="O481" s="23"/>
      <c r="P481" s="24"/>
      <c r="Q481" s="20"/>
      <c r="R481" s="17"/>
      <c r="S481" s="24"/>
      <c r="T481" s="24"/>
      <c r="U481" s="25"/>
      <c r="V481" s="17"/>
      <c r="W481" s="17"/>
      <c r="X481" s="17"/>
      <c r="Y481" s="17"/>
      <c r="Z481" s="17"/>
    </row>
    <row r="482" spans="1:26" ht="15.75" customHeight="1">
      <c r="A482" s="17"/>
      <c r="B482" s="17"/>
      <c r="C482" s="17"/>
      <c r="D482" s="17"/>
      <c r="E482" s="17"/>
      <c r="F482" s="17"/>
      <c r="G482" s="20"/>
      <c r="H482" s="17"/>
      <c r="I482" s="17"/>
      <c r="J482" s="21"/>
      <c r="K482" s="17"/>
      <c r="L482" s="22"/>
      <c r="M482" s="22"/>
      <c r="N482" s="23"/>
      <c r="O482" s="23"/>
      <c r="P482" s="24"/>
      <c r="Q482" s="20"/>
      <c r="R482" s="17"/>
      <c r="S482" s="24"/>
      <c r="T482" s="24"/>
      <c r="U482" s="25"/>
      <c r="V482" s="17"/>
      <c r="W482" s="17"/>
      <c r="X482" s="17"/>
      <c r="Y482" s="17"/>
      <c r="Z482" s="17"/>
    </row>
    <row r="483" spans="1:26" ht="15.75" customHeight="1">
      <c r="A483" s="17"/>
      <c r="B483" s="17"/>
      <c r="C483" s="17"/>
      <c r="D483" s="17"/>
      <c r="E483" s="17"/>
      <c r="F483" s="17"/>
      <c r="G483" s="20"/>
      <c r="H483" s="17"/>
      <c r="I483" s="17"/>
      <c r="J483" s="21"/>
      <c r="K483" s="17"/>
      <c r="L483" s="22"/>
      <c r="M483" s="22"/>
      <c r="N483" s="23"/>
      <c r="O483" s="23"/>
      <c r="P483" s="24"/>
      <c r="Q483" s="20"/>
      <c r="R483" s="17"/>
      <c r="S483" s="24"/>
      <c r="T483" s="24"/>
      <c r="U483" s="25"/>
      <c r="V483" s="17"/>
      <c r="W483" s="17"/>
      <c r="X483" s="17"/>
      <c r="Y483" s="17"/>
      <c r="Z483" s="17"/>
    </row>
    <row r="484" spans="1:26" ht="15.75" customHeight="1">
      <c r="A484" s="17"/>
      <c r="B484" s="17"/>
      <c r="C484" s="17"/>
      <c r="D484" s="17"/>
      <c r="E484" s="17"/>
      <c r="F484" s="17"/>
      <c r="G484" s="20"/>
      <c r="H484" s="17"/>
      <c r="I484" s="17"/>
      <c r="J484" s="21"/>
      <c r="K484" s="17"/>
      <c r="L484" s="22"/>
      <c r="M484" s="22"/>
      <c r="N484" s="23"/>
      <c r="O484" s="23"/>
      <c r="P484" s="24"/>
      <c r="Q484" s="20"/>
      <c r="R484" s="17"/>
      <c r="S484" s="24"/>
      <c r="T484" s="24"/>
      <c r="U484" s="25"/>
      <c r="V484" s="17"/>
      <c r="W484" s="17"/>
      <c r="X484" s="17"/>
      <c r="Y484" s="17"/>
      <c r="Z484" s="17"/>
    </row>
    <row r="485" spans="1:26" ht="15.75" customHeight="1">
      <c r="A485" s="17"/>
      <c r="B485" s="17"/>
      <c r="C485" s="17"/>
      <c r="D485" s="17"/>
      <c r="E485" s="17"/>
      <c r="F485" s="17"/>
      <c r="G485" s="20"/>
      <c r="H485" s="17"/>
      <c r="I485" s="17"/>
      <c r="J485" s="21"/>
      <c r="K485" s="17"/>
      <c r="L485" s="22"/>
      <c r="M485" s="22"/>
      <c r="N485" s="23"/>
      <c r="O485" s="23"/>
      <c r="P485" s="24"/>
      <c r="Q485" s="20"/>
      <c r="R485" s="17"/>
      <c r="S485" s="24"/>
      <c r="T485" s="24"/>
      <c r="U485" s="25"/>
      <c r="V485" s="17"/>
      <c r="W485" s="17"/>
      <c r="X485" s="17"/>
      <c r="Y485" s="17"/>
      <c r="Z485" s="17"/>
    </row>
    <row r="486" spans="1:26" ht="15.75" customHeight="1">
      <c r="A486" s="17"/>
      <c r="B486" s="17"/>
      <c r="C486" s="17"/>
      <c r="D486" s="17"/>
      <c r="E486" s="17"/>
      <c r="F486" s="17"/>
      <c r="G486" s="20"/>
      <c r="H486" s="17"/>
      <c r="I486" s="17"/>
      <c r="J486" s="21"/>
      <c r="K486" s="17"/>
      <c r="L486" s="22"/>
      <c r="M486" s="22"/>
      <c r="N486" s="23"/>
      <c r="O486" s="23"/>
      <c r="P486" s="24"/>
      <c r="Q486" s="20"/>
      <c r="R486" s="17"/>
      <c r="S486" s="24"/>
      <c r="T486" s="24"/>
      <c r="U486" s="25"/>
      <c r="V486" s="17"/>
      <c r="W486" s="17"/>
      <c r="X486" s="17"/>
      <c r="Y486" s="17"/>
      <c r="Z486" s="17"/>
    </row>
    <row r="487" spans="1:26" ht="15.75" customHeight="1">
      <c r="A487" s="17"/>
      <c r="B487" s="17"/>
      <c r="C487" s="17"/>
      <c r="D487" s="17"/>
      <c r="E487" s="17"/>
      <c r="F487" s="17"/>
      <c r="G487" s="20"/>
      <c r="H487" s="17"/>
      <c r="I487" s="17"/>
      <c r="J487" s="21"/>
      <c r="K487" s="17"/>
      <c r="L487" s="22"/>
      <c r="M487" s="22"/>
      <c r="N487" s="23"/>
      <c r="O487" s="23"/>
      <c r="P487" s="24"/>
      <c r="Q487" s="20"/>
      <c r="R487" s="17"/>
      <c r="S487" s="24"/>
      <c r="T487" s="24"/>
      <c r="U487" s="25"/>
      <c r="V487" s="17"/>
      <c r="W487" s="17"/>
      <c r="X487" s="17"/>
      <c r="Y487" s="17"/>
      <c r="Z487" s="17"/>
    </row>
    <row r="488" spans="1:26" ht="15.75" customHeight="1">
      <c r="A488" s="17"/>
      <c r="B488" s="17"/>
      <c r="C488" s="17"/>
      <c r="D488" s="17"/>
      <c r="E488" s="17"/>
      <c r="F488" s="17"/>
      <c r="G488" s="20"/>
      <c r="H488" s="17"/>
      <c r="I488" s="17"/>
      <c r="J488" s="21"/>
      <c r="K488" s="17"/>
      <c r="L488" s="22"/>
      <c r="M488" s="22"/>
      <c r="N488" s="23"/>
      <c r="O488" s="23"/>
      <c r="P488" s="24"/>
      <c r="Q488" s="20"/>
      <c r="R488" s="17"/>
      <c r="S488" s="24"/>
      <c r="T488" s="24"/>
      <c r="U488" s="25"/>
      <c r="V488" s="17"/>
      <c r="W488" s="17"/>
      <c r="X488" s="17"/>
      <c r="Y488" s="17"/>
      <c r="Z488" s="17"/>
    </row>
    <row r="489" spans="1:26" ht="15.75" customHeight="1">
      <c r="A489" s="17"/>
      <c r="B489" s="17"/>
      <c r="C489" s="17"/>
      <c r="D489" s="17"/>
      <c r="E489" s="17"/>
      <c r="F489" s="17"/>
      <c r="G489" s="20"/>
      <c r="H489" s="17"/>
      <c r="I489" s="17"/>
      <c r="J489" s="21"/>
      <c r="K489" s="17"/>
      <c r="L489" s="22"/>
      <c r="M489" s="22"/>
      <c r="N489" s="23"/>
      <c r="O489" s="23"/>
      <c r="P489" s="24"/>
      <c r="Q489" s="20"/>
      <c r="R489" s="17"/>
      <c r="S489" s="24"/>
      <c r="T489" s="24"/>
      <c r="U489" s="25"/>
      <c r="V489" s="17"/>
      <c r="W489" s="17"/>
      <c r="X489" s="17"/>
      <c r="Y489" s="17"/>
      <c r="Z489" s="17"/>
    </row>
    <row r="490" spans="1:26" ht="15.75" customHeight="1">
      <c r="A490" s="17"/>
      <c r="B490" s="17"/>
      <c r="C490" s="17"/>
      <c r="D490" s="17"/>
      <c r="E490" s="17"/>
      <c r="F490" s="17"/>
      <c r="G490" s="20"/>
      <c r="H490" s="17"/>
      <c r="I490" s="17"/>
      <c r="J490" s="21"/>
      <c r="K490" s="17"/>
      <c r="L490" s="22"/>
      <c r="M490" s="22"/>
      <c r="N490" s="23"/>
      <c r="O490" s="23"/>
      <c r="P490" s="24"/>
      <c r="Q490" s="20"/>
      <c r="R490" s="17"/>
      <c r="S490" s="24"/>
      <c r="T490" s="24"/>
      <c r="U490" s="25"/>
      <c r="V490" s="17"/>
      <c r="W490" s="17"/>
      <c r="X490" s="17"/>
      <c r="Y490" s="17"/>
      <c r="Z490" s="17"/>
    </row>
    <row r="491" spans="1:26" ht="15.75" customHeight="1">
      <c r="A491" s="17"/>
      <c r="B491" s="17"/>
      <c r="C491" s="17"/>
      <c r="D491" s="17"/>
      <c r="E491" s="17"/>
      <c r="F491" s="17"/>
      <c r="G491" s="20"/>
      <c r="H491" s="17"/>
      <c r="I491" s="17"/>
      <c r="J491" s="21"/>
      <c r="K491" s="17"/>
      <c r="L491" s="22"/>
      <c r="M491" s="22"/>
      <c r="N491" s="23"/>
      <c r="O491" s="23"/>
      <c r="P491" s="24"/>
      <c r="Q491" s="20"/>
      <c r="R491" s="17"/>
      <c r="S491" s="24"/>
      <c r="T491" s="24"/>
      <c r="U491" s="25"/>
      <c r="V491" s="17"/>
      <c r="W491" s="17"/>
      <c r="X491" s="17"/>
      <c r="Y491" s="17"/>
      <c r="Z491" s="17"/>
    </row>
    <row r="492" spans="1:26" ht="15.75" customHeight="1">
      <c r="A492" s="17"/>
      <c r="B492" s="17"/>
      <c r="C492" s="17"/>
      <c r="D492" s="17"/>
      <c r="E492" s="17"/>
      <c r="F492" s="17"/>
      <c r="G492" s="20"/>
      <c r="H492" s="17"/>
      <c r="I492" s="17"/>
      <c r="J492" s="21"/>
      <c r="K492" s="17"/>
      <c r="L492" s="22"/>
      <c r="M492" s="22"/>
      <c r="N492" s="23"/>
      <c r="O492" s="23"/>
      <c r="P492" s="24"/>
      <c r="Q492" s="20"/>
      <c r="R492" s="17"/>
      <c r="S492" s="24"/>
      <c r="T492" s="24"/>
      <c r="U492" s="25"/>
      <c r="V492" s="17"/>
      <c r="W492" s="17"/>
      <c r="X492" s="17"/>
      <c r="Y492" s="17"/>
      <c r="Z492" s="17"/>
    </row>
    <row r="493" spans="1:26" ht="15.75" customHeight="1">
      <c r="A493" s="17"/>
      <c r="B493" s="17"/>
      <c r="C493" s="17"/>
      <c r="D493" s="17"/>
      <c r="E493" s="17"/>
      <c r="F493" s="17"/>
      <c r="G493" s="20"/>
      <c r="H493" s="17"/>
      <c r="I493" s="17"/>
      <c r="J493" s="21"/>
      <c r="K493" s="17"/>
      <c r="L493" s="22"/>
      <c r="M493" s="22"/>
      <c r="N493" s="23"/>
      <c r="O493" s="23"/>
      <c r="P493" s="24"/>
      <c r="Q493" s="20"/>
      <c r="R493" s="17"/>
      <c r="S493" s="24"/>
      <c r="T493" s="24"/>
      <c r="U493" s="25"/>
      <c r="V493" s="17"/>
      <c r="W493" s="17"/>
      <c r="X493" s="17"/>
      <c r="Y493" s="17"/>
      <c r="Z493" s="17"/>
    </row>
    <row r="494" spans="1:26" ht="15.75" customHeight="1">
      <c r="A494" s="17"/>
      <c r="B494" s="17"/>
      <c r="C494" s="17"/>
      <c r="D494" s="17"/>
      <c r="E494" s="17"/>
      <c r="F494" s="17"/>
      <c r="G494" s="20"/>
      <c r="H494" s="17"/>
      <c r="I494" s="17"/>
      <c r="J494" s="21"/>
      <c r="K494" s="17"/>
      <c r="L494" s="22"/>
      <c r="M494" s="22"/>
      <c r="N494" s="23"/>
      <c r="O494" s="23"/>
      <c r="P494" s="24"/>
      <c r="Q494" s="20"/>
      <c r="R494" s="17"/>
      <c r="S494" s="24"/>
      <c r="T494" s="24"/>
      <c r="U494" s="25"/>
      <c r="V494" s="17"/>
      <c r="W494" s="17"/>
      <c r="X494" s="17"/>
      <c r="Y494" s="17"/>
      <c r="Z494" s="17"/>
    </row>
    <row r="495" spans="1:26" ht="15.75" customHeight="1">
      <c r="A495" s="17"/>
      <c r="B495" s="17"/>
      <c r="C495" s="17"/>
      <c r="D495" s="17"/>
      <c r="E495" s="17"/>
      <c r="F495" s="17"/>
      <c r="G495" s="20"/>
      <c r="H495" s="17"/>
      <c r="I495" s="17"/>
      <c r="J495" s="21"/>
      <c r="K495" s="17"/>
      <c r="L495" s="22"/>
      <c r="M495" s="22"/>
      <c r="N495" s="23"/>
      <c r="O495" s="23"/>
      <c r="P495" s="24"/>
      <c r="Q495" s="20"/>
      <c r="R495" s="17"/>
      <c r="S495" s="24"/>
      <c r="T495" s="24"/>
      <c r="U495" s="25"/>
      <c r="V495" s="17"/>
      <c r="W495" s="17"/>
      <c r="X495" s="17"/>
      <c r="Y495" s="17"/>
      <c r="Z495" s="17"/>
    </row>
    <row r="496" spans="1:26" ht="15.75" customHeight="1">
      <c r="A496" s="17"/>
      <c r="B496" s="17"/>
      <c r="C496" s="17"/>
      <c r="D496" s="17"/>
      <c r="E496" s="17"/>
      <c r="F496" s="17"/>
      <c r="G496" s="20"/>
      <c r="H496" s="17"/>
      <c r="I496" s="17"/>
      <c r="J496" s="21"/>
      <c r="K496" s="17"/>
      <c r="L496" s="22"/>
      <c r="M496" s="22"/>
      <c r="N496" s="23"/>
      <c r="O496" s="23"/>
      <c r="P496" s="24"/>
      <c r="Q496" s="20"/>
      <c r="R496" s="17"/>
      <c r="S496" s="24"/>
      <c r="T496" s="24"/>
      <c r="U496" s="25"/>
      <c r="V496" s="17"/>
      <c r="W496" s="17"/>
      <c r="X496" s="17"/>
      <c r="Y496" s="17"/>
      <c r="Z496" s="17"/>
    </row>
    <row r="497" spans="1:26" ht="15.75" customHeight="1">
      <c r="A497" s="17"/>
      <c r="B497" s="17"/>
      <c r="C497" s="17"/>
      <c r="D497" s="17"/>
      <c r="E497" s="17"/>
      <c r="F497" s="17"/>
      <c r="G497" s="20"/>
      <c r="H497" s="17"/>
      <c r="I497" s="17"/>
      <c r="J497" s="21"/>
      <c r="K497" s="17"/>
      <c r="L497" s="22"/>
      <c r="M497" s="22"/>
      <c r="N497" s="23"/>
      <c r="O497" s="23"/>
      <c r="P497" s="24"/>
      <c r="Q497" s="20"/>
      <c r="R497" s="17"/>
      <c r="S497" s="24"/>
      <c r="T497" s="24"/>
      <c r="U497" s="25"/>
      <c r="V497" s="17"/>
      <c r="W497" s="17"/>
      <c r="X497" s="17"/>
      <c r="Y497" s="17"/>
      <c r="Z497" s="17"/>
    </row>
    <row r="498" spans="1:26" ht="15.75" customHeight="1">
      <c r="A498" s="17"/>
      <c r="B498" s="17"/>
      <c r="C498" s="17"/>
      <c r="D498" s="17"/>
      <c r="E498" s="17"/>
      <c r="F498" s="17"/>
      <c r="G498" s="20"/>
      <c r="H498" s="17"/>
      <c r="I498" s="17"/>
      <c r="J498" s="21"/>
      <c r="K498" s="17"/>
      <c r="L498" s="22"/>
      <c r="M498" s="22"/>
      <c r="N498" s="23"/>
      <c r="O498" s="23"/>
      <c r="P498" s="24"/>
      <c r="Q498" s="20"/>
      <c r="R498" s="17"/>
      <c r="S498" s="24"/>
      <c r="T498" s="24"/>
      <c r="U498" s="25"/>
      <c r="V498" s="17"/>
      <c r="W498" s="17"/>
      <c r="X498" s="17"/>
      <c r="Y498" s="17"/>
      <c r="Z498" s="17"/>
    </row>
    <row r="499" spans="1:26" ht="15.75" customHeight="1">
      <c r="A499" s="17"/>
      <c r="B499" s="17"/>
      <c r="C499" s="17"/>
      <c r="D499" s="17"/>
      <c r="E499" s="17"/>
      <c r="F499" s="17"/>
      <c r="G499" s="20"/>
      <c r="H499" s="17"/>
      <c r="I499" s="17"/>
      <c r="J499" s="21"/>
      <c r="K499" s="17"/>
      <c r="L499" s="22"/>
      <c r="M499" s="22"/>
      <c r="N499" s="23"/>
      <c r="O499" s="23"/>
      <c r="P499" s="24"/>
      <c r="Q499" s="20"/>
      <c r="R499" s="17"/>
      <c r="S499" s="24"/>
      <c r="T499" s="24"/>
      <c r="U499" s="25"/>
      <c r="V499" s="17"/>
      <c r="W499" s="17"/>
      <c r="X499" s="17"/>
      <c r="Y499" s="17"/>
      <c r="Z499" s="17"/>
    </row>
    <row r="500" spans="1:26" ht="15.75" customHeight="1">
      <c r="A500" s="17"/>
      <c r="B500" s="17"/>
      <c r="C500" s="17"/>
      <c r="D500" s="17"/>
      <c r="E500" s="17"/>
      <c r="F500" s="17"/>
      <c r="G500" s="20"/>
      <c r="H500" s="17"/>
      <c r="I500" s="17"/>
      <c r="J500" s="21"/>
      <c r="K500" s="17"/>
      <c r="L500" s="22"/>
      <c r="M500" s="22"/>
      <c r="N500" s="23"/>
      <c r="O500" s="23"/>
      <c r="P500" s="24"/>
      <c r="Q500" s="20"/>
      <c r="R500" s="17"/>
      <c r="S500" s="24"/>
      <c r="T500" s="24"/>
      <c r="U500" s="25"/>
      <c r="V500" s="17"/>
      <c r="W500" s="17"/>
      <c r="X500" s="17"/>
      <c r="Y500" s="17"/>
      <c r="Z500" s="17"/>
    </row>
    <row r="501" spans="1:26" ht="15.75" customHeight="1">
      <c r="A501" s="17"/>
      <c r="B501" s="17"/>
      <c r="C501" s="17"/>
      <c r="D501" s="17"/>
      <c r="E501" s="17"/>
      <c r="F501" s="17"/>
      <c r="G501" s="20"/>
      <c r="H501" s="17"/>
      <c r="I501" s="17"/>
      <c r="J501" s="21"/>
      <c r="K501" s="17"/>
      <c r="L501" s="22"/>
      <c r="M501" s="22"/>
      <c r="N501" s="23"/>
      <c r="O501" s="23"/>
      <c r="P501" s="24"/>
      <c r="Q501" s="20"/>
      <c r="R501" s="17"/>
      <c r="S501" s="24"/>
      <c r="T501" s="24"/>
      <c r="U501" s="25"/>
      <c r="V501" s="17"/>
      <c r="W501" s="17"/>
      <c r="X501" s="17"/>
      <c r="Y501" s="17"/>
      <c r="Z501" s="17"/>
    </row>
    <row r="502" spans="1:26" ht="15.75" customHeight="1">
      <c r="A502" s="17"/>
      <c r="B502" s="17"/>
      <c r="C502" s="17"/>
      <c r="D502" s="17"/>
      <c r="E502" s="17"/>
      <c r="F502" s="17"/>
      <c r="G502" s="20"/>
      <c r="H502" s="17"/>
      <c r="I502" s="17"/>
      <c r="J502" s="21"/>
      <c r="K502" s="17"/>
      <c r="L502" s="22"/>
      <c r="M502" s="22"/>
      <c r="N502" s="23"/>
      <c r="O502" s="23"/>
      <c r="P502" s="24"/>
      <c r="Q502" s="20"/>
      <c r="R502" s="17"/>
      <c r="S502" s="24"/>
      <c r="T502" s="24"/>
      <c r="U502" s="25"/>
      <c r="V502" s="17"/>
      <c r="W502" s="17"/>
      <c r="X502" s="17"/>
      <c r="Y502" s="17"/>
      <c r="Z502" s="17"/>
    </row>
    <row r="503" spans="1:26" ht="15.75" customHeight="1">
      <c r="A503" s="17"/>
      <c r="B503" s="17"/>
      <c r="C503" s="17"/>
      <c r="D503" s="17"/>
      <c r="E503" s="17"/>
      <c r="F503" s="17"/>
      <c r="G503" s="20"/>
      <c r="H503" s="17"/>
      <c r="I503" s="17"/>
      <c r="J503" s="21"/>
      <c r="K503" s="17"/>
      <c r="L503" s="22"/>
      <c r="M503" s="22"/>
      <c r="N503" s="23"/>
      <c r="O503" s="23"/>
      <c r="P503" s="24"/>
      <c r="Q503" s="20"/>
      <c r="R503" s="17"/>
      <c r="S503" s="24"/>
      <c r="T503" s="24"/>
      <c r="U503" s="25"/>
      <c r="V503" s="17"/>
      <c r="W503" s="17"/>
      <c r="X503" s="17"/>
      <c r="Y503" s="17"/>
      <c r="Z503" s="17"/>
    </row>
    <row r="504" spans="1:26" ht="15.75" customHeight="1">
      <c r="A504" s="17"/>
      <c r="B504" s="17"/>
      <c r="C504" s="17"/>
      <c r="D504" s="17"/>
      <c r="E504" s="17"/>
      <c r="F504" s="17"/>
      <c r="G504" s="20"/>
      <c r="H504" s="17"/>
      <c r="I504" s="17"/>
      <c r="J504" s="21"/>
      <c r="K504" s="17"/>
      <c r="L504" s="22"/>
      <c r="M504" s="22"/>
      <c r="N504" s="23"/>
      <c r="O504" s="23"/>
      <c r="P504" s="24"/>
      <c r="Q504" s="20"/>
      <c r="R504" s="17"/>
      <c r="S504" s="24"/>
      <c r="T504" s="24"/>
      <c r="U504" s="25"/>
      <c r="V504" s="17"/>
      <c r="W504" s="17"/>
      <c r="X504" s="17"/>
      <c r="Y504" s="17"/>
      <c r="Z504" s="17"/>
    </row>
    <row r="505" spans="1:26" ht="15.75" customHeight="1">
      <c r="A505" s="17"/>
      <c r="B505" s="17"/>
      <c r="C505" s="17"/>
      <c r="D505" s="17"/>
      <c r="E505" s="17"/>
      <c r="F505" s="17"/>
      <c r="G505" s="20"/>
      <c r="H505" s="17"/>
      <c r="I505" s="17"/>
      <c r="J505" s="21"/>
      <c r="K505" s="17"/>
      <c r="L505" s="22"/>
      <c r="M505" s="22"/>
      <c r="N505" s="23"/>
      <c r="O505" s="23"/>
      <c r="P505" s="24"/>
      <c r="Q505" s="20"/>
      <c r="R505" s="17"/>
      <c r="S505" s="24"/>
      <c r="T505" s="24"/>
      <c r="U505" s="25"/>
      <c r="V505" s="17"/>
      <c r="W505" s="17"/>
      <c r="X505" s="17"/>
      <c r="Y505" s="17"/>
      <c r="Z505" s="17"/>
    </row>
    <row r="506" spans="1:26" ht="15.75" customHeight="1">
      <c r="A506" s="17"/>
      <c r="B506" s="17"/>
      <c r="C506" s="17"/>
      <c r="D506" s="17"/>
      <c r="E506" s="17"/>
      <c r="F506" s="17"/>
      <c r="G506" s="20"/>
      <c r="H506" s="17"/>
      <c r="I506" s="17"/>
      <c r="J506" s="21"/>
      <c r="K506" s="17"/>
      <c r="L506" s="22"/>
      <c r="M506" s="22"/>
      <c r="N506" s="23"/>
      <c r="O506" s="23"/>
      <c r="P506" s="24"/>
      <c r="Q506" s="20"/>
      <c r="R506" s="17"/>
      <c r="S506" s="24"/>
      <c r="T506" s="24"/>
      <c r="U506" s="25"/>
      <c r="V506" s="17"/>
      <c r="W506" s="17"/>
      <c r="X506" s="17"/>
      <c r="Y506" s="17"/>
      <c r="Z506" s="17"/>
    </row>
    <row r="507" spans="1:26" ht="15.75" customHeight="1">
      <c r="A507" s="17"/>
      <c r="B507" s="17"/>
      <c r="C507" s="17"/>
      <c r="D507" s="17"/>
      <c r="E507" s="17"/>
      <c r="F507" s="17"/>
      <c r="G507" s="20"/>
      <c r="H507" s="17"/>
      <c r="I507" s="17"/>
      <c r="J507" s="21"/>
      <c r="K507" s="17"/>
      <c r="L507" s="22"/>
      <c r="M507" s="22"/>
      <c r="N507" s="23"/>
      <c r="O507" s="23"/>
      <c r="P507" s="24"/>
      <c r="Q507" s="20"/>
      <c r="R507" s="17"/>
      <c r="S507" s="24"/>
      <c r="T507" s="24"/>
      <c r="U507" s="25"/>
      <c r="V507" s="17"/>
      <c r="W507" s="17"/>
      <c r="X507" s="17"/>
      <c r="Y507" s="17"/>
      <c r="Z507" s="17"/>
    </row>
    <row r="508" spans="1:26" ht="15.75" customHeight="1">
      <c r="A508" s="17"/>
      <c r="B508" s="17"/>
      <c r="C508" s="17"/>
      <c r="D508" s="17"/>
      <c r="E508" s="17"/>
      <c r="F508" s="17"/>
      <c r="G508" s="20"/>
      <c r="H508" s="17"/>
      <c r="I508" s="17"/>
      <c r="J508" s="21"/>
      <c r="K508" s="17"/>
      <c r="L508" s="22"/>
      <c r="M508" s="22"/>
      <c r="N508" s="23"/>
      <c r="O508" s="23"/>
      <c r="P508" s="24"/>
      <c r="Q508" s="20"/>
      <c r="R508" s="17"/>
      <c r="S508" s="24"/>
      <c r="T508" s="24"/>
      <c r="U508" s="25"/>
      <c r="V508" s="17"/>
      <c r="W508" s="17"/>
      <c r="X508" s="17"/>
      <c r="Y508" s="17"/>
      <c r="Z508" s="17"/>
    </row>
    <row r="509" spans="1:26" ht="15.75" customHeight="1">
      <c r="A509" s="17"/>
      <c r="B509" s="17"/>
      <c r="C509" s="17"/>
      <c r="D509" s="17"/>
      <c r="E509" s="17"/>
      <c r="F509" s="17"/>
      <c r="G509" s="20"/>
      <c r="H509" s="17"/>
      <c r="I509" s="17"/>
      <c r="J509" s="21"/>
      <c r="K509" s="17"/>
      <c r="L509" s="22"/>
      <c r="M509" s="22"/>
      <c r="N509" s="23"/>
      <c r="O509" s="23"/>
      <c r="P509" s="24"/>
      <c r="Q509" s="20"/>
      <c r="R509" s="17"/>
      <c r="S509" s="24"/>
      <c r="T509" s="24"/>
      <c r="U509" s="25"/>
      <c r="V509" s="17"/>
      <c r="W509" s="17"/>
      <c r="X509" s="17"/>
      <c r="Y509" s="17"/>
      <c r="Z509" s="17"/>
    </row>
    <row r="510" spans="1:26" ht="15.75" customHeight="1">
      <c r="A510" s="17"/>
      <c r="B510" s="17"/>
      <c r="C510" s="17"/>
      <c r="D510" s="17"/>
      <c r="E510" s="17"/>
      <c r="F510" s="17"/>
      <c r="G510" s="20"/>
      <c r="H510" s="17"/>
      <c r="I510" s="17"/>
      <c r="J510" s="21"/>
      <c r="K510" s="17"/>
      <c r="L510" s="22"/>
      <c r="M510" s="22"/>
      <c r="N510" s="23"/>
      <c r="O510" s="23"/>
      <c r="P510" s="24"/>
      <c r="Q510" s="20"/>
      <c r="R510" s="17"/>
      <c r="S510" s="24"/>
      <c r="T510" s="24"/>
      <c r="U510" s="25"/>
      <c r="V510" s="17"/>
      <c r="W510" s="17"/>
      <c r="X510" s="17"/>
      <c r="Y510" s="17"/>
      <c r="Z510" s="17"/>
    </row>
    <row r="511" spans="1:26" ht="15.75" customHeight="1">
      <c r="A511" s="17"/>
      <c r="B511" s="17"/>
      <c r="C511" s="17"/>
      <c r="D511" s="17"/>
      <c r="E511" s="17"/>
      <c r="F511" s="17"/>
      <c r="G511" s="20"/>
      <c r="H511" s="17"/>
      <c r="I511" s="17"/>
      <c r="J511" s="21"/>
      <c r="K511" s="17"/>
      <c r="L511" s="22"/>
      <c r="M511" s="22"/>
      <c r="N511" s="23"/>
      <c r="O511" s="23"/>
      <c r="P511" s="24"/>
      <c r="Q511" s="20"/>
      <c r="R511" s="17"/>
      <c r="S511" s="24"/>
      <c r="T511" s="24"/>
      <c r="U511" s="25"/>
      <c r="V511" s="17"/>
      <c r="W511" s="17"/>
      <c r="X511" s="17"/>
      <c r="Y511" s="17"/>
      <c r="Z511" s="17"/>
    </row>
    <row r="512" spans="1:26" ht="15.75" customHeight="1">
      <c r="A512" s="17"/>
      <c r="B512" s="17"/>
      <c r="C512" s="17"/>
      <c r="D512" s="17"/>
      <c r="E512" s="17"/>
      <c r="F512" s="17"/>
      <c r="G512" s="20"/>
      <c r="H512" s="17"/>
      <c r="I512" s="17"/>
      <c r="J512" s="21"/>
      <c r="K512" s="17"/>
      <c r="L512" s="22"/>
      <c r="M512" s="22"/>
      <c r="N512" s="23"/>
      <c r="O512" s="23"/>
      <c r="P512" s="24"/>
      <c r="Q512" s="20"/>
      <c r="R512" s="17"/>
      <c r="S512" s="24"/>
      <c r="T512" s="24"/>
      <c r="U512" s="25"/>
      <c r="V512" s="17"/>
      <c r="W512" s="17"/>
      <c r="X512" s="17"/>
      <c r="Y512" s="17"/>
      <c r="Z512" s="17"/>
    </row>
    <row r="513" spans="1:26" ht="15.75" customHeight="1">
      <c r="A513" s="17"/>
      <c r="B513" s="17"/>
      <c r="C513" s="17"/>
      <c r="D513" s="17"/>
      <c r="E513" s="17"/>
      <c r="F513" s="17"/>
      <c r="G513" s="20"/>
      <c r="H513" s="17"/>
      <c r="I513" s="17"/>
      <c r="J513" s="21"/>
      <c r="K513" s="17"/>
      <c r="L513" s="22"/>
      <c r="M513" s="22"/>
      <c r="N513" s="23"/>
      <c r="O513" s="23"/>
      <c r="P513" s="24"/>
      <c r="Q513" s="20"/>
      <c r="R513" s="17"/>
      <c r="S513" s="24"/>
      <c r="T513" s="24"/>
      <c r="U513" s="25"/>
      <c r="V513" s="17"/>
      <c r="W513" s="17"/>
      <c r="X513" s="17"/>
      <c r="Y513" s="17"/>
      <c r="Z513" s="17"/>
    </row>
    <row r="514" spans="1:26" ht="15.75" customHeight="1">
      <c r="A514" s="17"/>
      <c r="B514" s="17"/>
      <c r="C514" s="17"/>
      <c r="D514" s="17"/>
      <c r="E514" s="17"/>
      <c r="F514" s="17"/>
      <c r="G514" s="20"/>
      <c r="H514" s="17"/>
      <c r="I514" s="17"/>
      <c r="J514" s="21"/>
      <c r="K514" s="17"/>
      <c r="L514" s="22"/>
      <c r="M514" s="22"/>
      <c r="N514" s="23"/>
      <c r="O514" s="23"/>
      <c r="P514" s="24"/>
      <c r="Q514" s="20"/>
      <c r="R514" s="17"/>
      <c r="S514" s="24"/>
      <c r="T514" s="24"/>
      <c r="U514" s="25"/>
      <c r="V514" s="17"/>
      <c r="W514" s="17"/>
      <c r="X514" s="17"/>
      <c r="Y514" s="17"/>
      <c r="Z514" s="17"/>
    </row>
    <row r="515" spans="1:26" ht="15.75" customHeight="1">
      <c r="A515" s="17"/>
      <c r="B515" s="17"/>
      <c r="C515" s="17"/>
      <c r="D515" s="17"/>
      <c r="E515" s="17"/>
      <c r="F515" s="17"/>
      <c r="G515" s="20"/>
      <c r="H515" s="17"/>
      <c r="I515" s="17"/>
      <c r="J515" s="21"/>
      <c r="K515" s="17"/>
      <c r="L515" s="22"/>
      <c r="M515" s="22"/>
      <c r="N515" s="23"/>
      <c r="O515" s="23"/>
      <c r="P515" s="24"/>
      <c r="Q515" s="20"/>
      <c r="R515" s="17"/>
      <c r="S515" s="24"/>
      <c r="T515" s="24"/>
      <c r="U515" s="25"/>
      <c r="V515" s="17"/>
      <c r="W515" s="17"/>
      <c r="X515" s="17"/>
      <c r="Y515" s="17"/>
      <c r="Z515" s="17"/>
    </row>
    <row r="516" spans="1:26" ht="15.75" customHeight="1">
      <c r="A516" s="17"/>
      <c r="B516" s="17"/>
      <c r="C516" s="17"/>
      <c r="D516" s="17"/>
      <c r="E516" s="17"/>
      <c r="F516" s="17"/>
      <c r="G516" s="20"/>
      <c r="H516" s="17"/>
      <c r="I516" s="17"/>
      <c r="J516" s="21"/>
      <c r="K516" s="17"/>
      <c r="L516" s="22"/>
      <c r="M516" s="22"/>
      <c r="N516" s="23"/>
      <c r="O516" s="23"/>
      <c r="P516" s="24"/>
      <c r="Q516" s="20"/>
      <c r="R516" s="17"/>
      <c r="S516" s="24"/>
      <c r="T516" s="24"/>
      <c r="U516" s="25"/>
      <c r="V516" s="17"/>
      <c r="W516" s="17"/>
      <c r="X516" s="17"/>
      <c r="Y516" s="17"/>
      <c r="Z516" s="17"/>
    </row>
    <row r="517" spans="1:26" ht="15.75" customHeight="1">
      <c r="A517" s="17"/>
      <c r="B517" s="17"/>
      <c r="C517" s="17"/>
      <c r="D517" s="17"/>
      <c r="E517" s="17"/>
      <c r="F517" s="17"/>
      <c r="G517" s="20"/>
      <c r="H517" s="17"/>
      <c r="I517" s="17"/>
      <c r="J517" s="21"/>
      <c r="K517" s="17"/>
      <c r="L517" s="22"/>
      <c r="M517" s="22"/>
      <c r="N517" s="23"/>
      <c r="O517" s="23"/>
      <c r="P517" s="24"/>
      <c r="Q517" s="20"/>
      <c r="R517" s="17"/>
      <c r="S517" s="24"/>
      <c r="T517" s="24"/>
      <c r="U517" s="25"/>
      <c r="V517" s="17"/>
      <c r="W517" s="17"/>
      <c r="X517" s="17"/>
      <c r="Y517" s="17"/>
      <c r="Z517" s="17"/>
    </row>
    <row r="518" spans="1:26" ht="15.75" customHeight="1">
      <c r="A518" s="17"/>
      <c r="B518" s="17"/>
      <c r="C518" s="17"/>
      <c r="D518" s="17"/>
      <c r="E518" s="17"/>
      <c r="F518" s="17"/>
      <c r="G518" s="20"/>
      <c r="H518" s="17"/>
      <c r="I518" s="17"/>
      <c r="J518" s="21"/>
      <c r="K518" s="17"/>
      <c r="L518" s="22"/>
      <c r="M518" s="22"/>
      <c r="N518" s="23"/>
      <c r="O518" s="23"/>
      <c r="P518" s="24"/>
      <c r="Q518" s="20"/>
      <c r="R518" s="17"/>
      <c r="S518" s="24"/>
      <c r="T518" s="24"/>
      <c r="U518" s="25"/>
      <c r="V518" s="17"/>
      <c r="W518" s="17"/>
      <c r="X518" s="17"/>
      <c r="Y518" s="17"/>
      <c r="Z518" s="17"/>
    </row>
    <row r="519" spans="1:26" ht="15.75" customHeight="1">
      <c r="A519" s="17"/>
      <c r="B519" s="17"/>
      <c r="C519" s="17"/>
      <c r="D519" s="17"/>
      <c r="E519" s="17"/>
      <c r="F519" s="17"/>
      <c r="G519" s="20"/>
      <c r="H519" s="17"/>
      <c r="I519" s="17"/>
      <c r="J519" s="21"/>
      <c r="K519" s="17"/>
      <c r="L519" s="22"/>
      <c r="M519" s="22"/>
      <c r="N519" s="23"/>
      <c r="O519" s="23"/>
      <c r="P519" s="24"/>
      <c r="Q519" s="20"/>
      <c r="R519" s="17"/>
      <c r="S519" s="24"/>
      <c r="T519" s="24"/>
      <c r="U519" s="25"/>
      <c r="V519" s="17"/>
      <c r="W519" s="17"/>
      <c r="X519" s="17"/>
      <c r="Y519" s="17"/>
      <c r="Z519" s="17"/>
    </row>
    <row r="520" spans="1:26" ht="15.75" customHeight="1">
      <c r="A520" s="17"/>
      <c r="B520" s="17"/>
      <c r="C520" s="17"/>
      <c r="D520" s="17"/>
      <c r="E520" s="17"/>
      <c r="F520" s="17"/>
      <c r="G520" s="20"/>
      <c r="H520" s="17"/>
      <c r="I520" s="17"/>
      <c r="J520" s="21"/>
      <c r="K520" s="17"/>
      <c r="L520" s="22"/>
      <c r="M520" s="22"/>
      <c r="N520" s="23"/>
      <c r="O520" s="23"/>
      <c r="P520" s="24"/>
      <c r="Q520" s="20"/>
      <c r="R520" s="17"/>
      <c r="S520" s="24"/>
      <c r="T520" s="24"/>
      <c r="U520" s="25"/>
      <c r="V520" s="17"/>
      <c r="W520" s="17"/>
      <c r="X520" s="17"/>
      <c r="Y520" s="17"/>
      <c r="Z520" s="17"/>
    </row>
    <row r="521" spans="1:26" ht="15.75" customHeight="1">
      <c r="A521" s="17"/>
      <c r="B521" s="17"/>
      <c r="C521" s="17"/>
      <c r="D521" s="17"/>
      <c r="E521" s="17"/>
      <c r="F521" s="17"/>
      <c r="G521" s="20"/>
      <c r="H521" s="17"/>
      <c r="I521" s="17"/>
      <c r="J521" s="21"/>
      <c r="K521" s="17"/>
      <c r="L521" s="22"/>
      <c r="M521" s="22"/>
      <c r="N521" s="23"/>
      <c r="O521" s="23"/>
      <c r="P521" s="24"/>
      <c r="Q521" s="20"/>
      <c r="R521" s="17"/>
      <c r="S521" s="24"/>
      <c r="T521" s="24"/>
      <c r="U521" s="25"/>
      <c r="V521" s="17"/>
      <c r="W521" s="17"/>
      <c r="X521" s="17"/>
      <c r="Y521" s="17"/>
      <c r="Z521" s="17"/>
    </row>
    <row r="522" spans="1:26" ht="15.75" customHeight="1">
      <c r="A522" s="17"/>
      <c r="B522" s="17"/>
      <c r="C522" s="17"/>
      <c r="D522" s="17"/>
      <c r="E522" s="17"/>
      <c r="F522" s="17"/>
      <c r="G522" s="20"/>
      <c r="H522" s="17"/>
      <c r="I522" s="17"/>
      <c r="J522" s="21"/>
      <c r="K522" s="17"/>
      <c r="L522" s="22"/>
      <c r="M522" s="22"/>
      <c r="N522" s="23"/>
      <c r="O522" s="23"/>
      <c r="P522" s="24"/>
      <c r="Q522" s="20"/>
      <c r="R522" s="17"/>
      <c r="S522" s="24"/>
      <c r="T522" s="24"/>
      <c r="U522" s="25"/>
      <c r="V522" s="17"/>
      <c r="W522" s="17"/>
      <c r="X522" s="17"/>
      <c r="Y522" s="17"/>
      <c r="Z522" s="17"/>
    </row>
    <row r="523" spans="1:26" ht="15.75" customHeight="1">
      <c r="A523" s="17"/>
      <c r="B523" s="17"/>
      <c r="C523" s="17"/>
      <c r="D523" s="17"/>
      <c r="E523" s="17"/>
      <c r="F523" s="17"/>
      <c r="G523" s="20"/>
      <c r="H523" s="17"/>
      <c r="I523" s="17"/>
      <c r="J523" s="21"/>
      <c r="K523" s="17"/>
      <c r="L523" s="22"/>
      <c r="M523" s="22"/>
      <c r="N523" s="23"/>
      <c r="O523" s="23"/>
      <c r="P523" s="24"/>
      <c r="Q523" s="20"/>
      <c r="R523" s="17"/>
      <c r="S523" s="24"/>
      <c r="T523" s="24"/>
      <c r="U523" s="25"/>
      <c r="V523" s="17"/>
      <c r="W523" s="17"/>
      <c r="X523" s="17"/>
      <c r="Y523" s="17"/>
      <c r="Z523" s="17"/>
    </row>
    <row r="524" spans="1:26" ht="15.75" customHeight="1">
      <c r="A524" s="17"/>
      <c r="B524" s="17"/>
      <c r="C524" s="17"/>
      <c r="D524" s="17"/>
      <c r="E524" s="17"/>
      <c r="F524" s="17"/>
      <c r="G524" s="20"/>
      <c r="H524" s="17"/>
      <c r="I524" s="17"/>
      <c r="J524" s="21"/>
      <c r="K524" s="17"/>
      <c r="L524" s="22"/>
      <c r="M524" s="22"/>
      <c r="N524" s="23"/>
      <c r="O524" s="23"/>
      <c r="P524" s="24"/>
      <c r="Q524" s="20"/>
      <c r="R524" s="17"/>
      <c r="S524" s="24"/>
      <c r="T524" s="24"/>
      <c r="U524" s="25"/>
      <c r="V524" s="17"/>
      <c r="W524" s="17"/>
      <c r="X524" s="17"/>
      <c r="Y524" s="17"/>
      <c r="Z524" s="17"/>
    </row>
    <row r="525" spans="1:26" ht="15.75" customHeight="1">
      <c r="A525" s="17"/>
      <c r="B525" s="17"/>
      <c r="C525" s="17"/>
      <c r="D525" s="17"/>
      <c r="E525" s="17"/>
      <c r="F525" s="17"/>
      <c r="G525" s="20"/>
      <c r="H525" s="17"/>
      <c r="I525" s="17"/>
      <c r="J525" s="21"/>
      <c r="K525" s="17"/>
      <c r="L525" s="22"/>
      <c r="M525" s="22"/>
      <c r="N525" s="23"/>
      <c r="O525" s="23"/>
      <c r="P525" s="24"/>
      <c r="Q525" s="20"/>
      <c r="R525" s="17"/>
      <c r="S525" s="24"/>
      <c r="T525" s="24"/>
      <c r="U525" s="25"/>
      <c r="V525" s="17"/>
      <c r="W525" s="17"/>
      <c r="X525" s="17"/>
      <c r="Y525" s="17"/>
      <c r="Z525" s="17"/>
    </row>
    <row r="526" spans="1:26" ht="15.75" customHeight="1">
      <c r="A526" s="17"/>
      <c r="B526" s="17"/>
      <c r="C526" s="17"/>
      <c r="D526" s="17"/>
      <c r="E526" s="17"/>
      <c r="F526" s="17"/>
      <c r="G526" s="20"/>
      <c r="H526" s="17"/>
      <c r="I526" s="17"/>
      <c r="J526" s="21"/>
      <c r="K526" s="17"/>
      <c r="L526" s="22"/>
      <c r="M526" s="22"/>
      <c r="N526" s="23"/>
      <c r="O526" s="23"/>
      <c r="P526" s="24"/>
      <c r="Q526" s="20"/>
      <c r="R526" s="17"/>
      <c r="S526" s="24"/>
      <c r="T526" s="24"/>
      <c r="U526" s="25"/>
      <c r="V526" s="17"/>
      <c r="W526" s="17"/>
      <c r="X526" s="17"/>
      <c r="Y526" s="17"/>
      <c r="Z526" s="17"/>
    </row>
    <row r="527" spans="1:26" ht="15.75" customHeight="1">
      <c r="A527" s="17"/>
      <c r="B527" s="17"/>
      <c r="C527" s="17"/>
      <c r="D527" s="17"/>
      <c r="E527" s="17"/>
      <c r="F527" s="17"/>
      <c r="G527" s="20"/>
      <c r="H527" s="17"/>
      <c r="I527" s="17"/>
      <c r="J527" s="21"/>
      <c r="K527" s="17"/>
      <c r="L527" s="22"/>
      <c r="M527" s="22"/>
      <c r="N527" s="23"/>
      <c r="O527" s="23"/>
      <c r="P527" s="24"/>
      <c r="Q527" s="20"/>
      <c r="R527" s="17"/>
      <c r="S527" s="24"/>
      <c r="T527" s="24"/>
      <c r="U527" s="25"/>
      <c r="V527" s="17"/>
      <c r="W527" s="17"/>
      <c r="X527" s="17"/>
      <c r="Y527" s="17"/>
      <c r="Z527" s="17"/>
    </row>
    <row r="528" spans="1:26" ht="15.75" customHeight="1">
      <c r="A528" s="17"/>
      <c r="B528" s="17"/>
      <c r="C528" s="17"/>
      <c r="D528" s="17"/>
      <c r="E528" s="17"/>
      <c r="F528" s="17"/>
      <c r="G528" s="20"/>
      <c r="H528" s="17"/>
      <c r="I528" s="17"/>
      <c r="J528" s="21"/>
      <c r="K528" s="17"/>
      <c r="L528" s="22"/>
      <c r="M528" s="22"/>
      <c r="N528" s="23"/>
      <c r="O528" s="23"/>
      <c r="P528" s="24"/>
      <c r="Q528" s="20"/>
      <c r="R528" s="17"/>
      <c r="S528" s="24"/>
      <c r="T528" s="24"/>
      <c r="U528" s="25"/>
      <c r="V528" s="17"/>
      <c r="W528" s="17"/>
      <c r="X528" s="17"/>
      <c r="Y528" s="17"/>
      <c r="Z528" s="17"/>
    </row>
    <row r="529" spans="1:26" ht="15.75" customHeight="1">
      <c r="A529" s="17"/>
      <c r="B529" s="17"/>
      <c r="C529" s="17"/>
      <c r="D529" s="17"/>
      <c r="E529" s="17"/>
      <c r="F529" s="17"/>
      <c r="G529" s="20"/>
      <c r="H529" s="17"/>
      <c r="I529" s="17"/>
      <c r="J529" s="21"/>
      <c r="K529" s="17"/>
      <c r="L529" s="22"/>
      <c r="M529" s="22"/>
      <c r="N529" s="23"/>
      <c r="O529" s="23"/>
      <c r="P529" s="24"/>
      <c r="Q529" s="20"/>
      <c r="R529" s="17"/>
      <c r="S529" s="24"/>
      <c r="T529" s="24"/>
      <c r="U529" s="25"/>
      <c r="V529" s="17"/>
      <c r="W529" s="17"/>
      <c r="X529" s="17"/>
      <c r="Y529" s="17"/>
      <c r="Z529" s="17"/>
    </row>
    <row r="530" spans="1:26" ht="15.75" customHeight="1">
      <c r="A530" s="17"/>
      <c r="B530" s="17"/>
      <c r="C530" s="17"/>
      <c r="D530" s="17"/>
      <c r="E530" s="17"/>
      <c r="F530" s="17"/>
      <c r="G530" s="20"/>
      <c r="H530" s="17"/>
      <c r="I530" s="17"/>
      <c r="J530" s="21"/>
      <c r="K530" s="17"/>
      <c r="L530" s="22"/>
      <c r="M530" s="22"/>
      <c r="N530" s="23"/>
      <c r="O530" s="23"/>
      <c r="P530" s="24"/>
      <c r="Q530" s="20"/>
      <c r="R530" s="17"/>
      <c r="S530" s="24"/>
      <c r="T530" s="24"/>
      <c r="U530" s="25"/>
      <c r="V530" s="17"/>
      <c r="W530" s="17"/>
      <c r="X530" s="17"/>
      <c r="Y530" s="17"/>
      <c r="Z530" s="17"/>
    </row>
    <row r="531" spans="1:26" ht="15.75" customHeight="1">
      <c r="A531" s="17"/>
      <c r="B531" s="17"/>
      <c r="C531" s="17"/>
      <c r="D531" s="17"/>
      <c r="E531" s="17"/>
      <c r="F531" s="17"/>
      <c r="G531" s="20"/>
      <c r="H531" s="17"/>
      <c r="I531" s="17"/>
      <c r="J531" s="21"/>
      <c r="K531" s="17"/>
      <c r="L531" s="22"/>
      <c r="M531" s="22"/>
      <c r="N531" s="23"/>
      <c r="O531" s="23"/>
      <c r="P531" s="24"/>
      <c r="Q531" s="20"/>
      <c r="R531" s="17"/>
      <c r="S531" s="24"/>
      <c r="T531" s="24"/>
      <c r="U531" s="25"/>
      <c r="V531" s="17"/>
      <c r="W531" s="17"/>
      <c r="X531" s="17"/>
      <c r="Y531" s="17"/>
      <c r="Z531" s="17"/>
    </row>
    <row r="532" spans="1:26" ht="15.75" customHeight="1">
      <c r="A532" s="17"/>
      <c r="B532" s="17"/>
      <c r="C532" s="17"/>
      <c r="D532" s="17"/>
      <c r="E532" s="17"/>
      <c r="F532" s="17"/>
      <c r="G532" s="20"/>
      <c r="H532" s="17"/>
      <c r="I532" s="17"/>
      <c r="J532" s="21"/>
      <c r="K532" s="17"/>
      <c r="L532" s="22"/>
      <c r="M532" s="22"/>
      <c r="N532" s="23"/>
      <c r="O532" s="23"/>
      <c r="P532" s="24"/>
      <c r="Q532" s="20"/>
      <c r="R532" s="17"/>
      <c r="S532" s="24"/>
      <c r="T532" s="24"/>
      <c r="U532" s="25"/>
      <c r="V532" s="17"/>
      <c r="W532" s="17"/>
      <c r="X532" s="17"/>
      <c r="Y532" s="17"/>
      <c r="Z532" s="17"/>
    </row>
    <row r="533" spans="1:26" ht="15.75" customHeight="1">
      <c r="A533" s="17"/>
      <c r="B533" s="17"/>
      <c r="C533" s="17"/>
      <c r="D533" s="17"/>
      <c r="E533" s="17"/>
      <c r="F533" s="17"/>
      <c r="G533" s="20"/>
      <c r="H533" s="17"/>
      <c r="I533" s="17"/>
      <c r="J533" s="21"/>
      <c r="K533" s="17"/>
      <c r="L533" s="22"/>
      <c r="M533" s="22"/>
      <c r="N533" s="23"/>
      <c r="O533" s="23"/>
      <c r="P533" s="24"/>
      <c r="Q533" s="20"/>
      <c r="R533" s="17"/>
      <c r="S533" s="24"/>
      <c r="T533" s="24"/>
      <c r="U533" s="25"/>
      <c r="V533" s="17"/>
      <c r="W533" s="17"/>
      <c r="X533" s="17"/>
      <c r="Y533" s="17"/>
      <c r="Z533" s="17"/>
    </row>
    <row r="534" spans="1:26" ht="15.75" customHeight="1">
      <c r="A534" s="17"/>
      <c r="B534" s="17"/>
      <c r="C534" s="17"/>
      <c r="D534" s="17"/>
      <c r="E534" s="17"/>
      <c r="F534" s="17"/>
      <c r="G534" s="20"/>
      <c r="H534" s="17"/>
      <c r="I534" s="17"/>
      <c r="J534" s="21"/>
      <c r="K534" s="17"/>
      <c r="L534" s="22"/>
      <c r="M534" s="22"/>
      <c r="N534" s="23"/>
      <c r="O534" s="23"/>
      <c r="P534" s="24"/>
      <c r="Q534" s="20"/>
      <c r="R534" s="17"/>
      <c r="S534" s="24"/>
      <c r="T534" s="24"/>
      <c r="U534" s="25"/>
      <c r="V534" s="17"/>
      <c r="W534" s="17"/>
      <c r="X534" s="17"/>
      <c r="Y534" s="17"/>
      <c r="Z534" s="17"/>
    </row>
    <row r="535" spans="1:26" ht="15.75" customHeight="1">
      <c r="A535" s="17"/>
      <c r="B535" s="17"/>
      <c r="C535" s="17"/>
      <c r="D535" s="17"/>
      <c r="E535" s="17"/>
      <c r="F535" s="17"/>
      <c r="G535" s="20"/>
      <c r="H535" s="17"/>
      <c r="I535" s="17"/>
      <c r="J535" s="21"/>
      <c r="K535" s="17"/>
      <c r="L535" s="22"/>
      <c r="M535" s="22"/>
      <c r="N535" s="23"/>
      <c r="O535" s="23"/>
      <c r="P535" s="24"/>
      <c r="Q535" s="20"/>
      <c r="R535" s="17"/>
      <c r="S535" s="24"/>
      <c r="T535" s="24"/>
      <c r="U535" s="25"/>
      <c r="V535" s="17"/>
      <c r="W535" s="17"/>
      <c r="X535" s="17"/>
      <c r="Y535" s="17"/>
      <c r="Z535" s="17"/>
    </row>
    <row r="536" spans="1:26" ht="15.75" customHeight="1">
      <c r="A536" s="17"/>
      <c r="B536" s="17"/>
      <c r="C536" s="17"/>
      <c r="D536" s="17"/>
      <c r="E536" s="17"/>
      <c r="F536" s="17"/>
      <c r="G536" s="20"/>
      <c r="H536" s="17"/>
      <c r="I536" s="17"/>
      <c r="J536" s="21"/>
      <c r="K536" s="17"/>
      <c r="L536" s="22"/>
      <c r="M536" s="22"/>
      <c r="N536" s="23"/>
      <c r="O536" s="23"/>
      <c r="P536" s="24"/>
      <c r="Q536" s="20"/>
      <c r="R536" s="17"/>
      <c r="S536" s="24"/>
      <c r="T536" s="24"/>
      <c r="U536" s="25"/>
      <c r="V536" s="17"/>
      <c r="W536" s="17"/>
      <c r="X536" s="17"/>
      <c r="Y536" s="17"/>
      <c r="Z536" s="17"/>
    </row>
    <row r="537" spans="1:26" ht="15.75" customHeight="1">
      <c r="A537" s="17"/>
      <c r="B537" s="17"/>
      <c r="C537" s="17"/>
      <c r="D537" s="17"/>
      <c r="E537" s="17"/>
      <c r="F537" s="17"/>
      <c r="G537" s="20"/>
      <c r="H537" s="17"/>
      <c r="I537" s="17"/>
      <c r="J537" s="21"/>
      <c r="K537" s="17"/>
      <c r="L537" s="22"/>
      <c r="M537" s="22"/>
      <c r="N537" s="23"/>
      <c r="O537" s="23"/>
      <c r="P537" s="24"/>
      <c r="Q537" s="20"/>
      <c r="R537" s="17"/>
      <c r="S537" s="24"/>
      <c r="T537" s="24"/>
      <c r="U537" s="25"/>
      <c r="V537" s="17"/>
      <c r="W537" s="17"/>
      <c r="X537" s="17"/>
      <c r="Y537" s="17"/>
      <c r="Z537" s="17"/>
    </row>
    <row r="538" spans="1:26" ht="15.75" customHeight="1">
      <c r="A538" s="17"/>
      <c r="B538" s="17"/>
      <c r="C538" s="17"/>
      <c r="D538" s="17"/>
      <c r="E538" s="17"/>
      <c r="F538" s="17"/>
      <c r="G538" s="20"/>
      <c r="H538" s="17"/>
      <c r="I538" s="17"/>
      <c r="J538" s="21"/>
      <c r="K538" s="17"/>
      <c r="L538" s="22"/>
      <c r="M538" s="22"/>
      <c r="N538" s="23"/>
      <c r="O538" s="23"/>
      <c r="P538" s="24"/>
      <c r="Q538" s="20"/>
      <c r="R538" s="17"/>
      <c r="S538" s="24"/>
      <c r="T538" s="24"/>
      <c r="U538" s="25"/>
      <c r="V538" s="17"/>
      <c r="W538" s="17"/>
      <c r="X538" s="17"/>
      <c r="Y538" s="17"/>
      <c r="Z538" s="17"/>
    </row>
    <row r="539" spans="1:26" ht="15.75" customHeight="1">
      <c r="A539" s="17"/>
      <c r="B539" s="17"/>
      <c r="C539" s="17"/>
      <c r="D539" s="17"/>
      <c r="E539" s="17"/>
      <c r="F539" s="17"/>
      <c r="G539" s="20"/>
      <c r="H539" s="17"/>
      <c r="I539" s="17"/>
      <c r="J539" s="21"/>
      <c r="K539" s="17"/>
      <c r="L539" s="22"/>
      <c r="M539" s="22"/>
      <c r="N539" s="23"/>
      <c r="O539" s="23"/>
      <c r="P539" s="24"/>
      <c r="Q539" s="20"/>
      <c r="R539" s="17"/>
      <c r="S539" s="24"/>
      <c r="T539" s="24"/>
      <c r="U539" s="25"/>
      <c r="V539" s="17"/>
      <c r="W539" s="17"/>
      <c r="X539" s="17"/>
      <c r="Y539" s="17"/>
      <c r="Z539" s="17"/>
    </row>
    <row r="540" spans="1:26" ht="15.75" customHeight="1">
      <c r="A540" s="17"/>
      <c r="B540" s="17"/>
      <c r="C540" s="17"/>
      <c r="D540" s="17"/>
      <c r="E540" s="17"/>
      <c r="F540" s="17"/>
      <c r="G540" s="20"/>
      <c r="H540" s="17"/>
      <c r="I540" s="17"/>
      <c r="J540" s="21"/>
      <c r="K540" s="17"/>
      <c r="L540" s="22"/>
      <c r="M540" s="22"/>
      <c r="N540" s="23"/>
      <c r="O540" s="23"/>
      <c r="P540" s="24"/>
      <c r="Q540" s="20"/>
      <c r="R540" s="17"/>
      <c r="S540" s="24"/>
      <c r="T540" s="24"/>
      <c r="U540" s="25"/>
      <c r="V540" s="17"/>
      <c r="W540" s="17"/>
      <c r="X540" s="17"/>
      <c r="Y540" s="17"/>
      <c r="Z540" s="17"/>
    </row>
    <row r="541" spans="1:26" ht="15.75" customHeight="1">
      <c r="A541" s="17"/>
      <c r="B541" s="17"/>
      <c r="C541" s="17"/>
      <c r="D541" s="17"/>
      <c r="E541" s="17"/>
      <c r="F541" s="17"/>
      <c r="G541" s="20"/>
      <c r="H541" s="17"/>
      <c r="I541" s="17"/>
      <c r="J541" s="21"/>
      <c r="K541" s="17"/>
      <c r="L541" s="22"/>
      <c r="M541" s="22"/>
      <c r="N541" s="23"/>
      <c r="O541" s="23"/>
      <c r="P541" s="24"/>
      <c r="Q541" s="20"/>
      <c r="R541" s="17"/>
      <c r="S541" s="24"/>
      <c r="T541" s="24"/>
      <c r="U541" s="25"/>
      <c r="V541" s="17"/>
      <c r="W541" s="17"/>
      <c r="X541" s="17"/>
      <c r="Y541" s="17"/>
      <c r="Z541" s="17"/>
    </row>
    <row r="542" spans="1:26" ht="15.75" customHeight="1">
      <c r="A542" s="17"/>
      <c r="B542" s="17"/>
      <c r="C542" s="17"/>
      <c r="D542" s="17"/>
      <c r="E542" s="17"/>
      <c r="F542" s="17"/>
      <c r="G542" s="20"/>
      <c r="H542" s="17"/>
      <c r="I542" s="17"/>
      <c r="J542" s="21"/>
      <c r="K542" s="17"/>
      <c r="L542" s="22"/>
      <c r="M542" s="22"/>
      <c r="N542" s="23"/>
      <c r="O542" s="23"/>
      <c r="P542" s="24"/>
      <c r="Q542" s="20"/>
      <c r="R542" s="17"/>
      <c r="S542" s="24"/>
      <c r="T542" s="24"/>
      <c r="U542" s="25"/>
      <c r="V542" s="17"/>
      <c r="W542" s="17"/>
      <c r="X542" s="17"/>
      <c r="Y542" s="17"/>
      <c r="Z542" s="17"/>
    </row>
    <row r="543" spans="1:26" ht="15.75" customHeight="1">
      <c r="A543" s="17"/>
      <c r="B543" s="17"/>
      <c r="C543" s="17"/>
      <c r="D543" s="17"/>
      <c r="E543" s="17"/>
      <c r="F543" s="17"/>
      <c r="G543" s="20"/>
      <c r="H543" s="17"/>
      <c r="I543" s="17"/>
      <c r="J543" s="21"/>
      <c r="K543" s="17"/>
      <c r="L543" s="22"/>
      <c r="M543" s="22"/>
      <c r="N543" s="23"/>
      <c r="O543" s="23"/>
      <c r="P543" s="24"/>
      <c r="Q543" s="20"/>
      <c r="R543" s="17"/>
      <c r="S543" s="24"/>
      <c r="T543" s="24"/>
      <c r="U543" s="25"/>
      <c r="V543" s="17"/>
      <c r="W543" s="17"/>
      <c r="X543" s="17"/>
      <c r="Y543" s="17"/>
      <c r="Z543" s="17"/>
    </row>
    <row r="544" spans="1:26" ht="15.75" customHeight="1">
      <c r="A544" s="17"/>
      <c r="B544" s="17"/>
      <c r="C544" s="17"/>
      <c r="D544" s="17"/>
      <c r="E544" s="17"/>
      <c r="F544" s="17"/>
      <c r="G544" s="20"/>
      <c r="H544" s="17"/>
      <c r="I544" s="17"/>
      <c r="J544" s="21"/>
      <c r="K544" s="17"/>
      <c r="L544" s="22"/>
      <c r="M544" s="22"/>
      <c r="N544" s="23"/>
      <c r="O544" s="23"/>
      <c r="P544" s="24"/>
      <c r="Q544" s="20"/>
      <c r="R544" s="17"/>
      <c r="S544" s="24"/>
      <c r="T544" s="24"/>
      <c r="U544" s="25"/>
      <c r="V544" s="17"/>
      <c r="W544" s="17"/>
      <c r="X544" s="17"/>
      <c r="Y544" s="17"/>
      <c r="Z544" s="17"/>
    </row>
    <row r="545" spans="1:26" ht="15.75" customHeight="1">
      <c r="A545" s="17"/>
      <c r="B545" s="17"/>
      <c r="C545" s="17"/>
      <c r="D545" s="17"/>
      <c r="E545" s="17"/>
      <c r="F545" s="17"/>
      <c r="G545" s="20"/>
      <c r="H545" s="17"/>
      <c r="I545" s="17"/>
      <c r="J545" s="21"/>
      <c r="K545" s="17"/>
      <c r="L545" s="22"/>
      <c r="M545" s="22"/>
      <c r="N545" s="23"/>
      <c r="O545" s="23"/>
      <c r="P545" s="24"/>
      <c r="Q545" s="20"/>
      <c r="R545" s="17"/>
      <c r="S545" s="24"/>
      <c r="T545" s="24"/>
      <c r="U545" s="25"/>
      <c r="V545" s="17"/>
      <c r="W545" s="17"/>
      <c r="X545" s="17"/>
      <c r="Y545" s="17"/>
      <c r="Z545" s="17"/>
    </row>
    <row r="546" spans="1:26" ht="15.75" customHeight="1">
      <c r="A546" s="17"/>
      <c r="B546" s="17"/>
      <c r="C546" s="17"/>
      <c r="D546" s="17"/>
      <c r="E546" s="17"/>
      <c r="F546" s="17"/>
      <c r="G546" s="20"/>
      <c r="H546" s="17"/>
      <c r="I546" s="17"/>
      <c r="J546" s="21"/>
      <c r="K546" s="17"/>
      <c r="L546" s="22"/>
      <c r="M546" s="22"/>
      <c r="N546" s="23"/>
      <c r="O546" s="23"/>
      <c r="P546" s="24"/>
      <c r="Q546" s="20"/>
      <c r="R546" s="17"/>
      <c r="S546" s="24"/>
      <c r="T546" s="24"/>
      <c r="U546" s="25"/>
      <c r="V546" s="17"/>
      <c r="W546" s="17"/>
      <c r="X546" s="17"/>
      <c r="Y546" s="17"/>
      <c r="Z546" s="17"/>
    </row>
    <row r="547" spans="1:26" ht="15.75" customHeight="1">
      <c r="A547" s="17"/>
      <c r="B547" s="17"/>
      <c r="C547" s="17"/>
      <c r="D547" s="17"/>
      <c r="E547" s="17"/>
      <c r="F547" s="17"/>
      <c r="G547" s="20"/>
      <c r="H547" s="17"/>
      <c r="I547" s="17"/>
      <c r="J547" s="21"/>
      <c r="K547" s="17"/>
      <c r="L547" s="22"/>
      <c r="M547" s="22"/>
      <c r="N547" s="23"/>
      <c r="O547" s="23"/>
      <c r="P547" s="24"/>
      <c r="Q547" s="20"/>
      <c r="R547" s="17"/>
      <c r="S547" s="24"/>
      <c r="T547" s="24"/>
      <c r="U547" s="25"/>
      <c r="V547" s="17"/>
      <c r="W547" s="17"/>
      <c r="X547" s="17"/>
      <c r="Y547" s="17"/>
      <c r="Z547" s="17"/>
    </row>
    <row r="548" spans="1:26" ht="15.75" customHeight="1">
      <c r="A548" s="17"/>
      <c r="B548" s="17"/>
      <c r="C548" s="17"/>
      <c r="D548" s="17"/>
      <c r="E548" s="17"/>
      <c r="F548" s="17"/>
      <c r="G548" s="20"/>
      <c r="H548" s="17"/>
      <c r="I548" s="17"/>
      <c r="J548" s="21"/>
      <c r="K548" s="17"/>
      <c r="L548" s="22"/>
      <c r="M548" s="22"/>
      <c r="N548" s="23"/>
      <c r="O548" s="23"/>
      <c r="P548" s="24"/>
      <c r="Q548" s="20"/>
      <c r="R548" s="17"/>
      <c r="S548" s="24"/>
      <c r="T548" s="24"/>
      <c r="U548" s="25"/>
      <c r="V548" s="17"/>
      <c r="W548" s="17"/>
      <c r="X548" s="17"/>
      <c r="Y548" s="17"/>
      <c r="Z548" s="17"/>
    </row>
    <row r="549" spans="1:26" ht="15.75" customHeight="1">
      <c r="A549" s="17"/>
      <c r="B549" s="17"/>
      <c r="C549" s="17"/>
      <c r="D549" s="17"/>
      <c r="E549" s="17"/>
      <c r="F549" s="17"/>
      <c r="G549" s="20"/>
      <c r="H549" s="17"/>
      <c r="I549" s="17"/>
      <c r="J549" s="21"/>
      <c r="K549" s="17"/>
      <c r="L549" s="22"/>
      <c r="M549" s="22"/>
      <c r="N549" s="23"/>
      <c r="O549" s="23"/>
      <c r="P549" s="24"/>
      <c r="Q549" s="20"/>
      <c r="R549" s="17"/>
      <c r="S549" s="24"/>
      <c r="T549" s="24"/>
      <c r="U549" s="25"/>
      <c r="V549" s="17"/>
      <c r="W549" s="17"/>
      <c r="X549" s="17"/>
      <c r="Y549" s="17"/>
      <c r="Z549" s="17"/>
    </row>
    <row r="550" spans="1:26" ht="15.75" customHeight="1">
      <c r="A550" s="17"/>
      <c r="B550" s="17"/>
      <c r="C550" s="17"/>
      <c r="D550" s="17"/>
      <c r="E550" s="17"/>
      <c r="F550" s="17"/>
      <c r="G550" s="20"/>
      <c r="H550" s="17"/>
      <c r="I550" s="17"/>
      <c r="J550" s="21"/>
      <c r="K550" s="17"/>
      <c r="L550" s="22"/>
      <c r="M550" s="22"/>
      <c r="N550" s="23"/>
      <c r="O550" s="23"/>
      <c r="P550" s="24"/>
      <c r="Q550" s="20"/>
      <c r="R550" s="17"/>
      <c r="S550" s="24"/>
      <c r="T550" s="24"/>
      <c r="U550" s="25"/>
      <c r="V550" s="17"/>
      <c r="W550" s="17"/>
      <c r="X550" s="17"/>
      <c r="Y550" s="17"/>
      <c r="Z550" s="17"/>
    </row>
    <row r="551" spans="1:26" ht="15.75" customHeight="1">
      <c r="A551" s="17"/>
      <c r="B551" s="17"/>
      <c r="C551" s="17"/>
      <c r="D551" s="17"/>
      <c r="E551" s="17"/>
      <c r="F551" s="17"/>
      <c r="G551" s="20"/>
      <c r="H551" s="17"/>
      <c r="I551" s="17"/>
      <c r="J551" s="21"/>
      <c r="K551" s="17"/>
      <c r="L551" s="22"/>
      <c r="M551" s="22"/>
      <c r="N551" s="23"/>
      <c r="O551" s="23"/>
      <c r="P551" s="24"/>
      <c r="Q551" s="20"/>
      <c r="R551" s="17"/>
      <c r="S551" s="24"/>
      <c r="T551" s="24"/>
      <c r="U551" s="25"/>
      <c r="V551" s="17"/>
      <c r="W551" s="17"/>
      <c r="X551" s="17"/>
      <c r="Y551" s="17"/>
      <c r="Z551" s="17"/>
    </row>
    <row r="552" spans="1:26" ht="15.75" customHeight="1">
      <c r="A552" s="17"/>
      <c r="B552" s="17"/>
      <c r="C552" s="17"/>
      <c r="D552" s="17"/>
      <c r="E552" s="17"/>
      <c r="F552" s="17"/>
      <c r="G552" s="20"/>
      <c r="H552" s="17"/>
      <c r="I552" s="17"/>
      <c r="J552" s="21"/>
      <c r="K552" s="17"/>
      <c r="L552" s="22"/>
      <c r="M552" s="22"/>
      <c r="N552" s="23"/>
      <c r="O552" s="23"/>
      <c r="P552" s="24"/>
      <c r="Q552" s="20"/>
      <c r="R552" s="17"/>
      <c r="S552" s="24"/>
      <c r="T552" s="24"/>
      <c r="U552" s="25"/>
      <c r="V552" s="17"/>
      <c r="W552" s="17"/>
      <c r="X552" s="17"/>
      <c r="Y552" s="17"/>
      <c r="Z552" s="17"/>
    </row>
    <row r="553" spans="1:26" ht="15.75" customHeight="1">
      <c r="A553" s="17"/>
      <c r="B553" s="17"/>
      <c r="C553" s="17"/>
      <c r="D553" s="17"/>
      <c r="E553" s="17"/>
      <c r="F553" s="17"/>
      <c r="G553" s="20"/>
      <c r="H553" s="17"/>
      <c r="I553" s="17"/>
      <c r="J553" s="21"/>
      <c r="K553" s="17"/>
      <c r="L553" s="22"/>
      <c r="M553" s="22"/>
      <c r="N553" s="23"/>
      <c r="O553" s="23"/>
      <c r="P553" s="24"/>
      <c r="Q553" s="20"/>
      <c r="R553" s="17"/>
      <c r="S553" s="24"/>
      <c r="T553" s="24"/>
      <c r="U553" s="25"/>
      <c r="V553" s="17"/>
      <c r="W553" s="17"/>
      <c r="X553" s="17"/>
      <c r="Y553" s="17"/>
      <c r="Z553" s="17"/>
    </row>
    <row r="554" spans="1:26" ht="15.75" customHeight="1">
      <c r="A554" s="17"/>
      <c r="B554" s="17"/>
      <c r="C554" s="17"/>
      <c r="D554" s="17"/>
      <c r="E554" s="17"/>
      <c r="F554" s="17"/>
      <c r="G554" s="20"/>
      <c r="H554" s="17"/>
      <c r="I554" s="17"/>
      <c r="J554" s="21"/>
      <c r="K554" s="17"/>
      <c r="L554" s="22"/>
      <c r="M554" s="22"/>
      <c r="N554" s="23"/>
      <c r="O554" s="23"/>
      <c r="P554" s="24"/>
      <c r="Q554" s="20"/>
      <c r="R554" s="17"/>
      <c r="S554" s="24"/>
      <c r="T554" s="24"/>
      <c r="U554" s="25"/>
      <c r="V554" s="17"/>
      <c r="W554" s="17"/>
      <c r="X554" s="17"/>
      <c r="Y554" s="17"/>
      <c r="Z554" s="17"/>
    </row>
    <row r="555" spans="1:26" ht="15.75" customHeight="1">
      <c r="A555" s="17"/>
      <c r="B555" s="17"/>
      <c r="C555" s="17"/>
      <c r="D555" s="17"/>
      <c r="E555" s="17"/>
      <c r="F555" s="17"/>
      <c r="G555" s="20"/>
      <c r="H555" s="17"/>
      <c r="I555" s="17"/>
      <c r="J555" s="21"/>
      <c r="K555" s="17"/>
      <c r="L555" s="22"/>
      <c r="M555" s="22"/>
      <c r="N555" s="23"/>
      <c r="O555" s="23"/>
      <c r="P555" s="24"/>
      <c r="Q555" s="20"/>
      <c r="R555" s="17"/>
      <c r="S555" s="24"/>
      <c r="T555" s="24"/>
      <c r="U555" s="25"/>
      <c r="V555" s="17"/>
      <c r="W555" s="17"/>
      <c r="X555" s="17"/>
      <c r="Y555" s="17"/>
      <c r="Z555" s="17"/>
    </row>
    <row r="556" spans="1:26" ht="15.75" customHeight="1">
      <c r="A556" s="17"/>
      <c r="B556" s="17"/>
      <c r="C556" s="17"/>
      <c r="D556" s="17"/>
      <c r="E556" s="17"/>
      <c r="F556" s="17"/>
      <c r="G556" s="20"/>
      <c r="H556" s="17"/>
      <c r="I556" s="17"/>
      <c r="J556" s="21"/>
      <c r="K556" s="17"/>
      <c r="L556" s="22"/>
      <c r="M556" s="22"/>
      <c r="N556" s="23"/>
      <c r="O556" s="23"/>
      <c r="P556" s="24"/>
      <c r="Q556" s="20"/>
      <c r="R556" s="17"/>
      <c r="S556" s="24"/>
      <c r="T556" s="24"/>
      <c r="U556" s="25"/>
      <c r="V556" s="17"/>
      <c r="W556" s="17"/>
      <c r="X556" s="17"/>
      <c r="Y556" s="17"/>
      <c r="Z556" s="17"/>
    </row>
    <row r="557" spans="1:26" ht="15.75" customHeight="1">
      <c r="A557" s="17"/>
      <c r="B557" s="17"/>
      <c r="C557" s="17"/>
      <c r="D557" s="17"/>
      <c r="E557" s="17"/>
      <c r="F557" s="17"/>
      <c r="G557" s="20"/>
      <c r="H557" s="17"/>
      <c r="I557" s="17"/>
      <c r="J557" s="21"/>
      <c r="K557" s="17"/>
      <c r="L557" s="22"/>
      <c r="M557" s="22"/>
      <c r="N557" s="23"/>
      <c r="O557" s="23"/>
      <c r="P557" s="24"/>
      <c r="Q557" s="20"/>
      <c r="R557" s="17"/>
      <c r="S557" s="24"/>
      <c r="T557" s="24"/>
      <c r="U557" s="25"/>
      <c r="V557" s="17"/>
      <c r="W557" s="17"/>
      <c r="X557" s="17"/>
      <c r="Y557" s="17"/>
      <c r="Z557" s="17"/>
    </row>
    <row r="558" spans="1:26" ht="15.75" customHeight="1">
      <c r="A558" s="17"/>
      <c r="B558" s="17"/>
      <c r="C558" s="17"/>
      <c r="D558" s="17"/>
      <c r="E558" s="17"/>
      <c r="F558" s="17"/>
      <c r="G558" s="20"/>
      <c r="H558" s="17"/>
      <c r="I558" s="17"/>
      <c r="J558" s="21"/>
      <c r="K558" s="17"/>
      <c r="L558" s="22"/>
      <c r="M558" s="22"/>
      <c r="N558" s="23"/>
      <c r="O558" s="23"/>
      <c r="P558" s="24"/>
      <c r="Q558" s="20"/>
      <c r="R558" s="17"/>
      <c r="S558" s="24"/>
      <c r="T558" s="24"/>
      <c r="U558" s="25"/>
      <c r="V558" s="17"/>
      <c r="W558" s="17"/>
      <c r="X558" s="17"/>
      <c r="Y558" s="17"/>
      <c r="Z558" s="17"/>
    </row>
    <row r="559" spans="1:26" ht="15.75" customHeight="1">
      <c r="A559" s="17"/>
      <c r="B559" s="17"/>
      <c r="C559" s="17"/>
      <c r="D559" s="17"/>
      <c r="E559" s="17"/>
      <c r="F559" s="17"/>
      <c r="G559" s="20"/>
      <c r="H559" s="17"/>
      <c r="I559" s="17"/>
      <c r="J559" s="21"/>
      <c r="K559" s="17"/>
      <c r="L559" s="22"/>
      <c r="M559" s="22"/>
      <c r="N559" s="23"/>
      <c r="O559" s="23"/>
      <c r="P559" s="24"/>
      <c r="Q559" s="20"/>
      <c r="R559" s="17"/>
      <c r="S559" s="24"/>
      <c r="T559" s="24"/>
      <c r="U559" s="25"/>
      <c r="V559" s="17"/>
      <c r="W559" s="17"/>
      <c r="X559" s="17"/>
      <c r="Y559" s="17"/>
      <c r="Z559" s="17"/>
    </row>
    <row r="560" spans="1:26" ht="15.75" customHeight="1">
      <c r="A560" s="17"/>
      <c r="B560" s="17"/>
      <c r="C560" s="17"/>
      <c r="D560" s="17"/>
      <c r="E560" s="17"/>
      <c r="F560" s="17"/>
      <c r="G560" s="20"/>
      <c r="H560" s="17"/>
      <c r="I560" s="17"/>
      <c r="J560" s="21"/>
      <c r="K560" s="17"/>
      <c r="L560" s="22"/>
      <c r="M560" s="22"/>
      <c r="N560" s="23"/>
      <c r="O560" s="23"/>
      <c r="P560" s="24"/>
      <c r="Q560" s="20"/>
      <c r="R560" s="17"/>
      <c r="S560" s="24"/>
      <c r="T560" s="24"/>
      <c r="U560" s="25"/>
      <c r="V560" s="17"/>
      <c r="W560" s="17"/>
      <c r="X560" s="17"/>
      <c r="Y560" s="17"/>
      <c r="Z560" s="17"/>
    </row>
    <row r="561" spans="1:26" ht="15.75" customHeight="1">
      <c r="A561" s="17"/>
      <c r="B561" s="17"/>
      <c r="C561" s="17"/>
      <c r="D561" s="17"/>
      <c r="E561" s="17"/>
      <c r="F561" s="17"/>
      <c r="G561" s="20"/>
      <c r="H561" s="17"/>
      <c r="I561" s="17"/>
      <c r="J561" s="21"/>
      <c r="K561" s="17"/>
      <c r="L561" s="22"/>
      <c r="M561" s="22"/>
      <c r="N561" s="23"/>
      <c r="O561" s="23"/>
      <c r="P561" s="24"/>
      <c r="Q561" s="20"/>
      <c r="R561" s="17"/>
      <c r="S561" s="24"/>
      <c r="T561" s="24"/>
      <c r="U561" s="25"/>
      <c r="V561" s="17"/>
      <c r="W561" s="17"/>
      <c r="X561" s="17"/>
      <c r="Y561" s="17"/>
      <c r="Z561" s="17"/>
    </row>
    <row r="562" spans="1:26" ht="15.75" customHeight="1">
      <c r="A562" s="17"/>
      <c r="B562" s="17"/>
      <c r="C562" s="17"/>
      <c r="D562" s="17"/>
      <c r="E562" s="17"/>
      <c r="F562" s="17"/>
      <c r="G562" s="20"/>
      <c r="H562" s="17"/>
      <c r="I562" s="17"/>
      <c r="J562" s="21"/>
      <c r="K562" s="17"/>
      <c r="L562" s="22"/>
      <c r="M562" s="22"/>
      <c r="N562" s="23"/>
      <c r="O562" s="23"/>
      <c r="P562" s="24"/>
      <c r="Q562" s="20"/>
      <c r="R562" s="17"/>
      <c r="S562" s="24"/>
      <c r="T562" s="24"/>
      <c r="U562" s="25"/>
      <c r="V562" s="17"/>
      <c r="W562" s="17"/>
      <c r="X562" s="17"/>
      <c r="Y562" s="17"/>
      <c r="Z562" s="17"/>
    </row>
    <row r="563" spans="1:26" ht="15.75" customHeight="1">
      <c r="A563" s="17"/>
      <c r="B563" s="17"/>
      <c r="C563" s="17"/>
      <c r="D563" s="17"/>
      <c r="E563" s="17"/>
      <c r="F563" s="17"/>
      <c r="G563" s="20"/>
      <c r="H563" s="17"/>
      <c r="I563" s="17"/>
      <c r="J563" s="21"/>
      <c r="K563" s="17"/>
      <c r="L563" s="22"/>
      <c r="M563" s="22"/>
      <c r="N563" s="23"/>
      <c r="O563" s="23"/>
      <c r="P563" s="24"/>
      <c r="Q563" s="20"/>
      <c r="R563" s="17"/>
      <c r="S563" s="24"/>
      <c r="T563" s="24"/>
      <c r="U563" s="25"/>
      <c r="V563" s="17"/>
      <c r="W563" s="17"/>
      <c r="X563" s="17"/>
      <c r="Y563" s="17"/>
      <c r="Z563" s="17"/>
    </row>
    <row r="564" spans="1:26" ht="15.75" customHeight="1">
      <c r="A564" s="17"/>
      <c r="B564" s="17"/>
      <c r="C564" s="17"/>
      <c r="D564" s="17"/>
      <c r="E564" s="17"/>
      <c r="F564" s="17"/>
      <c r="G564" s="20"/>
      <c r="H564" s="17"/>
      <c r="I564" s="17"/>
      <c r="J564" s="21"/>
      <c r="K564" s="17"/>
      <c r="L564" s="22"/>
      <c r="M564" s="22"/>
      <c r="N564" s="23"/>
      <c r="O564" s="23"/>
      <c r="P564" s="24"/>
      <c r="Q564" s="20"/>
      <c r="R564" s="17"/>
      <c r="S564" s="24"/>
      <c r="T564" s="24"/>
      <c r="U564" s="25"/>
      <c r="V564" s="17"/>
      <c r="W564" s="17"/>
      <c r="X564" s="17"/>
      <c r="Y564" s="17"/>
      <c r="Z564" s="17"/>
    </row>
    <row r="565" spans="1:26" ht="15.75" customHeight="1">
      <c r="A565" s="17"/>
      <c r="B565" s="17"/>
      <c r="C565" s="17"/>
      <c r="D565" s="17"/>
      <c r="E565" s="17"/>
      <c r="F565" s="17"/>
      <c r="G565" s="20"/>
      <c r="H565" s="17"/>
      <c r="I565" s="17"/>
      <c r="J565" s="21"/>
      <c r="K565" s="17"/>
      <c r="L565" s="22"/>
      <c r="M565" s="22"/>
      <c r="N565" s="23"/>
      <c r="O565" s="23"/>
      <c r="P565" s="24"/>
      <c r="Q565" s="20"/>
      <c r="R565" s="17"/>
      <c r="S565" s="24"/>
      <c r="T565" s="24"/>
      <c r="U565" s="25"/>
      <c r="V565" s="17"/>
      <c r="W565" s="17"/>
      <c r="X565" s="17"/>
      <c r="Y565" s="17"/>
      <c r="Z565" s="17"/>
    </row>
    <row r="566" spans="1:26" ht="15.75" customHeight="1">
      <c r="A566" s="17"/>
      <c r="B566" s="17"/>
      <c r="C566" s="17"/>
      <c r="D566" s="17"/>
      <c r="E566" s="17"/>
      <c r="F566" s="17"/>
      <c r="G566" s="20"/>
      <c r="H566" s="17"/>
      <c r="I566" s="17"/>
      <c r="J566" s="21"/>
      <c r="K566" s="17"/>
      <c r="L566" s="22"/>
      <c r="M566" s="22"/>
      <c r="N566" s="23"/>
      <c r="O566" s="23"/>
      <c r="P566" s="24"/>
      <c r="Q566" s="20"/>
      <c r="R566" s="17"/>
      <c r="S566" s="24"/>
      <c r="T566" s="24"/>
      <c r="U566" s="25"/>
      <c r="V566" s="17"/>
      <c r="W566" s="17"/>
      <c r="X566" s="17"/>
      <c r="Y566" s="17"/>
      <c r="Z566" s="17"/>
    </row>
    <row r="567" spans="1:26" ht="15.75" customHeight="1">
      <c r="A567" s="17"/>
      <c r="B567" s="17"/>
      <c r="C567" s="17"/>
      <c r="D567" s="17"/>
      <c r="E567" s="17"/>
      <c r="F567" s="17"/>
      <c r="G567" s="20"/>
      <c r="H567" s="17"/>
      <c r="I567" s="17"/>
      <c r="J567" s="21"/>
      <c r="K567" s="17"/>
      <c r="L567" s="22"/>
      <c r="M567" s="22"/>
      <c r="N567" s="23"/>
      <c r="O567" s="23"/>
      <c r="P567" s="24"/>
      <c r="Q567" s="20"/>
      <c r="R567" s="17"/>
      <c r="S567" s="24"/>
      <c r="T567" s="24"/>
      <c r="U567" s="25"/>
      <c r="V567" s="17"/>
      <c r="W567" s="17"/>
      <c r="X567" s="17"/>
      <c r="Y567" s="17"/>
      <c r="Z567" s="17"/>
    </row>
    <row r="568" spans="1:26" ht="15.75" customHeight="1">
      <c r="A568" s="17"/>
      <c r="B568" s="17"/>
      <c r="C568" s="17"/>
      <c r="D568" s="17"/>
      <c r="E568" s="17"/>
      <c r="F568" s="17"/>
      <c r="G568" s="20"/>
      <c r="H568" s="17"/>
      <c r="I568" s="17"/>
      <c r="J568" s="21"/>
      <c r="K568" s="17"/>
      <c r="L568" s="22"/>
      <c r="M568" s="22"/>
      <c r="N568" s="23"/>
      <c r="O568" s="23"/>
      <c r="P568" s="24"/>
      <c r="Q568" s="20"/>
      <c r="R568" s="17"/>
      <c r="S568" s="24"/>
      <c r="T568" s="24"/>
      <c r="U568" s="25"/>
      <c r="V568" s="17"/>
      <c r="W568" s="17"/>
      <c r="X568" s="17"/>
      <c r="Y568" s="17"/>
      <c r="Z568" s="17"/>
    </row>
    <row r="569" spans="1:26" ht="15.75" customHeight="1">
      <c r="A569" s="17"/>
      <c r="B569" s="17"/>
      <c r="C569" s="17"/>
      <c r="D569" s="17"/>
      <c r="E569" s="17"/>
      <c r="F569" s="17"/>
      <c r="G569" s="20"/>
      <c r="H569" s="17"/>
      <c r="I569" s="17"/>
      <c r="J569" s="21"/>
      <c r="K569" s="17"/>
      <c r="L569" s="22"/>
      <c r="M569" s="22"/>
      <c r="N569" s="23"/>
      <c r="O569" s="23"/>
      <c r="P569" s="24"/>
      <c r="Q569" s="20"/>
      <c r="R569" s="17"/>
      <c r="S569" s="24"/>
      <c r="T569" s="24"/>
      <c r="U569" s="25"/>
      <c r="V569" s="17"/>
      <c r="W569" s="17"/>
      <c r="X569" s="17"/>
      <c r="Y569" s="17"/>
      <c r="Z569" s="17"/>
    </row>
    <row r="570" spans="1:26" ht="15.75" customHeight="1">
      <c r="A570" s="17"/>
      <c r="B570" s="17"/>
      <c r="C570" s="17"/>
      <c r="D570" s="17"/>
      <c r="E570" s="17"/>
      <c r="F570" s="17"/>
      <c r="G570" s="20"/>
      <c r="H570" s="17"/>
      <c r="I570" s="17"/>
      <c r="J570" s="21"/>
      <c r="K570" s="17"/>
      <c r="L570" s="22"/>
      <c r="M570" s="22"/>
      <c r="N570" s="23"/>
      <c r="O570" s="23"/>
      <c r="P570" s="24"/>
      <c r="Q570" s="20"/>
      <c r="R570" s="17"/>
      <c r="S570" s="24"/>
      <c r="T570" s="24"/>
      <c r="U570" s="25"/>
      <c r="V570" s="17"/>
      <c r="W570" s="17"/>
      <c r="X570" s="17"/>
      <c r="Y570" s="17"/>
      <c r="Z570" s="17"/>
    </row>
    <row r="571" spans="1:26" ht="15.75" customHeight="1">
      <c r="A571" s="17"/>
      <c r="B571" s="17"/>
      <c r="C571" s="17"/>
      <c r="D571" s="17"/>
      <c r="E571" s="17"/>
      <c r="F571" s="17"/>
      <c r="G571" s="20"/>
      <c r="H571" s="17"/>
      <c r="I571" s="17"/>
      <c r="J571" s="21"/>
      <c r="K571" s="17"/>
      <c r="L571" s="22"/>
      <c r="M571" s="22"/>
      <c r="N571" s="23"/>
      <c r="O571" s="23"/>
      <c r="P571" s="24"/>
      <c r="Q571" s="20"/>
      <c r="R571" s="17"/>
      <c r="S571" s="24"/>
      <c r="T571" s="24"/>
      <c r="U571" s="25"/>
      <c r="V571" s="17"/>
      <c r="W571" s="17"/>
      <c r="X571" s="17"/>
      <c r="Y571" s="17"/>
      <c r="Z571" s="17"/>
    </row>
    <row r="572" spans="1:26" ht="15.75" customHeight="1">
      <c r="A572" s="17"/>
      <c r="B572" s="17"/>
      <c r="C572" s="17"/>
      <c r="D572" s="17"/>
      <c r="E572" s="17"/>
      <c r="F572" s="17"/>
      <c r="G572" s="20"/>
      <c r="H572" s="17"/>
      <c r="I572" s="17"/>
      <c r="J572" s="21"/>
      <c r="K572" s="17"/>
      <c r="L572" s="22"/>
      <c r="M572" s="22"/>
      <c r="N572" s="23"/>
      <c r="O572" s="23"/>
      <c r="P572" s="24"/>
      <c r="Q572" s="20"/>
      <c r="R572" s="17"/>
      <c r="S572" s="24"/>
      <c r="T572" s="24"/>
      <c r="U572" s="25"/>
      <c r="V572" s="17"/>
      <c r="W572" s="17"/>
      <c r="X572" s="17"/>
      <c r="Y572" s="17"/>
      <c r="Z572" s="17"/>
    </row>
    <row r="573" spans="1:26" ht="15.75" customHeight="1">
      <c r="A573" s="17"/>
      <c r="B573" s="17"/>
      <c r="C573" s="17"/>
      <c r="D573" s="17"/>
      <c r="E573" s="17"/>
      <c r="F573" s="17"/>
      <c r="G573" s="20"/>
      <c r="H573" s="17"/>
      <c r="I573" s="17"/>
      <c r="J573" s="21"/>
      <c r="K573" s="17"/>
      <c r="L573" s="22"/>
      <c r="M573" s="22"/>
      <c r="N573" s="23"/>
      <c r="O573" s="23"/>
      <c r="P573" s="24"/>
      <c r="Q573" s="20"/>
      <c r="R573" s="17"/>
      <c r="S573" s="24"/>
      <c r="T573" s="24"/>
      <c r="U573" s="25"/>
      <c r="V573" s="17"/>
      <c r="W573" s="17"/>
      <c r="X573" s="17"/>
      <c r="Y573" s="17"/>
      <c r="Z573" s="17"/>
    </row>
    <row r="574" spans="1:26" ht="15.75" customHeight="1">
      <c r="A574" s="17"/>
      <c r="B574" s="17"/>
      <c r="C574" s="17"/>
      <c r="D574" s="17"/>
      <c r="E574" s="17"/>
      <c r="F574" s="17"/>
      <c r="G574" s="20"/>
      <c r="H574" s="17"/>
      <c r="I574" s="17"/>
      <c r="J574" s="21"/>
      <c r="K574" s="17"/>
      <c r="L574" s="22"/>
      <c r="M574" s="22"/>
      <c r="N574" s="23"/>
      <c r="O574" s="23"/>
      <c r="P574" s="24"/>
      <c r="Q574" s="20"/>
      <c r="R574" s="17"/>
      <c r="S574" s="24"/>
      <c r="T574" s="24"/>
      <c r="U574" s="25"/>
      <c r="V574" s="17"/>
      <c r="W574" s="17"/>
      <c r="X574" s="17"/>
      <c r="Y574" s="17"/>
      <c r="Z574" s="17"/>
    </row>
    <row r="575" spans="1:26" ht="15.75" customHeight="1">
      <c r="A575" s="17"/>
      <c r="B575" s="17"/>
      <c r="C575" s="17"/>
      <c r="D575" s="17"/>
      <c r="E575" s="17"/>
      <c r="F575" s="17"/>
      <c r="G575" s="20"/>
      <c r="H575" s="17"/>
      <c r="I575" s="17"/>
      <c r="J575" s="21"/>
      <c r="K575" s="17"/>
      <c r="L575" s="22"/>
      <c r="M575" s="22"/>
      <c r="N575" s="23"/>
      <c r="O575" s="23"/>
      <c r="P575" s="24"/>
      <c r="Q575" s="20"/>
      <c r="R575" s="17"/>
      <c r="S575" s="24"/>
      <c r="T575" s="24"/>
      <c r="U575" s="25"/>
      <c r="V575" s="17"/>
      <c r="W575" s="17"/>
      <c r="X575" s="17"/>
      <c r="Y575" s="17"/>
      <c r="Z575" s="17"/>
    </row>
    <row r="576" spans="1:26" ht="15.75" customHeight="1">
      <c r="A576" s="17"/>
      <c r="B576" s="17"/>
      <c r="C576" s="17"/>
      <c r="D576" s="17"/>
      <c r="E576" s="17"/>
      <c r="F576" s="17"/>
      <c r="G576" s="20"/>
      <c r="H576" s="17"/>
      <c r="I576" s="17"/>
      <c r="J576" s="21"/>
      <c r="K576" s="17"/>
      <c r="L576" s="22"/>
      <c r="M576" s="22"/>
      <c r="N576" s="23"/>
      <c r="O576" s="23"/>
      <c r="P576" s="24"/>
      <c r="Q576" s="20"/>
      <c r="R576" s="17"/>
      <c r="S576" s="24"/>
      <c r="T576" s="24"/>
      <c r="U576" s="25"/>
      <c r="V576" s="17"/>
      <c r="W576" s="17"/>
      <c r="X576" s="17"/>
      <c r="Y576" s="17"/>
      <c r="Z576" s="17"/>
    </row>
    <row r="577" spans="1:26" ht="15.75" customHeight="1">
      <c r="A577" s="17"/>
      <c r="B577" s="17"/>
      <c r="C577" s="17"/>
      <c r="D577" s="17"/>
      <c r="E577" s="17"/>
      <c r="F577" s="17"/>
      <c r="G577" s="20"/>
      <c r="H577" s="17"/>
      <c r="I577" s="17"/>
      <c r="J577" s="21"/>
      <c r="K577" s="17"/>
      <c r="L577" s="22"/>
      <c r="M577" s="22"/>
      <c r="N577" s="23"/>
      <c r="O577" s="23"/>
      <c r="P577" s="24"/>
      <c r="Q577" s="20"/>
      <c r="R577" s="17"/>
      <c r="S577" s="24"/>
      <c r="T577" s="24"/>
      <c r="U577" s="25"/>
      <c r="V577" s="17"/>
      <c r="W577" s="17"/>
      <c r="X577" s="17"/>
      <c r="Y577" s="17"/>
      <c r="Z577" s="17"/>
    </row>
    <row r="578" spans="1:26" ht="15.75" customHeight="1">
      <c r="A578" s="17"/>
      <c r="B578" s="17"/>
      <c r="C578" s="17"/>
      <c r="D578" s="17"/>
      <c r="E578" s="17"/>
      <c r="F578" s="17"/>
      <c r="G578" s="20"/>
      <c r="H578" s="17"/>
      <c r="I578" s="17"/>
      <c r="J578" s="21"/>
      <c r="K578" s="17"/>
      <c r="L578" s="22"/>
      <c r="M578" s="22"/>
      <c r="N578" s="23"/>
      <c r="O578" s="23"/>
      <c r="P578" s="24"/>
      <c r="Q578" s="20"/>
      <c r="R578" s="17"/>
      <c r="S578" s="24"/>
      <c r="T578" s="24"/>
      <c r="U578" s="25"/>
      <c r="V578" s="17"/>
      <c r="W578" s="17"/>
      <c r="X578" s="17"/>
      <c r="Y578" s="17"/>
      <c r="Z578" s="17"/>
    </row>
    <row r="579" spans="1:26" ht="15.75" customHeight="1">
      <c r="A579" s="17"/>
      <c r="B579" s="17"/>
      <c r="C579" s="17"/>
      <c r="D579" s="17"/>
      <c r="E579" s="17"/>
      <c r="F579" s="17"/>
      <c r="G579" s="20"/>
      <c r="H579" s="17"/>
      <c r="I579" s="17"/>
      <c r="J579" s="21"/>
      <c r="K579" s="17"/>
      <c r="L579" s="22"/>
      <c r="M579" s="22"/>
      <c r="N579" s="23"/>
      <c r="O579" s="23"/>
      <c r="P579" s="24"/>
      <c r="Q579" s="20"/>
      <c r="R579" s="17"/>
      <c r="S579" s="24"/>
      <c r="T579" s="24"/>
      <c r="U579" s="25"/>
      <c r="V579" s="17"/>
      <c r="W579" s="17"/>
      <c r="X579" s="17"/>
      <c r="Y579" s="17"/>
      <c r="Z579" s="17"/>
    </row>
    <row r="580" spans="1:26" ht="15.75" customHeight="1">
      <c r="A580" s="17"/>
      <c r="B580" s="17"/>
      <c r="C580" s="17"/>
      <c r="D580" s="17"/>
      <c r="E580" s="17"/>
      <c r="F580" s="17"/>
      <c r="G580" s="20"/>
      <c r="H580" s="17"/>
      <c r="I580" s="17"/>
      <c r="J580" s="21"/>
      <c r="K580" s="17"/>
      <c r="L580" s="22"/>
      <c r="M580" s="22"/>
      <c r="N580" s="23"/>
      <c r="O580" s="23"/>
      <c r="P580" s="24"/>
      <c r="Q580" s="20"/>
      <c r="R580" s="17"/>
      <c r="S580" s="24"/>
      <c r="T580" s="24"/>
      <c r="U580" s="25"/>
      <c r="V580" s="17"/>
      <c r="W580" s="17"/>
      <c r="X580" s="17"/>
      <c r="Y580" s="17"/>
      <c r="Z580" s="17"/>
    </row>
    <row r="581" spans="1:26" ht="15.75" customHeight="1">
      <c r="A581" s="17"/>
      <c r="B581" s="17"/>
      <c r="C581" s="17"/>
      <c r="D581" s="17"/>
      <c r="E581" s="17"/>
      <c r="F581" s="17"/>
      <c r="G581" s="20"/>
      <c r="H581" s="17"/>
      <c r="I581" s="17"/>
      <c r="J581" s="21"/>
      <c r="K581" s="17"/>
      <c r="L581" s="22"/>
      <c r="M581" s="22"/>
      <c r="N581" s="23"/>
      <c r="O581" s="23"/>
      <c r="P581" s="24"/>
      <c r="Q581" s="20"/>
      <c r="R581" s="17"/>
      <c r="S581" s="24"/>
      <c r="T581" s="24"/>
      <c r="U581" s="25"/>
      <c r="V581" s="17"/>
      <c r="W581" s="17"/>
      <c r="X581" s="17"/>
      <c r="Y581" s="17"/>
      <c r="Z581" s="17"/>
    </row>
    <row r="582" spans="1:26" ht="15.75" customHeight="1">
      <c r="A582" s="17"/>
      <c r="B582" s="17"/>
      <c r="C582" s="17"/>
      <c r="D582" s="17"/>
      <c r="E582" s="17"/>
      <c r="F582" s="17"/>
      <c r="G582" s="20"/>
      <c r="H582" s="17"/>
      <c r="I582" s="17"/>
      <c r="J582" s="21"/>
      <c r="K582" s="17"/>
      <c r="L582" s="22"/>
      <c r="M582" s="22"/>
      <c r="N582" s="23"/>
      <c r="O582" s="23"/>
      <c r="P582" s="24"/>
      <c r="Q582" s="20"/>
      <c r="R582" s="17"/>
      <c r="S582" s="24"/>
      <c r="T582" s="24"/>
      <c r="U582" s="25"/>
      <c r="V582" s="17"/>
      <c r="W582" s="17"/>
      <c r="X582" s="17"/>
      <c r="Y582" s="17"/>
      <c r="Z582" s="17"/>
    </row>
    <row r="583" spans="1:26" ht="15.75" customHeight="1">
      <c r="A583" s="17"/>
      <c r="B583" s="17"/>
      <c r="C583" s="17"/>
      <c r="D583" s="17"/>
      <c r="E583" s="17"/>
      <c r="F583" s="17"/>
      <c r="G583" s="20"/>
      <c r="H583" s="17"/>
      <c r="I583" s="17"/>
      <c r="J583" s="21"/>
      <c r="K583" s="17"/>
      <c r="L583" s="22"/>
      <c r="M583" s="22"/>
      <c r="N583" s="23"/>
      <c r="O583" s="23"/>
      <c r="P583" s="24"/>
      <c r="Q583" s="20"/>
      <c r="R583" s="17"/>
      <c r="S583" s="24"/>
      <c r="T583" s="24"/>
      <c r="U583" s="25"/>
      <c r="V583" s="17"/>
      <c r="W583" s="17"/>
      <c r="X583" s="17"/>
      <c r="Y583" s="17"/>
      <c r="Z583" s="17"/>
    </row>
    <row r="584" spans="1:26" ht="15.75" customHeight="1">
      <c r="A584" s="17"/>
      <c r="B584" s="17"/>
      <c r="C584" s="17"/>
      <c r="D584" s="17"/>
      <c r="E584" s="17"/>
      <c r="F584" s="17"/>
      <c r="G584" s="20"/>
      <c r="H584" s="17"/>
      <c r="I584" s="17"/>
      <c r="J584" s="21"/>
      <c r="K584" s="17"/>
      <c r="L584" s="22"/>
      <c r="M584" s="22"/>
      <c r="N584" s="23"/>
      <c r="O584" s="23"/>
      <c r="P584" s="24"/>
      <c r="Q584" s="20"/>
      <c r="R584" s="17"/>
      <c r="S584" s="24"/>
      <c r="T584" s="24"/>
      <c r="U584" s="25"/>
      <c r="V584" s="17"/>
      <c r="W584" s="17"/>
      <c r="X584" s="17"/>
      <c r="Y584" s="17"/>
      <c r="Z584" s="17"/>
    </row>
    <row r="585" spans="1:26" ht="15.75" customHeight="1">
      <c r="A585" s="17"/>
      <c r="B585" s="17"/>
      <c r="C585" s="17"/>
      <c r="D585" s="17"/>
      <c r="E585" s="17"/>
      <c r="F585" s="17"/>
      <c r="G585" s="20"/>
      <c r="H585" s="17"/>
      <c r="I585" s="17"/>
      <c r="J585" s="21"/>
      <c r="K585" s="17"/>
      <c r="L585" s="22"/>
      <c r="M585" s="22"/>
      <c r="N585" s="23"/>
      <c r="O585" s="23"/>
      <c r="P585" s="24"/>
      <c r="Q585" s="20"/>
      <c r="R585" s="17"/>
      <c r="S585" s="24"/>
      <c r="T585" s="24"/>
      <c r="U585" s="25"/>
      <c r="V585" s="17"/>
      <c r="W585" s="17"/>
      <c r="X585" s="17"/>
      <c r="Y585" s="17"/>
      <c r="Z585" s="17"/>
    </row>
    <row r="586" spans="1:26" ht="15.75" customHeight="1">
      <c r="A586" s="17"/>
      <c r="B586" s="17"/>
      <c r="C586" s="17"/>
      <c r="D586" s="17"/>
      <c r="E586" s="17"/>
      <c r="F586" s="17"/>
      <c r="G586" s="20"/>
      <c r="H586" s="17"/>
      <c r="I586" s="17"/>
      <c r="J586" s="21"/>
      <c r="K586" s="17"/>
      <c r="L586" s="22"/>
      <c r="M586" s="22"/>
      <c r="N586" s="23"/>
      <c r="O586" s="23"/>
      <c r="P586" s="24"/>
      <c r="Q586" s="20"/>
      <c r="R586" s="17"/>
      <c r="S586" s="24"/>
      <c r="T586" s="24"/>
      <c r="U586" s="25"/>
      <c r="V586" s="17"/>
      <c r="W586" s="17"/>
      <c r="X586" s="17"/>
      <c r="Y586" s="17"/>
      <c r="Z586" s="17"/>
    </row>
    <row r="587" spans="1:26" ht="15.75" customHeight="1">
      <c r="A587" s="17"/>
      <c r="B587" s="17"/>
      <c r="C587" s="17"/>
      <c r="D587" s="17"/>
      <c r="E587" s="17"/>
      <c r="F587" s="17"/>
      <c r="G587" s="20"/>
      <c r="H587" s="17"/>
      <c r="I587" s="17"/>
      <c r="J587" s="21"/>
      <c r="K587" s="17"/>
      <c r="L587" s="22"/>
      <c r="M587" s="22"/>
      <c r="N587" s="23"/>
      <c r="O587" s="23"/>
      <c r="P587" s="24"/>
      <c r="Q587" s="20"/>
      <c r="R587" s="17"/>
      <c r="S587" s="24"/>
      <c r="T587" s="24"/>
      <c r="U587" s="25"/>
      <c r="V587" s="17"/>
      <c r="W587" s="17"/>
      <c r="X587" s="17"/>
      <c r="Y587" s="17"/>
      <c r="Z587" s="17"/>
    </row>
    <row r="588" spans="1:26" ht="15.75" customHeight="1">
      <c r="A588" s="17"/>
      <c r="B588" s="17"/>
      <c r="C588" s="17"/>
      <c r="D588" s="17"/>
      <c r="E588" s="17"/>
      <c r="F588" s="17"/>
      <c r="G588" s="20"/>
      <c r="H588" s="17"/>
      <c r="I588" s="17"/>
      <c r="J588" s="21"/>
      <c r="K588" s="17"/>
      <c r="L588" s="22"/>
      <c r="M588" s="22"/>
      <c r="N588" s="23"/>
      <c r="O588" s="23"/>
      <c r="P588" s="24"/>
      <c r="Q588" s="20"/>
      <c r="R588" s="17"/>
      <c r="S588" s="24"/>
      <c r="T588" s="24"/>
      <c r="U588" s="25"/>
      <c r="V588" s="17"/>
      <c r="W588" s="17"/>
      <c r="X588" s="17"/>
      <c r="Y588" s="17"/>
      <c r="Z588" s="17"/>
    </row>
    <row r="589" spans="1:26" ht="15.75" customHeight="1">
      <c r="A589" s="17"/>
      <c r="B589" s="17"/>
      <c r="C589" s="17"/>
      <c r="D589" s="17"/>
      <c r="E589" s="17"/>
      <c r="F589" s="17"/>
      <c r="G589" s="20"/>
      <c r="H589" s="17"/>
      <c r="I589" s="17"/>
      <c r="J589" s="21"/>
      <c r="K589" s="17"/>
      <c r="L589" s="22"/>
      <c r="M589" s="22"/>
      <c r="N589" s="23"/>
      <c r="O589" s="23"/>
      <c r="P589" s="24"/>
      <c r="Q589" s="20"/>
      <c r="R589" s="17"/>
      <c r="S589" s="24"/>
      <c r="T589" s="24"/>
      <c r="U589" s="25"/>
      <c r="V589" s="17"/>
      <c r="W589" s="17"/>
      <c r="X589" s="17"/>
      <c r="Y589" s="17"/>
      <c r="Z589" s="17"/>
    </row>
    <row r="590" spans="1:26" ht="15.75" customHeight="1">
      <c r="A590" s="17"/>
      <c r="B590" s="17"/>
      <c r="C590" s="17"/>
      <c r="D590" s="17"/>
      <c r="E590" s="17"/>
      <c r="F590" s="17"/>
      <c r="G590" s="20"/>
      <c r="H590" s="17"/>
      <c r="I590" s="17"/>
      <c r="J590" s="21"/>
      <c r="K590" s="17"/>
      <c r="L590" s="22"/>
      <c r="M590" s="22"/>
      <c r="N590" s="23"/>
      <c r="O590" s="23"/>
      <c r="P590" s="24"/>
      <c r="Q590" s="20"/>
      <c r="R590" s="17"/>
      <c r="S590" s="24"/>
      <c r="T590" s="24"/>
      <c r="U590" s="25"/>
      <c r="V590" s="17"/>
      <c r="W590" s="17"/>
      <c r="X590" s="17"/>
      <c r="Y590" s="17"/>
      <c r="Z590" s="17"/>
    </row>
    <row r="591" spans="1:26" ht="15.75" customHeight="1">
      <c r="A591" s="17"/>
      <c r="B591" s="17"/>
      <c r="C591" s="17"/>
      <c r="D591" s="17"/>
      <c r="E591" s="17"/>
      <c r="F591" s="17"/>
      <c r="G591" s="20"/>
      <c r="H591" s="17"/>
      <c r="I591" s="17"/>
      <c r="J591" s="21"/>
      <c r="K591" s="17"/>
      <c r="L591" s="22"/>
      <c r="M591" s="22"/>
      <c r="N591" s="23"/>
      <c r="O591" s="23"/>
      <c r="P591" s="24"/>
      <c r="Q591" s="20"/>
      <c r="R591" s="17"/>
      <c r="S591" s="24"/>
      <c r="T591" s="24"/>
      <c r="U591" s="25"/>
      <c r="V591" s="17"/>
      <c r="W591" s="17"/>
      <c r="X591" s="17"/>
      <c r="Y591" s="17"/>
      <c r="Z591" s="17"/>
    </row>
    <row r="592" spans="1:26" ht="15.75" customHeight="1">
      <c r="A592" s="17"/>
      <c r="B592" s="17"/>
      <c r="C592" s="17"/>
      <c r="D592" s="17"/>
      <c r="E592" s="17"/>
      <c r="F592" s="17"/>
      <c r="G592" s="20"/>
      <c r="H592" s="17"/>
      <c r="I592" s="17"/>
      <c r="J592" s="21"/>
      <c r="K592" s="17"/>
      <c r="L592" s="22"/>
      <c r="M592" s="22"/>
      <c r="N592" s="23"/>
      <c r="O592" s="23"/>
      <c r="P592" s="24"/>
      <c r="Q592" s="20"/>
      <c r="R592" s="17"/>
      <c r="S592" s="24"/>
      <c r="T592" s="24"/>
      <c r="U592" s="25"/>
      <c r="V592" s="17"/>
      <c r="W592" s="17"/>
      <c r="X592" s="17"/>
      <c r="Y592" s="17"/>
      <c r="Z592" s="17"/>
    </row>
    <row r="593" spans="1:26" ht="15.75" customHeight="1">
      <c r="A593" s="17"/>
      <c r="B593" s="17"/>
      <c r="C593" s="17"/>
      <c r="D593" s="17"/>
      <c r="E593" s="17"/>
      <c r="F593" s="17"/>
      <c r="G593" s="20"/>
      <c r="H593" s="17"/>
      <c r="I593" s="17"/>
      <c r="J593" s="21"/>
      <c r="K593" s="17"/>
      <c r="L593" s="22"/>
      <c r="M593" s="22"/>
      <c r="N593" s="23"/>
      <c r="O593" s="23"/>
      <c r="P593" s="24"/>
      <c r="Q593" s="20"/>
      <c r="R593" s="17"/>
      <c r="S593" s="24"/>
      <c r="T593" s="24"/>
      <c r="U593" s="25"/>
      <c r="V593" s="17"/>
      <c r="W593" s="17"/>
      <c r="X593" s="17"/>
      <c r="Y593" s="17"/>
      <c r="Z593" s="17"/>
    </row>
    <row r="594" spans="1:26" ht="15.75" customHeight="1">
      <c r="A594" s="17"/>
      <c r="B594" s="17"/>
      <c r="C594" s="17"/>
      <c r="D594" s="17"/>
      <c r="E594" s="17"/>
      <c r="F594" s="17"/>
      <c r="G594" s="20"/>
      <c r="H594" s="17"/>
      <c r="I594" s="17"/>
      <c r="J594" s="21"/>
      <c r="K594" s="17"/>
      <c r="L594" s="22"/>
      <c r="M594" s="22"/>
      <c r="N594" s="23"/>
      <c r="O594" s="23"/>
      <c r="P594" s="24"/>
      <c r="Q594" s="20"/>
      <c r="R594" s="17"/>
      <c r="S594" s="24"/>
      <c r="T594" s="24"/>
      <c r="U594" s="25"/>
      <c r="V594" s="17"/>
      <c r="W594" s="17"/>
      <c r="X594" s="17"/>
      <c r="Y594" s="17"/>
      <c r="Z594" s="17"/>
    </row>
    <row r="595" spans="1:26" ht="15.75" customHeight="1">
      <c r="A595" s="17"/>
      <c r="B595" s="17"/>
      <c r="C595" s="17"/>
      <c r="D595" s="17"/>
      <c r="E595" s="17"/>
      <c r="F595" s="17"/>
      <c r="G595" s="20"/>
      <c r="H595" s="17"/>
      <c r="I595" s="17"/>
      <c r="J595" s="21"/>
      <c r="K595" s="17"/>
      <c r="L595" s="22"/>
      <c r="M595" s="22"/>
      <c r="N595" s="23"/>
      <c r="O595" s="23"/>
      <c r="P595" s="24"/>
      <c r="Q595" s="20"/>
      <c r="R595" s="17"/>
      <c r="S595" s="24"/>
      <c r="T595" s="24"/>
      <c r="U595" s="25"/>
      <c r="V595" s="17"/>
      <c r="W595" s="17"/>
      <c r="X595" s="17"/>
      <c r="Y595" s="17"/>
      <c r="Z595" s="17"/>
    </row>
    <row r="596" spans="1:26" ht="15.75" customHeight="1">
      <c r="A596" s="17"/>
      <c r="B596" s="17"/>
      <c r="C596" s="17"/>
      <c r="D596" s="17"/>
      <c r="E596" s="17"/>
      <c r="F596" s="17"/>
      <c r="G596" s="20"/>
      <c r="H596" s="17"/>
      <c r="I596" s="17"/>
      <c r="J596" s="21"/>
      <c r="K596" s="17"/>
      <c r="L596" s="22"/>
      <c r="M596" s="22"/>
      <c r="N596" s="23"/>
      <c r="O596" s="23"/>
      <c r="P596" s="24"/>
      <c r="Q596" s="20"/>
      <c r="R596" s="17"/>
      <c r="S596" s="24"/>
      <c r="T596" s="24"/>
      <c r="U596" s="25"/>
      <c r="V596" s="17"/>
      <c r="W596" s="17"/>
      <c r="X596" s="17"/>
      <c r="Y596" s="17"/>
      <c r="Z596" s="17"/>
    </row>
    <row r="597" spans="1:26" ht="15.75" customHeight="1">
      <c r="A597" s="17"/>
      <c r="B597" s="17"/>
      <c r="C597" s="17"/>
      <c r="D597" s="17"/>
      <c r="E597" s="17"/>
      <c r="F597" s="17"/>
      <c r="G597" s="20"/>
      <c r="H597" s="17"/>
      <c r="I597" s="17"/>
      <c r="J597" s="21"/>
      <c r="K597" s="17"/>
      <c r="L597" s="22"/>
      <c r="M597" s="22"/>
      <c r="N597" s="23"/>
      <c r="O597" s="23"/>
      <c r="P597" s="24"/>
      <c r="Q597" s="20"/>
      <c r="R597" s="17"/>
      <c r="S597" s="24"/>
      <c r="T597" s="24"/>
      <c r="U597" s="25"/>
      <c r="V597" s="17"/>
      <c r="W597" s="17"/>
      <c r="X597" s="17"/>
      <c r="Y597" s="17"/>
      <c r="Z597" s="17"/>
    </row>
    <row r="598" spans="1:26" ht="15.75" customHeight="1">
      <c r="A598" s="17"/>
      <c r="B598" s="17"/>
      <c r="C598" s="17"/>
      <c r="D598" s="17"/>
      <c r="E598" s="17"/>
      <c r="F598" s="17"/>
      <c r="G598" s="20"/>
      <c r="H598" s="17"/>
      <c r="I598" s="17"/>
      <c r="J598" s="21"/>
      <c r="K598" s="17"/>
      <c r="L598" s="22"/>
      <c r="M598" s="22"/>
      <c r="N598" s="23"/>
      <c r="O598" s="23"/>
      <c r="P598" s="24"/>
      <c r="Q598" s="20"/>
      <c r="R598" s="17"/>
      <c r="S598" s="24"/>
      <c r="T598" s="24"/>
      <c r="U598" s="25"/>
      <c r="V598" s="17"/>
      <c r="W598" s="17"/>
      <c r="X598" s="17"/>
      <c r="Y598" s="17"/>
      <c r="Z598" s="17"/>
    </row>
    <row r="599" spans="1:26" ht="15.75" customHeight="1">
      <c r="A599" s="17"/>
      <c r="B599" s="17"/>
      <c r="C599" s="17"/>
      <c r="D599" s="17"/>
      <c r="E599" s="17"/>
      <c r="F599" s="17"/>
      <c r="G599" s="20"/>
      <c r="H599" s="17"/>
      <c r="I599" s="17"/>
      <c r="J599" s="21"/>
      <c r="K599" s="17"/>
      <c r="L599" s="22"/>
      <c r="M599" s="22"/>
      <c r="N599" s="23"/>
      <c r="O599" s="23"/>
      <c r="P599" s="24"/>
      <c r="Q599" s="20"/>
      <c r="R599" s="17"/>
      <c r="S599" s="24"/>
      <c r="T599" s="24"/>
      <c r="U599" s="25"/>
      <c r="V599" s="17"/>
      <c r="W599" s="17"/>
      <c r="X599" s="17"/>
      <c r="Y599" s="17"/>
      <c r="Z599" s="17"/>
    </row>
    <row r="600" spans="1:26" ht="15.75" customHeight="1">
      <c r="A600" s="17"/>
      <c r="B600" s="17"/>
      <c r="C600" s="17"/>
      <c r="D600" s="17"/>
      <c r="E600" s="17"/>
      <c r="F600" s="17"/>
      <c r="G600" s="20"/>
      <c r="H600" s="17"/>
      <c r="I600" s="17"/>
      <c r="J600" s="21"/>
      <c r="K600" s="17"/>
      <c r="L600" s="22"/>
      <c r="M600" s="22"/>
      <c r="N600" s="23"/>
      <c r="O600" s="23"/>
      <c r="P600" s="24"/>
      <c r="Q600" s="20"/>
      <c r="R600" s="17"/>
      <c r="S600" s="24"/>
      <c r="T600" s="24"/>
      <c r="U600" s="25"/>
      <c r="V600" s="17"/>
      <c r="W600" s="17"/>
      <c r="X600" s="17"/>
      <c r="Y600" s="17"/>
      <c r="Z600" s="17"/>
    </row>
    <row r="601" spans="1:26" ht="15.75" customHeight="1">
      <c r="A601" s="17"/>
      <c r="B601" s="17"/>
      <c r="C601" s="17"/>
      <c r="D601" s="17"/>
      <c r="E601" s="17"/>
      <c r="F601" s="17"/>
      <c r="G601" s="20"/>
      <c r="H601" s="17"/>
      <c r="I601" s="17"/>
      <c r="J601" s="21"/>
      <c r="K601" s="17"/>
      <c r="L601" s="22"/>
      <c r="M601" s="22"/>
      <c r="N601" s="23"/>
      <c r="O601" s="23"/>
      <c r="P601" s="24"/>
      <c r="Q601" s="20"/>
      <c r="R601" s="17"/>
      <c r="S601" s="24"/>
      <c r="T601" s="24"/>
      <c r="U601" s="25"/>
      <c r="V601" s="17"/>
      <c r="W601" s="17"/>
      <c r="X601" s="17"/>
      <c r="Y601" s="17"/>
      <c r="Z601" s="17"/>
    </row>
    <row r="602" spans="1:26" ht="15.75" customHeight="1">
      <c r="A602" s="17"/>
      <c r="B602" s="17"/>
      <c r="C602" s="17"/>
      <c r="D602" s="17"/>
      <c r="E602" s="17"/>
      <c r="F602" s="17"/>
      <c r="G602" s="20"/>
      <c r="H602" s="17"/>
      <c r="I602" s="17"/>
      <c r="J602" s="21"/>
      <c r="K602" s="17"/>
      <c r="L602" s="22"/>
      <c r="M602" s="22"/>
      <c r="N602" s="23"/>
      <c r="O602" s="23"/>
      <c r="P602" s="24"/>
      <c r="Q602" s="20"/>
      <c r="R602" s="17"/>
      <c r="S602" s="24"/>
      <c r="T602" s="24"/>
      <c r="U602" s="25"/>
      <c r="V602" s="17"/>
      <c r="W602" s="17"/>
      <c r="X602" s="17"/>
      <c r="Y602" s="17"/>
      <c r="Z602" s="17"/>
    </row>
    <row r="603" spans="1:26" ht="15.75" customHeight="1">
      <c r="A603" s="17"/>
      <c r="B603" s="17"/>
      <c r="C603" s="17"/>
      <c r="D603" s="17"/>
      <c r="E603" s="17"/>
      <c r="F603" s="17"/>
      <c r="G603" s="20"/>
      <c r="H603" s="17"/>
      <c r="I603" s="17"/>
      <c r="J603" s="21"/>
      <c r="K603" s="17"/>
      <c r="L603" s="22"/>
      <c r="M603" s="22"/>
      <c r="N603" s="23"/>
      <c r="O603" s="23"/>
      <c r="P603" s="24"/>
      <c r="Q603" s="20"/>
      <c r="R603" s="17"/>
      <c r="S603" s="24"/>
      <c r="T603" s="24"/>
      <c r="U603" s="25"/>
      <c r="V603" s="17"/>
      <c r="W603" s="17"/>
      <c r="X603" s="17"/>
      <c r="Y603" s="17"/>
      <c r="Z603" s="17"/>
    </row>
    <row r="604" spans="1:26" ht="15.75" customHeight="1">
      <c r="A604" s="17"/>
      <c r="B604" s="17"/>
      <c r="C604" s="17"/>
      <c r="D604" s="17"/>
      <c r="E604" s="17"/>
      <c r="F604" s="17"/>
      <c r="G604" s="20"/>
      <c r="H604" s="17"/>
      <c r="I604" s="17"/>
      <c r="J604" s="21"/>
      <c r="K604" s="17"/>
      <c r="L604" s="22"/>
      <c r="M604" s="22"/>
      <c r="N604" s="23"/>
      <c r="O604" s="23"/>
      <c r="P604" s="24"/>
      <c r="Q604" s="20"/>
      <c r="R604" s="17"/>
      <c r="S604" s="24"/>
      <c r="T604" s="24"/>
      <c r="U604" s="25"/>
      <c r="V604" s="17"/>
      <c r="W604" s="17"/>
      <c r="X604" s="17"/>
      <c r="Y604" s="17"/>
      <c r="Z604" s="17"/>
    </row>
    <row r="605" spans="1:26" ht="15.75" customHeight="1">
      <c r="A605" s="17"/>
      <c r="B605" s="17"/>
      <c r="C605" s="17"/>
      <c r="D605" s="17"/>
      <c r="E605" s="17"/>
      <c r="F605" s="17"/>
      <c r="G605" s="20"/>
      <c r="H605" s="17"/>
      <c r="I605" s="17"/>
      <c r="J605" s="21"/>
      <c r="K605" s="17"/>
      <c r="L605" s="22"/>
      <c r="M605" s="22"/>
      <c r="N605" s="23"/>
      <c r="O605" s="23"/>
      <c r="P605" s="24"/>
      <c r="Q605" s="20"/>
      <c r="R605" s="17"/>
      <c r="S605" s="24"/>
      <c r="T605" s="24"/>
      <c r="U605" s="25"/>
      <c r="V605" s="17"/>
      <c r="W605" s="17"/>
      <c r="X605" s="17"/>
      <c r="Y605" s="17"/>
      <c r="Z605" s="17"/>
    </row>
    <row r="606" spans="1:26" ht="15.75" customHeight="1">
      <c r="A606" s="17"/>
      <c r="B606" s="17"/>
      <c r="C606" s="17"/>
      <c r="D606" s="17"/>
      <c r="E606" s="17"/>
      <c r="F606" s="17"/>
      <c r="G606" s="20"/>
      <c r="H606" s="17"/>
      <c r="I606" s="17"/>
      <c r="J606" s="21"/>
      <c r="K606" s="17"/>
      <c r="L606" s="22"/>
      <c r="M606" s="22"/>
      <c r="N606" s="23"/>
      <c r="O606" s="23"/>
      <c r="P606" s="24"/>
      <c r="Q606" s="20"/>
      <c r="R606" s="17"/>
      <c r="S606" s="24"/>
      <c r="T606" s="24"/>
      <c r="U606" s="25"/>
      <c r="V606" s="17"/>
      <c r="W606" s="17"/>
      <c r="X606" s="17"/>
      <c r="Y606" s="17"/>
      <c r="Z606" s="17"/>
    </row>
    <row r="607" spans="1:26" ht="15.75" customHeight="1">
      <c r="A607" s="17"/>
      <c r="B607" s="17"/>
      <c r="C607" s="17"/>
      <c r="D607" s="17"/>
      <c r="E607" s="17"/>
      <c r="F607" s="17"/>
      <c r="G607" s="20"/>
      <c r="H607" s="17"/>
      <c r="I607" s="17"/>
      <c r="J607" s="21"/>
      <c r="K607" s="17"/>
      <c r="L607" s="22"/>
      <c r="M607" s="22"/>
      <c r="N607" s="23"/>
      <c r="O607" s="23"/>
      <c r="P607" s="24"/>
      <c r="Q607" s="20"/>
      <c r="R607" s="17"/>
      <c r="S607" s="24"/>
      <c r="T607" s="24"/>
      <c r="U607" s="25"/>
      <c r="V607" s="17"/>
      <c r="W607" s="17"/>
      <c r="X607" s="17"/>
      <c r="Y607" s="17"/>
      <c r="Z607" s="17"/>
    </row>
    <row r="608" spans="1:26" ht="15.75" customHeight="1">
      <c r="A608" s="17"/>
      <c r="B608" s="17"/>
      <c r="C608" s="17"/>
      <c r="D608" s="17"/>
      <c r="E608" s="17"/>
      <c r="F608" s="17"/>
      <c r="G608" s="20"/>
      <c r="H608" s="17"/>
      <c r="I608" s="17"/>
      <c r="J608" s="21"/>
      <c r="K608" s="17"/>
      <c r="L608" s="22"/>
      <c r="M608" s="22"/>
      <c r="N608" s="23"/>
      <c r="O608" s="23"/>
      <c r="P608" s="24"/>
      <c r="Q608" s="20"/>
      <c r="R608" s="17"/>
      <c r="S608" s="24"/>
      <c r="T608" s="24"/>
      <c r="U608" s="25"/>
      <c r="V608" s="17"/>
      <c r="W608" s="17"/>
      <c r="X608" s="17"/>
      <c r="Y608" s="17"/>
      <c r="Z608" s="17"/>
    </row>
    <row r="609" spans="1:26" ht="15.75" customHeight="1">
      <c r="A609" s="17"/>
      <c r="B609" s="17"/>
      <c r="C609" s="17"/>
      <c r="D609" s="17"/>
      <c r="E609" s="17"/>
      <c r="F609" s="17"/>
      <c r="G609" s="20"/>
      <c r="H609" s="17"/>
      <c r="I609" s="17"/>
      <c r="J609" s="21"/>
      <c r="K609" s="17"/>
      <c r="L609" s="22"/>
      <c r="M609" s="22"/>
      <c r="N609" s="23"/>
      <c r="O609" s="23"/>
      <c r="P609" s="24"/>
      <c r="Q609" s="20"/>
      <c r="R609" s="17"/>
      <c r="S609" s="24"/>
      <c r="T609" s="24"/>
      <c r="U609" s="25"/>
      <c r="V609" s="17"/>
      <c r="W609" s="17"/>
      <c r="X609" s="17"/>
      <c r="Y609" s="17"/>
      <c r="Z609" s="17"/>
    </row>
    <row r="610" spans="1:26" ht="15.75" customHeight="1">
      <c r="A610" s="17"/>
      <c r="B610" s="17"/>
      <c r="C610" s="17"/>
      <c r="D610" s="17"/>
      <c r="E610" s="17"/>
      <c r="F610" s="17"/>
      <c r="G610" s="20"/>
      <c r="H610" s="17"/>
      <c r="I610" s="17"/>
      <c r="J610" s="21"/>
      <c r="K610" s="17"/>
      <c r="L610" s="22"/>
      <c r="M610" s="22"/>
      <c r="N610" s="23"/>
      <c r="O610" s="23"/>
      <c r="P610" s="24"/>
      <c r="Q610" s="20"/>
      <c r="R610" s="17"/>
      <c r="S610" s="24"/>
      <c r="T610" s="24"/>
      <c r="U610" s="25"/>
      <c r="V610" s="17"/>
      <c r="W610" s="17"/>
      <c r="X610" s="17"/>
      <c r="Y610" s="17"/>
      <c r="Z610" s="17"/>
    </row>
    <row r="611" spans="1:26" ht="15.75" customHeight="1">
      <c r="A611" s="17"/>
      <c r="B611" s="17"/>
      <c r="C611" s="17"/>
      <c r="D611" s="17"/>
      <c r="E611" s="17"/>
      <c r="F611" s="17"/>
      <c r="G611" s="20"/>
      <c r="H611" s="17"/>
      <c r="I611" s="17"/>
      <c r="J611" s="21"/>
      <c r="K611" s="17"/>
      <c r="L611" s="22"/>
      <c r="M611" s="22"/>
      <c r="N611" s="23"/>
      <c r="O611" s="23"/>
      <c r="P611" s="24"/>
      <c r="Q611" s="20"/>
      <c r="R611" s="17"/>
      <c r="S611" s="24"/>
      <c r="T611" s="24"/>
      <c r="U611" s="25"/>
      <c r="V611" s="17"/>
      <c r="W611" s="17"/>
      <c r="X611" s="17"/>
      <c r="Y611" s="17"/>
      <c r="Z611" s="17"/>
    </row>
    <row r="612" spans="1:26" ht="15.75" customHeight="1">
      <c r="A612" s="17"/>
      <c r="B612" s="17"/>
      <c r="C612" s="17"/>
      <c r="D612" s="17"/>
      <c r="E612" s="17"/>
      <c r="F612" s="17"/>
      <c r="G612" s="20"/>
      <c r="H612" s="17"/>
      <c r="I612" s="17"/>
      <c r="J612" s="21"/>
      <c r="K612" s="17"/>
      <c r="L612" s="22"/>
      <c r="M612" s="22"/>
      <c r="N612" s="23"/>
      <c r="O612" s="23"/>
      <c r="P612" s="24"/>
      <c r="Q612" s="20"/>
      <c r="R612" s="17"/>
      <c r="S612" s="24"/>
      <c r="T612" s="24"/>
      <c r="U612" s="25"/>
      <c r="V612" s="17"/>
      <c r="W612" s="17"/>
      <c r="X612" s="17"/>
      <c r="Y612" s="17"/>
      <c r="Z612" s="17"/>
    </row>
    <row r="613" spans="1:26" ht="15.75" customHeight="1">
      <c r="A613" s="17"/>
      <c r="B613" s="17"/>
      <c r="C613" s="17"/>
      <c r="D613" s="17"/>
      <c r="E613" s="17"/>
      <c r="F613" s="17"/>
      <c r="G613" s="20"/>
      <c r="H613" s="17"/>
      <c r="I613" s="17"/>
      <c r="J613" s="21"/>
      <c r="K613" s="17"/>
      <c r="L613" s="22"/>
      <c r="M613" s="22"/>
      <c r="N613" s="23"/>
      <c r="O613" s="23"/>
      <c r="P613" s="24"/>
      <c r="Q613" s="20"/>
      <c r="R613" s="17"/>
      <c r="S613" s="24"/>
      <c r="T613" s="24"/>
      <c r="U613" s="25"/>
      <c r="V613" s="17"/>
      <c r="W613" s="17"/>
      <c r="X613" s="17"/>
      <c r="Y613" s="17"/>
      <c r="Z613" s="17"/>
    </row>
    <row r="614" spans="1:26" ht="15.75" customHeight="1">
      <c r="A614" s="17"/>
      <c r="B614" s="17"/>
      <c r="C614" s="17"/>
      <c r="D614" s="17"/>
      <c r="E614" s="17"/>
      <c r="F614" s="17"/>
      <c r="G614" s="20"/>
      <c r="H614" s="17"/>
      <c r="I614" s="17"/>
      <c r="J614" s="21"/>
      <c r="K614" s="17"/>
      <c r="L614" s="22"/>
      <c r="M614" s="22"/>
      <c r="N614" s="23"/>
      <c r="O614" s="23"/>
      <c r="P614" s="24"/>
      <c r="Q614" s="20"/>
      <c r="R614" s="17"/>
      <c r="S614" s="24"/>
      <c r="T614" s="24"/>
      <c r="U614" s="25"/>
      <c r="V614" s="17"/>
      <c r="W614" s="17"/>
      <c r="X614" s="17"/>
      <c r="Y614" s="17"/>
      <c r="Z614" s="17"/>
    </row>
    <row r="615" spans="1:26" ht="15.75" customHeight="1">
      <c r="A615" s="17"/>
      <c r="B615" s="17"/>
      <c r="C615" s="17"/>
      <c r="D615" s="17"/>
      <c r="E615" s="17"/>
      <c r="F615" s="17"/>
      <c r="G615" s="20"/>
      <c r="H615" s="17"/>
      <c r="I615" s="17"/>
      <c r="J615" s="21"/>
      <c r="K615" s="17"/>
      <c r="L615" s="22"/>
      <c r="M615" s="22"/>
      <c r="N615" s="23"/>
      <c r="O615" s="23"/>
      <c r="P615" s="24"/>
      <c r="Q615" s="20"/>
      <c r="R615" s="17"/>
      <c r="S615" s="24"/>
      <c r="T615" s="24"/>
      <c r="U615" s="25"/>
      <c r="V615" s="17"/>
      <c r="W615" s="17"/>
      <c r="X615" s="17"/>
      <c r="Y615" s="17"/>
      <c r="Z615" s="17"/>
    </row>
    <row r="616" spans="1:26" ht="15.75" customHeight="1">
      <c r="A616" s="17"/>
      <c r="B616" s="17"/>
      <c r="C616" s="17"/>
      <c r="D616" s="17"/>
      <c r="E616" s="17"/>
      <c r="F616" s="17"/>
      <c r="G616" s="20"/>
      <c r="H616" s="17"/>
      <c r="I616" s="17"/>
      <c r="J616" s="21"/>
      <c r="K616" s="17"/>
      <c r="L616" s="22"/>
      <c r="M616" s="22"/>
      <c r="N616" s="23"/>
      <c r="O616" s="23"/>
      <c r="P616" s="24"/>
      <c r="Q616" s="20"/>
      <c r="R616" s="17"/>
      <c r="S616" s="24"/>
      <c r="T616" s="24"/>
      <c r="U616" s="25"/>
      <c r="V616" s="17"/>
      <c r="W616" s="17"/>
      <c r="X616" s="17"/>
      <c r="Y616" s="17"/>
      <c r="Z616" s="17"/>
    </row>
    <row r="617" spans="1:26" ht="15.75" customHeight="1">
      <c r="A617" s="17"/>
      <c r="B617" s="17"/>
      <c r="C617" s="17"/>
      <c r="D617" s="17"/>
      <c r="E617" s="17"/>
      <c r="F617" s="17"/>
      <c r="G617" s="20"/>
      <c r="H617" s="17"/>
      <c r="I617" s="17"/>
      <c r="J617" s="21"/>
      <c r="K617" s="17"/>
      <c r="L617" s="22"/>
      <c r="M617" s="22"/>
      <c r="N617" s="23"/>
      <c r="O617" s="23"/>
      <c r="P617" s="24"/>
      <c r="Q617" s="20"/>
      <c r="R617" s="17"/>
      <c r="S617" s="24"/>
      <c r="T617" s="24"/>
      <c r="U617" s="25"/>
      <c r="V617" s="17"/>
      <c r="W617" s="17"/>
      <c r="X617" s="17"/>
      <c r="Y617" s="17"/>
      <c r="Z617" s="17"/>
    </row>
    <row r="618" spans="1:26" ht="15.75" customHeight="1">
      <c r="A618" s="17"/>
      <c r="B618" s="17"/>
      <c r="C618" s="17"/>
      <c r="D618" s="17"/>
      <c r="E618" s="17"/>
      <c r="F618" s="17"/>
      <c r="G618" s="20"/>
      <c r="H618" s="17"/>
      <c r="I618" s="17"/>
      <c r="J618" s="21"/>
      <c r="K618" s="17"/>
      <c r="L618" s="22"/>
      <c r="M618" s="22"/>
      <c r="N618" s="23"/>
      <c r="O618" s="23"/>
      <c r="P618" s="24"/>
      <c r="Q618" s="20"/>
      <c r="R618" s="17"/>
      <c r="S618" s="24"/>
      <c r="T618" s="24"/>
      <c r="U618" s="25"/>
      <c r="V618" s="17"/>
      <c r="W618" s="17"/>
      <c r="X618" s="17"/>
      <c r="Y618" s="17"/>
      <c r="Z618" s="17"/>
    </row>
    <row r="619" spans="1:26" ht="15.75" customHeight="1">
      <c r="A619" s="17"/>
      <c r="B619" s="17"/>
      <c r="C619" s="17"/>
      <c r="D619" s="17"/>
      <c r="E619" s="17"/>
      <c r="F619" s="17"/>
      <c r="G619" s="20"/>
      <c r="H619" s="17"/>
      <c r="I619" s="17"/>
      <c r="J619" s="21"/>
      <c r="K619" s="17"/>
      <c r="L619" s="22"/>
      <c r="M619" s="22"/>
      <c r="N619" s="23"/>
      <c r="O619" s="23"/>
      <c r="P619" s="24"/>
      <c r="Q619" s="20"/>
      <c r="R619" s="17"/>
      <c r="S619" s="24"/>
      <c r="T619" s="24"/>
      <c r="U619" s="25"/>
      <c r="V619" s="17"/>
      <c r="W619" s="17"/>
      <c r="X619" s="17"/>
      <c r="Y619" s="17"/>
      <c r="Z619" s="17"/>
    </row>
    <row r="620" spans="1:26" ht="15.75" customHeight="1">
      <c r="A620" s="17"/>
      <c r="B620" s="17"/>
      <c r="C620" s="17"/>
      <c r="D620" s="17"/>
      <c r="E620" s="17"/>
      <c r="F620" s="17"/>
      <c r="G620" s="20"/>
      <c r="H620" s="17"/>
      <c r="I620" s="17"/>
      <c r="J620" s="21"/>
      <c r="K620" s="17"/>
      <c r="L620" s="22"/>
      <c r="M620" s="22"/>
      <c r="N620" s="23"/>
      <c r="O620" s="23"/>
      <c r="P620" s="24"/>
      <c r="Q620" s="20"/>
      <c r="R620" s="17"/>
      <c r="S620" s="24"/>
      <c r="T620" s="24"/>
      <c r="U620" s="25"/>
      <c r="V620" s="17"/>
      <c r="W620" s="17"/>
      <c r="X620" s="17"/>
      <c r="Y620" s="17"/>
      <c r="Z620" s="17"/>
    </row>
    <row r="621" spans="1:26" ht="15.75" customHeight="1">
      <c r="A621" s="17"/>
      <c r="B621" s="17"/>
      <c r="C621" s="17"/>
      <c r="D621" s="17"/>
      <c r="E621" s="17"/>
      <c r="F621" s="17"/>
      <c r="G621" s="20"/>
      <c r="H621" s="17"/>
      <c r="I621" s="17"/>
      <c r="J621" s="21"/>
      <c r="K621" s="17"/>
      <c r="L621" s="22"/>
      <c r="M621" s="22"/>
      <c r="N621" s="23"/>
      <c r="O621" s="23"/>
      <c r="P621" s="24"/>
      <c r="Q621" s="20"/>
      <c r="R621" s="17"/>
      <c r="S621" s="24"/>
      <c r="T621" s="24"/>
      <c r="U621" s="25"/>
      <c r="V621" s="17"/>
      <c r="W621" s="17"/>
      <c r="X621" s="17"/>
      <c r="Y621" s="17"/>
      <c r="Z621" s="17"/>
    </row>
    <row r="622" spans="1:26" ht="15.75" customHeight="1">
      <c r="A622" s="17"/>
      <c r="B622" s="17"/>
      <c r="C622" s="17"/>
      <c r="D622" s="17"/>
      <c r="E622" s="17"/>
      <c r="F622" s="17"/>
      <c r="G622" s="20"/>
      <c r="H622" s="17"/>
      <c r="I622" s="17"/>
      <c r="J622" s="21"/>
      <c r="K622" s="17"/>
      <c r="L622" s="22"/>
      <c r="M622" s="22"/>
      <c r="N622" s="23"/>
      <c r="O622" s="23"/>
      <c r="P622" s="24"/>
      <c r="Q622" s="20"/>
      <c r="R622" s="17"/>
      <c r="S622" s="24"/>
      <c r="T622" s="24"/>
      <c r="U622" s="25"/>
      <c r="V622" s="17"/>
      <c r="W622" s="17"/>
      <c r="X622" s="17"/>
      <c r="Y622" s="17"/>
      <c r="Z622" s="17"/>
    </row>
    <row r="623" spans="1:26" ht="15.75" customHeight="1">
      <c r="A623" s="17"/>
      <c r="B623" s="17"/>
      <c r="C623" s="17"/>
      <c r="D623" s="17"/>
      <c r="E623" s="17"/>
      <c r="F623" s="17"/>
      <c r="G623" s="20"/>
      <c r="H623" s="17"/>
      <c r="I623" s="17"/>
      <c r="J623" s="21"/>
      <c r="K623" s="17"/>
      <c r="L623" s="22"/>
      <c r="M623" s="22"/>
      <c r="N623" s="23"/>
      <c r="O623" s="23"/>
      <c r="P623" s="24"/>
      <c r="Q623" s="20"/>
      <c r="R623" s="17"/>
      <c r="S623" s="24"/>
      <c r="T623" s="24"/>
      <c r="U623" s="25"/>
      <c r="V623" s="17"/>
      <c r="W623" s="17"/>
      <c r="X623" s="17"/>
      <c r="Y623" s="17"/>
      <c r="Z623" s="17"/>
    </row>
    <row r="624" spans="1:26" ht="15.75" customHeight="1">
      <c r="A624" s="17"/>
      <c r="B624" s="17"/>
      <c r="C624" s="17"/>
      <c r="D624" s="17"/>
      <c r="E624" s="17"/>
      <c r="F624" s="17"/>
      <c r="G624" s="20"/>
      <c r="H624" s="17"/>
      <c r="I624" s="17"/>
      <c r="J624" s="21"/>
      <c r="K624" s="17"/>
      <c r="L624" s="22"/>
      <c r="M624" s="22"/>
      <c r="N624" s="23"/>
      <c r="O624" s="23"/>
      <c r="P624" s="24"/>
      <c r="Q624" s="20"/>
      <c r="R624" s="17"/>
      <c r="S624" s="24"/>
      <c r="T624" s="24"/>
      <c r="U624" s="25"/>
      <c r="V624" s="17"/>
      <c r="W624" s="17"/>
      <c r="X624" s="17"/>
      <c r="Y624" s="17"/>
      <c r="Z624" s="17"/>
    </row>
    <row r="625" spans="1:26" ht="15.75" customHeight="1">
      <c r="A625" s="17"/>
      <c r="B625" s="17"/>
      <c r="C625" s="17"/>
      <c r="D625" s="17"/>
      <c r="E625" s="17"/>
      <c r="F625" s="17"/>
      <c r="G625" s="20"/>
      <c r="H625" s="17"/>
      <c r="I625" s="17"/>
      <c r="J625" s="21"/>
      <c r="K625" s="17"/>
      <c r="L625" s="22"/>
      <c r="M625" s="22"/>
      <c r="N625" s="23"/>
      <c r="O625" s="23"/>
      <c r="P625" s="24"/>
      <c r="Q625" s="20"/>
      <c r="R625" s="17"/>
      <c r="S625" s="24"/>
      <c r="T625" s="24"/>
      <c r="U625" s="25"/>
      <c r="V625" s="17"/>
      <c r="W625" s="17"/>
      <c r="X625" s="17"/>
      <c r="Y625" s="17"/>
      <c r="Z625" s="17"/>
    </row>
    <row r="626" spans="1:26" ht="15.75" customHeight="1">
      <c r="A626" s="17"/>
      <c r="B626" s="17"/>
      <c r="C626" s="17"/>
      <c r="D626" s="17"/>
      <c r="E626" s="17"/>
      <c r="F626" s="17"/>
      <c r="G626" s="20"/>
      <c r="H626" s="17"/>
      <c r="I626" s="17"/>
      <c r="J626" s="21"/>
      <c r="K626" s="17"/>
      <c r="L626" s="22"/>
      <c r="M626" s="22"/>
      <c r="N626" s="23"/>
      <c r="O626" s="23"/>
      <c r="P626" s="24"/>
      <c r="Q626" s="20"/>
      <c r="R626" s="17"/>
      <c r="S626" s="24"/>
      <c r="T626" s="24"/>
      <c r="U626" s="25"/>
      <c r="V626" s="17"/>
      <c r="W626" s="17"/>
      <c r="X626" s="17"/>
      <c r="Y626" s="17"/>
      <c r="Z626" s="17"/>
    </row>
    <row r="627" spans="1:26" ht="15.75" customHeight="1">
      <c r="A627" s="17"/>
      <c r="B627" s="17"/>
      <c r="C627" s="17"/>
      <c r="D627" s="17"/>
      <c r="E627" s="17"/>
      <c r="F627" s="17"/>
      <c r="G627" s="20"/>
      <c r="H627" s="17"/>
      <c r="I627" s="17"/>
      <c r="J627" s="21"/>
      <c r="K627" s="17"/>
      <c r="L627" s="22"/>
      <c r="M627" s="22"/>
      <c r="N627" s="23"/>
      <c r="O627" s="23"/>
      <c r="P627" s="24"/>
      <c r="Q627" s="20"/>
      <c r="R627" s="17"/>
      <c r="S627" s="24"/>
      <c r="T627" s="24"/>
      <c r="U627" s="25"/>
      <c r="V627" s="17"/>
      <c r="W627" s="17"/>
      <c r="X627" s="17"/>
      <c r="Y627" s="17"/>
      <c r="Z627" s="17"/>
    </row>
    <row r="628" spans="1:26" ht="15.75" customHeight="1">
      <c r="A628" s="17"/>
      <c r="B628" s="17"/>
      <c r="C628" s="17"/>
      <c r="D628" s="17"/>
      <c r="E628" s="17"/>
      <c r="F628" s="17"/>
      <c r="G628" s="20"/>
      <c r="H628" s="17"/>
      <c r="I628" s="17"/>
      <c r="J628" s="21"/>
      <c r="K628" s="17"/>
      <c r="L628" s="22"/>
      <c r="M628" s="22"/>
      <c r="N628" s="23"/>
      <c r="O628" s="23"/>
      <c r="P628" s="24"/>
      <c r="Q628" s="20"/>
      <c r="R628" s="17"/>
      <c r="S628" s="24"/>
      <c r="T628" s="24"/>
      <c r="U628" s="25"/>
      <c r="V628" s="17"/>
      <c r="W628" s="17"/>
      <c r="X628" s="17"/>
      <c r="Y628" s="17"/>
      <c r="Z628" s="17"/>
    </row>
    <row r="629" spans="1:26" ht="15.75" customHeight="1">
      <c r="A629" s="17"/>
      <c r="B629" s="17"/>
      <c r="C629" s="17"/>
      <c r="D629" s="17"/>
      <c r="E629" s="17"/>
      <c r="F629" s="17"/>
      <c r="G629" s="20"/>
      <c r="H629" s="17"/>
      <c r="I629" s="17"/>
      <c r="J629" s="21"/>
      <c r="K629" s="17"/>
      <c r="L629" s="22"/>
      <c r="M629" s="22"/>
      <c r="N629" s="23"/>
      <c r="O629" s="23"/>
      <c r="P629" s="24"/>
      <c r="Q629" s="20"/>
      <c r="R629" s="17"/>
      <c r="S629" s="24"/>
      <c r="T629" s="24"/>
      <c r="U629" s="25"/>
      <c r="V629" s="17"/>
      <c r="W629" s="17"/>
      <c r="X629" s="17"/>
      <c r="Y629" s="17"/>
      <c r="Z629" s="17"/>
    </row>
    <row r="630" spans="1:26" ht="15.75" customHeight="1">
      <c r="A630" s="17"/>
      <c r="B630" s="17"/>
      <c r="C630" s="17"/>
      <c r="D630" s="17"/>
      <c r="E630" s="17"/>
      <c r="F630" s="17"/>
      <c r="G630" s="20"/>
      <c r="H630" s="17"/>
      <c r="I630" s="17"/>
      <c r="J630" s="21"/>
      <c r="K630" s="17"/>
      <c r="L630" s="22"/>
      <c r="M630" s="22"/>
      <c r="N630" s="23"/>
      <c r="O630" s="23"/>
      <c r="P630" s="24"/>
      <c r="Q630" s="20"/>
      <c r="R630" s="17"/>
      <c r="S630" s="24"/>
      <c r="T630" s="24"/>
      <c r="U630" s="25"/>
      <c r="V630" s="17"/>
      <c r="W630" s="17"/>
      <c r="X630" s="17"/>
      <c r="Y630" s="17"/>
      <c r="Z630" s="17"/>
    </row>
    <row r="631" spans="1:26" ht="15.75" customHeight="1">
      <c r="A631" s="17"/>
      <c r="B631" s="17"/>
      <c r="C631" s="17"/>
      <c r="D631" s="17"/>
      <c r="E631" s="17"/>
      <c r="F631" s="17"/>
      <c r="G631" s="20"/>
      <c r="H631" s="17"/>
      <c r="I631" s="17"/>
      <c r="J631" s="21"/>
      <c r="K631" s="17"/>
      <c r="L631" s="22"/>
      <c r="M631" s="22"/>
      <c r="N631" s="23"/>
      <c r="O631" s="23"/>
      <c r="P631" s="24"/>
      <c r="Q631" s="20"/>
      <c r="R631" s="17"/>
      <c r="S631" s="24"/>
      <c r="T631" s="24"/>
      <c r="U631" s="25"/>
      <c r="V631" s="17"/>
      <c r="W631" s="17"/>
      <c r="X631" s="17"/>
      <c r="Y631" s="17"/>
      <c r="Z631" s="17"/>
    </row>
    <row r="632" spans="1:26" ht="15.75" customHeight="1">
      <c r="A632" s="17"/>
      <c r="B632" s="17"/>
      <c r="C632" s="17"/>
      <c r="D632" s="17"/>
      <c r="E632" s="17"/>
      <c r="F632" s="17"/>
      <c r="G632" s="20"/>
      <c r="H632" s="17"/>
      <c r="I632" s="17"/>
      <c r="J632" s="21"/>
      <c r="K632" s="17"/>
      <c r="L632" s="22"/>
      <c r="M632" s="22"/>
      <c r="N632" s="23"/>
      <c r="O632" s="23"/>
      <c r="P632" s="24"/>
      <c r="Q632" s="20"/>
      <c r="R632" s="17"/>
      <c r="S632" s="24"/>
      <c r="T632" s="24"/>
      <c r="U632" s="25"/>
      <c r="V632" s="17"/>
      <c r="W632" s="17"/>
      <c r="X632" s="17"/>
      <c r="Y632" s="17"/>
      <c r="Z632" s="17"/>
    </row>
    <row r="633" spans="1:26" ht="15.75" customHeight="1">
      <c r="A633" s="17"/>
      <c r="B633" s="17"/>
      <c r="C633" s="17"/>
      <c r="D633" s="17"/>
      <c r="E633" s="17"/>
      <c r="F633" s="17"/>
      <c r="G633" s="20"/>
      <c r="H633" s="17"/>
      <c r="I633" s="17"/>
      <c r="J633" s="21"/>
      <c r="K633" s="17"/>
      <c r="L633" s="22"/>
      <c r="M633" s="22"/>
      <c r="N633" s="23"/>
      <c r="O633" s="23"/>
      <c r="P633" s="24"/>
      <c r="Q633" s="20"/>
      <c r="R633" s="17"/>
      <c r="S633" s="24"/>
      <c r="T633" s="24"/>
      <c r="U633" s="25"/>
      <c r="V633" s="17"/>
      <c r="W633" s="17"/>
      <c r="X633" s="17"/>
      <c r="Y633" s="17"/>
      <c r="Z633" s="17"/>
    </row>
    <row r="634" spans="1:26" ht="15.75" customHeight="1">
      <c r="A634" s="17"/>
      <c r="B634" s="17"/>
      <c r="C634" s="17"/>
      <c r="D634" s="17"/>
      <c r="E634" s="17"/>
      <c r="F634" s="17"/>
      <c r="G634" s="20"/>
      <c r="H634" s="17"/>
      <c r="I634" s="17"/>
      <c r="J634" s="21"/>
      <c r="K634" s="17"/>
      <c r="L634" s="22"/>
      <c r="M634" s="22"/>
      <c r="N634" s="23"/>
      <c r="O634" s="23"/>
      <c r="P634" s="24"/>
      <c r="Q634" s="20"/>
      <c r="R634" s="17"/>
      <c r="S634" s="24"/>
      <c r="T634" s="24"/>
      <c r="U634" s="25"/>
      <c r="V634" s="17"/>
      <c r="W634" s="17"/>
      <c r="X634" s="17"/>
      <c r="Y634" s="17"/>
      <c r="Z634" s="17"/>
    </row>
    <row r="635" spans="1:26" ht="15.75" customHeight="1">
      <c r="A635" s="17"/>
      <c r="B635" s="17"/>
      <c r="C635" s="17"/>
      <c r="D635" s="17"/>
      <c r="E635" s="17"/>
      <c r="F635" s="17"/>
      <c r="G635" s="20"/>
      <c r="H635" s="17"/>
      <c r="I635" s="17"/>
      <c r="J635" s="21"/>
      <c r="K635" s="17"/>
      <c r="L635" s="22"/>
      <c r="M635" s="22"/>
      <c r="N635" s="23"/>
      <c r="O635" s="23"/>
      <c r="P635" s="24"/>
      <c r="Q635" s="20"/>
      <c r="R635" s="17"/>
      <c r="S635" s="24"/>
      <c r="T635" s="24"/>
      <c r="U635" s="25"/>
      <c r="V635" s="17"/>
      <c r="W635" s="17"/>
      <c r="X635" s="17"/>
      <c r="Y635" s="17"/>
      <c r="Z635" s="17"/>
    </row>
    <row r="636" spans="1:26" ht="15.75" customHeight="1">
      <c r="A636" s="17"/>
      <c r="B636" s="17"/>
      <c r="C636" s="17"/>
      <c r="D636" s="17"/>
      <c r="E636" s="17"/>
      <c r="F636" s="17"/>
      <c r="G636" s="20"/>
      <c r="H636" s="17"/>
      <c r="I636" s="17"/>
      <c r="J636" s="21"/>
      <c r="K636" s="17"/>
      <c r="L636" s="22"/>
      <c r="M636" s="22"/>
      <c r="N636" s="23"/>
      <c r="O636" s="23"/>
      <c r="P636" s="24"/>
      <c r="Q636" s="20"/>
      <c r="R636" s="17"/>
      <c r="S636" s="24"/>
      <c r="T636" s="24"/>
      <c r="U636" s="25"/>
      <c r="V636" s="17"/>
      <c r="W636" s="17"/>
      <c r="X636" s="17"/>
      <c r="Y636" s="17"/>
      <c r="Z636" s="17"/>
    </row>
    <row r="637" spans="1:26" ht="15.75" customHeight="1">
      <c r="A637" s="17"/>
      <c r="B637" s="17"/>
      <c r="C637" s="17"/>
      <c r="D637" s="17"/>
      <c r="E637" s="17"/>
      <c r="F637" s="17"/>
      <c r="G637" s="20"/>
      <c r="H637" s="17"/>
      <c r="I637" s="17"/>
      <c r="J637" s="21"/>
      <c r="K637" s="17"/>
      <c r="L637" s="22"/>
      <c r="M637" s="22"/>
      <c r="N637" s="23"/>
      <c r="O637" s="23"/>
      <c r="P637" s="24"/>
      <c r="Q637" s="20"/>
      <c r="R637" s="17"/>
      <c r="S637" s="24"/>
      <c r="T637" s="24"/>
      <c r="U637" s="25"/>
      <c r="V637" s="17"/>
      <c r="W637" s="17"/>
      <c r="X637" s="17"/>
      <c r="Y637" s="17"/>
      <c r="Z637" s="17"/>
    </row>
    <row r="638" spans="1:26" ht="15.75" customHeight="1">
      <c r="A638" s="17"/>
      <c r="B638" s="17"/>
      <c r="C638" s="17"/>
      <c r="D638" s="17"/>
      <c r="E638" s="17"/>
      <c r="F638" s="17"/>
      <c r="G638" s="20"/>
      <c r="H638" s="17"/>
      <c r="I638" s="17"/>
      <c r="J638" s="21"/>
      <c r="K638" s="17"/>
      <c r="L638" s="22"/>
      <c r="M638" s="22"/>
      <c r="N638" s="23"/>
      <c r="O638" s="23"/>
      <c r="P638" s="24"/>
      <c r="Q638" s="20"/>
      <c r="R638" s="17"/>
      <c r="S638" s="24"/>
      <c r="T638" s="24"/>
      <c r="U638" s="25"/>
      <c r="V638" s="17"/>
      <c r="W638" s="17"/>
      <c r="X638" s="17"/>
      <c r="Y638" s="17"/>
      <c r="Z638" s="17"/>
    </row>
    <row r="639" spans="1:26" ht="15.75" customHeight="1">
      <c r="A639" s="17"/>
      <c r="B639" s="17"/>
      <c r="C639" s="17"/>
      <c r="D639" s="17"/>
      <c r="E639" s="17"/>
      <c r="F639" s="17"/>
      <c r="G639" s="20"/>
      <c r="H639" s="17"/>
      <c r="I639" s="17"/>
      <c r="J639" s="21"/>
      <c r="K639" s="17"/>
      <c r="L639" s="22"/>
      <c r="M639" s="22"/>
      <c r="N639" s="23"/>
      <c r="O639" s="23"/>
      <c r="P639" s="24"/>
      <c r="Q639" s="20"/>
      <c r="R639" s="17"/>
      <c r="S639" s="24"/>
      <c r="T639" s="24"/>
      <c r="U639" s="25"/>
      <c r="V639" s="17"/>
      <c r="W639" s="17"/>
      <c r="X639" s="17"/>
      <c r="Y639" s="17"/>
      <c r="Z639" s="17"/>
    </row>
    <row r="640" spans="1:26" ht="15.75" customHeight="1">
      <c r="A640" s="17"/>
      <c r="B640" s="17"/>
      <c r="C640" s="17"/>
      <c r="D640" s="17"/>
      <c r="E640" s="17"/>
      <c r="F640" s="17"/>
      <c r="G640" s="20"/>
      <c r="H640" s="17"/>
      <c r="I640" s="17"/>
      <c r="J640" s="21"/>
      <c r="K640" s="17"/>
      <c r="L640" s="22"/>
      <c r="M640" s="22"/>
      <c r="N640" s="23"/>
      <c r="O640" s="23"/>
      <c r="P640" s="24"/>
      <c r="Q640" s="20"/>
      <c r="R640" s="17"/>
      <c r="S640" s="24"/>
      <c r="T640" s="24"/>
      <c r="U640" s="25"/>
      <c r="V640" s="17"/>
      <c r="W640" s="17"/>
      <c r="X640" s="17"/>
      <c r="Y640" s="17"/>
      <c r="Z640" s="17"/>
    </row>
    <row r="641" spans="1:26" ht="15.75" customHeight="1">
      <c r="A641" s="17"/>
      <c r="B641" s="17"/>
      <c r="C641" s="17"/>
      <c r="D641" s="17"/>
      <c r="E641" s="17"/>
      <c r="F641" s="17"/>
      <c r="G641" s="20"/>
      <c r="H641" s="17"/>
      <c r="I641" s="17"/>
      <c r="J641" s="21"/>
      <c r="K641" s="17"/>
      <c r="L641" s="22"/>
      <c r="M641" s="22"/>
      <c r="N641" s="23"/>
      <c r="O641" s="23"/>
      <c r="P641" s="24"/>
      <c r="Q641" s="20"/>
      <c r="R641" s="17"/>
      <c r="S641" s="24"/>
      <c r="T641" s="24"/>
      <c r="U641" s="25"/>
      <c r="V641" s="17"/>
      <c r="W641" s="17"/>
      <c r="X641" s="17"/>
      <c r="Y641" s="17"/>
      <c r="Z641" s="17"/>
    </row>
    <row r="642" spans="1:26" ht="15.75" customHeight="1">
      <c r="A642" s="17"/>
      <c r="B642" s="17"/>
      <c r="C642" s="17"/>
      <c r="D642" s="17"/>
      <c r="E642" s="17"/>
      <c r="F642" s="17"/>
      <c r="G642" s="20"/>
      <c r="H642" s="17"/>
      <c r="I642" s="17"/>
      <c r="J642" s="21"/>
      <c r="K642" s="17"/>
      <c r="L642" s="22"/>
      <c r="M642" s="22"/>
      <c r="N642" s="23"/>
      <c r="O642" s="23"/>
      <c r="P642" s="24"/>
      <c r="Q642" s="20"/>
      <c r="R642" s="17"/>
      <c r="S642" s="24"/>
      <c r="T642" s="24"/>
      <c r="U642" s="25"/>
      <c r="V642" s="17"/>
      <c r="W642" s="17"/>
      <c r="X642" s="17"/>
      <c r="Y642" s="17"/>
      <c r="Z642" s="17"/>
    </row>
    <row r="643" spans="1:26" ht="15.75" customHeight="1">
      <c r="A643" s="17"/>
      <c r="B643" s="17"/>
      <c r="C643" s="17"/>
      <c r="D643" s="17"/>
      <c r="E643" s="17"/>
      <c r="F643" s="17"/>
      <c r="G643" s="20"/>
      <c r="H643" s="17"/>
      <c r="I643" s="17"/>
      <c r="J643" s="21"/>
      <c r="K643" s="17"/>
      <c r="L643" s="22"/>
      <c r="M643" s="22"/>
      <c r="N643" s="23"/>
      <c r="O643" s="23"/>
      <c r="P643" s="24"/>
      <c r="Q643" s="20"/>
      <c r="R643" s="17"/>
      <c r="S643" s="24"/>
      <c r="T643" s="24"/>
      <c r="U643" s="25"/>
      <c r="V643" s="17"/>
      <c r="W643" s="17"/>
      <c r="X643" s="17"/>
      <c r="Y643" s="17"/>
      <c r="Z643" s="17"/>
    </row>
    <row r="644" spans="1:26" ht="15.75" customHeight="1">
      <c r="A644" s="17"/>
      <c r="B644" s="17"/>
      <c r="C644" s="17"/>
      <c r="D644" s="17"/>
      <c r="E644" s="17"/>
      <c r="F644" s="17"/>
      <c r="G644" s="20"/>
      <c r="H644" s="17"/>
      <c r="I644" s="17"/>
      <c r="J644" s="21"/>
      <c r="K644" s="17"/>
      <c r="L644" s="22"/>
      <c r="M644" s="22"/>
      <c r="N644" s="23"/>
      <c r="O644" s="23"/>
      <c r="P644" s="24"/>
      <c r="Q644" s="20"/>
      <c r="R644" s="17"/>
      <c r="S644" s="24"/>
      <c r="T644" s="24"/>
      <c r="U644" s="25"/>
      <c r="V644" s="17"/>
      <c r="W644" s="17"/>
      <c r="X644" s="17"/>
      <c r="Y644" s="17"/>
      <c r="Z644" s="17"/>
    </row>
    <row r="645" spans="1:26" ht="15.75" customHeight="1">
      <c r="A645" s="17"/>
      <c r="B645" s="17"/>
      <c r="C645" s="17"/>
      <c r="D645" s="17"/>
      <c r="E645" s="17"/>
      <c r="F645" s="17"/>
      <c r="G645" s="20"/>
      <c r="H645" s="17"/>
      <c r="I645" s="17"/>
      <c r="J645" s="21"/>
      <c r="K645" s="17"/>
      <c r="L645" s="22"/>
      <c r="M645" s="22"/>
      <c r="N645" s="23"/>
      <c r="O645" s="23"/>
      <c r="P645" s="24"/>
      <c r="Q645" s="20"/>
      <c r="R645" s="17"/>
      <c r="S645" s="24"/>
      <c r="T645" s="24"/>
      <c r="U645" s="25"/>
      <c r="V645" s="17"/>
      <c r="W645" s="17"/>
      <c r="X645" s="17"/>
      <c r="Y645" s="17"/>
      <c r="Z645" s="17"/>
    </row>
    <row r="646" spans="1:26" ht="15.75" customHeight="1">
      <c r="A646" s="17"/>
      <c r="B646" s="17"/>
      <c r="C646" s="17"/>
      <c r="D646" s="17"/>
      <c r="E646" s="17"/>
      <c r="F646" s="17"/>
      <c r="G646" s="20"/>
      <c r="H646" s="17"/>
      <c r="I646" s="17"/>
      <c r="J646" s="21"/>
      <c r="K646" s="17"/>
      <c r="L646" s="22"/>
      <c r="M646" s="22"/>
      <c r="N646" s="23"/>
      <c r="O646" s="23"/>
      <c r="P646" s="24"/>
      <c r="Q646" s="20"/>
      <c r="R646" s="17"/>
      <c r="S646" s="24"/>
      <c r="T646" s="24"/>
      <c r="U646" s="25"/>
      <c r="V646" s="17"/>
      <c r="W646" s="17"/>
      <c r="X646" s="17"/>
      <c r="Y646" s="17"/>
      <c r="Z646" s="17"/>
    </row>
    <row r="647" spans="1:26" ht="15.75" customHeight="1">
      <c r="A647" s="17"/>
      <c r="B647" s="17"/>
      <c r="C647" s="17"/>
      <c r="D647" s="17"/>
      <c r="E647" s="17"/>
      <c r="F647" s="17"/>
      <c r="G647" s="20"/>
      <c r="H647" s="17"/>
      <c r="I647" s="17"/>
      <c r="J647" s="21"/>
      <c r="K647" s="17"/>
      <c r="L647" s="22"/>
      <c r="M647" s="22"/>
      <c r="N647" s="23"/>
      <c r="O647" s="23"/>
      <c r="P647" s="24"/>
      <c r="Q647" s="20"/>
      <c r="R647" s="17"/>
      <c r="S647" s="24"/>
      <c r="T647" s="24"/>
      <c r="U647" s="25"/>
      <c r="V647" s="17"/>
      <c r="W647" s="17"/>
      <c r="X647" s="17"/>
      <c r="Y647" s="17"/>
      <c r="Z647" s="17"/>
    </row>
    <row r="648" spans="1:26" ht="15.75" customHeight="1">
      <c r="A648" s="17"/>
      <c r="B648" s="17"/>
      <c r="C648" s="17"/>
      <c r="D648" s="17"/>
      <c r="E648" s="17"/>
      <c r="F648" s="17"/>
      <c r="G648" s="20"/>
      <c r="H648" s="17"/>
      <c r="I648" s="17"/>
      <c r="J648" s="21"/>
      <c r="K648" s="17"/>
      <c r="L648" s="22"/>
      <c r="M648" s="22"/>
      <c r="N648" s="23"/>
      <c r="O648" s="23"/>
      <c r="P648" s="24"/>
      <c r="Q648" s="20"/>
      <c r="R648" s="17"/>
      <c r="S648" s="24"/>
      <c r="T648" s="24"/>
      <c r="U648" s="25"/>
      <c r="V648" s="17"/>
      <c r="W648" s="17"/>
      <c r="X648" s="17"/>
      <c r="Y648" s="17"/>
      <c r="Z648" s="17"/>
    </row>
    <row r="649" spans="1:26" ht="15.75" customHeight="1">
      <c r="A649" s="17"/>
      <c r="B649" s="17"/>
      <c r="C649" s="17"/>
      <c r="D649" s="17"/>
      <c r="E649" s="17"/>
      <c r="F649" s="17"/>
      <c r="G649" s="20"/>
      <c r="H649" s="17"/>
      <c r="I649" s="17"/>
      <c r="J649" s="21"/>
      <c r="K649" s="17"/>
      <c r="L649" s="22"/>
      <c r="M649" s="22"/>
      <c r="N649" s="23"/>
      <c r="O649" s="23"/>
      <c r="P649" s="24"/>
      <c r="Q649" s="20"/>
      <c r="R649" s="17"/>
      <c r="S649" s="24"/>
      <c r="T649" s="24"/>
      <c r="U649" s="25"/>
      <c r="V649" s="17"/>
      <c r="W649" s="17"/>
      <c r="X649" s="17"/>
      <c r="Y649" s="17"/>
      <c r="Z649" s="17"/>
    </row>
    <row r="650" spans="1:26" ht="15.75" customHeight="1">
      <c r="A650" s="17"/>
      <c r="B650" s="17"/>
      <c r="C650" s="17"/>
      <c r="D650" s="17"/>
      <c r="E650" s="17"/>
      <c r="F650" s="17"/>
      <c r="G650" s="20"/>
      <c r="H650" s="17"/>
      <c r="I650" s="17"/>
      <c r="J650" s="21"/>
      <c r="K650" s="17"/>
      <c r="L650" s="22"/>
      <c r="M650" s="22"/>
      <c r="N650" s="23"/>
      <c r="O650" s="23"/>
      <c r="P650" s="24"/>
      <c r="Q650" s="20"/>
      <c r="R650" s="17"/>
      <c r="S650" s="24"/>
      <c r="T650" s="24"/>
      <c r="U650" s="25"/>
      <c r="V650" s="17"/>
      <c r="W650" s="17"/>
      <c r="X650" s="17"/>
      <c r="Y650" s="17"/>
      <c r="Z650" s="17"/>
    </row>
    <row r="651" spans="1:26" ht="15.75" customHeight="1">
      <c r="A651" s="17"/>
      <c r="B651" s="17"/>
      <c r="C651" s="17"/>
      <c r="D651" s="17"/>
      <c r="E651" s="17"/>
      <c r="F651" s="17"/>
      <c r="G651" s="20"/>
      <c r="H651" s="17"/>
      <c r="I651" s="17"/>
      <c r="J651" s="21"/>
      <c r="K651" s="17"/>
      <c r="L651" s="22"/>
      <c r="M651" s="22"/>
      <c r="N651" s="23"/>
      <c r="O651" s="23"/>
      <c r="P651" s="24"/>
      <c r="Q651" s="20"/>
      <c r="R651" s="17"/>
      <c r="S651" s="24"/>
      <c r="T651" s="24"/>
      <c r="U651" s="25"/>
      <c r="V651" s="17"/>
      <c r="W651" s="17"/>
      <c r="X651" s="17"/>
      <c r="Y651" s="17"/>
      <c r="Z651" s="17"/>
    </row>
    <row r="652" spans="1:26" ht="15.75" customHeight="1">
      <c r="A652" s="17"/>
      <c r="B652" s="17"/>
      <c r="C652" s="17"/>
      <c r="D652" s="17"/>
      <c r="E652" s="17"/>
      <c r="F652" s="17"/>
      <c r="G652" s="20"/>
      <c r="H652" s="17"/>
      <c r="I652" s="17"/>
      <c r="J652" s="21"/>
      <c r="K652" s="17"/>
      <c r="L652" s="22"/>
      <c r="M652" s="22"/>
      <c r="N652" s="23"/>
      <c r="O652" s="23"/>
      <c r="P652" s="24"/>
      <c r="Q652" s="20"/>
      <c r="R652" s="17"/>
      <c r="S652" s="24"/>
      <c r="T652" s="24"/>
      <c r="U652" s="25"/>
      <c r="V652" s="17"/>
      <c r="W652" s="17"/>
      <c r="X652" s="17"/>
      <c r="Y652" s="17"/>
      <c r="Z652" s="17"/>
    </row>
    <row r="653" spans="1:26" ht="15.75" customHeight="1">
      <c r="A653" s="17"/>
      <c r="B653" s="17"/>
      <c r="C653" s="17"/>
      <c r="D653" s="17"/>
      <c r="E653" s="17"/>
      <c r="F653" s="17"/>
      <c r="G653" s="20"/>
      <c r="H653" s="17"/>
      <c r="I653" s="17"/>
      <c r="J653" s="21"/>
      <c r="K653" s="17"/>
      <c r="L653" s="22"/>
      <c r="M653" s="22"/>
      <c r="N653" s="23"/>
      <c r="O653" s="23"/>
      <c r="P653" s="24"/>
      <c r="Q653" s="20"/>
      <c r="R653" s="17"/>
      <c r="S653" s="24"/>
      <c r="T653" s="24"/>
      <c r="U653" s="25"/>
      <c r="V653" s="17"/>
      <c r="W653" s="17"/>
      <c r="X653" s="17"/>
      <c r="Y653" s="17"/>
      <c r="Z653" s="17"/>
    </row>
    <row r="654" spans="1:26" ht="15.75" customHeight="1">
      <c r="A654" s="17"/>
      <c r="B654" s="17"/>
      <c r="C654" s="17"/>
      <c r="D654" s="17"/>
      <c r="E654" s="17"/>
      <c r="F654" s="17"/>
      <c r="G654" s="20"/>
      <c r="H654" s="17"/>
      <c r="I654" s="17"/>
      <c r="J654" s="21"/>
      <c r="K654" s="17"/>
      <c r="L654" s="22"/>
      <c r="M654" s="22"/>
      <c r="N654" s="23"/>
      <c r="O654" s="23"/>
      <c r="P654" s="24"/>
      <c r="Q654" s="20"/>
      <c r="R654" s="17"/>
      <c r="S654" s="24"/>
      <c r="T654" s="24"/>
      <c r="U654" s="25"/>
      <c r="V654" s="17"/>
      <c r="W654" s="17"/>
      <c r="X654" s="17"/>
      <c r="Y654" s="17"/>
      <c r="Z654" s="17"/>
    </row>
    <row r="655" spans="1:26" ht="15.75" customHeight="1">
      <c r="A655" s="17"/>
      <c r="B655" s="17"/>
      <c r="C655" s="17"/>
      <c r="D655" s="17"/>
      <c r="E655" s="17"/>
      <c r="F655" s="17"/>
      <c r="G655" s="20"/>
      <c r="H655" s="17"/>
      <c r="I655" s="17"/>
      <c r="J655" s="21"/>
      <c r="K655" s="17"/>
      <c r="L655" s="22"/>
      <c r="M655" s="22"/>
      <c r="N655" s="23"/>
      <c r="O655" s="23"/>
      <c r="P655" s="24"/>
      <c r="Q655" s="20"/>
      <c r="R655" s="17"/>
      <c r="S655" s="24"/>
      <c r="T655" s="24"/>
      <c r="U655" s="25"/>
      <c r="V655" s="17"/>
      <c r="W655" s="17"/>
      <c r="X655" s="17"/>
      <c r="Y655" s="17"/>
      <c r="Z655" s="17"/>
    </row>
    <row r="656" spans="1:26" ht="15.75" customHeight="1">
      <c r="A656" s="17"/>
      <c r="B656" s="17"/>
      <c r="C656" s="17"/>
      <c r="D656" s="17"/>
      <c r="E656" s="17"/>
      <c r="F656" s="17"/>
      <c r="G656" s="20"/>
      <c r="H656" s="17"/>
      <c r="I656" s="17"/>
      <c r="J656" s="21"/>
      <c r="K656" s="17"/>
      <c r="L656" s="22"/>
      <c r="M656" s="22"/>
      <c r="N656" s="23"/>
      <c r="O656" s="23"/>
      <c r="P656" s="24"/>
      <c r="Q656" s="20"/>
      <c r="R656" s="17"/>
      <c r="S656" s="24"/>
      <c r="T656" s="24"/>
      <c r="U656" s="25"/>
      <c r="V656" s="17"/>
      <c r="W656" s="17"/>
      <c r="X656" s="17"/>
      <c r="Y656" s="17"/>
      <c r="Z656" s="17"/>
    </row>
    <row r="657" spans="1:26" ht="15.75" customHeight="1">
      <c r="A657" s="17"/>
      <c r="B657" s="17"/>
      <c r="C657" s="17"/>
      <c r="D657" s="17"/>
      <c r="E657" s="17"/>
      <c r="F657" s="17"/>
      <c r="G657" s="20"/>
      <c r="H657" s="17"/>
      <c r="I657" s="17"/>
      <c r="J657" s="21"/>
      <c r="K657" s="17"/>
      <c r="L657" s="22"/>
      <c r="M657" s="22"/>
      <c r="N657" s="23"/>
      <c r="O657" s="23"/>
      <c r="P657" s="24"/>
      <c r="Q657" s="20"/>
      <c r="R657" s="17"/>
      <c r="S657" s="24"/>
      <c r="T657" s="24"/>
      <c r="U657" s="25"/>
      <c r="V657" s="17"/>
      <c r="W657" s="17"/>
      <c r="X657" s="17"/>
      <c r="Y657" s="17"/>
      <c r="Z657" s="17"/>
    </row>
    <row r="658" spans="1:26" ht="15.75" customHeight="1">
      <c r="A658" s="17"/>
      <c r="B658" s="17"/>
      <c r="C658" s="17"/>
      <c r="D658" s="17"/>
      <c r="E658" s="17"/>
      <c r="F658" s="17"/>
      <c r="G658" s="20"/>
      <c r="H658" s="17"/>
      <c r="I658" s="17"/>
      <c r="J658" s="21"/>
      <c r="K658" s="17"/>
      <c r="L658" s="22"/>
      <c r="M658" s="22"/>
      <c r="N658" s="23"/>
      <c r="O658" s="23"/>
      <c r="P658" s="24"/>
      <c r="Q658" s="20"/>
      <c r="R658" s="17"/>
      <c r="S658" s="24"/>
      <c r="T658" s="24"/>
      <c r="U658" s="25"/>
      <c r="V658" s="17"/>
      <c r="W658" s="17"/>
      <c r="X658" s="17"/>
      <c r="Y658" s="17"/>
      <c r="Z658" s="17"/>
    </row>
    <row r="659" spans="1:26" ht="15.75" customHeight="1">
      <c r="A659" s="17"/>
      <c r="B659" s="17"/>
      <c r="C659" s="17"/>
      <c r="D659" s="17"/>
      <c r="E659" s="17"/>
      <c r="F659" s="17"/>
      <c r="G659" s="20"/>
      <c r="H659" s="17"/>
      <c r="I659" s="17"/>
      <c r="J659" s="21"/>
      <c r="K659" s="17"/>
      <c r="L659" s="22"/>
      <c r="M659" s="22"/>
      <c r="N659" s="23"/>
      <c r="O659" s="23"/>
      <c r="P659" s="24"/>
      <c r="Q659" s="20"/>
      <c r="R659" s="17"/>
      <c r="S659" s="24"/>
      <c r="T659" s="24"/>
      <c r="U659" s="25"/>
      <c r="V659" s="17"/>
      <c r="W659" s="17"/>
      <c r="X659" s="17"/>
      <c r="Y659" s="17"/>
      <c r="Z659" s="17"/>
    </row>
    <row r="660" spans="1:26" ht="15.75" customHeight="1">
      <c r="A660" s="17"/>
      <c r="B660" s="17"/>
      <c r="C660" s="17"/>
      <c r="D660" s="17"/>
      <c r="E660" s="17"/>
      <c r="F660" s="17"/>
      <c r="G660" s="20"/>
      <c r="H660" s="17"/>
      <c r="I660" s="17"/>
      <c r="J660" s="21"/>
      <c r="K660" s="17"/>
      <c r="L660" s="22"/>
      <c r="M660" s="22"/>
      <c r="N660" s="23"/>
      <c r="O660" s="23"/>
      <c r="P660" s="24"/>
      <c r="Q660" s="20"/>
      <c r="R660" s="17"/>
      <c r="S660" s="24"/>
      <c r="T660" s="24"/>
      <c r="U660" s="25"/>
      <c r="V660" s="17"/>
      <c r="W660" s="17"/>
      <c r="X660" s="17"/>
      <c r="Y660" s="17"/>
      <c r="Z660" s="17"/>
    </row>
    <row r="661" spans="1:26" ht="15.75" customHeight="1">
      <c r="A661" s="17"/>
      <c r="B661" s="17"/>
      <c r="C661" s="17"/>
      <c r="D661" s="17"/>
      <c r="E661" s="17"/>
      <c r="F661" s="17"/>
      <c r="G661" s="20"/>
      <c r="H661" s="17"/>
      <c r="I661" s="17"/>
      <c r="J661" s="21"/>
      <c r="K661" s="17"/>
      <c r="L661" s="22"/>
      <c r="M661" s="22"/>
      <c r="N661" s="23"/>
      <c r="O661" s="23"/>
      <c r="P661" s="24"/>
      <c r="Q661" s="20"/>
      <c r="R661" s="17"/>
      <c r="S661" s="24"/>
      <c r="T661" s="24"/>
      <c r="U661" s="25"/>
      <c r="V661" s="17"/>
      <c r="W661" s="17"/>
      <c r="X661" s="17"/>
      <c r="Y661" s="17"/>
      <c r="Z661" s="17"/>
    </row>
    <row r="662" spans="1:26" ht="15.75" customHeight="1">
      <c r="A662" s="17"/>
      <c r="B662" s="17"/>
      <c r="C662" s="17"/>
      <c r="D662" s="17"/>
      <c r="E662" s="17"/>
      <c r="F662" s="17"/>
      <c r="G662" s="20"/>
      <c r="H662" s="17"/>
      <c r="I662" s="17"/>
      <c r="J662" s="21"/>
      <c r="K662" s="17"/>
      <c r="L662" s="22"/>
      <c r="M662" s="22"/>
      <c r="N662" s="23"/>
      <c r="O662" s="23"/>
      <c r="P662" s="24"/>
      <c r="Q662" s="20"/>
      <c r="R662" s="17"/>
      <c r="S662" s="24"/>
      <c r="T662" s="24"/>
      <c r="U662" s="25"/>
      <c r="V662" s="17"/>
      <c r="W662" s="17"/>
      <c r="X662" s="17"/>
      <c r="Y662" s="17"/>
      <c r="Z662" s="17"/>
    </row>
    <row r="663" spans="1:26" ht="15.75" customHeight="1">
      <c r="A663" s="17"/>
      <c r="B663" s="17"/>
      <c r="C663" s="17"/>
      <c r="D663" s="17"/>
      <c r="E663" s="17"/>
      <c r="F663" s="17"/>
      <c r="G663" s="20"/>
      <c r="H663" s="17"/>
      <c r="I663" s="17"/>
      <c r="J663" s="21"/>
      <c r="K663" s="17"/>
      <c r="L663" s="22"/>
      <c r="M663" s="22"/>
      <c r="N663" s="23"/>
      <c r="O663" s="23"/>
      <c r="P663" s="24"/>
      <c r="Q663" s="20"/>
      <c r="R663" s="17"/>
      <c r="S663" s="24"/>
      <c r="T663" s="24"/>
      <c r="U663" s="25"/>
      <c r="V663" s="17"/>
      <c r="W663" s="17"/>
      <c r="X663" s="17"/>
      <c r="Y663" s="17"/>
      <c r="Z663" s="17"/>
    </row>
    <row r="664" spans="1:26" ht="15.75" customHeight="1">
      <c r="A664" s="17"/>
      <c r="B664" s="17"/>
      <c r="C664" s="17"/>
      <c r="D664" s="17"/>
      <c r="E664" s="17"/>
      <c r="F664" s="17"/>
      <c r="G664" s="20"/>
      <c r="H664" s="17"/>
      <c r="I664" s="17"/>
      <c r="J664" s="21"/>
      <c r="K664" s="17"/>
      <c r="L664" s="22"/>
      <c r="M664" s="22"/>
      <c r="N664" s="23"/>
      <c r="O664" s="23"/>
      <c r="P664" s="24"/>
      <c r="Q664" s="20"/>
      <c r="R664" s="17"/>
      <c r="S664" s="24"/>
      <c r="T664" s="24"/>
      <c r="U664" s="25"/>
      <c r="V664" s="17"/>
      <c r="W664" s="17"/>
      <c r="X664" s="17"/>
      <c r="Y664" s="17"/>
      <c r="Z664" s="17"/>
    </row>
    <row r="665" spans="1:26" ht="15.75" customHeight="1">
      <c r="A665" s="17"/>
      <c r="B665" s="17"/>
      <c r="C665" s="17"/>
      <c r="D665" s="17"/>
      <c r="E665" s="17"/>
      <c r="F665" s="17"/>
      <c r="G665" s="20"/>
      <c r="H665" s="17"/>
      <c r="I665" s="17"/>
      <c r="J665" s="21"/>
      <c r="K665" s="17"/>
      <c r="L665" s="22"/>
      <c r="M665" s="22"/>
      <c r="N665" s="23"/>
      <c r="O665" s="23"/>
      <c r="P665" s="24"/>
      <c r="Q665" s="20"/>
      <c r="R665" s="17"/>
      <c r="S665" s="24"/>
      <c r="T665" s="24"/>
      <c r="U665" s="25"/>
      <c r="V665" s="17"/>
      <c r="W665" s="17"/>
      <c r="X665" s="17"/>
      <c r="Y665" s="17"/>
      <c r="Z665" s="17"/>
    </row>
    <row r="666" spans="1:26" ht="15.75" customHeight="1">
      <c r="A666" s="17"/>
      <c r="B666" s="17"/>
      <c r="C666" s="17"/>
      <c r="D666" s="17"/>
      <c r="E666" s="17"/>
      <c r="F666" s="17"/>
      <c r="G666" s="20"/>
      <c r="H666" s="17"/>
      <c r="I666" s="17"/>
      <c r="J666" s="21"/>
      <c r="K666" s="17"/>
      <c r="L666" s="22"/>
      <c r="M666" s="22"/>
      <c r="N666" s="23"/>
      <c r="O666" s="23"/>
      <c r="P666" s="24"/>
      <c r="Q666" s="20"/>
      <c r="R666" s="17"/>
      <c r="S666" s="24"/>
      <c r="T666" s="24"/>
      <c r="U666" s="25"/>
      <c r="V666" s="17"/>
      <c r="W666" s="17"/>
      <c r="X666" s="17"/>
      <c r="Y666" s="17"/>
      <c r="Z666" s="17"/>
    </row>
    <row r="667" spans="1:26" ht="15.75" customHeight="1">
      <c r="A667" s="17"/>
      <c r="B667" s="17"/>
      <c r="C667" s="17"/>
      <c r="D667" s="17"/>
      <c r="E667" s="17"/>
      <c r="F667" s="17"/>
      <c r="G667" s="20"/>
      <c r="H667" s="17"/>
      <c r="I667" s="17"/>
      <c r="J667" s="21"/>
      <c r="K667" s="17"/>
      <c r="L667" s="22"/>
      <c r="M667" s="22"/>
      <c r="N667" s="23"/>
      <c r="O667" s="23"/>
      <c r="P667" s="24"/>
      <c r="Q667" s="20"/>
      <c r="R667" s="17"/>
      <c r="S667" s="24"/>
      <c r="T667" s="24"/>
      <c r="U667" s="25"/>
      <c r="V667" s="17"/>
      <c r="W667" s="17"/>
      <c r="X667" s="17"/>
      <c r="Y667" s="17"/>
      <c r="Z667" s="17"/>
    </row>
    <row r="668" spans="1:26" ht="15.75" customHeight="1">
      <c r="A668" s="17"/>
      <c r="B668" s="17"/>
      <c r="C668" s="17"/>
      <c r="D668" s="17"/>
      <c r="E668" s="17"/>
      <c r="F668" s="17"/>
      <c r="G668" s="20"/>
      <c r="H668" s="17"/>
      <c r="I668" s="17"/>
      <c r="J668" s="21"/>
      <c r="K668" s="17"/>
      <c r="L668" s="22"/>
      <c r="M668" s="22"/>
      <c r="N668" s="23"/>
      <c r="O668" s="23"/>
      <c r="P668" s="24"/>
      <c r="Q668" s="20"/>
      <c r="R668" s="17"/>
      <c r="S668" s="24"/>
      <c r="T668" s="24"/>
      <c r="U668" s="25"/>
      <c r="V668" s="17"/>
      <c r="W668" s="17"/>
      <c r="X668" s="17"/>
      <c r="Y668" s="17"/>
      <c r="Z668" s="17"/>
    </row>
    <row r="669" spans="1:26" ht="15.75" customHeight="1">
      <c r="A669" s="17"/>
      <c r="B669" s="17"/>
      <c r="C669" s="17"/>
      <c r="D669" s="17"/>
      <c r="E669" s="17"/>
      <c r="F669" s="17"/>
      <c r="G669" s="20"/>
      <c r="H669" s="17"/>
      <c r="I669" s="17"/>
      <c r="J669" s="21"/>
      <c r="K669" s="17"/>
      <c r="L669" s="22"/>
      <c r="M669" s="22"/>
      <c r="N669" s="23"/>
      <c r="O669" s="23"/>
      <c r="P669" s="24"/>
      <c r="Q669" s="20"/>
      <c r="R669" s="17"/>
      <c r="S669" s="24"/>
      <c r="T669" s="24"/>
      <c r="U669" s="25"/>
      <c r="V669" s="17"/>
      <c r="W669" s="17"/>
      <c r="X669" s="17"/>
      <c r="Y669" s="17"/>
      <c r="Z669" s="17"/>
    </row>
    <row r="670" spans="1:26" ht="15.75" customHeight="1">
      <c r="A670" s="17"/>
      <c r="B670" s="17"/>
      <c r="C670" s="17"/>
      <c r="D670" s="17"/>
      <c r="E670" s="17"/>
      <c r="F670" s="17"/>
      <c r="G670" s="20"/>
      <c r="H670" s="17"/>
      <c r="I670" s="17"/>
      <c r="J670" s="21"/>
      <c r="K670" s="17"/>
      <c r="L670" s="22"/>
      <c r="M670" s="22"/>
      <c r="N670" s="23"/>
      <c r="O670" s="23"/>
      <c r="P670" s="24"/>
      <c r="Q670" s="20"/>
      <c r="R670" s="17"/>
      <c r="S670" s="24"/>
      <c r="T670" s="24"/>
      <c r="U670" s="25"/>
      <c r="V670" s="17"/>
      <c r="W670" s="17"/>
      <c r="X670" s="17"/>
      <c r="Y670" s="17"/>
      <c r="Z670" s="17"/>
    </row>
    <row r="671" spans="1:26" ht="15.75" customHeight="1">
      <c r="A671" s="17"/>
      <c r="B671" s="17"/>
      <c r="C671" s="17"/>
      <c r="D671" s="17"/>
      <c r="E671" s="17"/>
      <c r="F671" s="17"/>
      <c r="G671" s="20"/>
      <c r="H671" s="17"/>
      <c r="I671" s="17"/>
      <c r="J671" s="21"/>
      <c r="K671" s="17"/>
      <c r="L671" s="22"/>
      <c r="M671" s="22"/>
      <c r="N671" s="23"/>
      <c r="O671" s="23"/>
      <c r="P671" s="24"/>
      <c r="Q671" s="20"/>
      <c r="R671" s="17"/>
      <c r="S671" s="24"/>
      <c r="T671" s="24"/>
      <c r="U671" s="25"/>
      <c r="V671" s="17"/>
      <c r="W671" s="17"/>
      <c r="X671" s="17"/>
      <c r="Y671" s="17"/>
      <c r="Z671" s="17"/>
    </row>
    <row r="672" spans="1:26" ht="15.75" customHeight="1">
      <c r="A672" s="17"/>
      <c r="B672" s="17"/>
      <c r="C672" s="17"/>
      <c r="D672" s="17"/>
      <c r="E672" s="17"/>
      <c r="F672" s="17"/>
      <c r="G672" s="20"/>
      <c r="H672" s="17"/>
      <c r="I672" s="17"/>
      <c r="J672" s="21"/>
      <c r="K672" s="17"/>
      <c r="L672" s="22"/>
      <c r="M672" s="22"/>
      <c r="N672" s="23"/>
      <c r="O672" s="23"/>
      <c r="P672" s="24"/>
      <c r="Q672" s="20"/>
      <c r="R672" s="17"/>
      <c r="S672" s="24"/>
      <c r="T672" s="24"/>
      <c r="U672" s="25"/>
      <c r="V672" s="17"/>
      <c r="W672" s="17"/>
      <c r="X672" s="17"/>
      <c r="Y672" s="17"/>
      <c r="Z672" s="17"/>
    </row>
    <row r="673" spans="1:26" ht="15.75" customHeight="1">
      <c r="A673" s="17"/>
      <c r="B673" s="17"/>
      <c r="C673" s="17"/>
      <c r="D673" s="17"/>
      <c r="E673" s="17"/>
      <c r="F673" s="17"/>
      <c r="G673" s="20"/>
      <c r="H673" s="17"/>
      <c r="I673" s="17"/>
      <c r="J673" s="21"/>
      <c r="K673" s="17"/>
      <c r="L673" s="22"/>
      <c r="M673" s="22"/>
      <c r="N673" s="23"/>
      <c r="O673" s="23"/>
      <c r="P673" s="24"/>
      <c r="Q673" s="20"/>
      <c r="R673" s="17"/>
      <c r="S673" s="24"/>
      <c r="T673" s="24"/>
      <c r="U673" s="25"/>
      <c r="V673" s="17"/>
      <c r="W673" s="17"/>
      <c r="X673" s="17"/>
      <c r="Y673" s="17"/>
      <c r="Z673" s="17"/>
    </row>
    <row r="674" spans="1:26" ht="15.75" customHeight="1">
      <c r="A674" s="17"/>
      <c r="B674" s="17"/>
      <c r="C674" s="17"/>
      <c r="D674" s="17"/>
      <c r="E674" s="17"/>
      <c r="F674" s="17"/>
      <c r="G674" s="20"/>
      <c r="H674" s="17"/>
      <c r="I674" s="17"/>
      <c r="J674" s="21"/>
      <c r="K674" s="17"/>
      <c r="L674" s="22"/>
      <c r="M674" s="22"/>
      <c r="N674" s="23"/>
      <c r="O674" s="23"/>
      <c r="P674" s="24"/>
      <c r="Q674" s="20"/>
      <c r="R674" s="17"/>
      <c r="S674" s="24"/>
      <c r="T674" s="24"/>
      <c r="U674" s="25"/>
      <c r="V674" s="17"/>
      <c r="W674" s="17"/>
      <c r="X674" s="17"/>
      <c r="Y674" s="17"/>
      <c r="Z674" s="17"/>
    </row>
    <row r="675" spans="1:26" ht="15.75" customHeight="1">
      <c r="A675" s="17"/>
      <c r="B675" s="17"/>
      <c r="C675" s="17"/>
      <c r="D675" s="17"/>
      <c r="E675" s="17"/>
      <c r="F675" s="17"/>
      <c r="G675" s="20"/>
      <c r="H675" s="17"/>
      <c r="I675" s="17"/>
      <c r="J675" s="21"/>
      <c r="K675" s="17"/>
      <c r="L675" s="22"/>
      <c r="M675" s="22"/>
      <c r="N675" s="23"/>
      <c r="O675" s="23"/>
      <c r="P675" s="24"/>
      <c r="Q675" s="20"/>
      <c r="R675" s="17"/>
      <c r="S675" s="24"/>
      <c r="T675" s="24"/>
      <c r="U675" s="25"/>
      <c r="V675" s="17"/>
      <c r="W675" s="17"/>
      <c r="X675" s="17"/>
      <c r="Y675" s="17"/>
      <c r="Z675" s="17"/>
    </row>
    <row r="676" spans="1:26" ht="15.75" customHeight="1">
      <c r="A676" s="17"/>
      <c r="B676" s="17"/>
      <c r="C676" s="17"/>
      <c r="D676" s="17"/>
      <c r="E676" s="17"/>
      <c r="F676" s="17"/>
      <c r="G676" s="20"/>
      <c r="H676" s="17"/>
      <c r="I676" s="17"/>
      <c r="J676" s="21"/>
      <c r="K676" s="17"/>
      <c r="L676" s="22"/>
      <c r="M676" s="22"/>
      <c r="N676" s="23"/>
      <c r="O676" s="23"/>
      <c r="P676" s="24"/>
      <c r="Q676" s="20"/>
      <c r="R676" s="17"/>
      <c r="S676" s="24"/>
      <c r="T676" s="24"/>
      <c r="U676" s="25"/>
      <c r="V676" s="17"/>
      <c r="W676" s="17"/>
      <c r="X676" s="17"/>
      <c r="Y676" s="17"/>
      <c r="Z676" s="17"/>
    </row>
    <row r="677" spans="1:26" ht="15.75" customHeight="1">
      <c r="A677" s="17"/>
      <c r="B677" s="17"/>
      <c r="C677" s="17"/>
      <c r="D677" s="17"/>
      <c r="E677" s="17"/>
      <c r="F677" s="17"/>
      <c r="G677" s="20"/>
      <c r="H677" s="17"/>
      <c r="I677" s="17"/>
      <c r="J677" s="21"/>
      <c r="K677" s="17"/>
      <c r="L677" s="22"/>
      <c r="M677" s="22"/>
      <c r="N677" s="23"/>
      <c r="O677" s="23"/>
      <c r="P677" s="24"/>
      <c r="Q677" s="20"/>
      <c r="R677" s="17"/>
      <c r="S677" s="24"/>
      <c r="T677" s="24"/>
      <c r="U677" s="25"/>
      <c r="V677" s="17"/>
      <c r="W677" s="17"/>
      <c r="X677" s="17"/>
      <c r="Y677" s="17"/>
      <c r="Z677" s="17"/>
    </row>
    <row r="678" spans="1:26" ht="15.75" customHeight="1">
      <c r="A678" s="17"/>
      <c r="B678" s="17"/>
      <c r="C678" s="17"/>
      <c r="D678" s="17"/>
      <c r="E678" s="17"/>
      <c r="F678" s="17"/>
      <c r="G678" s="20"/>
      <c r="H678" s="17"/>
      <c r="I678" s="17"/>
      <c r="J678" s="21"/>
      <c r="K678" s="17"/>
      <c r="L678" s="22"/>
      <c r="M678" s="22"/>
      <c r="N678" s="23"/>
      <c r="O678" s="23"/>
      <c r="P678" s="24"/>
      <c r="Q678" s="20"/>
      <c r="R678" s="17"/>
      <c r="S678" s="24"/>
      <c r="T678" s="24"/>
      <c r="U678" s="25"/>
      <c r="V678" s="17"/>
      <c r="W678" s="17"/>
      <c r="X678" s="17"/>
      <c r="Y678" s="17"/>
      <c r="Z678" s="17"/>
    </row>
    <row r="679" spans="1:26" ht="15.75" customHeight="1">
      <c r="A679" s="17"/>
      <c r="B679" s="17"/>
      <c r="C679" s="17"/>
      <c r="D679" s="17"/>
      <c r="E679" s="17"/>
      <c r="F679" s="17"/>
      <c r="G679" s="20"/>
      <c r="H679" s="17"/>
      <c r="I679" s="17"/>
      <c r="J679" s="21"/>
      <c r="K679" s="17"/>
      <c r="L679" s="22"/>
      <c r="M679" s="22"/>
      <c r="N679" s="23"/>
      <c r="O679" s="23"/>
      <c r="P679" s="24"/>
      <c r="Q679" s="20"/>
      <c r="R679" s="17"/>
      <c r="S679" s="24"/>
      <c r="T679" s="24"/>
      <c r="U679" s="25"/>
      <c r="V679" s="17"/>
      <c r="W679" s="17"/>
      <c r="X679" s="17"/>
      <c r="Y679" s="17"/>
      <c r="Z679" s="17"/>
    </row>
    <row r="680" spans="1:26" ht="15.75" customHeight="1">
      <c r="A680" s="17"/>
      <c r="B680" s="17"/>
      <c r="C680" s="17"/>
      <c r="D680" s="17"/>
      <c r="E680" s="17"/>
      <c r="F680" s="17"/>
      <c r="G680" s="20"/>
      <c r="H680" s="17"/>
      <c r="I680" s="17"/>
      <c r="J680" s="21"/>
      <c r="K680" s="17"/>
      <c r="L680" s="22"/>
      <c r="M680" s="22"/>
      <c r="N680" s="23"/>
      <c r="O680" s="23"/>
      <c r="P680" s="24"/>
      <c r="Q680" s="20"/>
      <c r="R680" s="17"/>
      <c r="S680" s="24"/>
      <c r="T680" s="24"/>
      <c r="U680" s="25"/>
      <c r="V680" s="17"/>
      <c r="W680" s="17"/>
      <c r="X680" s="17"/>
      <c r="Y680" s="17"/>
      <c r="Z680" s="17"/>
    </row>
    <row r="681" spans="1:26" ht="15.75" customHeight="1">
      <c r="A681" s="17"/>
      <c r="B681" s="17"/>
      <c r="C681" s="17"/>
      <c r="D681" s="17"/>
      <c r="E681" s="17"/>
      <c r="F681" s="17"/>
      <c r="G681" s="20"/>
      <c r="H681" s="17"/>
      <c r="I681" s="17"/>
      <c r="J681" s="21"/>
      <c r="K681" s="17"/>
      <c r="L681" s="22"/>
      <c r="M681" s="22"/>
      <c r="N681" s="23"/>
      <c r="O681" s="23"/>
      <c r="P681" s="24"/>
      <c r="Q681" s="20"/>
      <c r="R681" s="17"/>
      <c r="S681" s="24"/>
      <c r="T681" s="24"/>
      <c r="U681" s="25"/>
      <c r="V681" s="17"/>
      <c r="W681" s="17"/>
      <c r="X681" s="17"/>
      <c r="Y681" s="17"/>
      <c r="Z681" s="17"/>
    </row>
    <row r="682" spans="1:26" ht="15.75" customHeight="1">
      <c r="A682" s="17"/>
      <c r="B682" s="17"/>
      <c r="C682" s="17"/>
      <c r="D682" s="17"/>
      <c r="E682" s="17"/>
      <c r="F682" s="17"/>
      <c r="G682" s="20"/>
      <c r="H682" s="17"/>
      <c r="I682" s="17"/>
      <c r="J682" s="21"/>
      <c r="K682" s="17"/>
      <c r="L682" s="22"/>
      <c r="M682" s="22"/>
      <c r="N682" s="23"/>
      <c r="O682" s="23"/>
      <c r="P682" s="24"/>
      <c r="Q682" s="20"/>
      <c r="R682" s="17"/>
      <c r="S682" s="24"/>
      <c r="T682" s="24"/>
      <c r="U682" s="25"/>
      <c r="V682" s="17"/>
      <c r="W682" s="17"/>
      <c r="X682" s="17"/>
      <c r="Y682" s="17"/>
      <c r="Z682" s="17"/>
    </row>
    <row r="683" spans="1:26" ht="15.75" customHeight="1">
      <c r="A683" s="17"/>
      <c r="B683" s="17"/>
      <c r="C683" s="17"/>
      <c r="D683" s="17"/>
      <c r="E683" s="17"/>
      <c r="F683" s="17"/>
      <c r="G683" s="20"/>
      <c r="H683" s="17"/>
      <c r="I683" s="17"/>
      <c r="J683" s="21"/>
      <c r="K683" s="17"/>
      <c r="L683" s="22"/>
      <c r="M683" s="22"/>
      <c r="N683" s="23"/>
      <c r="O683" s="23"/>
      <c r="P683" s="24"/>
      <c r="Q683" s="20"/>
      <c r="R683" s="17"/>
      <c r="S683" s="24"/>
      <c r="T683" s="24"/>
      <c r="U683" s="25"/>
      <c r="V683" s="17"/>
      <c r="W683" s="17"/>
      <c r="X683" s="17"/>
      <c r="Y683" s="17"/>
      <c r="Z683" s="17"/>
    </row>
    <row r="684" spans="1:26" ht="15.75" customHeight="1">
      <c r="A684" s="17"/>
      <c r="B684" s="17"/>
      <c r="C684" s="17"/>
      <c r="D684" s="17"/>
      <c r="E684" s="17"/>
      <c r="F684" s="17"/>
      <c r="G684" s="20"/>
      <c r="H684" s="17"/>
      <c r="I684" s="17"/>
      <c r="J684" s="21"/>
      <c r="K684" s="17"/>
      <c r="L684" s="22"/>
      <c r="M684" s="22"/>
      <c r="N684" s="23"/>
      <c r="O684" s="23"/>
      <c r="P684" s="24"/>
      <c r="Q684" s="20"/>
      <c r="R684" s="17"/>
      <c r="S684" s="24"/>
      <c r="T684" s="24"/>
      <c r="U684" s="25"/>
      <c r="V684" s="17"/>
      <c r="W684" s="17"/>
      <c r="X684" s="17"/>
      <c r="Y684" s="17"/>
      <c r="Z684" s="17"/>
    </row>
    <row r="685" spans="1:26" ht="15.75" customHeight="1">
      <c r="A685" s="17"/>
      <c r="B685" s="17"/>
      <c r="C685" s="17"/>
      <c r="D685" s="17"/>
      <c r="E685" s="17"/>
      <c r="F685" s="17"/>
      <c r="G685" s="20"/>
      <c r="H685" s="17"/>
      <c r="I685" s="17"/>
      <c r="J685" s="21"/>
      <c r="K685" s="17"/>
      <c r="L685" s="22"/>
      <c r="M685" s="22"/>
      <c r="N685" s="23"/>
      <c r="O685" s="23"/>
      <c r="P685" s="24"/>
      <c r="Q685" s="20"/>
      <c r="R685" s="17"/>
      <c r="S685" s="24"/>
      <c r="T685" s="24"/>
      <c r="U685" s="25"/>
      <c r="V685" s="17"/>
      <c r="W685" s="17"/>
      <c r="X685" s="17"/>
      <c r="Y685" s="17"/>
      <c r="Z685" s="17"/>
    </row>
    <row r="686" spans="1:26" ht="15.75" customHeight="1">
      <c r="A686" s="17"/>
      <c r="B686" s="17"/>
      <c r="C686" s="17"/>
      <c r="D686" s="17"/>
      <c r="E686" s="17"/>
      <c r="F686" s="17"/>
      <c r="G686" s="20"/>
      <c r="H686" s="17"/>
      <c r="I686" s="17"/>
      <c r="J686" s="21"/>
      <c r="K686" s="17"/>
      <c r="L686" s="22"/>
      <c r="M686" s="22"/>
      <c r="N686" s="23"/>
      <c r="O686" s="23"/>
      <c r="P686" s="24"/>
      <c r="Q686" s="20"/>
      <c r="R686" s="17"/>
      <c r="S686" s="24"/>
      <c r="T686" s="24"/>
      <c r="U686" s="25"/>
      <c r="V686" s="17"/>
      <c r="W686" s="17"/>
      <c r="X686" s="17"/>
      <c r="Y686" s="17"/>
      <c r="Z686" s="17"/>
    </row>
    <row r="687" spans="1:26" ht="15.75" customHeight="1">
      <c r="A687" s="17"/>
      <c r="B687" s="17"/>
      <c r="C687" s="17"/>
      <c r="D687" s="17"/>
      <c r="E687" s="17"/>
      <c r="F687" s="17"/>
      <c r="G687" s="20"/>
      <c r="H687" s="17"/>
      <c r="I687" s="17"/>
      <c r="J687" s="21"/>
      <c r="K687" s="17"/>
      <c r="L687" s="22"/>
      <c r="M687" s="22"/>
      <c r="N687" s="23"/>
      <c r="O687" s="23"/>
      <c r="P687" s="24"/>
      <c r="Q687" s="20"/>
      <c r="R687" s="17"/>
      <c r="S687" s="24"/>
      <c r="T687" s="24"/>
      <c r="U687" s="25"/>
      <c r="V687" s="17"/>
      <c r="W687" s="17"/>
      <c r="X687" s="17"/>
      <c r="Y687" s="17"/>
      <c r="Z687" s="17"/>
    </row>
    <row r="688" spans="1:26" ht="15.75" customHeight="1">
      <c r="A688" s="17"/>
      <c r="B688" s="17"/>
      <c r="C688" s="17"/>
      <c r="D688" s="17"/>
      <c r="E688" s="17"/>
      <c r="F688" s="17"/>
      <c r="G688" s="20"/>
      <c r="H688" s="17"/>
      <c r="I688" s="17"/>
      <c r="J688" s="21"/>
      <c r="K688" s="17"/>
      <c r="L688" s="22"/>
      <c r="M688" s="22"/>
      <c r="N688" s="23"/>
      <c r="O688" s="23"/>
      <c r="P688" s="24"/>
      <c r="Q688" s="20"/>
      <c r="R688" s="17"/>
      <c r="S688" s="24"/>
      <c r="T688" s="24"/>
      <c r="U688" s="25"/>
      <c r="V688" s="17"/>
      <c r="W688" s="17"/>
      <c r="X688" s="17"/>
      <c r="Y688" s="17"/>
      <c r="Z688" s="17"/>
    </row>
    <row r="689" spans="1:26" ht="15.75" customHeight="1">
      <c r="A689" s="17"/>
      <c r="B689" s="17"/>
      <c r="C689" s="17"/>
      <c r="D689" s="17"/>
      <c r="E689" s="17"/>
      <c r="F689" s="17"/>
      <c r="G689" s="20"/>
      <c r="H689" s="17"/>
      <c r="I689" s="17"/>
      <c r="J689" s="21"/>
      <c r="K689" s="17"/>
      <c r="L689" s="22"/>
      <c r="M689" s="22"/>
      <c r="N689" s="23"/>
      <c r="O689" s="23"/>
      <c r="P689" s="24"/>
      <c r="Q689" s="20"/>
      <c r="R689" s="17"/>
      <c r="S689" s="24"/>
      <c r="T689" s="24"/>
      <c r="U689" s="25"/>
      <c r="V689" s="17"/>
      <c r="W689" s="17"/>
      <c r="X689" s="17"/>
      <c r="Y689" s="17"/>
      <c r="Z689" s="17"/>
    </row>
    <row r="690" spans="1:26" ht="15.75" customHeight="1">
      <c r="A690" s="17"/>
      <c r="B690" s="17"/>
      <c r="C690" s="17"/>
      <c r="D690" s="17"/>
      <c r="E690" s="17"/>
      <c r="F690" s="17"/>
      <c r="G690" s="20"/>
      <c r="H690" s="17"/>
      <c r="I690" s="17"/>
      <c r="J690" s="21"/>
      <c r="K690" s="17"/>
      <c r="L690" s="22"/>
      <c r="M690" s="22"/>
      <c r="N690" s="23"/>
      <c r="O690" s="23"/>
      <c r="P690" s="24"/>
      <c r="Q690" s="20"/>
      <c r="R690" s="17"/>
      <c r="S690" s="24"/>
      <c r="T690" s="24"/>
      <c r="U690" s="25"/>
      <c r="V690" s="17"/>
      <c r="W690" s="17"/>
      <c r="X690" s="17"/>
      <c r="Y690" s="17"/>
      <c r="Z690" s="17"/>
    </row>
    <row r="691" spans="1:26" ht="15.75" customHeight="1">
      <c r="A691" s="17"/>
      <c r="B691" s="17"/>
      <c r="C691" s="17"/>
      <c r="D691" s="17"/>
      <c r="E691" s="17"/>
      <c r="F691" s="17"/>
      <c r="G691" s="20"/>
      <c r="H691" s="17"/>
      <c r="I691" s="17"/>
      <c r="J691" s="21"/>
      <c r="K691" s="17"/>
      <c r="L691" s="22"/>
      <c r="M691" s="22"/>
      <c r="N691" s="23"/>
      <c r="O691" s="23"/>
      <c r="P691" s="24"/>
      <c r="Q691" s="20"/>
      <c r="R691" s="17"/>
      <c r="S691" s="24"/>
      <c r="T691" s="24"/>
      <c r="U691" s="25"/>
      <c r="V691" s="17"/>
      <c r="W691" s="17"/>
      <c r="X691" s="17"/>
      <c r="Y691" s="17"/>
      <c r="Z691" s="17"/>
    </row>
    <row r="692" spans="1:26" ht="15.75" customHeight="1">
      <c r="A692" s="17"/>
      <c r="B692" s="17"/>
      <c r="C692" s="17"/>
      <c r="D692" s="17"/>
      <c r="E692" s="17"/>
      <c r="F692" s="17"/>
      <c r="G692" s="20"/>
      <c r="H692" s="17"/>
      <c r="I692" s="17"/>
      <c r="J692" s="21"/>
      <c r="K692" s="17"/>
      <c r="L692" s="22"/>
      <c r="M692" s="22"/>
      <c r="N692" s="23"/>
      <c r="O692" s="23"/>
      <c r="P692" s="24"/>
      <c r="Q692" s="20"/>
      <c r="R692" s="17"/>
      <c r="S692" s="24"/>
      <c r="T692" s="24"/>
      <c r="U692" s="25"/>
      <c r="V692" s="17"/>
      <c r="W692" s="17"/>
      <c r="X692" s="17"/>
      <c r="Y692" s="17"/>
      <c r="Z692" s="17"/>
    </row>
    <row r="693" spans="1:26" ht="15.75" customHeight="1">
      <c r="A693" s="17"/>
      <c r="B693" s="17"/>
      <c r="C693" s="17"/>
      <c r="D693" s="17"/>
      <c r="E693" s="17"/>
      <c r="F693" s="17"/>
      <c r="G693" s="20"/>
      <c r="H693" s="17"/>
      <c r="I693" s="17"/>
      <c r="J693" s="21"/>
      <c r="K693" s="17"/>
      <c r="L693" s="22"/>
      <c r="M693" s="22"/>
      <c r="N693" s="23"/>
      <c r="O693" s="23"/>
      <c r="P693" s="24"/>
      <c r="Q693" s="20"/>
      <c r="R693" s="17"/>
      <c r="S693" s="24"/>
      <c r="T693" s="24"/>
      <c r="U693" s="25"/>
      <c r="V693" s="17"/>
      <c r="W693" s="17"/>
      <c r="X693" s="17"/>
      <c r="Y693" s="17"/>
      <c r="Z693" s="17"/>
    </row>
    <row r="694" spans="1:26" ht="15.75" customHeight="1">
      <c r="A694" s="17"/>
      <c r="B694" s="17"/>
      <c r="C694" s="17"/>
      <c r="D694" s="17"/>
      <c r="E694" s="17"/>
      <c r="F694" s="17"/>
      <c r="G694" s="20"/>
      <c r="H694" s="17"/>
      <c r="I694" s="17"/>
      <c r="J694" s="21"/>
      <c r="K694" s="17"/>
      <c r="L694" s="22"/>
      <c r="M694" s="22"/>
      <c r="N694" s="23"/>
      <c r="O694" s="23"/>
      <c r="P694" s="24"/>
      <c r="Q694" s="20"/>
      <c r="R694" s="17"/>
      <c r="S694" s="24"/>
      <c r="T694" s="24"/>
      <c r="U694" s="25"/>
      <c r="V694" s="17"/>
      <c r="W694" s="17"/>
      <c r="X694" s="17"/>
      <c r="Y694" s="17"/>
      <c r="Z694" s="17"/>
    </row>
    <row r="695" spans="1:26" ht="15.75" customHeight="1">
      <c r="A695" s="17"/>
      <c r="B695" s="17"/>
      <c r="C695" s="17"/>
      <c r="D695" s="17"/>
      <c r="E695" s="17"/>
      <c r="F695" s="17"/>
      <c r="G695" s="20"/>
      <c r="H695" s="17"/>
      <c r="I695" s="17"/>
      <c r="J695" s="21"/>
      <c r="K695" s="17"/>
      <c r="L695" s="22"/>
      <c r="M695" s="22"/>
      <c r="N695" s="23"/>
      <c r="O695" s="23"/>
      <c r="P695" s="24"/>
      <c r="Q695" s="20"/>
      <c r="R695" s="17"/>
      <c r="S695" s="24"/>
      <c r="T695" s="24"/>
      <c r="U695" s="25"/>
      <c r="V695" s="17"/>
      <c r="W695" s="17"/>
      <c r="X695" s="17"/>
      <c r="Y695" s="17"/>
      <c r="Z695" s="17"/>
    </row>
    <row r="696" spans="1:26" ht="15.75" customHeight="1">
      <c r="A696" s="17"/>
      <c r="B696" s="17"/>
      <c r="C696" s="17"/>
      <c r="D696" s="17"/>
      <c r="E696" s="17"/>
      <c r="F696" s="17"/>
      <c r="G696" s="20"/>
      <c r="H696" s="17"/>
      <c r="I696" s="17"/>
      <c r="J696" s="21"/>
      <c r="K696" s="17"/>
      <c r="L696" s="22"/>
      <c r="M696" s="22"/>
      <c r="N696" s="23"/>
      <c r="O696" s="23"/>
      <c r="P696" s="24"/>
      <c r="Q696" s="20"/>
      <c r="R696" s="17"/>
      <c r="S696" s="24"/>
      <c r="T696" s="24"/>
      <c r="U696" s="25"/>
      <c r="V696" s="17"/>
      <c r="W696" s="17"/>
      <c r="X696" s="17"/>
      <c r="Y696" s="17"/>
      <c r="Z696" s="17"/>
    </row>
    <row r="697" spans="1:26" ht="15.75" customHeight="1">
      <c r="A697" s="17"/>
      <c r="B697" s="17"/>
      <c r="C697" s="17"/>
      <c r="D697" s="17"/>
      <c r="E697" s="17"/>
      <c r="F697" s="17"/>
      <c r="G697" s="20"/>
      <c r="H697" s="17"/>
      <c r="I697" s="17"/>
      <c r="J697" s="21"/>
      <c r="K697" s="17"/>
      <c r="L697" s="22"/>
      <c r="M697" s="22"/>
      <c r="N697" s="23"/>
      <c r="O697" s="23"/>
      <c r="P697" s="24"/>
      <c r="Q697" s="20"/>
      <c r="R697" s="17"/>
      <c r="S697" s="24"/>
      <c r="T697" s="24"/>
      <c r="U697" s="25"/>
      <c r="V697" s="17"/>
      <c r="W697" s="17"/>
      <c r="X697" s="17"/>
      <c r="Y697" s="17"/>
      <c r="Z697" s="17"/>
    </row>
    <row r="698" spans="1:26" ht="15.75" customHeight="1">
      <c r="A698" s="17"/>
      <c r="B698" s="17"/>
      <c r="C698" s="17"/>
      <c r="D698" s="17"/>
      <c r="E698" s="17"/>
      <c r="F698" s="17"/>
      <c r="G698" s="20"/>
      <c r="H698" s="17"/>
      <c r="I698" s="17"/>
      <c r="J698" s="21"/>
      <c r="K698" s="17"/>
      <c r="L698" s="22"/>
      <c r="M698" s="22"/>
      <c r="N698" s="23"/>
      <c r="O698" s="23"/>
      <c r="P698" s="24"/>
      <c r="Q698" s="20"/>
      <c r="R698" s="17"/>
      <c r="S698" s="24"/>
      <c r="T698" s="24"/>
      <c r="U698" s="25"/>
      <c r="V698" s="17"/>
      <c r="W698" s="17"/>
      <c r="X698" s="17"/>
      <c r="Y698" s="17"/>
      <c r="Z698" s="17"/>
    </row>
    <row r="699" spans="1:26" ht="15.75" customHeight="1">
      <c r="A699" s="17"/>
      <c r="B699" s="17"/>
      <c r="C699" s="17"/>
      <c r="D699" s="17"/>
      <c r="E699" s="17"/>
      <c r="F699" s="17"/>
      <c r="G699" s="20"/>
      <c r="H699" s="17"/>
      <c r="I699" s="17"/>
      <c r="J699" s="21"/>
      <c r="K699" s="17"/>
      <c r="L699" s="22"/>
      <c r="M699" s="22"/>
      <c r="N699" s="23"/>
      <c r="O699" s="23"/>
      <c r="P699" s="24"/>
      <c r="Q699" s="20"/>
      <c r="R699" s="17"/>
      <c r="S699" s="24"/>
      <c r="T699" s="24"/>
      <c r="U699" s="25"/>
      <c r="V699" s="17"/>
      <c r="W699" s="17"/>
      <c r="X699" s="17"/>
      <c r="Y699" s="17"/>
      <c r="Z699" s="17"/>
    </row>
    <row r="700" spans="1:26" ht="15.75" customHeight="1">
      <c r="A700" s="17"/>
      <c r="B700" s="17"/>
      <c r="C700" s="17"/>
      <c r="D700" s="17"/>
      <c r="E700" s="17"/>
      <c r="F700" s="17"/>
      <c r="G700" s="20"/>
      <c r="H700" s="17"/>
      <c r="I700" s="17"/>
      <c r="J700" s="21"/>
      <c r="K700" s="17"/>
      <c r="L700" s="22"/>
      <c r="M700" s="22"/>
      <c r="N700" s="23"/>
      <c r="O700" s="23"/>
      <c r="P700" s="24"/>
      <c r="Q700" s="20"/>
      <c r="R700" s="17"/>
      <c r="S700" s="24"/>
      <c r="T700" s="24"/>
      <c r="U700" s="25"/>
      <c r="V700" s="17"/>
      <c r="W700" s="17"/>
      <c r="X700" s="17"/>
      <c r="Y700" s="17"/>
      <c r="Z700" s="17"/>
    </row>
    <row r="701" spans="1:26" ht="15.75" customHeight="1">
      <c r="A701" s="17"/>
      <c r="B701" s="17"/>
      <c r="C701" s="17"/>
      <c r="D701" s="17"/>
      <c r="E701" s="17"/>
      <c r="F701" s="17"/>
      <c r="G701" s="20"/>
      <c r="H701" s="17"/>
      <c r="I701" s="17"/>
      <c r="J701" s="21"/>
      <c r="K701" s="17"/>
      <c r="L701" s="22"/>
      <c r="M701" s="22"/>
      <c r="N701" s="23"/>
      <c r="O701" s="23"/>
      <c r="P701" s="24"/>
      <c r="Q701" s="20"/>
      <c r="R701" s="17"/>
      <c r="S701" s="24"/>
      <c r="T701" s="24"/>
      <c r="U701" s="25"/>
      <c r="V701" s="17"/>
      <c r="W701" s="17"/>
      <c r="X701" s="17"/>
      <c r="Y701" s="17"/>
      <c r="Z701" s="17"/>
    </row>
    <row r="702" spans="1:26" ht="15.75" customHeight="1">
      <c r="A702" s="17"/>
      <c r="B702" s="17"/>
      <c r="C702" s="17"/>
      <c r="D702" s="17"/>
      <c r="E702" s="17"/>
      <c r="F702" s="17"/>
      <c r="G702" s="20"/>
      <c r="H702" s="17"/>
      <c r="I702" s="17"/>
      <c r="J702" s="21"/>
      <c r="K702" s="17"/>
      <c r="L702" s="22"/>
      <c r="M702" s="22"/>
      <c r="N702" s="23"/>
      <c r="O702" s="23"/>
      <c r="P702" s="24"/>
      <c r="Q702" s="20"/>
      <c r="R702" s="17"/>
      <c r="S702" s="24"/>
      <c r="T702" s="24"/>
      <c r="U702" s="25"/>
      <c r="V702" s="17"/>
      <c r="W702" s="17"/>
      <c r="X702" s="17"/>
      <c r="Y702" s="17"/>
      <c r="Z702" s="17"/>
    </row>
    <row r="703" spans="1:26" ht="15.75" customHeight="1">
      <c r="A703" s="17"/>
      <c r="B703" s="17"/>
      <c r="C703" s="17"/>
      <c r="D703" s="17"/>
      <c r="E703" s="17"/>
      <c r="F703" s="17"/>
      <c r="G703" s="20"/>
      <c r="H703" s="17"/>
      <c r="I703" s="17"/>
      <c r="J703" s="21"/>
      <c r="K703" s="17"/>
      <c r="L703" s="22"/>
      <c r="M703" s="22"/>
      <c r="N703" s="23"/>
      <c r="O703" s="23"/>
      <c r="P703" s="24"/>
      <c r="Q703" s="20"/>
      <c r="R703" s="17"/>
      <c r="S703" s="24"/>
      <c r="T703" s="24"/>
      <c r="U703" s="25"/>
      <c r="V703" s="17"/>
      <c r="W703" s="17"/>
      <c r="X703" s="17"/>
      <c r="Y703" s="17"/>
      <c r="Z703" s="17"/>
    </row>
    <row r="704" spans="1:26" ht="15.75" customHeight="1">
      <c r="A704" s="17"/>
      <c r="B704" s="17"/>
      <c r="C704" s="17"/>
      <c r="D704" s="17"/>
      <c r="E704" s="17"/>
      <c r="F704" s="17"/>
      <c r="G704" s="20"/>
      <c r="H704" s="17"/>
      <c r="I704" s="17"/>
      <c r="J704" s="21"/>
      <c r="K704" s="17"/>
      <c r="L704" s="22"/>
      <c r="M704" s="22"/>
      <c r="N704" s="23"/>
      <c r="O704" s="23"/>
      <c r="P704" s="24"/>
      <c r="Q704" s="20"/>
      <c r="R704" s="17"/>
      <c r="S704" s="24"/>
      <c r="T704" s="24"/>
      <c r="U704" s="25"/>
      <c r="V704" s="17"/>
      <c r="W704" s="17"/>
      <c r="X704" s="17"/>
      <c r="Y704" s="17"/>
      <c r="Z704" s="17"/>
    </row>
    <row r="705" spans="1:26" ht="15.75" customHeight="1">
      <c r="A705" s="17"/>
      <c r="B705" s="17"/>
      <c r="C705" s="17"/>
      <c r="D705" s="17"/>
      <c r="E705" s="17"/>
      <c r="F705" s="17"/>
      <c r="G705" s="20"/>
      <c r="H705" s="17"/>
      <c r="I705" s="17"/>
      <c r="J705" s="21"/>
      <c r="K705" s="17"/>
      <c r="L705" s="22"/>
      <c r="M705" s="22"/>
      <c r="N705" s="23"/>
      <c r="O705" s="23"/>
      <c r="P705" s="24"/>
      <c r="Q705" s="20"/>
      <c r="R705" s="17"/>
      <c r="S705" s="24"/>
      <c r="T705" s="24"/>
      <c r="U705" s="25"/>
      <c r="V705" s="17"/>
      <c r="W705" s="17"/>
      <c r="X705" s="17"/>
      <c r="Y705" s="17"/>
      <c r="Z705" s="17"/>
    </row>
    <row r="706" spans="1:26" ht="15.75" customHeight="1">
      <c r="A706" s="17"/>
      <c r="B706" s="17"/>
      <c r="C706" s="17"/>
      <c r="D706" s="17"/>
      <c r="E706" s="17"/>
      <c r="F706" s="17"/>
      <c r="G706" s="20"/>
      <c r="H706" s="17"/>
      <c r="I706" s="17"/>
      <c r="J706" s="21"/>
      <c r="K706" s="17"/>
      <c r="L706" s="22"/>
      <c r="M706" s="22"/>
      <c r="N706" s="23"/>
      <c r="O706" s="23"/>
      <c r="P706" s="24"/>
      <c r="Q706" s="20"/>
      <c r="R706" s="17"/>
      <c r="S706" s="24"/>
      <c r="T706" s="24"/>
      <c r="U706" s="25"/>
      <c r="V706" s="17"/>
      <c r="W706" s="17"/>
      <c r="X706" s="17"/>
      <c r="Y706" s="17"/>
      <c r="Z706" s="17"/>
    </row>
    <row r="707" spans="1:26" ht="15.75" customHeight="1">
      <c r="A707" s="17"/>
      <c r="B707" s="17"/>
      <c r="C707" s="17"/>
      <c r="D707" s="17"/>
      <c r="E707" s="17"/>
      <c r="F707" s="17"/>
      <c r="G707" s="20"/>
      <c r="H707" s="17"/>
      <c r="I707" s="17"/>
      <c r="J707" s="21"/>
      <c r="K707" s="17"/>
      <c r="L707" s="22"/>
      <c r="M707" s="22"/>
      <c r="N707" s="23"/>
      <c r="O707" s="23"/>
      <c r="P707" s="24"/>
      <c r="Q707" s="20"/>
      <c r="R707" s="17"/>
      <c r="S707" s="24"/>
      <c r="T707" s="24"/>
      <c r="U707" s="25"/>
      <c r="V707" s="17"/>
      <c r="W707" s="17"/>
      <c r="X707" s="17"/>
      <c r="Y707" s="17"/>
      <c r="Z707" s="17"/>
    </row>
    <row r="708" spans="1:26" ht="15.75" customHeight="1">
      <c r="A708" s="17"/>
      <c r="B708" s="17"/>
      <c r="C708" s="17"/>
      <c r="D708" s="17"/>
      <c r="E708" s="17"/>
      <c r="F708" s="17"/>
      <c r="G708" s="20"/>
      <c r="H708" s="17"/>
      <c r="I708" s="17"/>
      <c r="J708" s="21"/>
      <c r="K708" s="17"/>
      <c r="L708" s="22"/>
      <c r="M708" s="22"/>
      <c r="N708" s="23"/>
      <c r="O708" s="23"/>
      <c r="P708" s="24"/>
      <c r="Q708" s="20"/>
      <c r="R708" s="17"/>
      <c r="S708" s="24"/>
      <c r="T708" s="24"/>
      <c r="U708" s="25"/>
      <c r="V708" s="17"/>
      <c r="W708" s="17"/>
      <c r="X708" s="17"/>
      <c r="Y708" s="17"/>
      <c r="Z708" s="17"/>
    </row>
    <row r="709" spans="1:26" ht="15.75" customHeight="1">
      <c r="A709" s="17"/>
      <c r="B709" s="17"/>
      <c r="C709" s="17"/>
      <c r="D709" s="17"/>
      <c r="E709" s="17"/>
      <c r="F709" s="17"/>
      <c r="G709" s="20"/>
      <c r="H709" s="17"/>
      <c r="I709" s="17"/>
      <c r="J709" s="21"/>
      <c r="K709" s="17"/>
      <c r="L709" s="22"/>
      <c r="M709" s="22"/>
      <c r="N709" s="23"/>
      <c r="O709" s="23"/>
      <c r="P709" s="24"/>
      <c r="Q709" s="20"/>
      <c r="R709" s="17"/>
      <c r="S709" s="24"/>
      <c r="T709" s="24"/>
      <c r="U709" s="25"/>
      <c r="V709" s="17"/>
      <c r="W709" s="17"/>
      <c r="X709" s="17"/>
      <c r="Y709" s="17"/>
      <c r="Z709" s="17"/>
    </row>
    <row r="710" spans="1:26" ht="15.75" customHeight="1">
      <c r="A710" s="17"/>
      <c r="B710" s="17"/>
      <c r="C710" s="17"/>
      <c r="D710" s="17"/>
      <c r="E710" s="17"/>
      <c r="F710" s="17"/>
      <c r="G710" s="20"/>
      <c r="H710" s="17"/>
      <c r="I710" s="17"/>
      <c r="J710" s="21"/>
      <c r="K710" s="17"/>
      <c r="L710" s="22"/>
      <c r="M710" s="22"/>
      <c r="N710" s="23"/>
      <c r="O710" s="23"/>
      <c r="P710" s="24"/>
      <c r="Q710" s="20"/>
      <c r="R710" s="17"/>
      <c r="S710" s="24"/>
      <c r="T710" s="24"/>
      <c r="U710" s="25"/>
      <c r="V710" s="17"/>
      <c r="W710" s="17"/>
      <c r="X710" s="17"/>
      <c r="Y710" s="17"/>
      <c r="Z710" s="17"/>
    </row>
    <row r="711" spans="1:26" ht="15.75" customHeight="1">
      <c r="A711" s="17"/>
      <c r="B711" s="17"/>
      <c r="C711" s="17"/>
      <c r="D711" s="17"/>
      <c r="E711" s="17"/>
      <c r="F711" s="17"/>
      <c r="G711" s="20"/>
      <c r="H711" s="17"/>
      <c r="I711" s="17"/>
      <c r="J711" s="21"/>
      <c r="K711" s="17"/>
      <c r="L711" s="22"/>
      <c r="M711" s="22"/>
      <c r="N711" s="23"/>
      <c r="O711" s="23"/>
      <c r="P711" s="24"/>
      <c r="Q711" s="20"/>
      <c r="R711" s="17"/>
      <c r="S711" s="24"/>
      <c r="T711" s="24"/>
      <c r="U711" s="25"/>
      <c r="V711" s="17"/>
      <c r="W711" s="17"/>
      <c r="X711" s="17"/>
      <c r="Y711" s="17"/>
      <c r="Z711" s="17"/>
    </row>
    <row r="712" spans="1:26" ht="15.75" customHeight="1">
      <c r="A712" s="17"/>
      <c r="B712" s="17"/>
      <c r="C712" s="17"/>
      <c r="D712" s="17"/>
      <c r="E712" s="17"/>
      <c r="F712" s="17"/>
      <c r="G712" s="20"/>
      <c r="H712" s="17"/>
      <c r="I712" s="17"/>
      <c r="J712" s="21"/>
      <c r="K712" s="17"/>
      <c r="L712" s="22"/>
      <c r="M712" s="22"/>
      <c r="N712" s="23"/>
      <c r="O712" s="23"/>
      <c r="P712" s="24"/>
      <c r="Q712" s="20"/>
      <c r="R712" s="17"/>
      <c r="S712" s="24"/>
      <c r="T712" s="24"/>
      <c r="U712" s="25"/>
      <c r="V712" s="17"/>
      <c r="W712" s="17"/>
      <c r="X712" s="17"/>
      <c r="Y712" s="17"/>
      <c r="Z712" s="17"/>
    </row>
    <row r="713" spans="1:26" ht="15.75" customHeight="1">
      <c r="A713" s="17"/>
      <c r="B713" s="17"/>
      <c r="C713" s="17"/>
      <c r="D713" s="17"/>
      <c r="E713" s="17"/>
      <c r="F713" s="17"/>
      <c r="G713" s="20"/>
      <c r="H713" s="17"/>
      <c r="I713" s="17"/>
      <c r="J713" s="21"/>
      <c r="K713" s="17"/>
      <c r="L713" s="22"/>
      <c r="M713" s="22"/>
      <c r="N713" s="23"/>
      <c r="O713" s="23"/>
      <c r="P713" s="24"/>
      <c r="Q713" s="20"/>
      <c r="R713" s="17"/>
      <c r="S713" s="24"/>
      <c r="T713" s="24"/>
      <c r="U713" s="25"/>
      <c r="V713" s="17"/>
      <c r="W713" s="17"/>
      <c r="X713" s="17"/>
      <c r="Y713" s="17"/>
      <c r="Z713" s="17"/>
    </row>
    <row r="714" spans="1:26" ht="15.75" customHeight="1">
      <c r="A714" s="17"/>
      <c r="B714" s="17"/>
      <c r="C714" s="17"/>
      <c r="D714" s="17"/>
      <c r="E714" s="17"/>
      <c r="F714" s="17"/>
      <c r="G714" s="20"/>
      <c r="H714" s="17"/>
      <c r="I714" s="17"/>
      <c r="J714" s="21"/>
      <c r="K714" s="17"/>
      <c r="L714" s="22"/>
      <c r="M714" s="22"/>
      <c r="N714" s="23"/>
      <c r="O714" s="23"/>
      <c r="P714" s="24"/>
      <c r="Q714" s="20"/>
      <c r="R714" s="17"/>
      <c r="S714" s="24"/>
      <c r="T714" s="24"/>
      <c r="U714" s="25"/>
      <c r="V714" s="17"/>
      <c r="W714" s="17"/>
      <c r="X714" s="17"/>
      <c r="Y714" s="17"/>
      <c r="Z714" s="17"/>
    </row>
    <row r="715" spans="1:26" ht="15.75" customHeight="1">
      <c r="A715" s="17"/>
      <c r="B715" s="17"/>
      <c r="C715" s="17"/>
      <c r="D715" s="17"/>
      <c r="E715" s="17"/>
      <c r="F715" s="17"/>
      <c r="G715" s="20"/>
      <c r="H715" s="17"/>
      <c r="I715" s="17"/>
      <c r="J715" s="21"/>
      <c r="K715" s="17"/>
      <c r="L715" s="22"/>
      <c r="M715" s="22"/>
      <c r="N715" s="23"/>
      <c r="O715" s="23"/>
      <c r="P715" s="24"/>
      <c r="Q715" s="20"/>
      <c r="R715" s="17"/>
      <c r="S715" s="24"/>
      <c r="T715" s="24"/>
      <c r="U715" s="25"/>
      <c r="V715" s="17"/>
      <c r="W715" s="17"/>
      <c r="X715" s="17"/>
      <c r="Y715" s="17"/>
      <c r="Z715" s="17"/>
    </row>
    <row r="716" spans="1:26" ht="15.75" customHeight="1">
      <c r="A716" s="17"/>
      <c r="B716" s="17"/>
      <c r="C716" s="17"/>
      <c r="D716" s="17"/>
      <c r="E716" s="17"/>
      <c r="F716" s="17"/>
      <c r="G716" s="20"/>
      <c r="H716" s="17"/>
      <c r="I716" s="17"/>
      <c r="J716" s="21"/>
      <c r="K716" s="17"/>
      <c r="L716" s="22"/>
      <c r="M716" s="22"/>
      <c r="N716" s="23"/>
      <c r="O716" s="23"/>
      <c r="P716" s="24"/>
      <c r="Q716" s="20"/>
      <c r="R716" s="17"/>
      <c r="S716" s="24"/>
      <c r="T716" s="24"/>
      <c r="U716" s="25"/>
      <c r="V716" s="17"/>
      <c r="W716" s="17"/>
      <c r="X716" s="17"/>
      <c r="Y716" s="17"/>
      <c r="Z716" s="17"/>
    </row>
    <row r="717" spans="1:26" ht="15.75" customHeight="1">
      <c r="A717" s="17"/>
      <c r="B717" s="17"/>
      <c r="C717" s="17"/>
      <c r="D717" s="17"/>
      <c r="E717" s="17"/>
      <c r="F717" s="17"/>
      <c r="G717" s="20"/>
      <c r="H717" s="17"/>
      <c r="I717" s="17"/>
      <c r="J717" s="21"/>
      <c r="K717" s="17"/>
      <c r="L717" s="22"/>
      <c r="M717" s="22"/>
      <c r="N717" s="23"/>
      <c r="O717" s="23"/>
      <c r="P717" s="24"/>
      <c r="Q717" s="20"/>
      <c r="R717" s="17"/>
      <c r="S717" s="24"/>
      <c r="T717" s="24"/>
      <c r="U717" s="25"/>
      <c r="V717" s="17"/>
      <c r="W717" s="17"/>
      <c r="X717" s="17"/>
      <c r="Y717" s="17"/>
      <c r="Z717" s="17"/>
    </row>
    <row r="718" spans="1:26" ht="15.75" customHeight="1">
      <c r="A718" s="17"/>
      <c r="B718" s="17"/>
      <c r="C718" s="17"/>
      <c r="D718" s="17"/>
      <c r="E718" s="17"/>
      <c r="F718" s="17"/>
      <c r="G718" s="20"/>
      <c r="H718" s="17"/>
      <c r="I718" s="17"/>
      <c r="J718" s="21"/>
      <c r="K718" s="17"/>
      <c r="L718" s="22"/>
      <c r="M718" s="22"/>
      <c r="N718" s="23"/>
      <c r="O718" s="23"/>
      <c r="P718" s="24"/>
      <c r="Q718" s="20"/>
      <c r="R718" s="17"/>
      <c r="S718" s="24"/>
      <c r="T718" s="24"/>
      <c r="U718" s="25"/>
      <c r="V718" s="17"/>
      <c r="W718" s="17"/>
      <c r="X718" s="17"/>
      <c r="Y718" s="17"/>
      <c r="Z718" s="17"/>
    </row>
    <row r="719" spans="1:26" ht="15.75" customHeight="1">
      <c r="A719" s="17"/>
      <c r="B719" s="17"/>
      <c r="C719" s="17"/>
      <c r="D719" s="17"/>
      <c r="E719" s="17"/>
      <c r="F719" s="17"/>
      <c r="G719" s="20"/>
      <c r="H719" s="17"/>
      <c r="I719" s="17"/>
      <c r="J719" s="21"/>
      <c r="K719" s="17"/>
      <c r="L719" s="22"/>
      <c r="M719" s="22"/>
      <c r="N719" s="23"/>
      <c r="O719" s="23"/>
      <c r="P719" s="24"/>
      <c r="Q719" s="20"/>
      <c r="R719" s="17"/>
      <c r="S719" s="24"/>
      <c r="T719" s="24"/>
      <c r="U719" s="25"/>
      <c r="V719" s="17"/>
      <c r="W719" s="17"/>
      <c r="X719" s="17"/>
      <c r="Y719" s="17"/>
      <c r="Z719" s="17"/>
    </row>
    <row r="720" spans="1:26" ht="15.75" customHeight="1">
      <c r="A720" s="17"/>
      <c r="B720" s="17"/>
      <c r="C720" s="17"/>
      <c r="D720" s="17"/>
      <c r="E720" s="17"/>
      <c r="F720" s="17"/>
      <c r="G720" s="20"/>
      <c r="H720" s="17"/>
      <c r="I720" s="17"/>
      <c r="J720" s="21"/>
      <c r="K720" s="17"/>
      <c r="L720" s="22"/>
      <c r="M720" s="22"/>
      <c r="N720" s="23"/>
      <c r="O720" s="23"/>
      <c r="P720" s="24"/>
      <c r="Q720" s="20"/>
      <c r="R720" s="17"/>
      <c r="S720" s="24"/>
      <c r="T720" s="24"/>
      <c r="U720" s="25"/>
      <c r="V720" s="17"/>
      <c r="W720" s="17"/>
      <c r="X720" s="17"/>
      <c r="Y720" s="17"/>
      <c r="Z720" s="17"/>
    </row>
    <row r="721" spans="1:26" ht="15.75" customHeight="1">
      <c r="A721" s="17"/>
      <c r="B721" s="17"/>
      <c r="C721" s="17"/>
      <c r="D721" s="17"/>
      <c r="E721" s="17"/>
      <c r="F721" s="17"/>
      <c r="G721" s="20"/>
      <c r="H721" s="17"/>
      <c r="I721" s="17"/>
      <c r="J721" s="21"/>
      <c r="K721" s="17"/>
      <c r="L721" s="22"/>
      <c r="M721" s="22"/>
      <c r="N721" s="23"/>
      <c r="O721" s="23"/>
      <c r="P721" s="24"/>
      <c r="Q721" s="20"/>
      <c r="R721" s="17"/>
      <c r="S721" s="24"/>
      <c r="T721" s="24"/>
      <c r="U721" s="25"/>
      <c r="V721" s="17"/>
      <c r="W721" s="17"/>
      <c r="X721" s="17"/>
      <c r="Y721" s="17"/>
      <c r="Z721" s="17"/>
    </row>
    <row r="722" spans="1:26" ht="15.75" customHeight="1">
      <c r="A722" s="17"/>
      <c r="B722" s="17"/>
      <c r="C722" s="17"/>
      <c r="D722" s="17"/>
      <c r="E722" s="17"/>
      <c r="F722" s="17"/>
      <c r="G722" s="20"/>
      <c r="H722" s="17"/>
      <c r="I722" s="17"/>
      <c r="J722" s="21"/>
      <c r="K722" s="17"/>
      <c r="L722" s="22"/>
      <c r="M722" s="22"/>
      <c r="N722" s="23"/>
      <c r="O722" s="23"/>
      <c r="P722" s="24"/>
      <c r="Q722" s="20"/>
      <c r="R722" s="17"/>
      <c r="S722" s="24"/>
      <c r="T722" s="24"/>
      <c r="U722" s="25"/>
      <c r="V722" s="17"/>
      <c r="W722" s="17"/>
      <c r="X722" s="17"/>
      <c r="Y722" s="17"/>
      <c r="Z722" s="17"/>
    </row>
    <row r="723" spans="1:26" ht="15.75" customHeight="1">
      <c r="A723" s="17"/>
      <c r="B723" s="17"/>
      <c r="C723" s="17"/>
      <c r="D723" s="17"/>
      <c r="E723" s="17"/>
      <c r="F723" s="17"/>
      <c r="G723" s="20"/>
      <c r="H723" s="17"/>
      <c r="I723" s="17"/>
      <c r="J723" s="21"/>
      <c r="K723" s="17"/>
      <c r="L723" s="22"/>
      <c r="M723" s="22"/>
      <c r="N723" s="23"/>
      <c r="O723" s="23"/>
      <c r="P723" s="24"/>
      <c r="Q723" s="20"/>
      <c r="R723" s="17"/>
      <c r="S723" s="24"/>
      <c r="T723" s="24"/>
      <c r="U723" s="25"/>
      <c r="V723" s="17"/>
      <c r="W723" s="17"/>
      <c r="X723" s="17"/>
      <c r="Y723" s="17"/>
      <c r="Z723" s="17"/>
    </row>
    <row r="724" spans="1:26" ht="15.75" customHeight="1">
      <c r="A724" s="17"/>
      <c r="B724" s="17"/>
      <c r="C724" s="17"/>
      <c r="D724" s="17"/>
      <c r="E724" s="17"/>
      <c r="F724" s="17"/>
      <c r="G724" s="20"/>
      <c r="H724" s="17"/>
      <c r="I724" s="17"/>
      <c r="J724" s="21"/>
      <c r="K724" s="17"/>
      <c r="L724" s="22"/>
      <c r="M724" s="22"/>
      <c r="N724" s="23"/>
      <c r="O724" s="23"/>
      <c r="P724" s="24"/>
      <c r="Q724" s="20"/>
      <c r="R724" s="17"/>
      <c r="S724" s="24"/>
      <c r="T724" s="24"/>
      <c r="U724" s="25"/>
      <c r="V724" s="17"/>
      <c r="W724" s="17"/>
      <c r="X724" s="17"/>
      <c r="Y724" s="17"/>
      <c r="Z724" s="17"/>
    </row>
    <row r="725" spans="1:26" ht="15.75" customHeight="1">
      <c r="A725" s="17"/>
      <c r="B725" s="17"/>
      <c r="C725" s="17"/>
      <c r="D725" s="17"/>
      <c r="E725" s="17"/>
      <c r="F725" s="17"/>
      <c r="G725" s="20"/>
      <c r="H725" s="17"/>
      <c r="I725" s="17"/>
      <c r="J725" s="21"/>
      <c r="K725" s="17"/>
      <c r="L725" s="22"/>
      <c r="M725" s="22"/>
      <c r="N725" s="23"/>
      <c r="O725" s="23"/>
      <c r="P725" s="24"/>
      <c r="Q725" s="20"/>
      <c r="R725" s="17"/>
      <c r="S725" s="24"/>
      <c r="T725" s="24"/>
      <c r="U725" s="25"/>
      <c r="V725" s="17"/>
      <c r="W725" s="17"/>
      <c r="X725" s="17"/>
      <c r="Y725" s="17"/>
      <c r="Z725" s="17"/>
    </row>
    <row r="726" spans="1:26" ht="15.75" customHeight="1">
      <c r="A726" s="17"/>
      <c r="B726" s="17"/>
      <c r="C726" s="17"/>
      <c r="D726" s="17"/>
      <c r="E726" s="17"/>
      <c r="F726" s="17"/>
      <c r="G726" s="20"/>
      <c r="H726" s="17"/>
      <c r="I726" s="17"/>
      <c r="J726" s="21"/>
      <c r="K726" s="17"/>
      <c r="L726" s="22"/>
      <c r="M726" s="22"/>
      <c r="N726" s="23"/>
      <c r="O726" s="23"/>
      <c r="P726" s="24"/>
      <c r="Q726" s="20"/>
      <c r="R726" s="17"/>
      <c r="S726" s="24"/>
      <c r="T726" s="24"/>
      <c r="U726" s="25"/>
      <c r="V726" s="17"/>
      <c r="W726" s="17"/>
      <c r="X726" s="17"/>
      <c r="Y726" s="17"/>
      <c r="Z726" s="17"/>
    </row>
    <row r="727" spans="1:26" ht="15.75" customHeight="1">
      <c r="A727" s="17"/>
      <c r="B727" s="17"/>
      <c r="C727" s="17"/>
      <c r="D727" s="17"/>
      <c r="E727" s="17"/>
      <c r="F727" s="17"/>
      <c r="G727" s="20"/>
      <c r="H727" s="17"/>
      <c r="I727" s="17"/>
      <c r="J727" s="21"/>
      <c r="K727" s="17"/>
      <c r="L727" s="22"/>
      <c r="M727" s="22"/>
      <c r="N727" s="23"/>
      <c r="O727" s="23"/>
      <c r="P727" s="24"/>
      <c r="Q727" s="20"/>
      <c r="R727" s="17"/>
      <c r="S727" s="24"/>
      <c r="T727" s="24"/>
      <c r="U727" s="25"/>
      <c r="V727" s="17"/>
      <c r="W727" s="17"/>
      <c r="X727" s="17"/>
      <c r="Y727" s="17"/>
      <c r="Z727" s="17"/>
    </row>
    <row r="728" spans="1:26" ht="15.75" customHeight="1">
      <c r="A728" s="17"/>
      <c r="B728" s="17"/>
      <c r="C728" s="17"/>
      <c r="D728" s="17"/>
      <c r="E728" s="17"/>
      <c r="F728" s="17"/>
      <c r="G728" s="20"/>
      <c r="H728" s="17"/>
      <c r="I728" s="17"/>
      <c r="J728" s="21"/>
      <c r="K728" s="17"/>
      <c r="L728" s="22"/>
      <c r="M728" s="22"/>
      <c r="N728" s="23"/>
      <c r="O728" s="23"/>
      <c r="P728" s="24"/>
      <c r="Q728" s="20"/>
      <c r="R728" s="17"/>
      <c r="S728" s="24"/>
      <c r="T728" s="24"/>
      <c r="U728" s="25"/>
      <c r="V728" s="17"/>
      <c r="W728" s="17"/>
      <c r="X728" s="17"/>
      <c r="Y728" s="17"/>
      <c r="Z728" s="17"/>
    </row>
    <row r="729" spans="1:26" ht="15.75" customHeight="1">
      <c r="A729" s="17"/>
      <c r="B729" s="17"/>
      <c r="C729" s="17"/>
      <c r="D729" s="17"/>
      <c r="E729" s="17"/>
      <c r="F729" s="17"/>
      <c r="G729" s="20"/>
      <c r="H729" s="17"/>
      <c r="I729" s="17"/>
      <c r="J729" s="21"/>
      <c r="K729" s="17"/>
      <c r="L729" s="22"/>
      <c r="M729" s="22"/>
      <c r="N729" s="23"/>
      <c r="O729" s="23"/>
      <c r="P729" s="24"/>
      <c r="Q729" s="20"/>
      <c r="R729" s="17"/>
      <c r="S729" s="24"/>
      <c r="T729" s="24"/>
      <c r="U729" s="25"/>
      <c r="V729" s="17"/>
      <c r="W729" s="17"/>
      <c r="X729" s="17"/>
      <c r="Y729" s="17"/>
      <c r="Z729" s="17"/>
    </row>
    <row r="730" spans="1:26" ht="15.75" customHeight="1">
      <c r="A730" s="17"/>
      <c r="B730" s="17"/>
      <c r="C730" s="17"/>
      <c r="D730" s="17"/>
      <c r="E730" s="17"/>
      <c r="F730" s="17"/>
      <c r="G730" s="20"/>
      <c r="H730" s="17"/>
      <c r="I730" s="17"/>
      <c r="J730" s="21"/>
      <c r="K730" s="17"/>
      <c r="L730" s="22"/>
      <c r="M730" s="22"/>
      <c r="N730" s="23"/>
      <c r="O730" s="23"/>
      <c r="P730" s="24"/>
      <c r="Q730" s="20"/>
      <c r="R730" s="17"/>
      <c r="S730" s="24"/>
      <c r="T730" s="24"/>
      <c r="U730" s="25"/>
      <c r="V730" s="17"/>
      <c r="W730" s="17"/>
      <c r="X730" s="17"/>
      <c r="Y730" s="17"/>
      <c r="Z730" s="17"/>
    </row>
    <row r="731" spans="1:26" ht="15.75" customHeight="1">
      <c r="A731" s="17"/>
      <c r="B731" s="17"/>
      <c r="C731" s="17"/>
      <c r="D731" s="17"/>
      <c r="E731" s="17"/>
      <c r="F731" s="17"/>
      <c r="G731" s="20"/>
      <c r="H731" s="17"/>
      <c r="I731" s="17"/>
      <c r="J731" s="21"/>
      <c r="K731" s="17"/>
      <c r="L731" s="22"/>
      <c r="M731" s="22"/>
      <c r="N731" s="23"/>
      <c r="O731" s="23"/>
      <c r="P731" s="24"/>
      <c r="Q731" s="20"/>
      <c r="R731" s="17"/>
      <c r="S731" s="24"/>
      <c r="T731" s="24"/>
      <c r="U731" s="25"/>
      <c r="V731" s="17"/>
      <c r="W731" s="17"/>
      <c r="X731" s="17"/>
      <c r="Y731" s="17"/>
      <c r="Z731" s="17"/>
    </row>
    <row r="732" spans="1:26" ht="15.75" customHeight="1">
      <c r="A732" s="17"/>
      <c r="B732" s="17"/>
      <c r="C732" s="17"/>
      <c r="D732" s="17"/>
      <c r="E732" s="17"/>
      <c r="F732" s="17"/>
      <c r="G732" s="20"/>
      <c r="H732" s="17"/>
      <c r="I732" s="17"/>
      <c r="J732" s="21"/>
      <c r="K732" s="17"/>
      <c r="L732" s="22"/>
      <c r="M732" s="22"/>
      <c r="N732" s="23"/>
      <c r="O732" s="23"/>
      <c r="P732" s="24"/>
      <c r="Q732" s="20"/>
      <c r="R732" s="17"/>
      <c r="S732" s="24"/>
      <c r="T732" s="24"/>
      <c r="U732" s="25"/>
      <c r="V732" s="17"/>
      <c r="W732" s="17"/>
      <c r="X732" s="17"/>
      <c r="Y732" s="17"/>
      <c r="Z732" s="17"/>
    </row>
    <row r="733" spans="1:26" ht="15.75" customHeight="1">
      <c r="A733" s="17"/>
      <c r="B733" s="17"/>
      <c r="C733" s="17"/>
      <c r="D733" s="17"/>
      <c r="E733" s="17"/>
      <c r="F733" s="17"/>
      <c r="G733" s="20"/>
      <c r="H733" s="17"/>
      <c r="I733" s="17"/>
      <c r="J733" s="21"/>
      <c r="K733" s="17"/>
      <c r="L733" s="22"/>
      <c r="M733" s="22"/>
      <c r="N733" s="23"/>
      <c r="O733" s="23"/>
      <c r="P733" s="24"/>
      <c r="Q733" s="20"/>
      <c r="R733" s="17"/>
      <c r="S733" s="24"/>
      <c r="T733" s="24"/>
      <c r="U733" s="25"/>
      <c r="V733" s="17"/>
      <c r="W733" s="17"/>
      <c r="X733" s="17"/>
      <c r="Y733" s="17"/>
      <c r="Z733" s="17"/>
    </row>
    <row r="734" spans="1:26" ht="15.75" customHeight="1">
      <c r="A734" s="17"/>
      <c r="B734" s="17"/>
      <c r="C734" s="17"/>
      <c r="D734" s="17"/>
      <c r="E734" s="17"/>
      <c r="F734" s="17"/>
      <c r="G734" s="20"/>
      <c r="H734" s="17"/>
      <c r="I734" s="17"/>
      <c r="J734" s="21"/>
      <c r="K734" s="17"/>
      <c r="L734" s="22"/>
      <c r="M734" s="22"/>
      <c r="N734" s="23"/>
      <c r="O734" s="23"/>
      <c r="P734" s="24"/>
      <c r="Q734" s="20"/>
      <c r="R734" s="17"/>
      <c r="S734" s="24"/>
      <c r="T734" s="24"/>
      <c r="U734" s="25"/>
      <c r="V734" s="17"/>
      <c r="W734" s="17"/>
      <c r="X734" s="17"/>
      <c r="Y734" s="17"/>
      <c r="Z734" s="17"/>
    </row>
    <row r="735" spans="1:26" ht="15.75" customHeight="1">
      <c r="A735" s="17"/>
      <c r="B735" s="17"/>
      <c r="C735" s="17"/>
      <c r="D735" s="17"/>
      <c r="E735" s="17"/>
      <c r="F735" s="17"/>
      <c r="G735" s="20"/>
      <c r="H735" s="17"/>
      <c r="I735" s="17"/>
      <c r="J735" s="21"/>
      <c r="K735" s="17"/>
      <c r="L735" s="22"/>
      <c r="M735" s="22"/>
      <c r="N735" s="23"/>
      <c r="O735" s="23"/>
      <c r="P735" s="24"/>
      <c r="Q735" s="20"/>
      <c r="R735" s="17"/>
      <c r="S735" s="24"/>
      <c r="T735" s="24"/>
      <c r="U735" s="25"/>
      <c r="V735" s="17"/>
      <c r="W735" s="17"/>
      <c r="X735" s="17"/>
      <c r="Y735" s="17"/>
      <c r="Z735" s="17"/>
    </row>
    <row r="736" spans="1:26" ht="15.75" customHeight="1">
      <c r="A736" s="17"/>
      <c r="B736" s="17"/>
      <c r="C736" s="17"/>
      <c r="D736" s="17"/>
      <c r="E736" s="17"/>
      <c r="F736" s="17"/>
      <c r="G736" s="20"/>
      <c r="H736" s="17"/>
      <c r="I736" s="17"/>
      <c r="J736" s="21"/>
      <c r="K736" s="17"/>
      <c r="L736" s="22"/>
      <c r="M736" s="22"/>
      <c r="N736" s="23"/>
      <c r="O736" s="23"/>
      <c r="P736" s="24"/>
      <c r="Q736" s="20"/>
      <c r="R736" s="17"/>
      <c r="S736" s="24"/>
      <c r="T736" s="24"/>
      <c r="U736" s="25"/>
      <c r="V736" s="17"/>
      <c r="W736" s="17"/>
      <c r="X736" s="17"/>
      <c r="Y736" s="17"/>
      <c r="Z736" s="17"/>
    </row>
    <row r="737" spans="1:26" ht="15.75" customHeight="1">
      <c r="A737" s="17"/>
      <c r="B737" s="17"/>
      <c r="C737" s="17"/>
      <c r="D737" s="17"/>
      <c r="E737" s="17"/>
      <c r="F737" s="17"/>
      <c r="G737" s="20"/>
      <c r="H737" s="17"/>
      <c r="I737" s="17"/>
      <c r="J737" s="21"/>
      <c r="K737" s="17"/>
      <c r="L737" s="22"/>
      <c r="M737" s="22"/>
      <c r="N737" s="23"/>
      <c r="O737" s="23"/>
      <c r="P737" s="24"/>
      <c r="Q737" s="20"/>
      <c r="R737" s="17"/>
      <c r="S737" s="24"/>
      <c r="T737" s="24"/>
      <c r="U737" s="25"/>
      <c r="V737" s="17"/>
      <c r="W737" s="17"/>
      <c r="X737" s="17"/>
      <c r="Y737" s="17"/>
      <c r="Z737" s="17"/>
    </row>
    <row r="738" spans="1:26" ht="15.75" customHeight="1">
      <c r="A738" s="17"/>
      <c r="B738" s="17"/>
      <c r="C738" s="17"/>
      <c r="D738" s="17"/>
      <c r="E738" s="17"/>
      <c r="F738" s="17"/>
      <c r="G738" s="20"/>
      <c r="H738" s="17"/>
      <c r="I738" s="17"/>
      <c r="J738" s="21"/>
      <c r="K738" s="17"/>
      <c r="L738" s="22"/>
      <c r="M738" s="22"/>
      <c r="N738" s="23"/>
      <c r="O738" s="23"/>
      <c r="P738" s="24"/>
      <c r="Q738" s="20"/>
      <c r="R738" s="17"/>
      <c r="S738" s="24"/>
      <c r="T738" s="24"/>
      <c r="U738" s="25"/>
      <c r="V738" s="17"/>
      <c r="W738" s="17"/>
      <c r="X738" s="17"/>
      <c r="Y738" s="17"/>
      <c r="Z738" s="17"/>
    </row>
    <row r="739" spans="1:26" ht="15.75" customHeight="1">
      <c r="A739" s="17"/>
      <c r="B739" s="17"/>
      <c r="C739" s="17"/>
      <c r="D739" s="17"/>
      <c r="E739" s="17"/>
      <c r="F739" s="17"/>
      <c r="G739" s="20"/>
      <c r="H739" s="17"/>
      <c r="I739" s="17"/>
      <c r="J739" s="21"/>
      <c r="K739" s="17"/>
      <c r="L739" s="22"/>
      <c r="M739" s="22"/>
      <c r="N739" s="23"/>
      <c r="O739" s="23"/>
      <c r="P739" s="24"/>
      <c r="Q739" s="20"/>
      <c r="R739" s="17"/>
      <c r="S739" s="24"/>
      <c r="T739" s="24"/>
      <c r="U739" s="25"/>
      <c r="V739" s="17"/>
      <c r="W739" s="17"/>
      <c r="X739" s="17"/>
      <c r="Y739" s="17"/>
      <c r="Z739" s="17"/>
    </row>
    <row r="740" spans="1:26" ht="15.75" customHeight="1">
      <c r="A740" s="17"/>
      <c r="B740" s="17"/>
      <c r="C740" s="17"/>
      <c r="D740" s="17"/>
      <c r="E740" s="17"/>
      <c r="F740" s="17"/>
      <c r="G740" s="20"/>
      <c r="H740" s="17"/>
      <c r="I740" s="17"/>
      <c r="J740" s="21"/>
      <c r="K740" s="17"/>
      <c r="L740" s="22"/>
      <c r="M740" s="22"/>
      <c r="N740" s="23"/>
      <c r="O740" s="23"/>
      <c r="P740" s="24"/>
      <c r="Q740" s="20"/>
      <c r="R740" s="17"/>
      <c r="S740" s="24"/>
      <c r="T740" s="24"/>
      <c r="U740" s="25"/>
      <c r="V740" s="17"/>
      <c r="W740" s="17"/>
      <c r="X740" s="17"/>
      <c r="Y740" s="17"/>
      <c r="Z740" s="17"/>
    </row>
    <row r="741" spans="1:26" ht="15.75" customHeight="1">
      <c r="A741" s="17"/>
      <c r="B741" s="17"/>
      <c r="C741" s="17"/>
      <c r="D741" s="17"/>
      <c r="E741" s="17"/>
      <c r="F741" s="17"/>
      <c r="G741" s="20"/>
      <c r="H741" s="17"/>
      <c r="I741" s="17"/>
      <c r="J741" s="21"/>
      <c r="K741" s="17"/>
      <c r="L741" s="22"/>
      <c r="M741" s="22"/>
      <c r="N741" s="23"/>
      <c r="O741" s="23"/>
      <c r="P741" s="24"/>
      <c r="Q741" s="20"/>
      <c r="R741" s="17"/>
      <c r="S741" s="24"/>
      <c r="T741" s="24"/>
      <c r="U741" s="25"/>
      <c r="V741" s="17"/>
      <c r="W741" s="17"/>
      <c r="X741" s="17"/>
      <c r="Y741" s="17"/>
      <c r="Z741" s="17"/>
    </row>
    <row r="742" spans="1:26" ht="15.75" customHeight="1">
      <c r="A742" s="17"/>
      <c r="B742" s="17"/>
      <c r="C742" s="17"/>
      <c r="D742" s="17"/>
      <c r="E742" s="17"/>
      <c r="F742" s="17"/>
      <c r="G742" s="20"/>
      <c r="H742" s="17"/>
      <c r="I742" s="17"/>
      <c r="J742" s="21"/>
      <c r="K742" s="17"/>
      <c r="L742" s="22"/>
      <c r="M742" s="22"/>
      <c r="N742" s="23"/>
      <c r="O742" s="23"/>
      <c r="P742" s="24"/>
      <c r="Q742" s="20"/>
      <c r="R742" s="17"/>
      <c r="S742" s="24"/>
      <c r="T742" s="24"/>
      <c r="U742" s="25"/>
      <c r="V742" s="17"/>
      <c r="W742" s="17"/>
      <c r="X742" s="17"/>
      <c r="Y742" s="17"/>
      <c r="Z742" s="17"/>
    </row>
    <row r="743" spans="1:26" ht="15.75" customHeight="1">
      <c r="A743" s="17"/>
      <c r="B743" s="17"/>
      <c r="C743" s="17"/>
      <c r="D743" s="17"/>
      <c r="E743" s="17"/>
      <c r="F743" s="17"/>
      <c r="G743" s="20"/>
      <c r="H743" s="17"/>
      <c r="I743" s="17"/>
      <c r="J743" s="21"/>
      <c r="K743" s="17"/>
      <c r="L743" s="22"/>
      <c r="M743" s="22"/>
      <c r="N743" s="23"/>
      <c r="O743" s="23"/>
      <c r="P743" s="24"/>
      <c r="Q743" s="20"/>
      <c r="R743" s="17"/>
      <c r="S743" s="24"/>
      <c r="T743" s="24"/>
      <c r="U743" s="25"/>
      <c r="V743" s="17"/>
      <c r="W743" s="17"/>
      <c r="X743" s="17"/>
      <c r="Y743" s="17"/>
      <c r="Z743" s="17"/>
    </row>
    <row r="744" spans="1:26" ht="15.75" customHeight="1">
      <c r="A744" s="17"/>
      <c r="B744" s="17"/>
      <c r="C744" s="17"/>
      <c r="D744" s="17"/>
      <c r="E744" s="17"/>
      <c r="F744" s="17"/>
      <c r="G744" s="20"/>
      <c r="H744" s="17"/>
      <c r="I744" s="17"/>
      <c r="J744" s="21"/>
      <c r="K744" s="17"/>
      <c r="L744" s="22"/>
      <c r="M744" s="22"/>
      <c r="N744" s="23"/>
      <c r="O744" s="23"/>
      <c r="P744" s="24"/>
      <c r="Q744" s="20"/>
      <c r="R744" s="17"/>
      <c r="S744" s="24"/>
      <c r="T744" s="24"/>
      <c r="U744" s="25"/>
      <c r="V744" s="17"/>
      <c r="W744" s="17"/>
      <c r="X744" s="17"/>
      <c r="Y744" s="17"/>
      <c r="Z744" s="17"/>
    </row>
    <row r="745" spans="1:26" ht="15.75" customHeight="1">
      <c r="A745" s="17"/>
      <c r="B745" s="17"/>
      <c r="C745" s="17"/>
      <c r="D745" s="17"/>
      <c r="E745" s="17"/>
      <c r="F745" s="17"/>
      <c r="G745" s="20"/>
      <c r="H745" s="17"/>
      <c r="I745" s="17"/>
      <c r="J745" s="21"/>
      <c r="K745" s="17"/>
      <c r="L745" s="22"/>
      <c r="M745" s="22"/>
      <c r="N745" s="23"/>
      <c r="O745" s="23"/>
      <c r="P745" s="24"/>
      <c r="Q745" s="20"/>
      <c r="R745" s="17"/>
      <c r="S745" s="24"/>
      <c r="T745" s="24"/>
      <c r="U745" s="25"/>
      <c r="V745" s="17"/>
      <c r="W745" s="17"/>
      <c r="X745" s="17"/>
      <c r="Y745" s="17"/>
      <c r="Z745" s="17"/>
    </row>
    <row r="746" spans="1:26" ht="15.75" customHeight="1">
      <c r="A746" s="17"/>
      <c r="B746" s="17"/>
      <c r="C746" s="17"/>
      <c r="D746" s="17"/>
      <c r="E746" s="17"/>
      <c r="F746" s="17"/>
      <c r="G746" s="20"/>
      <c r="H746" s="17"/>
      <c r="I746" s="17"/>
      <c r="J746" s="21"/>
      <c r="K746" s="17"/>
      <c r="L746" s="22"/>
      <c r="M746" s="22"/>
      <c r="N746" s="23"/>
      <c r="O746" s="23"/>
      <c r="P746" s="24"/>
      <c r="Q746" s="20"/>
      <c r="R746" s="17"/>
      <c r="S746" s="24"/>
      <c r="T746" s="24"/>
      <c r="U746" s="25"/>
      <c r="V746" s="17"/>
      <c r="W746" s="17"/>
      <c r="X746" s="17"/>
      <c r="Y746" s="17"/>
      <c r="Z746" s="17"/>
    </row>
    <row r="747" spans="1:26" ht="15.75" customHeight="1">
      <c r="A747" s="17"/>
      <c r="B747" s="17"/>
      <c r="C747" s="17"/>
      <c r="D747" s="17"/>
      <c r="E747" s="17"/>
      <c r="F747" s="17"/>
      <c r="G747" s="20"/>
      <c r="H747" s="17"/>
      <c r="I747" s="17"/>
      <c r="J747" s="21"/>
      <c r="K747" s="17"/>
      <c r="L747" s="22"/>
      <c r="M747" s="22"/>
      <c r="N747" s="23"/>
      <c r="O747" s="23"/>
      <c r="P747" s="24"/>
      <c r="Q747" s="20"/>
      <c r="R747" s="17"/>
      <c r="S747" s="24"/>
      <c r="T747" s="24"/>
      <c r="U747" s="25"/>
      <c r="V747" s="17"/>
      <c r="W747" s="17"/>
      <c r="X747" s="17"/>
      <c r="Y747" s="17"/>
      <c r="Z747" s="17"/>
    </row>
    <row r="748" spans="1:26" ht="15.75" customHeight="1">
      <c r="A748" s="17"/>
      <c r="B748" s="17"/>
      <c r="C748" s="17"/>
      <c r="D748" s="17"/>
      <c r="E748" s="17"/>
      <c r="F748" s="17"/>
      <c r="G748" s="20"/>
      <c r="H748" s="17"/>
      <c r="I748" s="17"/>
      <c r="J748" s="21"/>
      <c r="K748" s="17"/>
      <c r="L748" s="22"/>
      <c r="M748" s="22"/>
      <c r="N748" s="23"/>
      <c r="O748" s="23"/>
      <c r="P748" s="24"/>
      <c r="Q748" s="20"/>
      <c r="R748" s="17"/>
      <c r="S748" s="24"/>
      <c r="T748" s="24"/>
      <c r="U748" s="25"/>
      <c r="V748" s="17"/>
      <c r="W748" s="17"/>
      <c r="X748" s="17"/>
      <c r="Y748" s="17"/>
      <c r="Z748" s="17"/>
    </row>
    <row r="749" spans="1:26" ht="15.75" customHeight="1">
      <c r="A749" s="17"/>
      <c r="B749" s="17"/>
      <c r="C749" s="17"/>
      <c r="D749" s="17"/>
      <c r="E749" s="17"/>
      <c r="F749" s="17"/>
      <c r="G749" s="20"/>
      <c r="H749" s="17"/>
      <c r="I749" s="17"/>
      <c r="J749" s="21"/>
      <c r="K749" s="17"/>
      <c r="L749" s="22"/>
      <c r="M749" s="22"/>
      <c r="N749" s="23"/>
      <c r="O749" s="23"/>
      <c r="P749" s="24"/>
      <c r="Q749" s="20"/>
      <c r="R749" s="17"/>
      <c r="S749" s="24"/>
      <c r="T749" s="24"/>
      <c r="U749" s="25"/>
      <c r="V749" s="17"/>
      <c r="W749" s="17"/>
      <c r="X749" s="17"/>
      <c r="Y749" s="17"/>
      <c r="Z749" s="17"/>
    </row>
    <row r="750" spans="1:26" ht="15.75" customHeight="1">
      <c r="A750" s="17"/>
      <c r="B750" s="17"/>
      <c r="C750" s="17"/>
      <c r="D750" s="17"/>
      <c r="E750" s="17"/>
      <c r="F750" s="17"/>
      <c r="G750" s="20"/>
      <c r="H750" s="17"/>
      <c r="I750" s="17"/>
      <c r="J750" s="21"/>
      <c r="K750" s="17"/>
      <c r="L750" s="22"/>
      <c r="M750" s="22"/>
      <c r="N750" s="23"/>
      <c r="O750" s="23"/>
      <c r="P750" s="24"/>
      <c r="Q750" s="20"/>
      <c r="R750" s="17"/>
      <c r="S750" s="24"/>
      <c r="T750" s="24"/>
      <c r="U750" s="25"/>
      <c r="V750" s="17"/>
      <c r="W750" s="17"/>
      <c r="X750" s="17"/>
      <c r="Y750" s="17"/>
      <c r="Z750" s="17"/>
    </row>
    <row r="751" spans="1:26" ht="15.75" customHeight="1">
      <c r="A751" s="17"/>
      <c r="B751" s="17"/>
      <c r="C751" s="17"/>
      <c r="D751" s="17"/>
      <c r="E751" s="17"/>
      <c r="F751" s="17"/>
      <c r="G751" s="20"/>
      <c r="H751" s="17"/>
      <c r="I751" s="17"/>
      <c r="J751" s="21"/>
      <c r="K751" s="17"/>
      <c r="L751" s="22"/>
      <c r="M751" s="22"/>
      <c r="N751" s="23"/>
      <c r="O751" s="23"/>
      <c r="P751" s="24"/>
      <c r="Q751" s="20"/>
      <c r="R751" s="17"/>
      <c r="S751" s="24"/>
      <c r="T751" s="24"/>
      <c r="U751" s="25"/>
      <c r="V751" s="17"/>
      <c r="W751" s="17"/>
      <c r="X751" s="17"/>
      <c r="Y751" s="17"/>
      <c r="Z751" s="17"/>
    </row>
    <row r="752" spans="1:26" ht="15.75" customHeight="1">
      <c r="A752" s="17"/>
      <c r="B752" s="17"/>
      <c r="C752" s="17"/>
      <c r="D752" s="17"/>
      <c r="E752" s="17"/>
      <c r="F752" s="17"/>
      <c r="G752" s="20"/>
      <c r="H752" s="17"/>
      <c r="I752" s="17"/>
      <c r="J752" s="21"/>
      <c r="K752" s="17"/>
      <c r="L752" s="22"/>
      <c r="M752" s="22"/>
      <c r="N752" s="23"/>
      <c r="O752" s="23"/>
      <c r="P752" s="24"/>
      <c r="Q752" s="20"/>
      <c r="R752" s="17"/>
      <c r="S752" s="24"/>
      <c r="T752" s="24"/>
      <c r="U752" s="25"/>
      <c r="V752" s="17"/>
      <c r="W752" s="17"/>
      <c r="X752" s="17"/>
      <c r="Y752" s="17"/>
      <c r="Z752" s="17"/>
    </row>
    <row r="753" spans="1:26" ht="15.75" customHeight="1">
      <c r="A753" s="17"/>
      <c r="B753" s="17"/>
      <c r="C753" s="17"/>
      <c r="D753" s="17"/>
      <c r="E753" s="17"/>
      <c r="F753" s="17"/>
      <c r="G753" s="20"/>
      <c r="H753" s="17"/>
      <c r="I753" s="17"/>
      <c r="J753" s="21"/>
      <c r="K753" s="17"/>
      <c r="L753" s="22"/>
      <c r="M753" s="22"/>
      <c r="N753" s="23"/>
      <c r="O753" s="23"/>
      <c r="P753" s="24"/>
      <c r="Q753" s="20"/>
      <c r="R753" s="17"/>
      <c r="S753" s="24"/>
      <c r="T753" s="24"/>
      <c r="U753" s="25"/>
      <c r="V753" s="17"/>
      <c r="W753" s="17"/>
      <c r="X753" s="17"/>
      <c r="Y753" s="17"/>
      <c r="Z753" s="17"/>
    </row>
    <row r="754" spans="1:26" ht="15.75" customHeight="1">
      <c r="A754" s="17"/>
      <c r="B754" s="17"/>
      <c r="C754" s="17"/>
      <c r="D754" s="17"/>
      <c r="E754" s="17"/>
      <c r="F754" s="17"/>
      <c r="G754" s="20"/>
      <c r="H754" s="17"/>
      <c r="I754" s="17"/>
      <c r="J754" s="21"/>
      <c r="K754" s="17"/>
      <c r="L754" s="22"/>
      <c r="M754" s="22"/>
      <c r="N754" s="23"/>
      <c r="O754" s="23"/>
      <c r="P754" s="24"/>
      <c r="Q754" s="20"/>
      <c r="R754" s="17"/>
      <c r="S754" s="24"/>
      <c r="T754" s="24"/>
      <c r="U754" s="25"/>
      <c r="V754" s="17"/>
      <c r="W754" s="17"/>
      <c r="X754" s="17"/>
      <c r="Y754" s="17"/>
      <c r="Z754" s="17"/>
    </row>
    <row r="755" spans="1:26" ht="15.75" customHeight="1">
      <c r="A755" s="17"/>
      <c r="B755" s="17"/>
      <c r="C755" s="17"/>
      <c r="D755" s="17"/>
      <c r="E755" s="17"/>
      <c r="F755" s="17"/>
      <c r="G755" s="20"/>
      <c r="H755" s="17"/>
      <c r="I755" s="17"/>
      <c r="J755" s="21"/>
      <c r="K755" s="17"/>
      <c r="L755" s="22"/>
      <c r="M755" s="22"/>
      <c r="N755" s="23"/>
      <c r="O755" s="23"/>
      <c r="P755" s="24"/>
      <c r="Q755" s="20"/>
      <c r="R755" s="17"/>
      <c r="S755" s="24"/>
      <c r="T755" s="24"/>
      <c r="U755" s="25"/>
      <c r="V755" s="17"/>
      <c r="W755" s="17"/>
      <c r="X755" s="17"/>
      <c r="Y755" s="17"/>
      <c r="Z755" s="17"/>
    </row>
    <row r="756" spans="1:26" ht="15.75" customHeight="1">
      <c r="A756" s="17"/>
      <c r="B756" s="17"/>
      <c r="C756" s="17"/>
      <c r="D756" s="17"/>
      <c r="E756" s="17"/>
      <c r="F756" s="17"/>
      <c r="G756" s="20"/>
      <c r="H756" s="17"/>
      <c r="I756" s="17"/>
      <c r="J756" s="21"/>
      <c r="K756" s="17"/>
      <c r="L756" s="22"/>
      <c r="M756" s="22"/>
      <c r="N756" s="23"/>
      <c r="O756" s="23"/>
      <c r="P756" s="24"/>
      <c r="Q756" s="20"/>
      <c r="R756" s="17"/>
      <c r="S756" s="24"/>
      <c r="T756" s="24"/>
      <c r="U756" s="25"/>
      <c r="V756" s="17"/>
      <c r="W756" s="17"/>
      <c r="X756" s="17"/>
      <c r="Y756" s="17"/>
      <c r="Z756" s="17"/>
    </row>
    <row r="757" spans="1:26" ht="15.75" customHeight="1">
      <c r="A757" s="17"/>
      <c r="B757" s="17"/>
      <c r="C757" s="17"/>
      <c r="D757" s="17"/>
      <c r="E757" s="17"/>
      <c r="F757" s="17"/>
      <c r="G757" s="20"/>
      <c r="H757" s="17"/>
      <c r="I757" s="17"/>
      <c r="J757" s="21"/>
      <c r="K757" s="17"/>
      <c r="L757" s="22"/>
      <c r="M757" s="22"/>
      <c r="N757" s="23"/>
      <c r="O757" s="23"/>
      <c r="P757" s="24"/>
      <c r="Q757" s="20"/>
      <c r="R757" s="17"/>
      <c r="S757" s="24"/>
      <c r="T757" s="24"/>
      <c r="U757" s="25"/>
      <c r="V757" s="17"/>
      <c r="W757" s="17"/>
      <c r="X757" s="17"/>
      <c r="Y757" s="17"/>
      <c r="Z757" s="17"/>
    </row>
    <row r="758" spans="1:26" ht="15.75" customHeight="1">
      <c r="A758" s="17"/>
      <c r="B758" s="17"/>
      <c r="C758" s="17"/>
      <c r="D758" s="17"/>
      <c r="E758" s="17"/>
      <c r="F758" s="17"/>
      <c r="G758" s="20"/>
      <c r="H758" s="17"/>
      <c r="I758" s="17"/>
      <c r="J758" s="21"/>
      <c r="K758" s="17"/>
      <c r="L758" s="22"/>
      <c r="M758" s="22"/>
      <c r="N758" s="23"/>
      <c r="O758" s="23"/>
      <c r="P758" s="24"/>
      <c r="Q758" s="20"/>
      <c r="R758" s="17"/>
      <c r="S758" s="24"/>
      <c r="T758" s="24"/>
      <c r="U758" s="25"/>
      <c r="V758" s="17"/>
      <c r="W758" s="17"/>
      <c r="X758" s="17"/>
      <c r="Y758" s="17"/>
      <c r="Z758" s="17"/>
    </row>
    <row r="759" spans="1:26" ht="15.75" customHeight="1">
      <c r="A759" s="17"/>
      <c r="B759" s="17"/>
      <c r="C759" s="17"/>
      <c r="D759" s="17"/>
      <c r="E759" s="17"/>
      <c r="F759" s="17"/>
      <c r="G759" s="20"/>
      <c r="H759" s="17"/>
      <c r="I759" s="17"/>
      <c r="J759" s="21"/>
      <c r="K759" s="17"/>
      <c r="L759" s="22"/>
      <c r="M759" s="22"/>
      <c r="N759" s="23"/>
      <c r="O759" s="23"/>
      <c r="P759" s="24"/>
      <c r="Q759" s="20"/>
      <c r="R759" s="17"/>
      <c r="S759" s="24"/>
      <c r="T759" s="24"/>
      <c r="U759" s="25"/>
      <c r="V759" s="17"/>
      <c r="W759" s="17"/>
      <c r="X759" s="17"/>
      <c r="Y759" s="17"/>
      <c r="Z759" s="17"/>
    </row>
    <row r="760" spans="1:26" ht="15.75" customHeight="1">
      <c r="A760" s="17"/>
      <c r="B760" s="17"/>
      <c r="C760" s="17"/>
      <c r="D760" s="17"/>
      <c r="E760" s="17"/>
      <c r="F760" s="17"/>
      <c r="G760" s="20"/>
      <c r="H760" s="17"/>
      <c r="I760" s="17"/>
      <c r="J760" s="21"/>
      <c r="K760" s="17"/>
      <c r="L760" s="22"/>
      <c r="M760" s="22"/>
      <c r="N760" s="23"/>
      <c r="O760" s="23"/>
      <c r="P760" s="24"/>
      <c r="Q760" s="20"/>
      <c r="R760" s="17"/>
      <c r="S760" s="24"/>
      <c r="T760" s="24"/>
      <c r="U760" s="25"/>
      <c r="V760" s="17"/>
      <c r="W760" s="17"/>
      <c r="X760" s="17"/>
      <c r="Y760" s="17"/>
      <c r="Z760" s="17"/>
    </row>
    <row r="761" spans="1:26" ht="15.75" customHeight="1">
      <c r="A761" s="17"/>
      <c r="B761" s="17"/>
      <c r="C761" s="17"/>
      <c r="D761" s="17"/>
      <c r="E761" s="17"/>
      <c r="F761" s="17"/>
      <c r="G761" s="20"/>
      <c r="H761" s="17"/>
      <c r="I761" s="17"/>
      <c r="J761" s="21"/>
      <c r="K761" s="17"/>
      <c r="L761" s="22"/>
      <c r="M761" s="22"/>
      <c r="N761" s="23"/>
      <c r="O761" s="23"/>
      <c r="P761" s="24"/>
      <c r="Q761" s="20"/>
      <c r="R761" s="17"/>
      <c r="S761" s="24"/>
      <c r="T761" s="24"/>
      <c r="U761" s="25"/>
      <c r="V761" s="17"/>
      <c r="W761" s="17"/>
      <c r="X761" s="17"/>
      <c r="Y761" s="17"/>
      <c r="Z761" s="17"/>
    </row>
    <row r="762" spans="1:26" ht="15.75" customHeight="1">
      <c r="A762" s="17"/>
      <c r="B762" s="17"/>
      <c r="C762" s="17"/>
      <c r="D762" s="17"/>
      <c r="E762" s="17"/>
      <c r="F762" s="17"/>
      <c r="G762" s="20"/>
      <c r="H762" s="17"/>
      <c r="I762" s="17"/>
      <c r="J762" s="21"/>
      <c r="K762" s="17"/>
      <c r="L762" s="22"/>
      <c r="M762" s="22"/>
      <c r="N762" s="23"/>
      <c r="O762" s="23"/>
      <c r="P762" s="24"/>
      <c r="Q762" s="20"/>
      <c r="R762" s="17"/>
      <c r="S762" s="24"/>
      <c r="T762" s="24"/>
      <c r="U762" s="25"/>
      <c r="V762" s="17"/>
      <c r="W762" s="17"/>
      <c r="X762" s="17"/>
      <c r="Y762" s="17"/>
      <c r="Z762" s="17"/>
    </row>
    <row r="763" spans="1:26" ht="15.75" customHeight="1">
      <c r="A763" s="17"/>
      <c r="B763" s="17"/>
      <c r="C763" s="17"/>
      <c r="D763" s="17"/>
      <c r="E763" s="17"/>
      <c r="F763" s="17"/>
      <c r="G763" s="20"/>
      <c r="H763" s="17"/>
      <c r="I763" s="17"/>
      <c r="J763" s="21"/>
      <c r="K763" s="17"/>
      <c r="L763" s="22"/>
      <c r="M763" s="22"/>
      <c r="N763" s="23"/>
      <c r="O763" s="23"/>
      <c r="P763" s="24"/>
      <c r="Q763" s="20"/>
      <c r="R763" s="17"/>
      <c r="S763" s="24"/>
      <c r="T763" s="24"/>
      <c r="U763" s="25"/>
      <c r="V763" s="17"/>
      <c r="W763" s="17"/>
      <c r="X763" s="17"/>
      <c r="Y763" s="17"/>
      <c r="Z763" s="17"/>
    </row>
    <row r="764" spans="1:26" ht="15.75" customHeight="1">
      <c r="A764" s="17"/>
      <c r="B764" s="17"/>
      <c r="C764" s="17"/>
      <c r="D764" s="17"/>
      <c r="E764" s="17"/>
      <c r="F764" s="17"/>
      <c r="G764" s="20"/>
      <c r="H764" s="17"/>
      <c r="I764" s="17"/>
      <c r="J764" s="21"/>
      <c r="K764" s="17"/>
      <c r="L764" s="22"/>
      <c r="M764" s="22"/>
      <c r="N764" s="23"/>
      <c r="O764" s="23"/>
      <c r="P764" s="24"/>
      <c r="Q764" s="20"/>
      <c r="R764" s="17"/>
      <c r="S764" s="24"/>
      <c r="T764" s="24"/>
      <c r="U764" s="25"/>
      <c r="V764" s="17"/>
      <c r="W764" s="17"/>
      <c r="X764" s="17"/>
      <c r="Y764" s="17"/>
      <c r="Z764" s="17"/>
    </row>
    <row r="765" spans="1:26" ht="15.75" customHeight="1">
      <c r="A765" s="17"/>
      <c r="B765" s="17"/>
      <c r="C765" s="17"/>
      <c r="D765" s="17"/>
      <c r="E765" s="17"/>
      <c r="F765" s="17"/>
      <c r="G765" s="20"/>
      <c r="H765" s="17"/>
      <c r="I765" s="17"/>
      <c r="J765" s="21"/>
      <c r="K765" s="17"/>
      <c r="L765" s="22"/>
      <c r="M765" s="22"/>
      <c r="N765" s="23"/>
      <c r="O765" s="23"/>
      <c r="P765" s="24"/>
      <c r="Q765" s="20"/>
      <c r="R765" s="17"/>
      <c r="S765" s="24"/>
      <c r="T765" s="24"/>
      <c r="U765" s="25"/>
      <c r="V765" s="17"/>
      <c r="W765" s="17"/>
      <c r="X765" s="17"/>
      <c r="Y765" s="17"/>
      <c r="Z765" s="17"/>
    </row>
    <row r="766" spans="1:26" ht="15.75" customHeight="1">
      <c r="A766" s="17"/>
      <c r="B766" s="17"/>
      <c r="C766" s="17"/>
      <c r="D766" s="17"/>
      <c r="E766" s="17"/>
      <c r="F766" s="17"/>
      <c r="G766" s="20"/>
      <c r="H766" s="17"/>
      <c r="I766" s="17"/>
      <c r="J766" s="21"/>
      <c r="K766" s="17"/>
      <c r="L766" s="22"/>
      <c r="M766" s="22"/>
      <c r="N766" s="23"/>
      <c r="O766" s="23"/>
      <c r="P766" s="24"/>
      <c r="Q766" s="20"/>
      <c r="R766" s="17"/>
      <c r="S766" s="24"/>
      <c r="T766" s="24"/>
      <c r="U766" s="25"/>
      <c r="V766" s="17"/>
      <c r="W766" s="17"/>
      <c r="X766" s="17"/>
      <c r="Y766" s="17"/>
      <c r="Z766" s="17"/>
    </row>
    <row r="767" spans="1:26" ht="15.75" customHeight="1">
      <c r="A767" s="17"/>
      <c r="B767" s="17"/>
      <c r="C767" s="17"/>
      <c r="D767" s="17"/>
      <c r="E767" s="17"/>
      <c r="F767" s="17"/>
      <c r="G767" s="20"/>
      <c r="H767" s="17"/>
      <c r="I767" s="17"/>
      <c r="J767" s="21"/>
      <c r="K767" s="17"/>
      <c r="L767" s="22"/>
      <c r="M767" s="22"/>
      <c r="N767" s="23"/>
      <c r="O767" s="23"/>
      <c r="P767" s="24"/>
      <c r="Q767" s="20"/>
      <c r="R767" s="17"/>
      <c r="S767" s="24"/>
      <c r="T767" s="24"/>
      <c r="U767" s="25"/>
      <c r="V767" s="17"/>
      <c r="W767" s="17"/>
      <c r="X767" s="17"/>
      <c r="Y767" s="17"/>
      <c r="Z767" s="17"/>
    </row>
    <row r="768" spans="1:26" ht="15.75" customHeight="1">
      <c r="A768" s="17"/>
      <c r="B768" s="17"/>
      <c r="C768" s="17"/>
      <c r="D768" s="17"/>
      <c r="E768" s="17"/>
      <c r="F768" s="17"/>
      <c r="G768" s="20"/>
      <c r="H768" s="17"/>
      <c r="I768" s="17"/>
      <c r="J768" s="21"/>
      <c r="K768" s="17"/>
      <c r="L768" s="22"/>
      <c r="M768" s="22"/>
      <c r="N768" s="23"/>
      <c r="O768" s="23"/>
      <c r="P768" s="24"/>
      <c r="Q768" s="20"/>
      <c r="R768" s="17"/>
      <c r="S768" s="24"/>
      <c r="T768" s="24"/>
      <c r="U768" s="25"/>
      <c r="V768" s="17"/>
      <c r="W768" s="17"/>
      <c r="X768" s="17"/>
      <c r="Y768" s="17"/>
      <c r="Z768" s="17"/>
    </row>
    <row r="769" spans="1:26" ht="15.75" customHeight="1">
      <c r="A769" s="17"/>
      <c r="B769" s="17"/>
      <c r="C769" s="17"/>
      <c r="D769" s="17"/>
      <c r="E769" s="17"/>
      <c r="F769" s="17"/>
      <c r="G769" s="20"/>
      <c r="H769" s="17"/>
      <c r="I769" s="17"/>
      <c r="J769" s="21"/>
      <c r="K769" s="17"/>
      <c r="L769" s="22"/>
      <c r="M769" s="22"/>
      <c r="N769" s="23"/>
      <c r="O769" s="23"/>
      <c r="P769" s="24"/>
      <c r="Q769" s="20"/>
      <c r="R769" s="17"/>
      <c r="S769" s="24"/>
      <c r="T769" s="24"/>
      <c r="U769" s="25"/>
      <c r="V769" s="17"/>
      <c r="W769" s="17"/>
      <c r="X769" s="17"/>
      <c r="Y769" s="17"/>
      <c r="Z769" s="17"/>
    </row>
    <row r="770" spans="1:26" ht="15.75" customHeight="1">
      <c r="A770" s="17"/>
      <c r="B770" s="17"/>
      <c r="C770" s="17"/>
      <c r="D770" s="17"/>
      <c r="E770" s="17"/>
      <c r="F770" s="17"/>
      <c r="G770" s="20"/>
      <c r="H770" s="17"/>
      <c r="I770" s="17"/>
      <c r="J770" s="21"/>
      <c r="K770" s="17"/>
      <c r="L770" s="22"/>
      <c r="M770" s="22"/>
      <c r="N770" s="23"/>
      <c r="O770" s="23"/>
      <c r="P770" s="24"/>
      <c r="Q770" s="20"/>
      <c r="R770" s="17"/>
      <c r="S770" s="24"/>
      <c r="T770" s="24"/>
      <c r="U770" s="25"/>
      <c r="V770" s="17"/>
      <c r="W770" s="17"/>
      <c r="X770" s="17"/>
      <c r="Y770" s="17"/>
      <c r="Z770" s="17"/>
    </row>
    <row r="771" spans="1:26" ht="15.75" customHeight="1">
      <c r="A771" s="17"/>
      <c r="B771" s="17"/>
      <c r="C771" s="17"/>
      <c r="D771" s="17"/>
      <c r="E771" s="17"/>
      <c r="F771" s="17"/>
      <c r="G771" s="20"/>
      <c r="H771" s="17"/>
      <c r="I771" s="17"/>
      <c r="J771" s="21"/>
      <c r="K771" s="17"/>
      <c r="L771" s="22"/>
      <c r="M771" s="22"/>
      <c r="N771" s="23"/>
      <c r="O771" s="23"/>
      <c r="P771" s="24"/>
      <c r="Q771" s="20"/>
      <c r="R771" s="17"/>
      <c r="S771" s="24"/>
      <c r="T771" s="24"/>
      <c r="U771" s="25"/>
      <c r="V771" s="17"/>
      <c r="W771" s="17"/>
      <c r="X771" s="17"/>
      <c r="Y771" s="17"/>
      <c r="Z771" s="17"/>
    </row>
    <row r="772" spans="1:26" ht="15.75" customHeight="1">
      <c r="A772" s="17"/>
      <c r="B772" s="17"/>
      <c r="C772" s="17"/>
      <c r="D772" s="17"/>
      <c r="E772" s="17"/>
      <c r="F772" s="17"/>
      <c r="G772" s="20"/>
      <c r="H772" s="17"/>
      <c r="I772" s="17"/>
      <c r="J772" s="21"/>
      <c r="K772" s="17"/>
      <c r="L772" s="22"/>
      <c r="M772" s="22"/>
      <c r="N772" s="23"/>
      <c r="O772" s="23"/>
      <c r="P772" s="24"/>
      <c r="Q772" s="20"/>
      <c r="R772" s="17"/>
      <c r="S772" s="24"/>
      <c r="T772" s="24"/>
      <c r="U772" s="25"/>
      <c r="V772" s="17"/>
      <c r="W772" s="17"/>
      <c r="X772" s="17"/>
      <c r="Y772" s="17"/>
      <c r="Z772" s="17"/>
    </row>
    <row r="773" spans="1:26" ht="15.75" customHeight="1">
      <c r="A773" s="17"/>
      <c r="B773" s="17"/>
      <c r="C773" s="17"/>
      <c r="D773" s="17"/>
      <c r="E773" s="17"/>
      <c r="F773" s="17"/>
      <c r="G773" s="20"/>
      <c r="H773" s="17"/>
      <c r="I773" s="17"/>
      <c r="J773" s="21"/>
      <c r="K773" s="17"/>
      <c r="L773" s="22"/>
      <c r="M773" s="22"/>
      <c r="N773" s="23"/>
      <c r="O773" s="23"/>
      <c r="P773" s="24"/>
      <c r="Q773" s="20"/>
      <c r="R773" s="17"/>
      <c r="S773" s="24"/>
      <c r="T773" s="24"/>
      <c r="U773" s="25"/>
      <c r="V773" s="17"/>
      <c r="W773" s="17"/>
      <c r="X773" s="17"/>
      <c r="Y773" s="17"/>
      <c r="Z773" s="17"/>
    </row>
    <row r="774" spans="1:26" ht="15.75" customHeight="1">
      <c r="A774" s="17"/>
      <c r="B774" s="17"/>
      <c r="C774" s="17"/>
      <c r="D774" s="17"/>
      <c r="E774" s="17"/>
      <c r="F774" s="17"/>
      <c r="G774" s="20"/>
      <c r="H774" s="17"/>
      <c r="I774" s="17"/>
      <c r="J774" s="21"/>
      <c r="K774" s="17"/>
      <c r="L774" s="22"/>
      <c r="M774" s="22"/>
      <c r="N774" s="23"/>
      <c r="O774" s="23"/>
      <c r="P774" s="24"/>
      <c r="Q774" s="20"/>
      <c r="R774" s="17"/>
      <c r="S774" s="24"/>
      <c r="T774" s="24"/>
      <c r="U774" s="25"/>
      <c r="V774" s="17"/>
      <c r="W774" s="17"/>
      <c r="X774" s="17"/>
      <c r="Y774" s="17"/>
      <c r="Z774" s="17"/>
    </row>
    <row r="775" spans="1:26" ht="15.75" customHeight="1">
      <c r="A775" s="17"/>
      <c r="B775" s="17"/>
      <c r="C775" s="17"/>
      <c r="D775" s="17"/>
      <c r="E775" s="17"/>
      <c r="F775" s="17"/>
      <c r="G775" s="20"/>
      <c r="H775" s="17"/>
      <c r="I775" s="17"/>
      <c r="J775" s="21"/>
      <c r="K775" s="17"/>
      <c r="L775" s="22"/>
      <c r="M775" s="22"/>
      <c r="N775" s="23"/>
      <c r="O775" s="23"/>
      <c r="P775" s="24"/>
      <c r="Q775" s="20"/>
      <c r="R775" s="17"/>
      <c r="S775" s="24"/>
      <c r="T775" s="24"/>
      <c r="U775" s="25"/>
      <c r="V775" s="17"/>
      <c r="W775" s="17"/>
      <c r="X775" s="17"/>
      <c r="Y775" s="17"/>
      <c r="Z775" s="17"/>
    </row>
    <row r="776" spans="1:26" ht="15.75" customHeight="1">
      <c r="A776" s="17"/>
      <c r="B776" s="17"/>
      <c r="C776" s="17"/>
      <c r="D776" s="17"/>
      <c r="E776" s="17"/>
      <c r="F776" s="17"/>
      <c r="G776" s="20"/>
      <c r="H776" s="17"/>
      <c r="I776" s="17"/>
      <c r="J776" s="21"/>
      <c r="K776" s="17"/>
      <c r="L776" s="22"/>
      <c r="M776" s="22"/>
      <c r="N776" s="23"/>
      <c r="O776" s="23"/>
      <c r="P776" s="24"/>
      <c r="Q776" s="20"/>
      <c r="R776" s="17"/>
      <c r="S776" s="24"/>
      <c r="T776" s="24"/>
      <c r="U776" s="25"/>
      <c r="V776" s="17"/>
      <c r="W776" s="17"/>
      <c r="X776" s="17"/>
      <c r="Y776" s="17"/>
      <c r="Z776" s="17"/>
    </row>
    <row r="777" spans="1:26" ht="15.75" customHeight="1">
      <c r="A777" s="17"/>
      <c r="B777" s="17"/>
      <c r="C777" s="17"/>
      <c r="D777" s="17"/>
      <c r="E777" s="17"/>
      <c r="F777" s="17"/>
      <c r="G777" s="20"/>
      <c r="H777" s="17"/>
      <c r="I777" s="17"/>
      <c r="J777" s="21"/>
      <c r="K777" s="17"/>
      <c r="L777" s="22"/>
      <c r="M777" s="22"/>
      <c r="N777" s="23"/>
      <c r="O777" s="23"/>
      <c r="P777" s="24"/>
      <c r="Q777" s="20"/>
      <c r="R777" s="17"/>
      <c r="S777" s="24"/>
      <c r="T777" s="24"/>
      <c r="U777" s="25"/>
      <c r="V777" s="17"/>
      <c r="W777" s="17"/>
      <c r="X777" s="17"/>
      <c r="Y777" s="17"/>
      <c r="Z777" s="17"/>
    </row>
    <row r="778" spans="1:26" ht="15.75" customHeight="1">
      <c r="A778" s="17"/>
      <c r="B778" s="17"/>
      <c r="C778" s="17"/>
      <c r="D778" s="17"/>
      <c r="E778" s="17"/>
      <c r="F778" s="17"/>
      <c r="G778" s="20"/>
      <c r="H778" s="17"/>
      <c r="I778" s="17"/>
      <c r="J778" s="21"/>
      <c r="K778" s="17"/>
      <c r="L778" s="22"/>
      <c r="M778" s="22"/>
      <c r="N778" s="23"/>
      <c r="O778" s="23"/>
      <c r="P778" s="24"/>
      <c r="Q778" s="20"/>
      <c r="R778" s="17"/>
      <c r="S778" s="24"/>
      <c r="T778" s="24"/>
      <c r="U778" s="25"/>
      <c r="V778" s="17"/>
      <c r="W778" s="17"/>
      <c r="X778" s="17"/>
      <c r="Y778" s="17"/>
      <c r="Z778" s="17"/>
    </row>
    <row r="779" spans="1:26" ht="15.75" customHeight="1">
      <c r="A779" s="17"/>
      <c r="B779" s="17"/>
      <c r="C779" s="17"/>
      <c r="D779" s="17"/>
      <c r="E779" s="17"/>
      <c r="F779" s="17"/>
      <c r="G779" s="20"/>
      <c r="H779" s="17"/>
      <c r="I779" s="17"/>
      <c r="J779" s="21"/>
      <c r="K779" s="17"/>
      <c r="L779" s="22"/>
      <c r="M779" s="22"/>
      <c r="N779" s="23"/>
      <c r="O779" s="23"/>
      <c r="P779" s="24"/>
      <c r="Q779" s="20"/>
      <c r="R779" s="17"/>
      <c r="S779" s="24"/>
      <c r="T779" s="24"/>
      <c r="U779" s="25"/>
      <c r="V779" s="17"/>
      <c r="W779" s="17"/>
      <c r="X779" s="17"/>
      <c r="Y779" s="17"/>
      <c r="Z779" s="17"/>
    </row>
    <row r="780" spans="1:26" ht="15.75" customHeight="1">
      <c r="A780" s="17"/>
      <c r="B780" s="17"/>
      <c r="C780" s="17"/>
      <c r="D780" s="17"/>
      <c r="E780" s="17"/>
      <c r="F780" s="17"/>
      <c r="G780" s="20"/>
      <c r="H780" s="17"/>
      <c r="I780" s="17"/>
      <c r="J780" s="21"/>
      <c r="K780" s="17"/>
      <c r="L780" s="22"/>
      <c r="M780" s="22"/>
      <c r="N780" s="23"/>
      <c r="O780" s="23"/>
      <c r="P780" s="24"/>
      <c r="Q780" s="20"/>
      <c r="R780" s="17"/>
      <c r="S780" s="24"/>
      <c r="T780" s="24"/>
      <c r="U780" s="25"/>
      <c r="V780" s="17"/>
      <c r="W780" s="17"/>
      <c r="X780" s="17"/>
      <c r="Y780" s="17"/>
      <c r="Z780" s="17"/>
    </row>
    <row r="781" spans="1:26" ht="15.75" customHeight="1">
      <c r="A781" s="17"/>
      <c r="B781" s="17"/>
      <c r="C781" s="17"/>
      <c r="D781" s="17"/>
      <c r="E781" s="17"/>
      <c r="F781" s="17"/>
      <c r="G781" s="20"/>
      <c r="H781" s="17"/>
      <c r="I781" s="17"/>
      <c r="J781" s="21"/>
      <c r="K781" s="17"/>
      <c r="L781" s="22"/>
      <c r="M781" s="22"/>
      <c r="N781" s="23"/>
      <c r="O781" s="23"/>
      <c r="P781" s="24"/>
      <c r="Q781" s="20"/>
      <c r="R781" s="17"/>
      <c r="S781" s="24"/>
      <c r="T781" s="24"/>
      <c r="U781" s="25"/>
      <c r="V781" s="17"/>
      <c r="W781" s="17"/>
      <c r="X781" s="17"/>
      <c r="Y781" s="17"/>
      <c r="Z781" s="17"/>
    </row>
    <row r="782" spans="1:26" ht="15.75" customHeight="1">
      <c r="A782" s="17"/>
      <c r="B782" s="17"/>
      <c r="C782" s="17"/>
      <c r="D782" s="17"/>
      <c r="E782" s="17"/>
      <c r="F782" s="17"/>
      <c r="G782" s="20"/>
      <c r="H782" s="17"/>
      <c r="I782" s="17"/>
      <c r="J782" s="21"/>
      <c r="K782" s="17"/>
      <c r="L782" s="22"/>
      <c r="M782" s="22"/>
      <c r="N782" s="23"/>
      <c r="O782" s="23"/>
      <c r="P782" s="24"/>
      <c r="Q782" s="20"/>
      <c r="R782" s="17"/>
      <c r="S782" s="24"/>
      <c r="T782" s="24"/>
      <c r="U782" s="25"/>
      <c r="V782" s="17"/>
      <c r="W782" s="17"/>
      <c r="X782" s="17"/>
      <c r="Y782" s="17"/>
      <c r="Z782" s="17"/>
    </row>
    <row r="783" spans="1:26" ht="15.75" customHeight="1">
      <c r="A783" s="17"/>
      <c r="B783" s="17"/>
      <c r="C783" s="17"/>
      <c r="D783" s="17"/>
      <c r="E783" s="17"/>
      <c r="F783" s="17"/>
      <c r="G783" s="20"/>
      <c r="H783" s="17"/>
      <c r="I783" s="17"/>
      <c r="J783" s="21"/>
      <c r="K783" s="17"/>
      <c r="L783" s="22"/>
      <c r="M783" s="22"/>
      <c r="N783" s="23"/>
      <c r="O783" s="23"/>
      <c r="P783" s="24"/>
      <c r="Q783" s="20"/>
      <c r="R783" s="17"/>
      <c r="S783" s="24"/>
      <c r="T783" s="24"/>
      <c r="U783" s="25"/>
      <c r="V783" s="17"/>
      <c r="W783" s="17"/>
      <c r="X783" s="17"/>
      <c r="Y783" s="17"/>
      <c r="Z783" s="17"/>
    </row>
    <row r="784" spans="1:26" ht="15.75" customHeight="1">
      <c r="A784" s="17"/>
      <c r="B784" s="17"/>
      <c r="C784" s="17"/>
      <c r="D784" s="17"/>
      <c r="E784" s="17"/>
      <c r="F784" s="17"/>
      <c r="G784" s="20"/>
      <c r="H784" s="17"/>
      <c r="I784" s="17"/>
      <c r="J784" s="21"/>
      <c r="K784" s="17"/>
      <c r="L784" s="22"/>
      <c r="M784" s="22"/>
      <c r="N784" s="23"/>
      <c r="O784" s="23"/>
      <c r="P784" s="24"/>
      <c r="Q784" s="20"/>
      <c r="R784" s="17"/>
      <c r="S784" s="24"/>
      <c r="T784" s="24"/>
      <c r="U784" s="25"/>
      <c r="V784" s="17"/>
      <c r="W784" s="17"/>
      <c r="X784" s="17"/>
      <c r="Y784" s="17"/>
      <c r="Z784" s="17"/>
    </row>
    <row r="785" spans="1:26" ht="15.75" customHeight="1">
      <c r="A785" s="17"/>
      <c r="B785" s="17"/>
      <c r="C785" s="17"/>
      <c r="D785" s="17"/>
      <c r="E785" s="17"/>
      <c r="F785" s="17"/>
      <c r="G785" s="20"/>
      <c r="H785" s="17"/>
      <c r="I785" s="17"/>
      <c r="J785" s="21"/>
      <c r="K785" s="17"/>
      <c r="L785" s="22"/>
      <c r="M785" s="22"/>
      <c r="N785" s="23"/>
      <c r="O785" s="23"/>
      <c r="P785" s="24"/>
      <c r="Q785" s="20"/>
      <c r="R785" s="17"/>
      <c r="S785" s="24"/>
      <c r="T785" s="24"/>
      <c r="U785" s="25"/>
      <c r="V785" s="17"/>
      <c r="W785" s="17"/>
      <c r="X785" s="17"/>
      <c r="Y785" s="17"/>
      <c r="Z785" s="17"/>
    </row>
    <row r="786" spans="1:26" ht="15.75" customHeight="1">
      <c r="A786" s="17"/>
      <c r="B786" s="17"/>
      <c r="C786" s="17"/>
      <c r="D786" s="17"/>
      <c r="E786" s="17"/>
      <c r="F786" s="17"/>
      <c r="G786" s="20"/>
      <c r="H786" s="17"/>
      <c r="I786" s="17"/>
      <c r="J786" s="21"/>
      <c r="K786" s="17"/>
      <c r="L786" s="22"/>
      <c r="M786" s="22"/>
      <c r="N786" s="23"/>
      <c r="O786" s="23"/>
      <c r="P786" s="24"/>
      <c r="Q786" s="20"/>
      <c r="R786" s="17"/>
      <c r="S786" s="24"/>
      <c r="T786" s="24"/>
      <c r="U786" s="25"/>
      <c r="V786" s="17"/>
      <c r="W786" s="17"/>
      <c r="X786" s="17"/>
      <c r="Y786" s="17"/>
      <c r="Z786" s="17"/>
    </row>
    <row r="787" spans="1:26" ht="15.75" customHeight="1">
      <c r="A787" s="17"/>
      <c r="B787" s="17"/>
      <c r="C787" s="17"/>
      <c r="D787" s="17"/>
      <c r="E787" s="17"/>
      <c r="F787" s="17"/>
      <c r="G787" s="20"/>
      <c r="H787" s="17"/>
      <c r="I787" s="17"/>
      <c r="J787" s="21"/>
      <c r="K787" s="17"/>
      <c r="L787" s="22"/>
      <c r="M787" s="22"/>
      <c r="N787" s="23"/>
      <c r="O787" s="23"/>
      <c r="P787" s="24"/>
      <c r="Q787" s="20"/>
      <c r="R787" s="17"/>
      <c r="S787" s="24"/>
      <c r="T787" s="24"/>
      <c r="U787" s="25"/>
      <c r="V787" s="17"/>
      <c r="W787" s="17"/>
      <c r="X787" s="17"/>
      <c r="Y787" s="17"/>
      <c r="Z787" s="17"/>
    </row>
    <row r="788" spans="1:26" ht="15.75" customHeight="1">
      <c r="A788" s="17"/>
      <c r="B788" s="17"/>
      <c r="C788" s="17"/>
      <c r="D788" s="17"/>
      <c r="E788" s="17"/>
      <c r="F788" s="17"/>
      <c r="G788" s="20"/>
      <c r="H788" s="17"/>
      <c r="I788" s="17"/>
      <c r="J788" s="21"/>
      <c r="K788" s="17"/>
      <c r="L788" s="22"/>
      <c r="M788" s="22"/>
      <c r="N788" s="23"/>
      <c r="O788" s="23"/>
      <c r="P788" s="24"/>
      <c r="Q788" s="20"/>
      <c r="R788" s="17"/>
      <c r="S788" s="24"/>
      <c r="T788" s="24"/>
      <c r="U788" s="25"/>
      <c r="V788" s="17"/>
      <c r="W788" s="17"/>
      <c r="X788" s="17"/>
      <c r="Y788" s="17"/>
      <c r="Z788" s="17"/>
    </row>
    <row r="789" spans="1:26" ht="15.75" customHeight="1">
      <c r="A789" s="17"/>
      <c r="B789" s="17"/>
      <c r="C789" s="17"/>
      <c r="D789" s="17"/>
      <c r="E789" s="17"/>
      <c r="F789" s="17"/>
      <c r="G789" s="20"/>
      <c r="H789" s="17"/>
      <c r="I789" s="17"/>
      <c r="J789" s="21"/>
      <c r="K789" s="17"/>
      <c r="L789" s="22"/>
      <c r="M789" s="22"/>
      <c r="N789" s="23"/>
      <c r="O789" s="23"/>
      <c r="P789" s="24"/>
      <c r="Q789" s="20"/>
      <c r="R789" s="17"/>
      <c r="S789" s="24"/>
      <c r="T789" s="24"/>
      <c r="U789" s="25"/>
      <c r="V789" s="17"/>
      <c r="W789" s="17"/>
      <c r="X789" s="17"/>
      <c r="Y789" s="17"/>
      <c r="Z789" s="17"/>
    </row>
    <row r="790" spans="1:26" ht="15.75" customHeight="1">
      <c r="A790" s="17"/>
      <c r="B790" s="17"/>
      <c r="C790" s="17"/>
      <c r="D790" s="17"/>
      <c r="E790" s="17"/>
      <c r="F790" s="17"/>
      <c r="G790" s="20"/>
      <c r="H790" s="17"/>
      <c r="I790" s="17"/>
      <c r="J790" s="21"/>
      <c r="K790" s="17"/>
      <c r="L790" s="22"/>
      <c r="M790" s="22"/>
      <c r="N790" s="23"/>
      <c r="O790" s="23"/>
      <c r="P790" s="24"/>
      <c r="Q790" s="20"/>
      <c r="R790" s="17"/>
      <c r="S790" s="24"/>
      <c r="T790" s="24"/>
      <c r="U790" s="25"/>
      <c r="V790" s="17"/>
      <c r="W790" s="17"/>
      <c r="X790" s="17"/>
      <c r="Y790" s="17"/>
      <c r="Z790" s="17"/>
    </row>
    <row r="791" spans="1:26" ht="15.75" customHeight="1">
      <c r="A791" s="17"/>
      <c r="B791" s="17"/>
      <c r="C791" s="17"/>
      <c r="D791" s="17"/>
      <c r="E791" s="17"/>
      <c r="F791" s="17"/>
      <c r="G791" s="20"/>
      <c r="H791" s="17"/>
      <c r="I791" s="17"/>
      <c r="J791" s="21"/>
      <c r="K791" s="17"/>
      <c r="L791" s="22"/>
      <c r="M791" s="22"/>
      <c r="N791" s="23"/>
      <c r="O791" s="23"/>
      <c r="P791" s="24"/>
      <c r="Q791" s="20"/>
      <c r="R791" s="17"/>
      <c r="S791" s="24"/>
      <c r="T791" s="24"/>
      <c r="U791" s="25"/>
      <c r="V791" s="17"/>
      <c r="W791" s="17"/>
      <c r="X791" s="17"/>
      <c r="Y791" s="17"/>
      <c r="Z791" s="17"/>
    </row>
    <row r="792" spans="1:26" ht="15.75" customHeight="1">
      <c r="A792" s="17"/>
      <c r="B792" s="17"/>
      <c r="C792" s="17"/>
      <c r="D792" s="17"/>
      <c r="E792" s="17"/>
      <c r="F792" s="17"/>
      <c r="G792" s="20"/>
      <c r="H792" s="17"/>
      <c r="I792" s="17"/>
      <c r="J792" s="21"/>
      <c r="K792" s="17"/>
      <c r="L792" s="22"/>
      <c r="M792" s="22"/>
      <c r="N792" s="23"/>
      <c r="O792" s="23"/>
      <c r="P792" s="24"/>
      <c r="Q792" s="20"/>
      <c r="R792" s="17"/>
      <c r="S792" s="24"/>
      <c r="T792" s="24"/>
      <c r="U792" s="25"/>
      <c r="V792" s="17"/>
      <c r="W792" s="17"/>
      <c r="X792" s="17"/>
      <c r="Y792" s="17"/>
      <c r="Z792" s="17"/>
    </row>
    <row r="793" spans="1:26" ht="15.75" customHeight="1">
      <c r="A793" s="17"/>
      <c r="B793" s="17"/>
      <c r="C793" s="17"/>
      <c r="D793" s="17"/>
      <c r="E793" s="17"/>
      <c r="F793" s="17"/>
      <c r="G793" s="20"/>
      <c r="H793" s="17"/>
      <c r="I793" s="17"/>
      <c r="J793" s="21"/>
      <c r="K793" s="17"/>
      <c r="L793" s="22"/>
      <c r="M793" s="22"/>
      <c r="N793" s="23"/>
      <c r="O793" s="23"/>
      <c r="P793" s="24"/>
      <c r="Q793" s="20"/>
      <c r="R793" s="17"/>
      <c r="S793" s="24"/>
      <c r="T793" s="24"/>
      <c r="U793" s="25"/>
      <c r="V793" s="17"/>
      <c r="W793" s="17"/>
      <c r="X793" s="17"/>
      <c r="Y793" s="17"/>
      <c r="Z793" s="17"/>
    </row>
    <row r="794" spans="1:26" ht="15.75" customHeight="1">
      <c r="A794" s="17"/>
      <c r="B794" s="17"/>
      <c r="C794" s="17"/>
      <c r="D794" s="17"/>
      <c r="E794" s="17"/>
      <c r="F794" s="17"/>
      <c r="G794" s="20"/>
      <c r="H794" s="17"/>
      <c r="I794" s="17"/>
      <c r="J794" s="21"/>
      <c r="K794" s="17"/>
      <c r="L794" s="22"/>
      <c r="M794" s="22"/>
      <c r="N794" s="23"/>
      <c r="O794" s="23"/>
      <c r="P794" s="24"/>
      <c r="Q794" s="20"/>
      <c r="R794" s="17"/>
      <c r="S794" s="24"/>
      <c r="T794" s="24"/>
      <c r="U794" s="25"/>
      <c r="V794" s="17"/>
      <c r="W794" s="17"/>
      <c r="X794" s="17"/>
      <c r="Y794" s="17"/>
      <c r="Z794" s="17"/>
    </row>
    <row r="795" spans="1:26" ht="15.75" customHeight="1">
      <c r="A795" s="17"/>
      <c r="B795" s="17"/>
      <c r="C795" s="17"/>
      <c r="D795" s="17"/>
      <c r="E795" s="17"/>
      <c r="F795" s="17"/>
      <c r="G795" s="20"/>
      <c r="H795" s="17"/>
      <c r="I795" s="17"/>
      <c r="J795" s="21"/>
      <c r="K795" s="17"/>
      <c r="L795" s="22"/>
      <c r="M795" s="22"/>
      <c r="N795" s="23"/>
      <c r="O795" s="23"/>
      <c r="P795" s="24"/>
      <c r="Q795" s="20"/>
      <c r="R795" s="17"/>
      <c r="S795" s="24"/>
      <c r="T795" s="24"/>
      <c r="U795" s="25"/>
      <c r="V795" s="17"/>
      <c r="W795" s="17"/>
      <c r="X795" s="17"/>
      <c r="Y795" s="17"/>
      <c r="Z795" s="17"/>
    </row>
    <row r="796" spans="1:26" ht="15.75" customHeight="1">
      <c r="A796" s="17"/>
      <c r="B796" s="17"/>
      <c r="C796" s="17"/>
      <c r="D796" s="17"/>
      <c r="E796" s="17"/>
      <c r="F796" s="17"/>
      <c r="G796" s="20"/>
      <c r="H796" s="17"/>
      <c r="I796" s="17"/>
      <c r="J796" s="21"/>
      <c r="K796" s="17"/>
      <c r="L796" s="22"/>
      <c r="M796" s="22"/>
      <c r="N796" s="23"/>
      <c r="O796" s="23"/>
      <c r="P796" s="24"/>
      <c r="Q796" s="20"/>
      <c r="R796" s="17"/>
      <c r="S796" s="24"/>
      <c r="T796" s="24"/>
      <c r="U796" s="25"/>
      <c r="V796" s="17"/>
      <c r="W796" s="17"/>
      <c r="X796" s="17"/>
      <c r="Y796" s="17"/>
      <c r="Z796" s="17"/>
    </row>
    <row r="797" spans="1:26" ht="15.75" customHeight="1">
      <c r="A797" s="17"/>
      <c r="B797" s="17"/>
      <c r="C797" s="17"/>
      <c r="D797" s="17"/>
      <c r="E797" s="17"/>
      <c r="F797" s="17"/>
      <c r="G797" s="20"/>
      <c r="H797" s="17"/>
      <c r="I797" s="17"/>
      <c r="J797" s="21"/>
      <c r="K797" s="17"/>
      <c r="L797" s="22"/>
      <c r="M797" s="22"/>
      <c r="N797" s="23"/>
      <c r="O797" s="23"/>
      <c r="P797" s="24"/>
      <c r="Q797" s="20"/>
      <c r="R797" s="17"/>
      <c r="S797" s="24"/>
      <c r="T797" s="24"/>
      <c r="U797" s="25"/>
      <c r="V797" s="17"/>
      <c r="W797" s="17"/>
      <c r="X797" s="17"/>
      <c r="Y797" s="17"/>
      <c r="Z797" s="17"/>
    </row>
    <row r="798" spans="1:26" ht="15.75" customHeight="1">
      <c r="A798" s="17"/>
      <c r="B798" s="17"/>
      <c r="C798" s="17"/>
      <c r="D798" s="17"/>
      <c r="E798" s="17"/>
      <c r="F798" s="17"/>
      <c r="G798" s="20"/>
      <c r="H798" s="17"/>
      <c r="I798" s="17"/>
      <c r="J798" s="21"/>
      <c r="K798" s="17"/>
      <c r="L798" s="22"/>
      <c r="M798" s="22"/>
      <c r="N798" s="23"/>
      <c r="O798" s="23"/>
      <c r="P798" s="24"/>
      <c r="Q798" s="20"/>
      <c r="R798" s="17"/>
      <c r="S798" s="24"/>
      <c r="T798" s="24"/>
      <c r="U798" s="25"/>
      <c r="V798" s="17"/>
      <c r="W798" s="17"/>
      <c r="X798" s="17"/>
      <c r="Y798" s="17"/>
      <c r="Z798" s="17"/>
    </row>
    <row r="799" spans="1:26" ht="15.75" customHeight="1">
      <c r="A799" s="17"/>
      <c r="B799" s="17"/>
      <c r="C799" s="17"/>
      <c r="D799" s="17"/>
      <c r="E799" s="17"/>
      <c r="F799" s="17"/>
      <c r="G799" s="20"/>
      <c r="H799" s="17"/>
      <c r="I799" s="17"/>
      <c r="J799" s="21"/>
      <c r="K799" s="17"/>
      <c r="L799" s="22"/>
      <c r="M799" s="22"/>
      <c r="N799" s="23"/>
      <c r="O799" s="23"/>
      <c r="P799" s="24"/>
      <c r="Q799" s="20"/>
      <c r="R799" s="17"/>
      <c r="S799" s="24"/>
      <c r="T799" s="24"/>
      <c r="U799" s="25"/>
      <c r="V799" s="17"/>
      <c r="W799" s="17"/>
      <c r="X799" s="17"/>
      <c r="Y799" s="17"/>
      <c r="Z799" s="17"/>
    </row>
    <row r="800" spans="1:26" ht="15.75" customHeight="1">
      <c r="A800" s="17"/>
      <c r="B800" s="17"/>
      <c r="C800" s="17"/>
      <c r="D800" s="17"/>
      <c r="E800" s="17"/>
      <c r="F800" s="17"/>
      <c r="G800" s="20"/>
      <c r="H800" s="17"/>
      <c r="I800" s="17"/>
      <c r="J800" s="21"/>
      <c r="K800" s="17"/>
      <c r="L800" s="22"/>
      <c r="M800" s="22"/>
      <c r="N800" s="23"/>
      <c r="O800" s="23"/>
      <c r="P800" s="24"/>
      <c r="Q800" s="20"/>
      <c r="R800" s="17"/>
      <c r="S800" s="24"/>
      <c r="T800" s="24"/>
      <c r="U800" s="25"/>
      <c r="V800" s="17"/>
      <c r="W800" s="17"/>
      <c r="X800" s="17"/>
      <c r="Y800" s="17"/>
      <c r="Z800" s="17"/>
    </row>
    <row r="801" spans="1:26" ht="15.75" customHeight="1">
      <c r="A801" s="17"/>
      <c r="B801" s="17"/>
      <c r="C801" s="17"/>
      <c r="D801" s="17"/>
      <c r="E801" s="17"/>
      <c r="F801" s="17"/>
      <c r="G801" s="20"/>
      <c r="H801" s="17"/>
      <c r="I801" s="17"/>
      <c r="J801" s="21"/>
      <c r="K801" s="17"/>
      <c r="L801" s="22"/>
      <c r="M801" s="22"/>
      <c r="N801" s="23"/>
      <c r="O801" s="23"/>
      <c r="P801" s="24"/>
      <c r="Q801" s="20"/>
      <c r="R801" s="17"/>
      <c r="S801" s="24"/>
      <c r="T801" s="24"/>
      <c r="U801" s="25"/>
      <c r="V801" s="17"/>
      <c r="W801" s="17"/>
      <c r="X801" s="17"/>
      <c r="Y801" s="17"/>
      <c r="Z801" s="17"/>
    </row>
    <row r="802" spans="1:26" ht="15.75" customHeight="1">
      <c r="A802" s="17"/>
      <c r="B802" s="17"/>
      <c r="C802" s="17"/>
      <c r="D802" s="17"/>
      <c r="E802" s="17"/>
      <c r="F802" s="17"/>
      <c r="G802" s="20"/>
      <c r="H802" s="17"/>
      <c r="I802" s="17"/>
      <c r="J802" s="21"/>
      <c r="K802" s="17"/>
      <c r="L802" s="22"/>
      <c r="M802" s="22"/>
      <c r="N802" s="23"/>
      <c r="O802" s="23"/>
      <c r="P802" s="24"/>
      <c r="Q802" s="20"/>
      <c r="R802" s="17"/>
      <c r="S802" s="24"/>
      <c r="T802" s="24"/>
      <c r="U802" s="25"/>
      <c r="V802" s="17"/>
      <c r="W802" s="17"/>
      <c r="X802" s="17"/>
      <c r="Y802" s="17"/>
      <c r="Z802" s="17"/>
    </row>
    <row r="803" spans="1:26" ht="15.75" customHeight="1">
      <c r="A803" s="17"/>
      <c r="B803" s="17"/>
      <c r="C803" s="17"/>
      <c r="D803" s="17"/>
      <c r="E803" s="17"/>
      <c r="F803" s="17"/>
      <c r="G803" s="20"/>
      <c r="H803" s="17"/>
      <c r="I803" s="17"/>
      <c r="J803" s="21"/>
      <c r="K803" s="17"/>
      <c r="L803" s="22"/>
      <c r="M803" s="22"/>
      <c r="N803" s="23"/>
      <c r="O803" s="23"/>
      <c r="P803" s="24"/>
      <c r="Q803" s="20"/>
      <c r="R803" s="17"/>
      <c r="S803" s="24"/>
      <c r="T803" s="24"/>
      <c r="U803" s="25"/>
      <c r="V803" s="17"/>
      <c r="W803" s="17"/>
      <c r="X803" s="17"/>
      <c r="Y803" s="17"/>
      <c r="Z803" s="17"/>
    </row>
    <row r="804" spans="1:26" ht="15.75" customHeight="1">
      <c r="A804" s="17"/>
      <c r="B804" s="17"/>
      <c r="C804" s="17"/>
      <c r="D804" s="17"/>
      <c r="E804" s="17"/>
      <c r="F804" s="17"/>
      <c r="G804" s="20"/>
      <c r="H804" s="17"/>
      <c r="I804" s="17"/>
      <c r="J804" s="21"/>
      <c r="K804" s="17"/>
      <c r="L804" s="22"/>
      <c r="M804" s="22"/>
      <c r="N804" s="23"/>
      <c r="O804" s="23"/>
      <c r="P804" s="24"/>
      <c r="Q804" s="20"/>
      <c r="R804" s="17"/>
      <c r="S804" s="24"/>
      <c r="T804" s="24"/>
      <c r="U804" s="25"/>
      <c r="V804" s="17"/>
      <c r="W804" s="17"/>
      <c r="X804" s="17"/>
      <c r="Y804" s="17"/>
      <c r="Z804" s="17"/>
    </row>
    <row r="805" spans="1:26" ht="15.75" customHeight="1">
      <c r="A805" s="17"/>
      <c r="B805" s="17"/>
      <c r="C805" s="17"/>
      <c r="D805" s="17"/>
      <c r="E805" s="17"/>
      <c r="F805" s="17"/>
      <c r="G805" s="20"/>
      <c r="H805" s="17"/>
      <c r="I805" s="17"/>
      <c r="J805" s="21"/>
      <c r="K805" s="17"/>
      <c r="L805" s="22"/>
      <c r="M805" s="22"/>
      <c r="N805" s="23"/>
      <c r="O805" s="23"/>
      <c r="P805" s="24"/>
      <c r="Q805" s="20"/>
      <c r="R805" s="17"/>
      <c r="S805" s="24"/>
      <c r="T805" s="24"/>
      <c r="U805" s="25"/>
      <c r="V805" s="17"/>
      <c r="W805" s="17"/>
      <c r="X805" s="17"/>
      <c r="Y805" s="17"/>
      <c r="Z805" s="17"/>
    </row>
    <row r="806" spans="1:26" ht="15.75" customHeight="1">
      <c r="A806" s="17"/>
      <c r="B806" s="17"/>
      <c r="C806" s="17"/>
      <c r="D806" s="17"/>
      <c r="E806" s="17"/>
      <c r="F806" s="17"/>
      <c r="G806" s="20"/>
      <c r="H806" s="17"/>
      <c r="I806" s="17"/>
      <c r="J806" s="21"/>
      <c r="K806" s="17"/>
      <c r="L806" s="22"/>
      <c r="M806" s="22"/>
      <c r="N806" s="23"/>
      <c r="O806" s="23"/>
      <c r="P806" s="24"/>
      <c r="Q806" s="20"/>
      <c r="R806" s="17"/>
      <c r="S806" s="24"/>
      <c r="T806" s="24"/>
      <c r="U806" s="25"/>
      <c r="V806" s="17"/>
      <c r="W806" s="17"/>
      <c r="X806" s="17"/>
      <c r="Y806" s="17"/>
      <c r="Z806" s="17"/>
    </row>
    <row r="807" spans="1:26" ht="15.75" customHeight="1">
      <c r="A807" s="17"/>
      <c r="B807" s="17"/>
      <c r="C807" s="17"/>
      <c r="D807" s="17"/>
      <c r="E807" s="17"/>
      <c r="F807" s="17"/>
      <c r="G807" s="20"/>
      <c r="H807" s="17"/>
      <c r="I807" s="17"/>
      <c r="J807" s="21"/>
      <c r="K807" s="17"/>
      <c r="L807" s="22"/>
      <c r="M807" s="22"/>
      <c r="N807" s="23"/>
      <c r="O807" s="23"/>
      <c r="P807" s="24"/>
      <c r="Q807" s="20"/>
      <c r="R807" s="17"/>
      <c r="S807" s="24"/>
      <c r="T807" s="24"/>
      <c r="U807" s="25"/>
      <c r="V807" s="17"/>
      <c r="W807" s="17"/>
      <c r="X807" s="17"/>
      <c r="Y807" s="17"/>
      <c r="Z807" s="17"/>
    </row>
    <row r="808" spans="1:26" ht="15.75" customHeight="1">
      <c r="A808" s="17"/>
      <c r="B808" s="17"/>
      <c r="C808" s="17"/>
      <c r="D808" s="17"/>
      <c r="E808" s="17"/>
      <c r="F808" s="17"/>
      <c r="G808" s="20"/>
      <c r="H808" s="17"/>
      <c r="I808" s="17"/>
      <c r="J808" s="21"/>
      <c r="K808" s="17"/>
      <c r="L808" s="22"/>
      <c r="M808" s="22"/>
      <c r="N808" s="23"/>
      <c r="O808" s="23"/>
      <c r="P808" s="24"/>
      <c r="Q808" s="20"/>
      <c r="R808" s="17"/>
      <c r="S808" s="24"/>
      <c r="T808" s="24"/>
      <c r="U808" s="25"/>
      <c r="V808" s="17"/>
      <c r="W808" s="17"/>
      <c r="X808" s="17"/>
      <c r="Y808" s="17"/>
      <c r="Z808" s="17"/>
    </row>
    <row r="809" spans="1:26" ht="15.75" customHeight="1">
      <c r="A809" s="17"/>
      <c r="B809" s="17"/>
      <c r="C809" s="17"/>
      <c r="D809" s="17"/>
      <c r="E809" s="17"/>
      <c r="F809" s="17"/>
      <c r="G809" s="20"/>
      <c r="H809" s="17"/>
      <c r="I809" s="17"/>
      <c r="J809" s="21"/>
      <c r="K809" s="17"/>
      <c r="L809" s="22"/>
      <c r="M809" s="22"/>
      <c r="N809" s="23"/>
      <c r="O809" s="23"/>
      <c r="P809" s="24"/>
      <c r="Q809" s="20"/>
      <c r="R809" s="17"/>
      <c r="S809" s="24"/>
      <c r="T809" s="24"/>
      <c r="U809" s="25"/>
      <c r="V809" s="17"/>
      <c r="W809" s="17"/>
      <c r="X809" s="17"/>
      <c r="Y809" s="17"/>
      <c r="Z809" s="17"/>
    </row>
    <row r="810" spans="1:26" ht="15.75" customHeight="1">
      <c r="A810" s="17"/>
      <c r="B810" s="17"/>
      <c r="C810" s="17"/>
      <c r="D810" s="17"/>
      <c r="E810" s="17"/>
      <c r="F810" s="17"/>
      <c r="G810" s="20"/>
      <c r="H810" s="17"/>
      <c r="I810" s="17"/>
      <c r="J810" s="21"/>
      <c r="K810" s="17"/>
      <c r="L810" s="22"/>
      <c r="M810" s="22"/>
      <c r="N810" s="23"/>
      <c r="O810" s="23"/>
      <c r="P810" s="24"/>
      <c r="Q810" s="20"/>
      <c r="R810" s="17"/>
      <c r="S810" s="24"/>
      <c r="T810" s="24"/>
      <c r="U810" s="25"/>
      <c r="V810" s="17"/>
      <c r="W810" s="17"/>
      <c r="X810" s="17"/>
      <c r="Y810" s="17"/>
      <c r="Z810" s="17"/>
    </row>
    <row r="811" spans="1:26" ht="15.75" customHeight="1">
      <c r="A811" s="17"/>
      <c r="B811" s="17"/>
      <c r="C811" s="17"/>
      <c r="D811" s="17"/>
      <c r="E811" s="17"/>
      <c r="F811" s="17"/>
      <c r="G811" s="20"/>
      <c r="H811" s="17"/>
      <c r="I811" s="17"/>
      <c r="J811" s="21"/>
      <c r="K811" s="17"/>
      <c r="L811" s="22"/>
      <c r="M811" s="22"/>
      <c r="N811" s="23"/>
      <c r="O811" s="23"/>
      <c r="P811" s="24"/>
      <c r="Q811" s="20"/>
      <c r="R811" s="17"/>
      <c r="S811" s="24"/>
      <c r="T811" s="24"/>
      <c r="U811" s="25"/>
      <c r="V811" s="17"/>
      <c r="W811" s="17"/>
      <c r="X811" s="17"/>
      <c r="Y811" s="17"/>
      <c r="Z811" s="17"/>
    </row>
    <row r="812" spans="1:26" ht="15.75" customHeight="1">
      <c r="A812" s="17"/>
      <c r="B812" s="17"/>
      <c r="C812" s="17"/>
      <c r="D812" s="17"/>
      <c r="E812" s="17"/>
      <c r="F812" s="17"/>
      <c r="G812" s="20"/>
      <c r="H812" s="17"/>
      <c r="I812" s="17"/>
      <c r="J812" s="21"/>
      <c r="K812" s="17"/>
      <c r="L812" s="22"/>
      <c r="M812" s="22"/>
      <c r="N812" s="23"/>
      <c r="O812" s="23"/>
      <c r="P812" s="24"/>
      <c r="Q812" s="20"/>
      <c r="R812" s="17"/>
      <c r="S812" s="24"/>
      <c r="T812" s="24"/>
      <c r="U812" s="25"/>
      <c r="V812" s="17"/>
      <c r="W812" s="17"/>
      <c r="X812" s="17"/>
      <c r="Y812" s="17"/>
      <c r="Z812" s="17"/>
    </row>
    <row r="813" spans="1:26" ht="15.75" customHeight="1">
      <c r="A813" s="17"/>
      <c r="B813" s="17"/>
      <c r="C813" s="17"/>
      <c r="D813" s="17"/>
      <c r="E813" s="17"/>
      <c r="F813" s="17"/>
      <c r="G813" s="20"/>
      <c r="H813" s="17"/>
      <c r="I813" s="17"/>
      <c r="J813" s="21"/>
      <c r="K813" s="17"/>
      <c r="L813" s="22"/>
      <c r="M813" s="22"/>
      <c r="N813" s="23"/>
      <c r="O813" s="23"/>
      <c r="P813" s="24"/>
      <c r="Q813" s="20"/>
      <c r="R813" s="17"/>
      <c r="S813" s="24"/>
      <c r="T813" s="24"/>
      <c r="U813" s="25"/>
      <c r="V813" s="17"/>
      <c r="W813" s="17"/>
      <c r="X813" s="17"/>
      <c r="Y813" s="17"/>
      <c r="Z813" s="17"/>
    </row>
    <row r="814" spans="1:26" ht="15.75" customHeight="1">
      <c r="A814" s="17"/>
      <c r="B814" s="17"/>
      <c r="C814" s="17"/>
      <c r="D814" s="17"/>
      <c r="E814" s="17"/>
      <c r="F814" s="17"/>
      <c r="G814" s="20"/>
      <c r="H814" s="17"/>
      <c r="I814" s="17"/>
      <c r="J814" s="21"/>
      <c r="K814" s="17"/>
      <c r="L814" s="22"/>
      <c r="M814" s="22"/>
      <c r="N814" s="23"/>
      <c r="O814" s="23"/>
      <c r="P814" s="24"/>
      <c r="Q814" s="20"/>
      <c r="R814" s="17"/>
      <c r="S814" s="24"/>
      <c r="T814" s="24"/>
      <c r="U814" s="25"/>
      <c r="V814" s="17"/>
      <c r="W814" s="17"/>
      <c r="X814" s="17"/>
      <c r="Y814" s="17"/>
      <c r="Z814" s="17"/>
    </row>
    <row r="815" spans="1:26" ht="15.75" customHeight="1">
      <c r="A815" s="17"/>
      <c r="B815" s="17"/>
      <c r="C815" s="17"/>
      <c r="D815" s="17"/>
      <c r="E815" s="17"/>
      <c r="F815" s="17"/>
      <c r="G815" s="20"/>
      <c r="H815" s="17"/>
      <c r="I815" s="17"/>
      <c r="J815" s="21"/>
      <c r="K815" s="17"/>
      <c r="L815" s="22"/>
      <c r="M815" s="22"/>
      <c r="N815" s="23"/>
      <c r="O815" s="23"/>
      <c r="P815" s="24"/>
      <c r="Q815" s="20"/>
      <c r="R815" s="17"/>
      <c r="S815" s="24"/>
      <c r="T815" s="24"/>
      <c r="U815" s="25"/>
      <c r="V815" s="17"/>
      <c r="W815" s="17"/>
      <c r="X815" s="17"/>
      <c r="Y815" s="17"/>
      <c r="Z815" s="17"/>
    </row>
    <row r="816" spans="1:26" ht="15.75" customHeight="1">
      <c r="A816" s="17"/>
      <c r="B816" s="17"/>
      <c r="C816" s="17"/>
      <c r="D816" s="17"/>
      <c r="E816" s="17"/>
      <c r="F816" s="17"/>
      <c r="G816" s="20"/>
      <c r="H816" s="17"/>
      <c r="I816" s="17"/>
      <c r="J816" s="21"/>
      <c r="K816" s="17"/>
      <c r="L816" s="22"/>
      <c r="M816" s="22"/>
      <c r="N816" s="23"/>
      <c r="O816" s="23"/>
      <c r="P816" s="24"/>
      <c r="Q816" s="20"/>
      <c r="R816" s="17"/>
      <c r="S816" s="24"/>
      <c r="T816" s="24"/>
      <c r="U816" s="25"/>
      <c r="V816" s="17"/>
      <c r="W816" s="17"/>
      <c r="X816" s="17"/>
      <c r="Y816" s="17"/>
      <c r="Z816" s="17"/>
    </row>
    <row r="817" spans="1:26" ht="15.75" customHeight="1">
      <c r="A817" s="17"/>
      <c r="B817" s="17"/>
      <c r="C817" s="17"/>
      <c r="D817" s="17"/>
      <c r="E817" s="17"/>
      <c r="F817" s="17"/>
      <c r="G817" s="20"/>
      <c r="H817" s="17"/>
      <c r="I817" s="17"/>
      <c r="J817" s="21"/>
      <c r="K817" s="17"/>
      <c r="L817" s="22"/>
      <c r="M817" s="22"/>
      <c r="N817" s="23"/>
      <c r="O817" s="23"/>
      <c r="P817" s="24"/>
      <c r="Q817" s="20"/>
      <c r="R817" s="17"/>
      <c r="S817" s="24"/>
      <c r="T817" s="24"/>
      <c r="U817" s="25"/>
      <c r="V817" s="17"/>
      <c r="W817" s="17"/>
      <c r="X817" s="17"/>
      <c r="Y817" s="17"/>
      <c r="Z817" s="17"/>
    </row>
    <row r="818" spans="1:26" ht="15.75" customHeight="1">
      <c r="A818" s="17"/>
      <c r="B818" s="17"/>
      <c r="C818" s="17"/>
      <c r="D818" s="17"/>
      <c r="E818" s="17"/>
      <c r="F818" s="17"/>
      <c r="G818" s="20"/>
      <c r="H818" s="17"/>
      <c r="I818" s="17"/>
      <c r="J818" s="21"/>
      <c r="K818" s="17"/>
      <c r="L818" s="22"/>
      <c r="M818" s="22"/>
      <c r="N818" s="23"/>
      <c r="O818" s="23"/>
      <c r="P818" s="24"/>
      <c r="Q818" s="20"/>
      <c r="R818" s="17"/>
      <c r="S818" s="24"/>
      <c r="T818" s="24"/>
      <c r="U818" s="25"/>
      <c r="V818" s="17"/>
      <c r="W818" s="17"/>
      <c r="X818" s="17"/>
      <c r="Y818" s="17"/>
      <c r="Z818" s="17"/>
    </row>
    <row r="819" spans="1:26" ht="15.75" customHeight="1">
      <c r="A819" s="17"/>
      <c r="B819" s="17"/>
      <c r="C819" s="17"/>
      <c r="D819" s="17"/>
      <c r="E819" s="17"/>
      <c r="F819" s="17"/>
      <c r="G819" s="20"/>
      <c r="H819" s="17"/>
      <c r="I819" s="17"/>
      <c r="J819" s="21"/>
      <c r="K819" s="17"/>
      <c r="L819" s="22"/>
      <c r="M819" s="22"/>
      <c r="N819" s="23"/>
      <c r="O819" s="23"/>
      <c r="P819" s="24"/>
      <c r="Q819" s="20"/>
      <c r="R819" s="17"/>
      <c r="S819" s="24"/>
      <c r="T819" s="24"/>
      <c r="U819" s="25"/>
      <c r="V819" s="17"/>
      <c r="W819" s="17"/>
      <c r="X819" s="17"/>
      <c r="Y819" s="17"/>
      <c r="Z819" s="17"/>
    </row>
    <row r="820" spans="1:26" ht="15.75" customHeight="1">
      <c r="A820" s="17"/>
      <c r="B820" s="17"/>
      <c r="C820" s="17"/>
      <c r="D820" s="17"/>
      <c r="E820" s="17"/>
      <c r="F820" s="17"/>
      <c r="G820" s="20"/>
      <c r="H820" s="17"/>
      <c r="I820" s="17"/>
      <c r="J820" s="21"/>
      <c r="K820" s="17"/>
      <c r="L820" s="22"/>
      <c r="M820" s="22"/>
      <c r="N820" s="23"/>
      <c r="O820" s="23"/>
      <c r="P820" s="24"/>
      <c r="Q820" s="20"/>
      <c r="R820" s="17"/>
      <c r="S820" s="24"/>
      <c r="T820" s="24"/>
      <c r="U820" s="25"/>
      <c r="V820" s="17"/>
      <c r="W820" s="17"/>
      <c r="X820" s="17"/>
      <c r="Y820" s="17"/>
      <c r="Z820" s="17"/>
    </row>
    <row r="821" spans="1:26" ht="15.75" customHeight="1">
      <c r="A821" s="17"/>
      <c r="B821" s="17"/>
      <c r="C821" s="17"/>
      <c r="D821" s="17"/>
      <c r="E821" s="17"/>
      <c r="F821" s="17"/>
      <c r="G821" s="20"/>
      <c r="H821" s="17"/>
      <c r="I821" s="17"/>
      <c r="J821" s="21"/>
      <c r="K821" s="17"/>
      <c r="L821" s="22"/>
      <c r="M821" s="22"/>
      <c r="N821" s="23"/>
      <c r="O821" s="23"/>
      <c r="P821" s="24"/>
      <c r="Q821" s="20"/>
      <c r="R821" s="17"/>
      <c r="S821" s="24"/>
      <c r="T821" s="24"/>
      <c r="U821" s="25"/>
      <c r="V821" s="17"/>
      <c r="W821" s="17"/>
      <c r="X821" s="17"/>
      <c r="Y821" s="17"/>
      <c r="Z821" s="17"/>
    </row>
    <row r="822" spans="1:26" ht="15.75" customHeight="1">
      <c r="A822" s="17"/>
      <c r="B822" s="17"/>
      <c r="C822" s="17"/>
      <c r="D822" s="17"/>
      <c r="E822" s="17"/>
      <c r="F822" s="17"/>
      <c r="G822" s="20"/>
      <c r="H822" s="17"/>
      <c r="I822" s="17"/>
      <c r="J822" s="21"/>
      <c r="K822" s="17"/>
      <c r="L822" s="22"/>
      <c r="M822" s="22"/>
      <c r="N822" s="23"/>
      <c r="O822" s="23"/>
      <c r="P822" s="24"/>
      <c r="Q822" s="20"/>
      <c r="R822" s="17"/>
      <c r="S822" s="24"/>
      <c r="T822" s="24"/>
      <c r="U822" s="25"/>
      <c r="V822" s="17"/>
      <c r="W822" s="17"/>
      <c r="X822" s="17"/>
      <c r="Y822" s="17"/>
      <c r="Z822" s="17"/>
    </row>
    <row r="823" spans="1:26" ht="15.75" customHeight="1">
      <c r="A823" s="17"/>
      <c r="B823" s="17"/>
      <c r="C823" s="17"/>
      <c r="D823" s="17"/>
      <c r="E823" s="17"/>
      <c r="F823" s="17"/>
      <c r="G823" s="20"/>
      <c r="H823" s="17"/>
      <c r="I823" s="17"/>
      <c r="J823" s="21"/>
      <c r="K823" s="17"/>
      <c r="L823" s="22"/>
      <c r="M823" s="22"/>
      <c r="N823" s="23"/>
      <c r="O823" s="23"/>
      <c r="P823" s="24"/>
      <c r="Q823" s="20"/>
      <c r="R823" s="17"/>
      <c r="S823" s="24"/>
      <c r="T823" s="24"/>
      <c r="U823" s="25"/>
      <c r="V823" s="17"/>
      <c r="W823" s="17"/>
      <c r="X823" s="17"/>
      <c r="Y823" s="17"/>
      <c r="Z823" s="17"/>
    </row>
    <row r="824" spans="1:26" ht="15.75" customHeight="1">
      <c r="A824" s="17"/>
      <c r="B824" s="17"/>
      <c r="C824" s="17"/>
      <c r="D824" s="17"/>
      <c r="E824" s="17"/>
      <c r="F824" s="17"/>
      <c r="G824" s="20"/>
      <c r="H824" s="17"/>
      <c r="I824" s="17"/>
      <c r="J824" s="21"/>
      <c r="K824" s="17"/>
      <c r="L824" s="22"/>
      <c r="M824" s="22"/>
      <c r="N824" s="23"/>
      <c r="O824" s="23"/>
      <c r="P824" s="24"/>
      <c r="Q824" s="20"/>
      <c r="R824" s="17"/>
      <c r="S824" s="24"/>
      <c r="T824" s="24"/>
      <c r="U824" s="25"/>
      <c r="V824" s="17"/>
      <c r="W824" s="17"/>
      <c r="X824" s="17"/>
      <c r="Y824" s="17"/>
      <c r="Z824" s="17"/>
    </row>
    <row r="825" spans="1:26" ht="15.75" customHeight="1">
      <c r="A825" s="17"/>
      <c r="B825" s="17"/>
      <c r="C825" s="17"/>
      <c r="D825" s="17"/>
      <c r="E825" s="17"/>
      <c r="F825" s="17"/>
      <c r="G825" s="20"/>
      <c r="H825" s="17"/>
      <c r="I825" s="17"/>
      <c r="J825" s="21"/>
      <c r="K825" s="17"/>
      <c r="L825" s="22"/>
      <c r="M825" s="22"/>
      <c r="N825" s="23"/>
      <c r="O825" s="23"/>
      <c r="P825" s="24"/>
      <c r="Q825" s="20"/>
      <c r="R825" s="17"/>
      <c r="S825" s="24"/>
      <c r="T825" s="24"/>
      <c r="U825" s="25"/>
      <c r="V825" s="17"/>
      <c r="W825" s="17"/>
      <c r="X825" s="17"/>
      <c r="Y825" s="17"/>
      <c r="Z825" s="17"/>
    </row>
    <row r="826" spans="1:26" ht="15.75" customHeight="1">
      <c r="A826" s="17"/>
      <c r="B826" s="17"/>
      <c r="C826" s="17"/>
      <c r="D826" s="17"/>
      <c r="E826" s="17"/>
      <c r="F826" s="17"/>
      <c r="G826" s="20"/>
      <c r="H826" s="17"/>
      <c r="I826" s="17"/>
      <c r="J826" s="21"/>
      <c r="K826" s="17"/>
      <c r="L826" s="22"/>
      <c r="M826" s="22"/>
      <c r="N826" s="23"/>
      <c r="O826" s="23"/>
      <c r="P826" s="24"/>
      <c r="Q826" s="20"/>
      <c r="R826" s="17"/>
      <c r="S826" s="24"/>
      <c r="T826" s="24"/>
      <c r="U826" s="25"/>
      <c r="V826" s="17"/>
      <c r="W826" s="17"/>
      <c r="X826" s="17"/>
      <c r="Y826" s="17"/>
      <c r="Z826" s="17"/>
    </row>
    <row r="827" spans="1:26" ht="15.75" customHeight="1">
      <c r="A827" s="17"/>
      <c r="B827" s="17"/>
      <c r="C827" s="17"/>
      <c r="D827" s="17"/>
      <c r="E827" s="17"/>
      <c r="F827" s="17"/>
      <c r="G827" s="20"/>
      <c r="H827" s="17"/>
      <c r="I827" s="17"/>
      <c r="J827" s="21"/>
      <c r="K827" s="17"/>
      <c r="L827" s="22"/>
      <c r="M827" s="22"/>
      <c r="N827" s="23"/>
      <c r="O827" s="23"/>
      <c r="P827" s="24"/>
      <c r="Q827" s="20"/>
      <c r="R827" s="17"/>
      <c r="S827" s="24"/>
      <c r="T827" s="24"/>
      <c r="U827" s="25"/>
      <c r="V827" s="17"/>
      <c r="W827" s="17"/>
      <c r="X827" s="17"/>
      <c r="Y827" s="17"/>
      <c r="Z827" s="17"/>
    </row>
    <row r="828" spans="1:26" ht="15.75" customHeight="1">
      <c r="A828" s="17"/>
      <c r="B828" s="17"/>
      <c r="C828" s="17"/>
      <c r="D828" s="17"/>
      <c r="E828" s="17"/>
      <c r="F828" s="17"/>
      <c r="G828" s="20"/>
      <c r="H828" s="17"/>
      <c r="I828" s="17"/>
      <c r="J828" s="21"/>
      <c r="K828" s="17"/>
      <c r="L828" s="22"/>
      <c r="M828" s="22"/>
      <c r="N828" s="23"/>
      <c r="O828" s="23"/>
      <c r="P828" s="24"/>
      <c r="Q828" s="20"/>
      <c r="R828" s="17"/>
      <c r="S828" s="24"/>
      <c r="T828" s="24"/>
      <c r="U828" s="25"/>
      <c r="V828" s="17"/>
      <c r="W828" s="17"/>
      <c r="X828" s="17"/>
      <c r="Y828" s="17"/>
      <c r="Z828" s="17"/>
    </row>
    <row r="829" spans="1:26" ht="15.75" customHeight="1">
      <c r="A829" s="17"/>
      <c r="B829" s="17"/>
      <c r="C829" s="17"/>
      <c r="D829" s="17"/>
      <c r="E829" s="17"/>
      <c r="F829" s="17"/>
      <c r="G829" s="20"/>
      <c r="H829" s="17"/>
      <c r="I829" s="17"/>
      <c r="J829" s="21"/>
      <c r="K829" s="17"/>
      <c r="L829" s="22"/>
      <c r="M829" s="22"/>
      <c r="N829" s="23"/>
      <c r="O829" s="23"/>
      <c r="P829" s="24"/>
      <c r="Q829" s="20"/>
      <c r="R829" s="17"/>
      <c r="S829" s="24"/>
      <c r="T829" s="24"/>
      <c r="U829" s="25"/>
      <c r="V829" s="17"/>
      <c r="W829" s="17"/>
      <c r="X829" s="17"/>
      <c r="Y829" s="17"/>
      <c r="Z829" s="17"/>
    </row>
    <row r="830" spans="1:26" ht="15.75" customHeight="1">
      <c r="A830" s="17"/>
      <c r="B830" s="17"/>
      <c r="C830" s="17"/>
      <c r="D830" s="17"/>
      <c r="E830" s="17"/>
      <c r="F830" s="17"/>
      <c r="G830" s="20"/>
      <c r="H830" s="17"/>
      <c r="I830" s="17"/>
      <c r="J830" s="21"/>
      <c r="K830" s="17"/>
      <c r="L830" s="22"/>
      <c r="M830" s="22"/>
      <c r="N830" s="23"/>
      <c r="O830" s="23"/>
      <c r="P830" s="24"/>
      <c r="Q830" s="20"/>
      <c r="R830" s="17"/>
      <c r="S830" s="24"/>
      <c r="T830" s="24"/>
      <c r="U830" s="25"/>
      <c r="V830" s="17"/>
      <c r="W830" s="17"/>
      <c r="X830" s="17"/>
      <c r="Y830" s="17"/>
      <c r="Z830" s="17"/>
    </row>
    <row r="831" spans="1:26" ht="15.75" customHeight="1">
      <c r="A831" s="17"/>
      <c r="B831" s="17"/>
      <c r="C831" s="17"/>
      <c r="D831" s="17"/>
      <c r="E831" s="17"/>
      <c r="F831" s="17"/>
      <c r="G831" s="20"/>
      <c r="H831" s="17"/>
      <c r="I831" s="17"/>
      <c r="J831" s="21"/>
      <c r="K831" s="17"/>
      <c r="L831" s="22"/>
      <c r="M831" s="22"/>
      <c r="N831" s="23"/>
      <c r="O831" s="23"/>
      <c r="P831" s="24"/>
      <c r="Q831" s="20"/>
      <c r="R831" s="17"/>
      <c r="S831" s="24"/>
      <c r="T831" s="24"/>
      <c r="U831" s="25"/>
      <c r="V831" s="17"/>
      <c r="W831" s="17"/>
      <c r="X831" s="17"/>
      <c r="Y831" s="17"/>
      <c r="Z831" s="17"/>
    </row>
    <row r="832" spans="1:26" ht="15.75" customHeight="1">
      <c r="A832" s="17"/>
      <c r="B832" s="17"/>
      <c r="C832" s="17"/>
      <c r="D832" s="17"/>
      <c r="E832" s="17"/>
      <c r="F832" s="17"/>
      <c r="G832" s="20"/>
      <c r="H832" s="17"/>
      <c r="I832" s="17"/>
      <c r="J832" s="21"/>
      <c r="K832" s="17"/>
      <c r="L832" s="22"/>
      <c r="M832" s="22"/>
      <c r="N832" s="23"/>
      <c r="O832" s="23"/>
      <c r="P832" s="24"/>
      <c r="Q832" s="20"/>
      <c r="R832" s="17"/>
      <c r="S832" s="24"/>
      <c r="T832" s="24"/>
      <c r="U832" s="25"/>
      <c r="V832" s="17"/>
      <c r="W832" s="17"/>
      <c r="X832" s="17"/>
      <c r="Y832" s="17"/>
      <c r="Z832" s="17"/>
    </row>
    <row r="833" spans="1:26" ht="15.75" customHeight="1">
      <c r="A833" s="17"/>
      <c r="B833" s="17"/>
      <c r="C833" s="17"/>
      <c r="D833" s="17"/>
      <c r="E833" s="17"/>
      <c r="F833" s="17"/>
      <c r="G833" s="20"/>
      <c r="H833" s="17"/>
      <c r="I833" s="17"/>
      <c r="J833" s="21"/>
      <c r="K833" s="17"/>
      <c r="L833" s="22"/>
      <c r="M833" s="22"/>
      <c r="N833" s="23"/>
      <c r="O833" s="23"/>
      <c r="P833" s="24"/>
      <c r="Q833" s="20"/>
      <c r="R833" s="17"/>
      <c r="S833" s="24"/>
      <c r="T833" s="24"/>
      <c r="U833" s="25"/>
      <c r="V833" s="17"/>
      <c r="W833" s="17"/>
      <c r="X833" s="17"/>
      <c r="Y833" s="17"/>
      <c r="Z833" s="17"/>
    </row>
    <row r="834" spans="1:26" ht="15.75" customHeight="1">
      <c r="A834" s="17"/>
      <c r="B834" s="17"/>
      <c r="C834" s="17"/>
      <c r="D834" s="17"/>
      <c r="E834" s="17"/>
      <c r="F834" s="17"/>
      <c r="G834" s="20"/>
      <c r="H834" s="17"/>
      <c r="I834" s="17"/>
      <c r="J834" s="21"/>
      <c r="K834" s="17"/>
      <c r="L834" s="22"/>
      <c r="M834" s="22"/>
      <c r="N834" s="23"/>
      <c r="O834" s="23"/>
      <c r="P834" s="24"/>
      <c r="Q834" s="20"/>
      <c r="R834" s="17"/>
      <c r="S834" s="24"/>
      <c r="T834" s="24"/>
      <c r="U834" s="25"/>
      <c r="V834" s="17"/>
      <c r="W834" s="17"/>
      <c r="X834" s="17"/>
      <c r="Y834" s="17"/>
      <c r="Z834" s="17"/>
    </row>
    <row r="835" spans="1:26" ht="15.75" customHeight="1">
      <c r="A835" s="17"/>
      <c r="B835" s="17"/>
      <c r="C835" s="17"/>
      <c r="D835" s="17"/>
      <c r="E835" s="17"/>
      <c r="F835" s="17"/>
      <c r="G835" s="20"/>
      <c r="H835" s="17"/>
      <c r="I835" s="17"/>
      <c r="J835" s="21"/>
      <c r="K835" s="17"/>
      <c r="L835" s="22"/>
      <c r="M835" s="22"/>
      <c r="N835" s="23"/>
      <c r="O835" s="23"/>
      <c r="P835" s="24"/>
      <c r="Q835" s="20"/>
      <c r="R835" s="17"/>
      <c r="S835" s="24"/>
      <c r="T835" s="24"/>
      <c r="U835" s="25"/>
      <c r="V835" s="17"/>
      <c r="W835" s="17"/>
      <c r="X835" s="17"/>
      <c r="Y835" s="17"/>
      <c r="Z835" s="17"/>
    </row>
    <row r="836" spans="1:26" ht="15.75" customHeight="1">
      <c r="A836" s="17"/>
      <c r="B836" s="17"/>
      <c r="C836" s="17"/>
      <c r="D836" s="17"/>
      <c r="E836" s="17"/>
      <c r="F836" s="17"/>
      <c r="G836" s="20"/>
      <c r="H836" s="17"/>
      <c r="I836" s="17"/>
      <c r="J836" s="21"/>
      <c r="K836" s="17"/>
      <c r="L836" s="22"/>
      <c r="M836" s="22"/>
      <c r="N836" s="23"/>
      <c r="O836" s="23"/>
      <c r="P836" s="24"/>
      <c r="Q836" s="20"/>
      <c r="R836" s="17"/>
      <c r="S836" s="24"/>
      <c r="T836" s="24"/>
      <c r="U836" s="25"/>
      <c r="V836" s="17"/>
      <c r="W836" s="17"/>
      <c r="X836" s="17"/>
      <c r="Y836" s="17"/>
      <c r="Z836" s="17"/>
    </row>
    <row r="837" spans="1:26" ht="15.75" customHeight="1">
      <c r="A837" s="17"/>
      <c r="B837" s="17"/>
      <c r="C837" s="17"/>
      <c r="D837" s="17"/>
      <c r="E837" s="17"/>
      <c r="F837" s="17"/>
      <c r="G837" s="20"/>
      <c r="H837" s="17"/>
      <c r="I837" s="17"/>
      <c r="J837" s="21"/>
      <c r="K837" s="17"/>
      <c r="L837" s="22"/>
      <c r="M837" s="22"/>
      <c r="N837" s="23"/>
      <c r="O837" s="23"/>
      <c r="P837" s="24"/>
      <c r="Q837" s="20"/>
      <c r="R837" s="17"/>
      <c r="S837" s="24"/>
      <c r="T837" s="24"/>
      <c r="U837" s="25"/>
      <c r="V837" s="17"/>
      <c r="W837" s="17"/>
      <c r="X837" s="17"/>
      <c r="Y837" s="17"/>
      <c r="Z837" s="17"/>
    </row>
    <row r="838" spans="1:26" ht="15.75" customHeight="1">
      <c r="A838" s="17"/>
      <c r="B838" s="17"/>
      <c r="C838" s="17"/>
      <c r="D838" s="17"/>
      <c r="E838" s="17"/>
      <c r="F838" s="17"/>
      <c r="G838" s="20"/>
      <c r="H838" s="17"/>
      <c r="I838" s="17"/>
      <c r="J838" s="21"/>
      <c r="K838" s="17"/>
      <c r="L838" s="22"/>
      <c r="M838" s="22"/>
      <c r="N838" s="23"/>
      <c r="O838" s="23"/>
      <c r="P838" s="24"/>
      <c r="Q838" s="20"/>
      <c r="R838" s="17"/>
      <c r="S838" s="24"/>
      <c r="T838" s="24"/>
      <c r="U838" s="25"/>
      <c r="V838" s="17"/>
      <c r="W838" s="17"/>
      <c r="X838" s="17"/>
      <c r="Y838" s="17"/>
      <c r="Z838" s="17"/>
    </row>
    <row r="839" spans="1:26" ht="15.75" customHeight="1">
      <c r="A839" s="17"/>
      <c r="B839" s="17"/>
      <c r="C839" s="17"/>
      <c r="D839" s="17"/>
      <c r="E839" s="17"/>
      <c r="F839" s="17"/>
      <c r="G839" s="20"/>
      <c r="H839" s="17"/>
      <c r="I839" s="17"/>
      <c r="J839" s="21"/>
      <c r="K839" s="17"/>
      <c r="L839" s="22"/>
      <c r="M839" s="22"/>
      <c r="N839" s="23"/>
      <c r="O839" s="23"/>
      <c r="P839" s="24"/>
      <c r="Q839" s="20"/>
      <c r="R839" s="17"/>
      <c r="S839" s="24"/>
      <c r="T839" s="24"/>
      <c r="U839" s="25"/>
      <c r="V839" s="17"/>
      <c r="W839" s="17"/>
      <c r="X839" s="17"/>
      <c r="Y839" s="17"/>
      <c r="Z839" s="17"/>
    </row>
    <row r="840" spans="1:26" ht="15.75" customHeight="1">
      <c r="A840" s="17"/>
      <c r="B840" s="17"/>
      <c r="C840" s="17"/>
      <c r="D840" s="17"/>
      <c r="E840" s="17"/>
      <c r="F840" s="17"/>
      <c r="G840" s="20"/>
      <c r="H840" s="17"/>
      <c r="I840" s="17"/>
      <c r="J840" s="21"/>
      <c r="K840" s="17"/>
      <c r="L840" s="22"/>
      <c r="M840" s="22"/>
      <c r="N840" s="23"/>
      <c r="O840" s="23"/>
      <c r="P840" s="24"/>
      <c r="Q840" s="20"/>
      <c r="R840" s="17"/>
      <c r="S840" s="24"/>
      <c r="T840" s="24"/>
      <c r="U840" s="25"/>
      <c r="V840" s="17"/>
      <c r="W840" s="17"/>
      <c r="X840" s="17"/>
      <c r="Y840" s="17"/>
      <c r="Z840" s="17"/>
    </row>
    <row r="841" spans="1:26" ht="15.75" customHeight="1">
      <c r="A841" s="17"/>
      <c r="B841" s="17"/>
      <c r="C841" s="17"/>
      <c r="D841" s="17"/>
      <c r="E841" s="17"/>
      <c r="F841" s="17"/>
      <c r="G841" s="20"/>
      <c r="H841" s="17"/>
      <c r="I841" s="17"/>
      <c r="J841" s="21"/>
      <c r="K841" s="17"/>
      <c r="L841" s="22"/>
      <c r="M841" s="22"/>
      <c r="N841" s="23"/>
      <c r="O841" s="23"/>
      <c r="P841" s="24"/>
      <c r="Q841" s="20"/>
      <c r="R841" s="17"/>
      <c r="S841" s="24"/>
      <c r="T841" s="24"/>
      <c r="U841" s="25"/>
      <c r="V841" s="17"/>
      <c r="W841" s="17"/>
      <c r="X841" s="17"/>
      <c r="Y841" s="17"/>
      <c r="Z841" s="17"/>
    </row>
    <row r="842" spans="1:26" ht="15.75" customHeight="1">
      <c r="A842" s="17"/>
      <c r="B842" s="17"/>
      <c r="C842" s="17"/>
      <c r="D842" s="17"/>
      <c r="E842" s="17"/>
      <c r="F842" s="17"/>
      <c r="G842" s="20"/>
      <c r="H842" s="17"/>
      <c r="I842" s="17"/>
      <c r="J842" s="21"/>
      <c r="K842" s="17"/>
      <c r="L842" s="22"/>
      <c r="M842" s="22"/>
      <c r="N842" s="23"/>
      <c r="O842" s="23"/>
      <c r="P842" s="24"/>
      <c r="Q842" s="20"/>
      <c r="R842" s="17"/>
      <c r="S842" s="24"/>
      <c r="T842" s="24"/>
      <c r="U842" s="25"/>
      <c r="V842" s="17"/>
      <c r="W842" s="17"/>
      <c r="X842" s="17"/>
      <c r="Y842" s="17"/>
      <c r="Z842" s="17"/>
    </row>
    <row r="843" spans="1:26" ht="15.75" customHeight="1">
      <c r="A843" s="17"/>
      <c r="B843" s="17"/>
      <c r="C843" s="17"/>
      <c r="D843" s="17"/>
      <c r="E843" s="17"/>
      <c r="F843" s="17"/>
      <c r="G843" s="20"/>
      <c r="H843" s="17"/>
      <c r="I843" s="17"/>
      <c r="J843" s="21"/>
      <c r="K843" s="17"/>
      <c r="L843" s="22"/>
      <c r="M843" s="22"/>
      <c r="N843" s="23"/>
      <c r="O843" s="23"/>
      <c r="P843" s="24"/>
      <c r="Q843" s="20"/>
      <c r="R843" s="17"/>
      <c r="S843" s="24"/>
      <c r="T843" s="24"/>
      <c r="U843" s="25"/>
      <c r="V843" s="17"/>
      <c r="W843" s="17"/>
      <c r="X843" s="17"/>
      <c r="Y843" s="17"/>
      <c r="Z843" s="17"/>
    </row>
    <row r="844" spans="1:26" ht="15.75" customHeight="1">
      <c r="A844" s="17"/>
      <c r="B844" s="17"/>
      <c r="C844" s="17"/>
      <c r="D844" s="17"/>
      <c r="E844" s="17"/>
      <c r="F844" s="17"/>
      <c r="G844" s="20"/>
      <c r="H844" s="17"/>
      <c r="I844" s="17"/>
      <c r="J844" s="21"/>
      <c r="K844" s="17"/>
      <c r="L844" s="22"/>
      <c r="M844" s="22"/>
      <c r="N844" s="23"/>
      <c r="O844" s="23"/>
      <c r="P844" s="24"/>
      <c r="Q844" s="20"/>
      <c r="R844" s="17"/>
      <c r="S844" s="24"/>
      <c r="T844" s="24"/>
      <c r="U844" s="25"/>
      <c r="V844" s="17"/>
      <c r="W844" s="17"/>
      <c r="X844" s="17"/>
      <c r="Y844" s="17"/>
      <c r="Z844" s="17"/>
    </row>
    <row r="845" spans="1:26" ht="15.75" customHeight="1">
      <c r="A845" s="17"/>
      <c r="B845" s="17"/>
      <c r="C845" s="17"/>
      <c r="D845" s="17"/>
      <c r="E845" s="17"/>
      <c r="F845" s="17"/>
      <c r="G845" s="20"/>
      <c r="H845" s="17"/>
      <c r="I845" s="17"/>
      <c r="J845" s="21"/>
      <c r="K845" s="17"/>
      <c r="L845" s="22"/>
      <c r="M845" s="22"/>
      <c r="N845" s="23"/>
      <c r="O845" s="23"/>
      <c r="P845" s="24"/>
      <c r="Q845" s="20"/>
      <c r="R845" s="17"/>
      <c r="S845" s="24"/>
      <c r="T845" s="24"/>
      <c r="U845" s="25"/>
      <c r="V845" s="17"/>
      <c r="W845" s="17"/>
      <c r="X845" s="17"/>
      <c r="Y845" s="17"/>
      <c r="Z845" s="17"/>
    </row>
    <row r="846" spans="1:26" ht="15.75" customHeight="1">
      <c r="A846" s="17"/>
      <c r="B846" s="17"/>
      <c r="C846" s="17"/>
      <c r="D846" s="17"/>
      <c r="E846" s="17"/>
      <c r="F846" s="17"/>
      <c r="G846" s="20"/>
      <c r="H846" s="17"/>
      <c r="I846" s="17"/>
      <c r="J846" s="21"/>
      <c r="K846" s="17"/>
      <c r="L846" s="22"/>
      <c r="M846" s="22"/>
      <c r="N846" s="23"/>
      <c r="O846" s="23"/>
      <c r="P846" s="24"/>
      <c r="Q846" s="20"/>
      <c r="R846" s="17"/>
      <c r="S846" s="24"/>
      <c r="T846" s="24"/>
      <c r="U846" s="25"/>
      <c r="V846" s="17"/>
      <c r="W846" s="17"/>
      <c r="X846" s="17"/>
      <c r="Y846" s="17"/>
      <c r="Z846" s="17"/>
    </row>
    <row r="847" spans="1:26" ht="15.75" customHeight="1">
      <c r="A847" s="17"/>
      <c r="B847" s="17"/>
      <c r="C847" s="17"/>
      <c r="D847" s="17"/>
      <c r="E847" s="17"/>
      <c r="F847" s="17"/>
      <c r="G847" s="20"/>
      <c r="H847" s="17"/>
      <c r="I847" s="17"/>
      <c r="J847" s="21"/>
      <c r="K847" s="17"/>
      <c r="L847" s="22"/>
      <c r="M847" s="22"/>
      <c r="N847" s="23"/>
      <c r="O847" s="23"/>
      <c r="P847" s="24"/>
      <c r="Q847" s="20"/>
      <c r="R847" s="17"/>
      <c r="S847" s="24"/>
      <c r="T847" s="24"/>
      <c r="U847" s="25"/>
      <c r="V847" s="17"/>
      <c r="W847" s="17"/>
      <c r="X847" s="17"/>
      <c r="Y847" s="17"/>
      <c r="Z847" s="17"/>
    </row>
    <row r="848" spans="1:26" ht="15.75" customHeight="1">
      <c r="A848" s="17"/>
      <c r="B848" s="17"/>
      <c r="C848" s="17"/>
      <c r="D848" s="17"/>
      <c r="E848" s="17"/>
      <c r="F848" s="17"/>
      <c r="G848" s="20"/>
      <c r="H848" s="17"/>
      <c r="I848" s="17"/>
      <c r="J848" s="21"/>
      <c r="K848" s="17"/>
      <c r="L848" s="22"/>
      <c r="M848" s="22"/>
      <c r="N848" s="23"/>
      <c r="O848" s="23"/>
      <c r="P848" s="24"/>
      <c r="Q848" s="20"/>
      <c r="R848" s="17"/>
      <c r="S848" s="24"/>
      <c r="T848" s="24"/>
      <c r="U848" s="25"/>
      <c r="V848" s="17"/>
      <c r="W848" s="17"/>
      <c r="X848" s="17"/>
      <c r="Y848" s="17"/>
      <c r="Z848" s="17"/>
    </row>
    <row r="849" spans="1:26" ht="15.75" customHeight="1">
      <c r="A849" s="17"/>
      <c r="B849" s="17"/>
      <c r="C849" s="17"/>
      <c r="D849" s="17"/>
      <c r="E849" s="17"/>
      <c r="F849" s="17"/>
      <c r="G849" s="20"/>
      <c r="H849" s="17"/>
      <c r="I849" s="17"/>
      <c r="J849" s="21"/>
      <c r="K849" s="17"/>
      <c r="L849" s="22"/>
      <c r="M849" s="22"/>
      <c r="N849" s="23"/>
      <c r="O849" s="23"/>
      <c r="P849" s="24"/>
      <c r="Q849" s="20"/>
      <c r="R849" s="17"/>
      <c r="S849" s="24"/>
      <c r="T849" s="24"/>
      <c r="U849" s="25"/>
      <c r="V849" s="17"/>
      <c r="W849" s="17"/>
      <c r="X849" s="17"/>
      <c r="Y849" s="17"/>
      <c r="Z849" s="17"/>
    </row>
    <row r="850" spans="1:26" ht="15.75" customHeight="1">
      <c r="A850" s="17"/>
      <c r="B850" s="17"/>
      <c r="C850" s="17"/>
      <c r="D850" s="17"/>
      <c r="E850" s="17"/>
      <c r="F850" s="17"/>
      <c r="G850" s="20"/>
      <c r="H850" s="17"/>
      <c r="I850" s="17"/>
      <c r="J850" s="21"/>
      <c r="K850" s="17"/>
      <c r="L850" s="22"/>
      <c r="M850" s="22"/>
      <c r="N850" s="23"/>
      <c r="O850" s="23"/>
      <c r="P850" s="24"/>
      <c r="Q850" s="20"/>
      <c r="R850" s="17"/>
      <c r="S850" s="24"/>
      <c r="T850" s="24"/>
      <c r="U850" s="25"/>
      <c r="V850" s="17"/>
      <c r="W850" s="17"/>
      <c r="X850" s="17"/>
      <c r="Y850" s="17"/>
      <c r="Z850" s="17"/>
    </row>
    <row r="851" spans="1:26" ht="15.75" customHeight="1">
      <c r="A851" s="17"/>
      <c r="B851" s="17"/>
      <c r="C851" s="17"/>
      <c r="D851" s="17"/>
      <c r="E851" s="17"/>
      <c r="F851" s="17"/>
      <c r="G851" s="20"/>
      <c r="H851" s="17"/>
      <c r="I851" s="17"/>
      <c r="J851" s="21"/>
      <c r="K851" s="17"/>
      <c r="L851" s="22"/>
      <c r="M851" s="22"/>
      <c r="N851" s="23"/>
      <c r="O851" s="23"/>
      <c r="P851" s="24"/>
      <c r="Q851" s="20"/>
      <c r="R851" s="17"/>
      <c r="S851" s="24"/>
      <c r="T851" s="24"/>
      <c r="U851" s="25"/>
      <c r="V851" s="17"/>
      <c r="W851" s="17"/>
      <c r="X851" s="17"/>
      <c r="Y851" s="17"/>
      <c r="Z851" s="17"/>
    </row>
    <row r="852" spans="1:26" ht="15.75" customHeight="1">
      <c r="A852" s="17"/>
      <c r="B852" s="17"/>
      <c r="C852" s="17"/>
      <c r="D852" s="17"/>
      <c r="E852" s="17"/>
      <c r="F852" s="17"/>
      <c r="G852" s="20"/>
      <c r="H852" s="17"/>
      <c r="I852" s="17"/>
      <c r="J852" s="21"/>
      <c r="K852" s="17"/>
      <c r="L852" s="22"/>
      <c r="M852" s="22"/>
      <c r="N852" s="23"/>
      <c r="O852" s="23"/>
      <c r="P852" s="24"/>
      <c r="Q852" s="20"/>
      <c r="R852" s="17"/>
      <c r="S852" s="24"/>
      <c r="T852" s="24"/>
      <c r="U852" s="25"/>
      <c r="V852" s="17"/>
      <c r="W852" s="17"/>
      <c r="X852" s="17"/>
      <c r="Y852" s="17"/>
      <c r="Z852" s="17"/>
    </row>
    <row r="853" spans="1:26" ht="15.75" customHeight="1">
      <c r="A853" s="17"/>
      <c r="B853" s="17"/>
      <c r="C853" s="17"/>
      <c r="D853" s="17"/>
      <c r="E853" s="17"/>
      <c r="F853" s="17"/>
      <c r="G853" s="20"/>
      <c r="H853" s="17"/>
      <c r="I853" s="17"/>
      <c r="J853" s="21"/>
      <c r="K853" s="17"/>
      <c r="L853" s="22"/>
      <c r="M853" s="22"/>
      <c r="N853" s="23"/>
      <c r="O853" s="23"/>
      <c r="P853" s="24"/>
      <c r="Q853" s="20"/>
      <c r="R853" s="17"/>
      <c r="S853" s="24"/>
      <c r="T853" s="24"/>
      <c r="U853" s="25"/>
      <c r="V853" s="17"/>
      <c r="W853" s="17"/>
      <c r="X853" s="17"/>
      <c r="Y853" s="17"/>
      <c r="Z853" s="17"/>
    </row>
    <row r="854" spans="1:26" ht="15.75" customHeight="1">
      <c r="A854" s="17"/>
      <c r="B854" s="17"/>
      <c r="C854" s="17"/>
      <c r="D854" s="17"/>
      <c r="E854" s="17"/>
      <c r="F854" s="17"/>
      <c r="G854" s="20"/>
      <c r="H854" s="17"/>
      <c r="I854" s="17"/>
      <c r="J854" s="21"/>
      <c r="K854" s="17"/>
      <c r="L854" s="22"/>
      <c r="M854" s="22"/>
      <c r="N854" s="23"/>
      <c r="O854" s="23"/>
      <c r="P854" s="24"/>
      <c r="Q854" s="20"/>
      <c r="R854" s="17"/>
      <c r="S854" s="24"/>
      <c r="T854" s="24"/>
      <c r="U854" s="25"/>
      <c r="V854" s="17"/>
      <c r="W854" s="17"/>
      <c r="X854" s="17"/>
      <c r="Y854" s="17"/>
      <c r="Z854" s="17"/>
    </row>
    <row r="855" spans="1:26" ht="15.75" customHeight="1">
      <c r="A855" s="17"/>
      <c r="B855" s="17"/>
      <c r="C855" s="17"/>
      <c r="D855" s="17"/>
      <c r="E855" s="17"/>
      <c r="F855" s="17"/>
      <c r="G855" s="20"/>
      <c r="H855" s="17"/>
      <c r="I855" s="17"/>
      <c r="J855" s="21"/>
      <c r="K855" s="17"/>
      <c r="L855" s="22"/>
      <c r="M855" s="22"/>
      <c r="N855" s="23"/>
      <c r="O855" s="23"/>
      <c r="P855" s="24"/>
      <c r="Q855" s="20"/>
      <c r="R855" s="17"/>
      <c r="S855" s="24"/>
      <c r="T855" s="24"/>
      <c r="U855" s="25"/>
      <c r="V855" s="17"/>
      <c r="W855" s="17"/>
      <c r="X855" s="17"/>
      <c r="Y855" s="17"/>
      <c r="Z855" s="17"/>
    </row>
    <row r="856" spans="1:26" ht="15.75" customHeight="1">
      <c r="A856" s="17"/>
      <c r="B856" s="17"/>
      <c r="C856" s="17"/>
      <c r="D856" s="17"/>
      <c r="E856" s="17"/>
      <c r="F856" s="17"/>
      <c r="G856" s="20"/>
      <c r="H856" s="17"/>
      <c r="I856" s="17"/>
      <c r="J856" s="21"/>
      <c r="K856" s="17"/>
      <c r="L856" s="22"/>
      <c r="M856" s="22"/>
      <c r="N856" s="23"/>
      <c r="O856" s="23"/>
      <c r="P856" s="24"/>
      <c r="Q856" s="20"/>
      <c r="R856" s="17"/>
      <c r="S856" s="24"/>
      <c r="T856" s="24"/>
      <c r="U856" s="25"/>
      <c r="V856" s="17"/>
      <c r="W856" s="17"/>
      <c r="X856" s="17"/>
      <c r="Y856" s="17"/>
      <c r="Z856" s="17"/>
    </row>
    <row r="857" spans="1:26" ht="15.75" customHeight="1">
      <c r="A857" s="17"/>
      <c r="B857" s="17"/>
      <c r="C857" s="17"/>
      <c r="D857" s="17"/>
      <c r="E857" s="17"/>
      <c r="F857" s="17"/>
      <c r="G857" s="20"/>
      <c r="H857" s="17"/>
      <c r="I857" s="17"/>
      <c r="J857" s="21"/>
      <c r="K857" s="17"/>
      <c r="L857" s="22"/>
      <c r="M857" s="22"/>
      <c r="N857" s="23"/>
      <c r="O857" s="23"/>
      <c r="P857" s="24"/>
      <c r="Q857" s="20"/>
      <c r="R857" s="17"/>
      <c r="S857" s="24"/>
      <c r="T857" s="24"/>
      <c r="U857" s="25"/>
      <c r="V857" s="17"/>
      <c r="W857" s="17"/>
      <c r="X857" s="17"/>
      <c r="Y857" s="17"/>
      <c r="Z857" s="17"/>
    </row>
    <row r="858" spans="1:26" ht="15.75" customHeight="1">
      <c r="A858" s="17"/>
      <c r="B858" s="17"/>
      <c r="C858" s="17"/>
      <c r="D858" s="17"/>
      <c r="E858" s="17"/>
      <c r="F858" s="17"/>
      <c r="G858" s="20"/>
      <c r="H858" s="17"/>
      <c r="I858" s="17"/>
      <c r="J858" s="21"/>
      <c r="K858" s="17"/>
      <c r="L858" s="22"/>
      <c r="M858" s="22"/>
      <c r="N858" s="23"/>
      <c r="O858" s="23"/>
      <c r="P858" s="24"/>
      <c r="Q858" s="20"/>
      <c r="R858" s="17"/>
      <c r="S858" s="24"/>
      <c r="T858" s="24"/>
      <c r="U858" s="25"/>
      <c r="V858" s="17"/>
      <c r="W858" s="17"/>
      <c r="X858" s="17"/>
      <c r="Y858" s="17"/>
      <c r="Z858" s="17"/>
    </row>
    <row r="859" spans="1:26" ht="15.75" customHeight="1">
      <c r="A859" s="17"/>
      <c r="B859" s="17"/>
      <c r="C859" s="17"/>
      <c r="D859" s="17"/>
      <c r="E859" s="17"/>
      <c r="F859" s="17"/>
      <c r="G859" s="20"/>
      <c r="H859" s="17"/>
      <c r="I859" s="17"/>
      <c r="J859" s="21"/>
      <c r="K859" s="17"/>
      <c r="L859" s="22"/>
      <c r="M859" s="22"/>
      <c r="N859" s="23"/>
      <c r="O859" s="23"/>
      <c r="P859" s="24"/>
      <c r="Q859" s="20"/>
      <c r="R859" s="17"/>
      <c r="S859" s="24"/>
      <c r="T859" s="24"/>
      <c r="U859" s="25"/>
      <c r="V859" s="17"/>
      <c r="W859" s="17"/>
      <c r="X859" s="17"/>
      <c r="Y859" s="17"/>
      <c r="Z859" s="17"/>
    </row>
    <row r="860" spans="1:26" ht="15.75" customHeight="1">
      <c r="A860" s="17"/>
      <c r="B860" s="17"/>
      <c r="C860" s="17"/>
      <c r="D860" s="17"/>
      <c r="E860" s="17"/>
      <c r="F860" s="17"/>
      <c r="G860" s="20"/>
      <c r="H860" s="17"/>
      <c r="I860" s="17"/>
      <c r="J860" s="21"/>
      <c r="K860" s="17"/>
      <c r="L860" s="22"/>
      <c r="M860" s="22"/>
      <c r="N860" s="23"/>
      <c r="O860" s="23"/>
      <c r="P860" s="24"/>
      <c r="Q860" s="20"/>
      <c r="R860" s="17"/>
      <c r="S860" s="24"/>
      <c r="T860" s="24"/>
      <c r="U860" s="25"/>
      <c r="V860" s="17"/>
      <c r="W860" s="17"/>
      <c r="X860" s="17"/>
      <c r="Y860" s="17"/>
      <c r="Z860" s="17"/>
    </row>
    <row r="861" spans="1:26" ht="15.75" customHeight="1">
      <c r="A861" s="17"/>
      <c r="B861" s="17"/>
      <c r="C861" s="17"/>
      <c r="D861" s="17"/>
      <c r="E861" s="17"/>
      <c r="F861" s="17"/>
      <c r="G861" s="20"/>
      <c r="H861" s="17"/>
      <c r="I861" s="17"/>
      <c r="J861" s="21"/>
      <c r="K861" s="17"/>
      <c r="L861" s="22"/>
      <c r="M861" s="22"/>
      <c r="N861" s="23"/>
      <c r="O861" s="23"/>
      <c r="P861" s="24"/>
      <c r="Q861" s="20"/>
      <c r="R861" s="17"/>
      <c r="S861" s="24"/>
      <c r="T861" s="24"/>
      <c r="U861" s="25"/>
      <c r="V861" s="17"/>
      <c r="W861" s="17"/>
      <c r="X861" s="17"/>
      <c r="Y861" s="17"/>
      <c r="Z861" s="17"/>
    </row>
    <row r="862" spans="1:26" ht="15.75" customHeight="1">
      <c r="A862" s="17"/>
      <c r="B862" s="17"/>
      <c r="C862" s="17"/>
      <c r="D862" s="17"/>
      <c r="E862" s="17"/>
      <c r="F862" s="17"/>
      <c r="G862" s="20"/>
      <c r="H862" s="17"/>
      <c r="I862" s="17"/>
      <c r="J862" s="21"/>
      <c r="K862" s="17"/>
      <c r="L862" s="22"/>
      <c r="M862" s="22"/>
      <c r="N862" s="23"/>
      <c r="O862" s="23"/>
      <c r="P862" s="24"/>
      <c r="Q862" s="20"/>
      <c r="R862" s="17"/>
      <c r="S862" s="24"/>
      <c r="T862" s="24"/>
      <c r="U862" s="25"/>
      <c r="V862" s="17"/>
      <c r="W862" s="17"/>
      <c r="X862" s="17"/>
      <c r="Y862" s="17"/>
      <c r="Z862" s="17"/>
    </row>
    <row r="863" spans="1:26" ht="15.75" customHeight="1">
      <c r="A863" s="17"/>
      <c r="B863" s="17"/>
      <c r="C863" s="17"/>
      <c r="D863" s="17"/>
      <c r="E863" s="17"/>
      <c r="F863" s="17"/>
      <c r="G863" s="20"/>
      <c r="H863" s="17"/>
      <c r="I863" s="17"/>
      <c r="J863" s="21"/>
      <c r="K863" s="17"/>
      <c r="L863" s="22"/>
      <c r="M863" s="22"/>
      <c r="N863" s="23"/>
      <c r="O863" s="23"/>
      <c r="P863" s="24"/>
      <c r="Q863" s="20"/>
      <c r="R863" s="17"/>
      <c r="S863" s="24"/>
      <c r="T863" s="24"/>
      <c r="U863" s="25"/>
      <c r="V863" s="17"/>
      <c r="W863" s="17"/>
      <c r="X863" s="17"/>
      <c r="Y863" s="17"/>
      <c r="Z863" s="17"/>
    </row>
    <row r="864" spans="1:26" ht="15.75" customHeight="1">
      <c r="A864" s="17"/>
      <c r="B864" s="17"/>
      <c r="C864" s="17"/>
      <c r="D864" s="17"/>
      <c r="E864" s="17"/>
      <c r="F864" s="17"/>
      <c r="G864" s="20"/>
      <c r="H864" s="17"/>
      <c r="I864" s="17"/>
      <c r="J864" s="21"/>
      <c r="K864" s="17"/>
      <c r="L864" s="22"/>
      <c r="M864" s="22"/>
      <c r="N864" s="23"/>
      <c r="O864" s="23"/>
      <c r="P864" s="24"/>
      <c r="Q864" s="20"/>
      <c r="R864" s="17"/>
      <c r="S864" s="24"/>
      <c r="T864" s="24"/>
      <c r="U864" s="25"/>
      <c r="V864" s="17"/>
      <c r="W864" s="17"/>
      <c r="X864" s="17"/>
      <c r="Y864" s="17"/>
      <c r="Z864" s="17"/>
    </row>
    <row r="865" spans="1:26" ht="15.75" customHeight="1">
      <c r="A865" s="17"/>
      <c r="B865" s="17"/>
      <c r="C865" s="17"/>
      <c r="D865" s="17"/>
      <c r="E865" s="17"/>
      <c r="F865" s="17"/>
      <c r="G865" s="20"/>
      <c r="H865" s="17"/>
      <c r="I865" s="17"/>
      <c r="J865" s="21"/>
      <c r="K865" s="17"/>
      <c r="L865" s="22"/>
      <c r="M865" s="22"/>
      <c r="N865" s="23"/>
      <c r="O865" s="23"/>
      <c r="P865" s="24"/>
      <c r="Q865" s="20"/>
      <c r="R865" s="17"/>
      <c r="S865" s="24"/>
      <c r="T865" s="24"/>
      <c r="U865" s="25"/>
      <c r="V865" s="17"/>
      <c r="W865" s="17"/>
      <c r="X865" s="17"/>
      <c r="Y865" s="17"/>
      <c r="Z865" s="17"/>
    </row>
    <row r="866" spans="1:26" ht="15.75" customHeight="1">
      <c r="A866" s="17"/>
      <c r="B866" s="17"/>
      <c r="C866" s="17"/>
      <c r="D866" s="17"/>
      <c r="E866" s="17"/>
      <c r="F866" s="17"/>
      <c r="G866" s="20"/>
      <c r="H866" s="17"/>
      <c r="I866" s="17"/>
      <c r="J866" s="21"/>
      <c r="K866" s="17"/>
      <c r="L866" s="22"/>
      <c r="M866" s="22"/>
      <c r="N866" s="23"/>
      <c r="O866" s="23"/>
      <c r="P866" s="24"/>
      <c r="Q866" s="20"/>
      <c r="R866" s="17"/>
      <c r="S866" s="24"/>
      <c r="T866" s="24"/>
      <c r="U866" s="25"/>
      <c r="V866" s="17"/>
      <c r="W866" s="17"/>
      <c r="X866" s="17"/>
      <c r="Y866" s="17"/>
      <c r="Z866" s="17"/>
    </row>
    <row r="867" spans="1:26" ht="15.75" customHeight="1">
      <c r="A867" s="17"/>
      <c r="B867" s="17"/>
      <c r="C867" s="17"/>
      <c r="D867" s="17"/>
      <c r="E867" s="17"/>
      <c r="F867" s="17"/>
      <c r="G867" s="20"/>
      <c r="H867" s="17"/>
      <c r="I867" s="17"/>
      <c r="J867" s="21"/>
      <c r="K867" s="17"/>
      <c r="L867" s="22"/>
      <c r="M867" s="22"/>
      <c r="N867" s="23"/>
      <c r="O867" s="23"/>
      <c r="P867" s="24"/>
      <c r="Q867" s="20"/>
      <c r="R867" s="17"/>
      <c r="S867" s="24"/>
      <c r="T867" s="24"/>
      <c r="U867" s="25"/>
      <c r="V867" s="17"/>
      <c r="W867" s="17"/>
      <c r="X867" s="17"/>
      <c r="Y867" s="17"/>
      <c r="Z867" s="17"/>
    </row>
    <row r="868" spans="1:26" ht="15.75" customHeight="1">
      <c r="A868" s="17"/>
      <c r="B868" s="17"/>
      <c r="C868" s="17"/>
      <c r="D868" s="17"/>
      <c r="E868" s="17"/>
      <c r="F868" s="17"/>
      <c r="G868" s="20"/>
      <c r="H868" s="17"/>
      <c r="I868" s="17"/>
      <c r="J868" s="21"/>
      <c r="K868" s="17"/>
      <c r="L868" s="22"/>
      <c r="M868" s="22"/>
      <c r="N868" s="23"/>
      <c r="O868" s="23"/>
      <c r="P868" s="24"/>
      <c r="Q868" s="20"/>
      <c r="R868" s="17"/>
      <c r="S868" s="24"/>
      <c r="T868" s="24"/>
      <c r="U868" s="25"/>
      <c r="V868" s="17"/>
      <c r="W868" s="17"/>
      <c r="X868" s="17"/>
      <c r="Y868" s="17"/>
      <c r="Z868" s="17"/>
    </row>
    <row r="869" spans="1:26" ht="15.75" customHeight="1">
      <c r="A869" s="17"/>
      <c r="B869" s="17"/>
      <c r="C869" s="17"/>
      <c r="D869" s="17"/>
      <c r="E869" s="17"/>
      <c r="F869" s="17"/>
      <c r="G869" s="20"/>
      <c r="H869" s="17"/>
      <c r="I869" s="17"/>
      <c r="J869" s="21"/>
      <c r="K869" s="17"/>
      <c r="L869" s="22"/>
      <c r="M869" s="22"/>
      <c r="N869" s="23"/>
      <c r="O869" s="23"/>
      <c r="P869" s="24"/>
      <c r="Q869" s="20"/>
      <c r="R869" s="17"/>
      <c r="S869" s="24"/>
      <c r="T869" s="24"/>
      <c r="U869" s="25"/>
      <c r="V869" s="17"/>
      <c r="W869" s="17"/>
      <c r="X869" s="17"/>
      <c r="Y869" s="17"/>
      <c r="Z869" s="17"/>
    </row>
    <row r="870" spans="1:26" ht="15.75" customHeight="1">
      <c r="A870" s="17"/>
      <c r="B870" s="17"/>
      <c r="C870" s="17"/>
      <c r="D870" s="17"/>
      <c r="E870" s="17"/>
      <c r="F870" s="17"/>
      <c r="G870" s="20"/>
      <c r="H870" s="17"/>
      <c r="I870" s="17"/>
      <c r="J870" s="21"/>
      <c r="K870" s="17"/>
      <c r="L870" s="22"/>
      <c r="M870" s="22"/>
      <c r="N870" s="23"/>
      <c r="O870" s="23"/>
      <c r="P870" s="24"/>
      <c r="Q870" s="20"/>
      <c r="R870" s="17"/>
      <c r="S870" s="24"/>
      <c r="T870" s="24"/>
      <c r="U870" s="25"/>
      <c r="V870" s="17"/>
      <c r="W870" s="17"/>
      <c r="X870" s="17"/>
      <c r="Y870" s="17"/>
      <c r="Z870" s="17"/>
    </row>
    <row r="871" spans="1:26" ht="15.75" customHeight="1">
      <c r="A871" s="17"/>
      <c r="B871" s="17"/>
      <c r="C871" s="17"/>
      <c r="D871" s="17"/>
      <c r="E871" s="17"/>
      <c r="F871" s="17"/>
      <c r="G871" s="20"/>
      <c r="H871" s="17"/>
      <c r="I871" s="17"/>
      <c r="J871" s="21"/>
      <c r="K871" s="17"/>
      <c r="L871" s="22"/>
      <c r="M871" s="22"/>
      <c r="N871" s="23"/>
      <c r="O871" s="23"/>
      <c r="P871" s="24"/>
      <c r="Q871" s="20"/>
      <c r="R871" s="17"/>
      <c r="S871" s="24"/>
      <c r="T871" s="24"/>
      <c r="U871" s="25"/>
      <c r="V871" s="17"/>
      <c r="W871" s="17"/>
      <c r="X871" s="17"/>
      <c r="Y871" s="17"/>
      <c r="Z871" s="17"/>
    </row>
    <row r="872" spans="1:26" ht="15.75" customHeight="1">
      <c r="A872" s="17"/>
      <c r="B872" s="17"/>
      <c r="C872" s="17"/>
      <c r="D872" s="17"/>
      <c r="E872" s="17"/>
      <c r="F872" s="17"/>
      <c r="G872" s="20"/>
      <c r="H872" s="17"/>
      <c r="I872" s="17"/>
      <c r="J872" s="21"/>
      <c r="K872" s="17"/>
      <c r="L872" s="22"/>
      <c r="M872" s="22"/>
      <c r="N872" s="23"/>
      <c r="O872" s="23"/>
      <c r="P872" s="24"/>
      <c r="Q872" s="20"/>
      <c r="R872" s="17"/>
      <c r="S872" s="24"/>
      <c r="T872" s="24"/>
      <c r="U872" s="25"/>
      <c r="V872" s="17"/>
      <c r="W872" s="17"/>
      <c r="X872" s="17"/>
      <c r="Y872" s="17"/>
      <c r="Z872" s="17"/>
    </row>
    <row r="873" spans="1:26" ht="15.75" customHeight="1">
      <c r="A873" s="17"/>
      <c r="B873" s="17"/>
      <c r="C873" s="17"/>
      <c r="D873" s="17"/>
      <c r="E873" s="17"/>
      <c r="F873" s="17"/>
      <c r="G873" s="20"/>
      <c r="H873" s="17"/>
      <c r="I873" s="17"/>
      <c r="J873" s="21"/>
      <c r="K873" s="17"/>
      <c r="L873" s="22"/>
      <c r="M873" s="22"/>
      <c r="N873" s="23"/>
      <c r="O873" s="23"/>
      <c r="P873" s="24"/>
      <c r="Q873" s="20"/>
      <c r="R873" s="17"/>
      <c r="S873" s="24"/>
      <c r="T873" s="24"/>
      <c r="U873" s="25"/>
      <c r="V873" s="17"/>
      <c r="W873" s="17"/>
      <c r="X873" s="17"/>
      <c r="Y873" s="17"/>
      <c r="Z873" s="17"/>
    </row>
    <row r="874" spans="1:26" ht="15.75" customHeight="1">
      <c r="A874" s="17"/>
      <c r="B874" s="17"/>
      <c r="C874" s="17"/>
      <c r="D874" s="17"/>
      <c r="E874" s="17"/>
      <c r="F874" s="17"/>
      <c r="G874" s="20"/>
      <c r="H874" s="17"/>
      <c r="I874" s="17"/>
      <c r="J874" s="21"/>
      <c r="K874" s="17"/>
      <c r="L874" s="22"/>
      <c r="M874" s="22"/>
      <c r="N874" s="23"/>
      <c r="O874" s="23"/>
      <c r="P874" s="24"/>
      <c r="Q874" s="20"/>
      <c r="R874" s="17"/>
      <c r="S874" s="24"/>
      <c r="T874" s="24"/>
      <c r="U874" s="25"/>
      <c r="V874" s="17"/>
      <c r="W874" s="17"/>
      <c r="X874" s="17"/>
      <c r="Y874" s="17"/>
      <c r="Z874" s="17"/>
    </row>
    <row r="875" spans="1:26" ht="15.75" customHeight="1">
      <c r="A875" s="17"/>
      <c r="B875" s="17"/>
      <c r="C875" s="17"/>
      <c r="D875" s="17"/>
      <c r="E875" s="17"/>
      <c r="F875" s="17"/>
      <c r="G875" s="20"/>
      <c r="H875" s="17"/>
      <c r="I875" s="17"/>
      <c r="J875" s="21"/>
      <c r="K875" s="17"/>
      <c r="L875" s="22"/>
      <c r="M875" s="22"/>
      <c r="N875" s="23"/>
      <c r="O875" s="23"/>
      <c r="P875" s="24"/>
      <c r="Q875" s="20"/>
      <c r="R875" s="17"/>
      <c r="S875" s="24"/>
      <c r="T875" s="24"/>
      <c r="U875" s="25"/>
      <c r="V875" s="17"/>
      <c r="W875" s="17"/>
      <c r="X875" s="17"/>
      <c r="Y875" s="17"/>
      <c r="Z875" s="17"/>
    </row>
    <row r="876" spans="1:26" ht="15.75" customHeight="1">
      <c r="A876" s="17"/>
      <c r="B876" s="17"/>
      <c r="C876" s="17"/>
      <c r="D876" s="17"/>
      <c r="E876" s="17"/>
      <c r="F876" s="17"/>
      <c r="G876" s="20"/>
      <c r="H876" s="17"/>
      <c r="I876" s="17"/>
      <c r="J876" s="21"/>
      <c r="K876" s="17"/>
      <c r="L876" s="22"/>
      <c r="M876" s="22"/>
      <c r="N876" s="23"/>
      <c r="O876" s="23"/>
      <c r="P876" s="24"/>
      <c r="Q876" s="20"/>
      <c r="R876" s="17"/>
      <c r="S876" s="24"/>
      <c r="T876" s="24"/>
      <c r="U876" s="25"/>
      <c r="V876" s="17"/>
      <c r="W876" s="17"/>
      <c r="X876" s="17"/>
      <c r="Y876" s="17"/>
      <c r="Z876" s="17"/>
    </row>
    <row r="877" spans="1:26" ht="15.75" customHeight="1">
      <c r="A877" s="17"/>
      <c r="B877" s="17"/>
      <c r="C877" s="17"/>
      <c r="D877" s="17"/>
      <c r="E877" s="17"/>
      <c r="F877" s="17"/>
      <c r="G877" s="20"/>
      <c r="H877" s="17"/>
      <c r="I877" s="17"/>
      <c r="J877" s="21"/>
      <c r="K877" s="17"/>
      <c r="L877" s="22"/>
      <c r="M877" s="22"/>
      <c r="N877" s="23"/>
      <c r="O877" s="23"/>
      <c r="P877" s="24"/>
      <c r="Q877" s="20"/>
      <c r="R877" s="17"/>
      <c r="S877" s="24"/>
      <c r="T877" s="24"/>
      <c r="U877" s="25"/>
      <c r="V877" s="17"/>
      <c r="W877" s="17"/>
      <c r="X877" s="17"/>
      <c r="Y877" s="17"/>
      <c r="Z877" s="17"/>
    </row>
    <row r="878" spans="1:26" ht="15.75" customHeight="1">
      <c r="A878" s="17"/>
      <c r="B878" s="17"/>
      <c r="C878" s="17"/>
      <c r="D878" s="17"/>
      <c r="E878" s="17"/>
      <c r="F878" s="17"/>
      <c r="G878" s="20"/>
      <c r="H878" s="17"/>
      <c r="I878" s="17"/>
      <c r="J878" s="21"/>
      <c r="K878" s="17"/>
      <c r="L878" s="22"/>
      <c r="M878" s="22"/>
      <c r="N878" s="23"/>
      <c r="O878" s="23"/>
      <c r="P878" s="24"/>
      <c r="Q878" s="20"/>
      <c r="R878" s="17"/>
      <c r="S878" s="24"/>
      <c r="T878" s="24"/>
      <c r="U878" s="25"/>
      <c r="V878" s="17"/>
      <c r="W878" s="17"/>
      <c r="X878" s="17"/>
      <c r="Y878" s="17"/>
      <c r="Z878" s="17"/>
    </row>
    <row r="879" spans="1:26" ht="15.75" customHeight="1">
      <c r="A879" s="17"/>
      <c r="B879" s="17"/>
      <c r="C879" s="17"/>
      <c r="D879" s="17"/>
      <c r="E879" s="17"/>
      <c r="F879" s="17"/>
      <c r="G879" s="20"/>
      <c r="H879" s="17"/>
      <c r="I879" s="17"/>
      <c r="J879" s="21"/>
      <c r="K879" s="17"/>
      <c r="L879" s="22"/>
      <c r="M879" s="22"/>
      <c r="N879" s="23"/>
      <c r="O879" s="23"/>
      <c r="P879" s="24"/>
      <c r="Q879" s="20"/>
      <c r="R879" s="17"/>
      <c r="S879" s="24"/>
      <c r="T879" s="24"/>
      <c r="U879" s="25"/>
      <c r="V879" s="17"/>
      <c r="W879" s="17"/>
      <c r="X879" s="17"/>
      <c r="Y879" s="17"/>
      <c r="Z879" s="17"/>
    </row>
    <row r="880" spans="1:26" ht="15.75" customHeight="1">
      <c r="A880" s="17"/>
      <c r="B880" s="17"/>
      <c r="C880" s="17"/>
      <c r="D880" s="17"/>
      <c r="E880" s="17"/>
      <c r="F880" s="17"/>
      <c r="G880" s="20"/>
      <c r="H880" s="17"/>
      <c r="I880" s="17"/>
      <c r="J880" s="21"/>
      <c r="K880" s="17"/>
      <c r="L880" s="22"/>
      <c r="M880" s="22"/>
      <c r="N880" s="23"/>
      <c r="O880" s="23"/>
      <c r="P880" s="24"/>
      <c r="Q880" s="20"/>
      <c r="R880" s="17"/>
      <c r="S880" s="24"/>
      <c r="T880" s="24"/>
      <c r="U880" s="25"/>
      <c r="V880" s="17"/>
      <c r="W880" s="17"/>
      <c r="X880" s="17"/>
      <c r="Y880" s="17"/>
      <c r="Z880" s="17"/>
    </row>
    <row r="881" spans="1:26" ht="15.75" customHeight="1">
      <c r="A881" s="17"/>
      <c r="B881" s="17"/>
      <c r="C881" s="17"/>
      <c r="D881" s="17"/>
      <c r="E881" s="17"/>
      <c r="F881" s="17"/>
      <c r="G881" s="20"/>
      <c r="H881" s="17"/>
      <c r="I881" s="17"/>
      <c r="J881" s="21"/>
      <c r="K881" s="17"/>
      <c r="L881" s="22"/>
      <c r="M881" s="22"/>
      <c r="N881" s="23"/>
      <c r="O881" s="23"/>
      <c r="P881" s="24"/>
      <c r="Q881" s="20"/>
      <c r="R881" s="17"/>
      <c r="S881" s="24"/>
      <c r="T881" s="24"/>
      <c r="U881" s="25"/>
      <c r="V881" s="17"/>
      <c r="W881" s="17"/>
      <c r="X881" s="17"/>
      <c r="Y881" s="17"/>
      <c r="Z881" s="17"/>
    </row>
    <row r="882" spans="1:26" ht="15.75" customHeight="1">
      <c r="A882" s="17"/>
      <c r="B882" s="17"/>
      <c r="C882" s="17"/>
      <c r="D882" s="17"/>
      <c r="E882" s="17"/>
      <c r="F882" s="17"/>
      <c r="G882" s="20"/>
      <c r="H882" s="17"/>
      <c r="I882" s="17"/>
      <c r="J882" s="21"/>
      <c r="K882" s="17"/>
      <c r="L882" s="22"/>
      <c r="M882" s="22"/>
      <c r="N882" s="23"/>
      <c r="O882" s="23"/>
      <c r="P882" s="24"/>
      <c r="Q882" s="20"/>
      <c r="R882" s="17"/>
      <c r="S882" s="24"/>
      <c r="T882" s="24"/>
      <c r="U882" s="25"/>
      <c r="V882" s="17"/>
      <c r="W882" s="17"/>
      <c r="X882" s="17"/>
      <c r="Y882" s="17"/>
      <c r="Z882" s="17"/>
    </row>
    <row r="883" spans="1:26" ht="15.75" customHeight="1">
      <c r="A883" s="17"/>
      <c r="B883" s="17"/>
      <c r="C883" s="17"/>
      <c r="D883" s="17"/>
      <c r="E883" s="17"/>
      <c r="F883" s="17"/>
      <c r="G883" s="20"/>
      <c r="H883" s="17"/>
      <c r="I883" s="17"/>
      <c r="J883" s="21"/>
      <c r="K883" s="17"/>
      <c r="L883" s="22"/>
      <c r="M883" s="22"/>
      <c r="N883" s="23"/>
      <c r="O883" s="23"/>
      <c r="P883" s="24"/>
      <c r="Q883" s="20"/>
      <c r="R883" s="17"/>
      <c r="S883" s="24"/>
      <c r="T883" s="24"/>
      <c r="U883" s="25"/>
      <c r="V883" s="17"/>
      <c r="W883" s="17"/>
      <c r="X883" s="17"/>
      <c r="Y883" s="17"/>
      <c r="Z883" s="17"/>
    </row>
    <row r="884" spans="1:26" ht="15.75" customHeight="1">
      <c r="A884" s="17"/>
      <c r="B884" s="17"/>
      <c r="C884" s="17"/>
      <c r="D884" s="17"/>
      <c r="E884" s="17"/>
      <c r="F884" s="17"/>
      <c r="G884" s="20"/>
      <c r="H884" s="17"/>
      <c r="I884" s="17"/>
      <c r="J884" s="21"/>
      <c r="K884" s="17"/>
      <c r="L884" s="22"/>
      <c r="M884" s="22"/>
      <c r="N884" s="23"/>
      <c r="O884" s="23"/>
      <c r="P884" s="24"/>
      <c r="Q884" s="20"/>
      <c r="R884" s="17"/>
      <c r="S884" s="24"/>
      <c r="T884" s="24"/>
      <c r="U884" s="25"/>
      <c r="V884" s="17"/>
      <c r="W884" s="17"/>
      <c r="X884" s="17"/>
      <c r="Y884" s="17"/>
      <c r="Z884" s="17"/>
    </row>
    <row r="885" spans="1:26" ht="15.75" customHeight="1">
      <c r="A885" s="17"/>
      <c r="B885" s="17"/>
      <c r="C885" s="17"/>
      <c r="D885" s="17"/>
      <c r="E885" s="17"/>
      <c r="F885" s="17"/>
      <c r="G885" s="20"/>
      <c r="H885" s="17"/>
      <c r="I885" s="17"/>
      <c r="J885" s="21"/>
      <c r="K885" s="17"/>
      <c r="L885" s="22"/>
      <c r="M885" s="22"/>
      <c r="N885" s="23"/>
      <c r="O885" s="23"/>
      <c r="P885" s="24"/>
      <c r="Q885" s="20"/>
      <c r="R885" s="17"/>
      <c r="S885" s="24"/>
      <c r="T885" s="24"/>
      <c r="U885" s="25"/>
      <c r="V885" s="17"/>
      <c r="W885" s="17"/>
      <c r="X885" s="17"/>
      <c r="Y885" s="17"/>
      <c r="Z885" s="17"/>
    </row>
    <row r="886" spans="1:26" ht="15.75" customHeight="1">
      <c r="A886" s="17"/>
      <c r="B886" s="17"/>
      <c r="C886" s="17"/>
      <c r="D886" s="17"/>
      <c r="E886" s="17"/>
      <c r="F886" s="17"/>
      <c r="G886" s="20"/>
      <c r="H886" s="17"/>
      <c r="I886" s="17"/>
      <c r="J886" s="21"/>
      <c r="K886" s="17"/>
      <c r="L886" s="22"/>
      <c r="M886" s="22"/>
      <c r="N886" s="23"/>
      <c r="O886" s="23"/>
      <c r="P886" s="24"/>
      <c r="Q886" s="20"/>
      <c r="R886" s="17"/>
      <c r="S886" s="24"/>
      <c r="T886" s="24"/>
      <c r="U886" s="25"/>
      <c r="V886" s="17"/>
      <c r="W886" s="17"/>
      <c r="X886" s="17"/>
      <c r="Y886" s="17"/>
      <c r="Z886" s="17"/>
    </row>
    <row r="887" spans="1:26" ht="15.75" customHeight="1">
      <c r="A887" s="17"/>
      <c r="B887" s="17"/>
      <c r="C887" s="17"/>
      <c r="D887" s="17"/>
      <c r="E887" s="17"/>
      <c r="F887" s="17"/>
      <c r="G887" s="20"/>
      <c r="H887" s="17"/>
      <c r="I887" s="17"/>
      <c r="J887" s="21"/>
      <c r="K887" s="17"/>
      <c r="L887" s="22"/>
      <c r="M887" s="22"/>
      <c r="N887" s="23"/>
      <c r="O887" s="23"/>
      <c r="P887" s="24"/>
      <c r="Q887" s="20"/>
      <c r="R887" s="17"/>
      <c r="S887" s="24"/>
      <c r="T887" s="24"/>
      <c r="U887" s="25"/>
      <c r="V887" s="17"/>
      <c r="W887" s="17"/>
      <c r="X887" s="17"/>
      <c r="Y887" s="17"/>
      <c r="Z887" s="17"/>
    </row>
    <row r="888" spans="1:26" ht="15.75" customHeight="1">
      <c r="A888" s="17"/>
      <c r="B888" s="17"/>
      <c r="C888" s="17"/>
      <c r="D888" s="17"/>
      <c r="E888" s="17"/>
      <c r="F888" s="17"/>
      <c r="G888" s="20"/>
      <c r="H888" s="17"/>
      <c r="I888" s="17"/>
      <c r="J888" s="21"/>
      <c r="K888" s="17"/>
      <c r="L888" s="22"/>
      <c r="M888" s="22"/>
      <c r="N888" s="23"/>
      <c r="O888" s="23"/>
      <c r="P888" s="24"/>
      <c r="Q888" s="20"/>
      <c r="R888" s="17"/>
      <c r="S888" s="24"/>
      <c r="T888" s="24"/>
      <c r="U888" s="25"/>
      <c r="V888" s="17"/>
      <c r="W888" s="17"/>
      <c r="X888" s="17"/>
      <c r="Y888" s="17"/>
      <c r="Z888" s="17"/>
    </row>
    <row r="889" spans="1:26" ht="15.75" customHeight="1">
      <c r="A889" s="17"/>
      <c r="B889" s="17"/>
      <c r="C889" s="17"/>
      <c r="D889" s="17"/>
      <c r="E889" s="17"/>
      <c r="F889" s="17"/>
      <c r="G889" s="20"/>
      <c r="H889" s="17"/>
      <c r="I889" s="17"/>
      <c r="J889" s="21"/>
      <c r="K889" s="17"/>
      <c r="L889" s="22"/>
      <c r="M889" s="22"/>
      <c r="N889" s="23"/>
      <c r="O889" s="23"/>
      <c r="P889" s="24"/>
      <c r="Q889" s="20"/>
      <c r="R889" s="17"/>
      <c r="S889" s="24"/>
      <c r="T889" s="24"/>
      <c r="U889" s="25"/>
      <c r="V889" s="17"/>
      <c r="W889" s="17"/>
      <c r="X889" s="17"/>
      <c r="Y889" s="17"/>
      <c r="Z889" s="17"/>
    </row>
    <row r="890" spans="1:26" ht="15.75" customHeight="1">
      <c r="A890" s="17"/>
      <c r="B890" s="17"/>
      <c r="C890" s="17"/>
      <c r="D890" s="17"/>
      <c r="E890" s="17"/>
      <c r="F890" s="17"/>
      <c r="G890" s="20"/>
      <c r="H890" s="17"/>
      <c r="I890" s="17"/>
      <c r="J890" s="21"/>
      <c r="K890" s="17"/>
      <c r="L890" s="22"/>
      <c r="M890" s="22"/>
      <c r="N890" s="23"/>
      <c r="O890" s="23"/>
      <c r="P890" s="24"/>
      <c r="Q890" s="20"/>
      <c r="R890" s="17"/>
      <c r="S890" s="24"/>
      <c r="T890" s="24"/>
      <c r="U890" s="25"/>
      <c r="V890" s="17"/>
      <c r="W890" s="17"/>
      <c r="X890" s="17"/>
      <c r="Y890" s="17"/>
      <c r="Z890" s="17"/>
    </row>
    <row r="891" spans="1:26" ht="15.75" customHeight="1">
      <c r="A891" s="17"/>
      <c r="B891" s="17"/>
      <c r="C891" s="17"/>
      <c r="D891" s="17"/>
      <c r="E891" s="17"/>
      <c r="F891" s="17"/>
      <c r="G891" s="20"/>
      <c r="H891" s="17"/>
      <c r="I891" s="17"/>
      <c r="J891" s="21"/>
      <c r="K891" s="17"/>
      <c r="L891" s="22"/>
      <c r="M891" s="22"/>
      <c r="N891" s="23"/>
      <c r="O891" s="23"/>
      <c r="P891" s="24"/>
      <c r="Q891" s="20"/>
      <c r="R891" s="17"/>
      <c r="S891" s="24"/>
      <c r="T891" s="24"/>
      <c r="U891" s="25"/>
      <c r="V891" s="17"/>
      <c r="W891" s="17"/>
      <c r="X891" s="17"/>
      <c r="Y891" s="17"/>
      <c r="Z891" s="17"/>
    </row>
    <row r="892" spans="1:26" ht="15.75" customHeight="1">
      <c r="A892" s="17"/>
      <c r="B892" s="17"/>
      <c r="C892" s="17"/>
      <c r="D892" s="17"/>
      <c r="E892" s="17"/>
      <c r="F892" s="17"/>
      <c r="G892" s="20"/>
      <c r="H892" s="17"/>
      <c r="I892" s="17"/>
      <c r="J892" s="21"/>
      <c r="K892" s="17"/>
      <c r="L892" s="22"/>
      <c r="M892" s="22"/>
      <c r="N892" s="23"/>
      <c r="O892" s="23"/>
      <c r="P892" s="24"/>
      <c r="Q892" s="20"/>
      <c r="R892" s="17"/>
      <c r="S892" s="24"/>
      <c r="T892" s="24"/>
      <c r="U892" s="25"/>
      <c r="V892" s="17"/>
      <c r="W892" s="17"/>
      <c r="X892" s="17"/>
      <c r="Y892" s="17"/>
      <c r="Z892" s="17"/>
    </row>
    <row r="893" spans="1:26" ht="15.75" customHeight="1">
      <c r="A893" s="17"/>
      <c r="B893" s="17"/>
      <c r="C893" s="17"/>
      <c r="D893" s="17"/>
      <c r="E893" s="17"/>
      <c r="F893" s="17"/>
      <c r="G893" s="20"/>
      <c r="H893" s="17"/>
      <c r="I893" s="17"/>
      <c r="J893" s="21"/>
      <c r="K893" s="17"/>
      <c r="L893" s="22"/>
      <c r="M893" s="22"/>
      <c r="N893" s="23"/>
      <c r="O893" s="23"/>
      <c r="P893" s="24"/>
      <c r="Q893" s="20"/>
      <c r="R893" s="17"/>
      <c r="S893" s="24"/>
      <c r="T893" s="24"/>
      <c r="U893" s="25"/>
      <c r="V893" s="17"/>
      <c r="W893" s="17"/>
      <c r="X893" s="17"/>
      <c r="Y893" s="17"/>
      <c r="Z893" s="17"/>
    </row>
    <row r="894" spans="1:26" ht="15.75" customHeight="1">
      <c r="A894" s="17"/>
      <c r="B894" s="17"/>
      <c r="C894" s="17"/>
      <c r="D894" s="17"/>
      <c r="E894" s="17"/>
      <c r="F894" s="17"/>
      <c r="G894" s="20"/>
      <c r="H894" s="17"/>
      <c r="I894" s="17"/>
      <c r="J894" s="21"/>
      <c r="K894" s="17"/>
      <c r="L894" s="22"/>
      <c r="M894" s="22"/>
      <c r="N894" s="23"/>
      <c r="O894" s="23"/>
      <c r="P894" s="24"/>
      <c r="Q894" s="20"/>
      <c r="R894" s="17"/>
      <c r="S894" s="24"/>
      <c r="T894" s="24"/>
      <c r="U894" s="25"/>
      <c r="V894" s="17"/>
      <c r="W894" s="17"/>
      <c r="X894" s="17"/>
      <c r="Y894" s="17"/>
      <c r="Z894" s="17"/>
    </row>
    <row r="895" spans="1:26" ht="15.75" customHeight="1">
      <c r="A895" s="17"/>
      <c r="B895" s="17"/>
      <c r="C895" s="17"/>
      <c r="D895" s="17"/>
      <c r="E895" s="17"/>
      <c r="F895" s="17"/>
      <c r="G895" s="20"/>
      <c r="H895" s="17"/>
      <c r="I895" s="17"/>
      <c r="J895" s="21"/>
      <c r="K895" s="17"/>
      <c r="L895" s="22"/>
      <c r="M895" s="22"/>
      <c r="N895" s="23"/>
      <c r="O895" s="23"/>
      <c r="P895" s="24"/>
      <c r="Q895" s="20"/>
      <c r="R895" s="17"/>
      <c r="S895" s="24"/>
      <c r="T895" s="24"/>
      <c r="U895" s="25"/>
      <c r="V895" s="17"/>
      <c r="W895" s="17"/>
      <c r="X895" s="17"/>
      <c r="Y895" s="17"/>
      <c r="Z895" s="17"/>
    </row>
    <row r="896" spans="1:26" ht="15.75" customHeight="1">
      <c r="A896" s="17"/>
      <c r="B896" s="17"/>
      <c r="C896" s="17"/>
      <c r="D896" s="17"/>
      <c r="E896" s="17"/>
      <c r="F896" s="17"/>
      <c r="G896" s="20"/>
      <c r="H896" s="17"/>
      <c r="I896" s="17"/>
      <c r="J896" s="21"/>
      <c r="K896" s="17"/>
      <c r="L896" s="22"/>
      <c r="M896" s="22"/>
      <c r="N896" s="23"/>
      <c r="O896" s="23"/>
      <c r="P896" s="24"/>
      <c r="Q896" s="20"/>
      <c r="R896" s="17"/>
      <c r="S896" s="24"/>
      <c r="T896" s="24"/>
      <c r="U896" s="25"/>
      <c r="V896" s="17"/>
      <c r="W896" s="17"/>
      <c r="X896" s="17"/>
      <c r="Y896" s="17"/>
      <c r="Z896" s="17"/>
    </row>
    <row r="897" spans="1:26" ht="15.75" customHeight="1">
      <c r="A897" s="17"/>
      <c r="B897" s="17"/>
      <c r="C897" s="17"/>
      <c r="D897" s="17"/>
      <c r="E897" s="17"/>
      <c r="F897" s="17"/>
      <c r="G897" s="20"/>
      <c r="H897" s="17"/>
      <c r="I897" s="17"/>
      <c r="J897" s="21"/>
      <c r="K897" s="17"/>
      <c r="L897" s="22"/>
      <c r="M897" s="22"/>
      <c r="N897" s="23"/>
      <c r="O897" s="23"/>
      <c r="P897" s="24"/>
      <c r="Q897" s="20"/>
      <c r="R897" s="17"/>
      <c r="S897" s="24"/>
      <c r="T897" s="24"/>
      <c r="U897" s="25"/>
      <c r="V897" s="17"/>
      <c r="W897" s="17"/>
      <c r="X897" s="17"/>
      <c r="Y897" s="17"/>
      <c r="Z897" s="17"/>
    </row>
    <row r="898" spans="1:26" ht="15.75" customHeight="1">
      <c r="A898" s="17"/>
      <c r="B898" s="17"/>
      <c r="C898" s="17"/>
      <c r="D898" s="17"/>
      <c r="E898" s="17"/>
      <c r="F898" s="17"/>
      <c r="G898" s="20"/>
      <c r="H898" s="17"/>
      <c r="I898" s="17"/>
      <c r="J898" s="21"/>
      <c r="K898" s="17"/>
      <c r="L898" s="22"/>
      <c r="M898" s="22"/>
      <c r="N898" s="23"/>
      <c r="O898" s="23"/>
      <c r="P898" s="24"/>
      <c r="Q898" s="20"/>
      <c r="R898" s="17"/>
      <c r="S898" s="24"/>
      <c r="T898" s="24"/>
      <c r="U898" s="25"/>
      <c r="V898" s="17"/>
      <c r="W898" s="17"/>
      <c r="X898" s="17"/>
      <c r="Y898" s="17"/>
      <c r="Z898" s="17"/>
    </row>
    <row r="899" spans="1:26" ht="15.75" customHeight="1">
      <c r="A899" s="17"/>
      <c r="B899" s="17"/>
      <c r="C899" s="17"/>
      <c r="D899" s="17"/>
      <c r="E899" s="17"/>
      <c r="F899" s="17"/>
      <c r="G899" s="20"/>
      <c r="H899" s="17"/>
      <c r="I899" s="17"/>
      <c r="J899" s="21"/>
      <c r="K899" s="17"/>
      <c r="L899" s="22"/>
      <c r="M899" s="22"/>
      <c r="N899" s="23"/>
      <c r="O899" s="23"/>
      <c r="P899" s="24"/>
      <c r="Q899" s="20"/>
      <c r="R899" s="17"/>
      <c r="S899" s="24"/>
      <c r="T899" s="24"/>
      <c r="U899" s="25"/>
      <c r="V899" s="17"/>
      <c r="W899" s="17"/>
      <c r="X899" s="17"/>
      <c r="Y899" s="17"/>
      <c r="Z899" s="17"/>
    </row>
    <row r="900" spans="1:26" ht="15.75" customHeight="1">
      <c r="A900" s="17"/>
      <c r="B900" s="17"/>
      <c r="C900" s="17"/>
      <c r="D900" s="17"/>
      <c r="E900" s="17"/>
      <c r="F900" s="17"/>
      <c r="G900" s="20"/>
      <c r="H900" s="17"/>
      <c r="I900" s="17"/>
      <c r="J900" s="21"/>
      <c r="K900" s="17"/>
      <c r="L900" s="22"/>
      <c r="M900" s="22"/>
      <c r="N900" s="23"/>
      <c r="O900" s="23"/>
      <c r="P900" s="24"/>
      <c r="Q900" s="20"/>
      <c r="R900" s="17"/>
      <c r="S900" s="24"/>
      <c r="T900" s="24"/>
      <c r="U900" s="25"/>
      <c r="V900" s="17"/>
      <c r="W900" s="17"/>
      <c r="X900" s="17"/>
      <c r="Y900" s="17"/>
      <c r="Z900" s="17"/>
    </row>
    <row r="901" spans="1:26" ht="15.75" customHeight="1">
      <c r="A901" s="17"/>
      <c r="B901" s="17"/>
      <c r="C901" s="17"/>
      <c r="D901" s="17"/>
      <c r="E901" s="17"/>
      <c r="F901" s="17"/>
      <c r="G901" s="20"/>
      <c r="H901" s="17"/>
      <c r="I901" s="17"/>
      <c r="J901" s="21"/>
      <c r="K901" s="17"/>
      <c r="L901" s="22"/>
      <c r="M901" s="22"/>
      <c r="N901" s="23"/>
      <c r="O901" s="23"/>
      <c r="P901" s="24"/>
      <c r="Q901" s="20"/>
      <c r="R901" s="17"/>
      <c r="S901" s="24"/>
      <c r="T901" s="24"/>
      <c r="U901" s="25"/>
      <c r="V901" s="17"/>
      <c r="W901" s="17"/>
      <c r="X901" s="17"/>
      <c r="Y901" s="17"/>
      <c r="Z901" s="17"/>
    </row>
    <row r="902" spans="1:26" ht="15.75" customHeight="1">
      <c r="A902" s="17"/>
      <c r="B902" s="17"/>
      <c r="C902" s="17"/>
      <c r="D902" s="17"/>
      <c r="E902" s="17"/>
      <c r="F902" s="17"/>
      <c r="G902" s="20"/>
      <c r="H902" s="17"/>
      <c r="I902" s="17"/>
      <c r="J902" s="21"/>
      <c r="K902" s="17"/>
      <c r="L902" s="22"/>
      <c r="M902" s="22"/>
      <c r="N902" s="23"/>
      <c r="O902" s="23"/>
      <c r="P902" s="24"/>
      <c r="Q902" s="20"/>
      <c r="R902" s="17"/>
      <c r="S902" s="24"/>
      <c r="T902" s="24"/>
      <c r="U902" s="25"/>
      <c r="V902" s="17"/>
      <c r="W902" s="17"/>
      <c r="X902" s="17"/>
      <c r="Y902" s="17"/>
      <c r="Z902" s="17"/>
    </row>
    <row r="903" spans="1:26" ht="15.75" customHeight="1">
      <c r="A903" s="17"/>
      <c r="B903" s="17"/>
      <c r="C903" s="17"/>
      <c r="D903" s="17"/>
      <c r="E903" s="17"/>
      <c r="F903" s="17"/>
      <c r="G903" s="20"/>
      <c r="H903" s="17"/>
      <c r="I903" s="17"/>
      <c r="J903" s="21"/>
      <c r="K903" s="17"/>
      <c r="L903" s="22"/>
      <c r="M903" s="22"/>
      <c r="N903" s="23"/>
      <c r="O903" s="23"/>
      <c r="P903" s="24"/>
      <c r="Q903" s="20"/>
      <c r="R903" s="17"/>
      <c r="S903" s="24"/>
      <c r="T903" s="24"/>
      <c r="U903" s="25"/>
      <c r="V903" s="17"/>
      <c r="W903" s="17"/>
      <c r="X903" s="17"/>
      <c r="Y903" s="17"/>
      <c r="Z903" s="17"/>
    </row>
    <row r="904" spans="1:26" ht="15.75" customHeight="1">
      <c r="A904" s="17"/>
      <c r="B904" s="17"/>
      <c r="C904" s="17"/>
      <c r="D904" s="17"/>
      <c r="E904" s="17"/>
      <c r="F904" s="17"/>
      <c r="G904" s="20"/>
      <c r="H904" s="17"/>
      <c r="I904" s="17"/>
      <c r="J904" s="21"/>
      <c r="K904" s="17"/>
      <c r="L904" s="22"/>
      <c r="M904" s="22"/>
      <c r="N904" s="23"/>
      <c r="O904" s="23"/>
      <c r="P904" s="24"/>
      <c r="Q904" s="20"/>
      <c r="R904" s="17"/>
      <c r="S904" s="24"/>
      <c r="T904" s="24"/>
      <c r="U904" s="25"/>
      <c r="V904" s="17"/>
      <c r="W904" s="17"/>
      <c r="X904" s="17"/>
      <c r="Y904" s="17"/>
      <c r="Z904" s="17"/>
    </row>
    <row r="905" spans="1:26" ht="15.75" customHeight="1">
      <c r="A905" s="17"/>
      <c r="B905" s="17"/>
      <c r="C905" s="17"/>
      <c r="D905" s="17"/>
      <c r="E905" s="17"/>
      <c r="F905" s="17"/>
      <c r="G905" s="20"/>
      <c r="H905" s="17"/>
      <c r="I905" s="17"/>
      <c r="J905" s="21"/>
      <c r="K905" s="17"/>
      <c r="L905" s="22"/>
      <c r="M905" s="22"/>
      <c r="N905" s="23"/>
      <c r="O905" s="23"/>
      <c r="P905" s="24"/>
      <c r="Q905" s="20"/>
      <c r="R905" s="17"/>
      <c r="S905" s="24"/>
      <c r="T905" s="24"/>
      <c r="U905" s="25"/>
      <c r="V905" s="17"/>
      <c r="W905" s="17"/>
      <c r="X905" s="17"/>
      <c r="Y905" s="17"/>
      <c r="Z905" s="17"/>
    </row>
    <row r="906" spans="1:26" ht="15.75" customHeight="1">
      <c r="A906" s="17"/>
      <c r="B906" s="17"/>
      <c r="C906" s="17"/>
      <c r="D906" s="17"/>
      <c r="E906" s="17"/>
      <c r="F906" s="17"/>
      <c r="G906" s="20"/>
      <c r="H906" s="17"/>
      <c r="I906" s="17"/>
      <c r="J906" s="21"/>
      <c r="K906" s="17"/>
      <c r="L906" s="22"/>
      <c r="M906" s="22"/>
      <c r="N906" s="23"/>
      <c r="O906" s="23"/>
      <c r="P906" s="24"/>
      <c r="Q906" s="20"/>
      <c r="R906" s="17"/>
      <c r="S906" s="24"/>
      <c r="T906" s="24"/>
      <c r="U906" s="25"/>
      <c r="V906" s="17"/>
      <c r="W906" s="17"/>
      <c r="X906" s="17"/>
      <c r="Y906" s="17"/>
      <c r="Z906" s="17"/>
    </row>
    <row r="907" spans="1:26" ht="15.75" customHeight="1">
      <c r="A907" s="17"/>
      <c r="B907" s="17"/>
      <c r="C907" s="17"/>
      <c r="D907" s="17"/>
      <c r="E907" s="17"/>
      <c r="F907" s="17"/>
      <c r="G907" s="20"/>
      <c r="H907" s="17"/>
      <c r="I907" s="17"/>
      <c r="J907" s="21"/>
      <c r="K907" s="17"/>
      <c r="L907" s="22"/>
      <c r="M907" s="22"/>
      <c r="N907" s="23"/>
      <c r="O907" s="23"/>
      <c r="P907" s="24"/>
      <c r="Q907" s="20"/>
      <c r="R907" s="17"/>
      <c r="S907" s="24"/>
      <c r="T907" s="24"/>
      <c r="U907" s="25"/>
      <c r="V907" s="17"/>
      <c r="W907" s="17"/>
      <c r="X907" s="17"/>
      <c r="Y907" s="17"/>
      <c r="Z907" s="17"/>
    </row>
    <row r="908" spans="1:26" ht="15.75" customHeight="1">
      <c r="A908" s="17"/>
      <c r="B908" s="17"/>
      <c r="C908" s="17"/>
      <c r="D908" s="17"/>
      <c r="E908" s="17"/>
      <c r="F908" s="17"/>
      <c r="G908" s="20"/>
      <c r="H908" s="17"/>
      <c r="I908" s="17"/>
      <c r="J908" s="21"/>
      <c r="K908" s="17"/>
      <c r="L908" s="22"/>
      <c r="M908" s="22"/>
      <c r="N908" s="23"/>
      <c r="O908" s="23"/>
      <c r="P908" s="24"/>
      <c r="Q908" s="20"/>
      <c r="R908" s="17"/>
      <c r="S908" s="24"/>
      <c r="T908" s="24"/>
      <c r="U908" s="25"/>
      <c r="V908" s="17"/>
      <c r="W908" s="17"/>
      <c r="X908" s="17"/>
      <c r="Y908" s="17"/>
      <c r="Z908" s="17"/>
    </row>
    <row r="909" spans="1:26" ht="15.75" customHeight="1">
      <c r="A909" s="17"/>
      <c r="B909" s="17"/>
      <c r="C909" s="17"/>
      <c r="D909" s="17"/>
      <c r="E909" s="17"/>
      <c r="F909" s="17"/>
      <c r="G909" s="20"/>
      <c r="H909" s="17"/>
      <c r="I909" s="17"/>
      <c r="J909" s="21"/>
      <c r="K909" s="17"/>
      <c r="L909" s="22"/>
      <c r="M909" s="22"/>
      <c r="N909" s="23"/>
      <c r="O909" s="23"/>
      <c r="P909" s="24"/>
      <c r="Q909" s="20"/>
      <c r="R909" s="17"/>
      <c r="S909" s="24"/>
      <c r="T909" s="24"/>
      <c r="U909" s="25"/>
      <c r="V909" s="17"/>
      <c r="W909" s="17"/>
      <c r="X909" s="17"/>
      <c r="Y909" s="17"/>
      <c r="Z909" s="17"/>
    </row>
    <row r="910" spans="1:26" ht="15.75" customHeight="1">
      <c r="A910" s="17"/>
      <c r="B910" s="17"/>
      <c r="C910" s="17"/>
      <c r="D910" s="17"/>
      <c r="E910" s="17"/>
      <c r="F910" s="17"/>
      <c r="G910" s="20"/>
      <c r="H910" s="17"/>
      <c r="I910" s="17"/>
      <c r="J910" s="21"/>
      <c r="K910" s="17"/>
      <c r="L910" s="22"/>
      <c r="M910" s="22"/>
      <c r="N910" s="23"/>
      <c r="O910" s="23"/>
      <c r="P910" s="24"/>
      <c r="Q910" s="20"/>
      <c r="R910" s="17"/>
      <c r="S910" s="24"/>
      <c r="T910" s="24"/>
      <c r="U910" s="25"/>
      <c r="V910" s="17"/>
      <c r="W910" s="17"/>
      <c r="X910" s="17"/>
      <c r="Y910" s="17"/>
      <c r="Z910" s="17"/>
    </row>
    <row r="911" spans="1:26" ht="15.75" customHeight="1">
      <c r="A911" s="17"/>
      <c r="B911" s="17"/>
      <c r="C911" s="17"/>
      <c r="D911" s="17"/>
      <c r="E911" s="17"/>
      <c r="F911" s="17"/>
      <c r="G911" s="20"/>
      <c r="H911" s="17"/>
      <c r="I911" s="17"/>
      <c r="J911" s="21"/>
      <c r="K911" s="17"/>
      <c r="L911" s="22"/>
      <c r="M911" s="22"/>
      <c r="N911" s="23"/>
      <c r="O911" s="23"/>
      <c r="P911" s="24"/>
      <c r="Q911" s="20"/>
      <c r="R911" s="17"/>
      <c r="S911" s="24"/>
      <c r="T911" s="24"/>
      <c r="U911" s="25"/>
      <c r="V911" s="17"/>
      <c r="W911" s="17"/>
      <c r="X911" s="17"/>
      <c r="Y911" s="17"/>
      <c r="Z911" s="17"/>
    </row>
    <row r="912" spans="1:26" ht="15.75" customHeight="1">
      <c r="A912" s="17"/>
      <c r="B912" s="17"/>
      <c r="C912" s="17"/>
      <c r="D912" s="17"/>
      <c r="E912" s="17"/>
      <c r="F912" s="17"/>
      <c r="G912" s="20"/>
      <c r="H912" s="17"/>
      <c r="I912" s="17"/>
      <c r="J912" s="21"/>
      <c r="K912" s="17"/>
      <c r="L912" s="22"/>
      <c r="M912" s="22"/>
      <c r="N912" s="23"/>
      <c r="O912" s="23"/>
      <c r="P912" s="24"/>
      <c r="Q912" s="20"/>
      <c r="R912" s="17"/>
      <c r="S912" s="24"/>
      <c r="T912" s="24"/>
      <c r="U912" s="25"/>
      <c r="V912" s="17"/>
      <c r="W912" s="17"/>
      <c r="X912" s="17"/>
      <c r="Y912" s="17"/>
      <c r="Z912" s="17"/>
    </row>
    <row r="913" spans="1:26" ht="15.75" customHeight="1">
      <c r="A913" s="17"/>
      <c r="B913" s="17"/>
      <c r="C913" s="17"/>
      <c r="D913" s="17"/>
      <c r="E913" s="17"/>
      <c r="F913" s="17"/>
      <c r="G913" s="20"/>
      <c r="H913" s="17"/>
      <c r="I913" s="17"/>
      <c r="J913" s="21"/>
      <c r="K913" s="17"/>
      <c r="L913" s="22"/>
      <c r="M913" s="22"/>
      <c r="N913" s="23"/>
      <c r="O913" s="23"/>
      <c r="P913" s="24"/>
      <c r="Q913" s="20"/>
      <c r="R913" s="17"/>
      <c r="S913" s="24"/>
      <c r="T913" s="24"/>
      <c r="U913" s="25"/>
      <c r="V913" s="17"/>
      <c r="W913" s="17"/>
      <c r="X913" s="17"/>
      <c r="Y913" s="17"/>
      <c r="Z913" s="17"/>
    </row>
    <row r="914" spans="1:26" ht="15.75" customHeight="1">
      <c r="A914" s="17"/>
      <c r="B914" s="17"/>
      <c r="C914" s="17"/>
      <c r="D914" s="17"/>
      <c r="E914" s="17"/>
      <c r="F914" s="17"/>
      <c r="G914" s="20"/>
      <c r="H914" s="17"/>
      <c r="I914" s="17"/>
      <c r="J914" s="21"/>
      <c r="K914" s="17"/>
      <c r="L914" s="22"/>
      <c r="M914" s="22"/>
      <c r="N914" s="23"/>
      <c r="O914" s="23"/>
      <c r="P914" s="24"/>
      <c r="Q914" s="20"/>
      <c r="R914" s="17"/>
      <c r="S914" s="24"/>
      <c r="T914" s="24"/>
      <c r="U914" s="25"/>
      <c r="V914" s="17"/>
      <c r="W914" s="17"/>
      <c r="X914" s="17"/>
      <c r="Y914" s="17"/>
      <c r="Z914" s="17"/>
    </row>
    <row r="915" spans="1:26" ht="15.75" customHeight="1">
      <c r="A915" s="17"/>
      <c r="B915" s="17"/>
      <c r="C915" s="17"/>
      <c r="D915" s="17"/>
      <c r="E915" s="17"/>
      <c r="F915" s="17"/>
      <c r="G915" s="20"/>
      <c r="H915" s="17"/>
      <c r="I915" s="17"/>
      <c r="J915" s="21"/>
      <c r="K915" s="17"/>
      <c r="L915" s="22"/>
      <c r="M915" s="22"/>
      <c r="N915" s="23"/>
      <c r="O915" s="23"/>
      <c r="P915" s="24"/>
      <c r="Q915" s="20"/>
      <c r="R915" s="17"/>
      <c r="S915" s="24"/>
      <c r="T915" s="24"/>
      <c r="U915" s="25"/>
      <c r="V915" s="17"/>
      <c r="W915" s="17"/>
      <c r="X915" s="17"/>
      <c r="Y915" s="17"/>
      <c r="Z915" s="17"/>
    </row>
    <row r="916" spans="1:26" ht="15.75" customHeight="1">
      <c r="A916" s="17"/>
      <c r="B916" s="17"/>
      <c r="C916" s="17"/>
      <c r="D916" s="17"/>
      <c r="E916" s="17"/>
      <c r="F916" s="17"/>
      <c r="G916" s="20"/>
      <c r="H916" s="17"/>
      <c r="I916" s="17"/>
      <c r="J916" s="21"/>
      <c r="K916" s="17"/>
      <c r="L916" s="22"/>
      <c r="M916" s="22"/>
      <c r="N916" s="23"/>
      <c r="O916" s="23"/>
      <c r="P916" s="24"/>
      <c r="Q916" s="20"/>
      <c r="R916" s="17"/>
      <c r="S916" s="24"/>
      <c r="T916" s="24"/>
      <c r="U916" s="25"/>
      <c r="V916" s="17"/>
      <c r="W916" s="17"/>
      <c r="X916" s="17"/>
      <c r="Y916" s="17"/>
      <c r="Z916" s="17"/>
    </row>
    <row r="917" spans="1:26" ht="15.75" customHeight="1">
      <c r="A917" s="17"/>
      <c r="B917" s="17"/>
      <c r="C917" s="17"/>
      <c r="D917" s="17"/>
      <c r="E917" s="17"/>
      <c r="F917" s="17"/>
      <c r="G917" s="20"/>
      <c r="H917" s="17"/>
      <c r="I917" s="17"/>
      <c r="J917" s="21"/>
      <c r="K917" s="17"/>
      <c r="L917" s="22"/>
      <c r="M917" s="22"/>
      <c r="N917" s="23"/>
      <c r="O917" s="23"/>
      <c r="P917" s="24"/>
      <c r="Q917" s="20"/>
      <c r="R917" s="17"/>
      <c r="S917" s="24"/>
      <c r="T917" s="24"/>
      <c r="U917" s="25"/>
      <c r="V917" s="17"/>
      <c r="W917" s="17"/>
      <c r="X917" s="17"/>
      <c r="Y917" s="17"/>
      <c r="Z917" s="17"/>
    </row>
    <row r="918" spans="1:26" ht="15.75" customHeight="1">
      <c r="A918" s="17"/>
      <c r="B918" s="17"/>
      <c r="C918" s="17"/>
      <c r="D918" s="17"/>
      <c r="E918" s="17"/>
      <c r="F918" s="17"/>
      <c r="G918" s="20"/>
      <c r="H918" s="17"/>
      <c r="I918" s="17"/>
      <c r="J918" s="21"/>
      <c r="K918" s="17"/>
      <c r="L918" s="22"/>
      <c r="M918" s="22"/>
      <c r="N918" s="23"/>
      <c r="O918" s="23"/>
      <c r="P918" s="24"/>
      <c r="Q918" s="20"/>
      <c r="R918" s="17"/>
      <c r="S918" s="24"/>
      <c r="T918" s="24"/>
      <c r="U918" s="25"/>
      <c r="V918" s="17"/>
      <c r="W918" s="17"/>
      <c r="X918" s="17"/>
      <c r="Y918" s="17"/>
      <c r="Z918" s="17"/>
    </row>
    <row r="919" spans="1:26" ht="15.75" customHeight="1">
      <c r="A919" s="17"/>
      <c r="B919" s="17"/>
      <c r="C919" s="17"/>
      <c r="D919" s="17"/>
      <c r="E919" s="17"/>
      <c r="F919" s="17"/>
      <c r="G919" s="20"/>
      <c r="H919" s="17"/>
      <c r="I919" s="17"/>
      <c r="J919" s="21"/>
      <c r="K919" s="17"/>
      <c r="L919" s="22"/>
      <c r="M919" s="22"/>
      <c r="N919" s="23"/>
      <c r="O919" s="23"/>
      <c r="P919" s="24"/>
      <c r="Q919" s="20"/>
      <c r="R919" s="17"/>
      <c r="S919" s="24"/>
      <c r="T919" s="24"/>
      <c r="U919" s="25"/>
      <c r="V919" s="17"/>
      <c r="W919" s="17"/>
      <c r="X919" s="17"/>
      <c r="Y919" s="17"/>
      <c r="Z919" s="17"/>
    </row>
    <row r="920" spans="1:26" ht="15.75" customHeight="1">
      <c r="A920" s="17"/>
      <c r="B920" s="17"/>
      <c r="C920" s="17"/>
      <c r="D920" s="17"/>
      <c r="E920" s="17"/>
      <c r="F920" s="17"/>
      <c r="G920" s="20"/>
      <c r="H920" s="17"/>
      <c r="I920" s="17"/>
      <c r="J920" s="21"/>
      <c r="K920" s="17"/>
      <c r="L920" s="22"/>
      <c r="M920" s="22"/>
      <c r="N920" s="23"/>
      <c r="O920" s="23"/>
      <c r="P920" s="24"/>
      <c r="Q920" s="20"/>
      <c r="R920" s="17"/>
      <c r="S920" s="24"/>
      <c r="T920" s="24"/>
      <c r="U920" s="25"/>
      <c r="V920" s="17"/>
      <c r="W920" s="17"/>
      <c r="X920" s="17"/>
      <c r="Y920" s="17"/>
      <c r="Z920" s="17"/>
    </row>
    <row r="921" spans="1:26" ht="15.75" customHeight="1">
      <c r="A921" s="17"/>
      <c r="B921" s="17"/>
      <c r="C921" s="17"/>
      <c r="D921" s="17"/>
      <c r="E921" s="17"/>
      <c r="F921" s="17"/>
      <c r="G921" s="20"/>
      <c r="H921" s="17"/>
      <c r="I921" s="17"/>
      <c r="J921" s="21"/>
      <c r="K921" s="17"/>
      <c r="L921" s="22"/>
      <c r="M921" s="22"/>
      <c r="N921" s="23"/>
      <c r="O921" s="23"/>
      <c r="P921" s="24"/>
      <c r="Q921" s="20"/>
      <c r="R921" s="17"/>
      <c r="S921" s="24"/>
      <c r="T921" s="24"/>
      <c r="U921" s="25"/>
      <c r="V921" s="17"/>
      <c r="W921" s="17"/>
      <c r="X921" s="17"/>
      <c r="Y921" s="17"/>
      <c r="Z921" s="17"/>
    </row>
    <row r="922" spans="1:26" ht="15.75" customHeight="1">
      <c r="A922" s="17"/>
      <c r="B922" s="17"/>
      <c r="C922" s="17"/>
      <c r="D922" s="17"/>
      <c r="E922" s="17"/>
      <c r="F922" s="17"/>
      <c r="G922" s="20"/>
      <c r="H922" s="17"/>
      <c r="I922" s="17"/>
      <c r="J922" s="21"/>
      <c r="K922" s="17"/>
      <c r="L922" s="22"/>
      <c r="M922" s="22"/>
      <c r="N922" s="23"/>
      <c r="O922" s="23"/>
      <c r="P922" s="24"/>
      <c r="Q922" s="20"/>
      <c r="R922" s="17"/>
      <c r="S922" s="24"/>
      <c r="T922" s="24"/>
      <c r="U922" s="25"/>
      <c r="V922" s="17"/>
      <c r="W922" s="17"/>
      <c r="X922" s="17"/>
      <c r="Y922" s="17"/>
      <c r="Z922" s="17"/>
    </row>
    <row r="923" spans="1:26" ht="15.75" customHeight="1">
      <c r="A923" s="17"/>
      <c r="B923" s="17"/>
      <c r="C923" s="17"/>
      <c r="D923" s="17"/>
      <c r="E923" s="17"/>
      <c r="F923" s="17"/>
      <c r="G923" s="20"/>
      <c r="H923" s="17"/>
      <c r="I923" s="17"/>
      <c r="J923" s="21"/>
      <c r="K923" s="17"/>
      <c r="L923" s="22"/>
      <c r="M923" s="22"/>
      <c r="N923" s="23"/>
      <c r="O923" s="23"/>
      <c r="P923" s="24"/>
      <c r="Q923" s="20"/>
      <c r="R923" s="17"/>
      <c r="S923" s="24"/>
      <c r="T923" s="24"/>
      <c r="U923" s="25"/>
      <c r="V923" s="17"/>
      <c r="W923" s="17"/>
      <c r="X923" s="17"/>
      <c r="Y923" s="17"/>
      <c r="Z923" s="17"/>
    </row>
    <row r="924" spans="1:26" ht="15.75" customHeight="1">
      <c r="A924" s="17"/>
      <c r="B924" s="17"/>
      <c r="C924" s="17"/>
      <c r="D924" s="17"/>
      <c r="E924" s="17"/>
      <c r="F924" s="17"/>
      <c r="G924" s="20"/>
      <c r="H924" s="17"/>
      <c r="I924" s="17"/>
      <c r="J924" s="21"/>
      <c r="K924" s="17"/>
      <c r="L924" s="22"/>
      <c r="M924" s="22"/>
      <c r="N924" s="23"/>
      <c r="O924" s="23"/>
      <c r="P924" s="24"/>
      <c r="Q924" s="20"/>
      <c r="R924" s="17"/>
      <c r="S924" s="24"/>
      <c r="T924" s="24"/>
      <c r="U924" s="25"/>
      <c r="V924" s="17"/>
      <c r="W924" s="17"/>
      <c r="X924" s="17"/>
      <c r="Y924" s="17"/>
      <c r="Z924" s="17"/>
    </row>
    <row r="925" spans="1:26" ht="15.75" customHeight="1">
      <c r="A925" s="17"/>
      <c r="B925" s="17"/>
      <c r="C925" s="17"/>
      <c r="D925" s="17"/>
      <c r="E925" s="17"/>
      <c r="F925" s="17"/>
      <c r="G925" s="20"/>
      <c r="H925" s="17"/>
      <c r="I925" s="17"/>
      <c r="J925" s="21"/>
      <c r="K925" s="17"/>
      <c r="L925" s="22"/>
      <c r="M925" s="22"/>
      <c r="N925" s="23"/>
      <c r="O925" s="23"/>
      <c r="P925" s="24"/>
      <c r="Q925" s="20"/>
      <c r="R925" s="17"/>
      <c r="S925" s="24"/>
      <c r="T925" s="24"/>
      <c r="U925" s="25"/>
      <c r="V925" s="17"/>
      <c r="W925" s="17"/>
      <c r="X925" s="17"/>
      <c r="Y925" s="17"/>
      <c r="Z925" s="17"/>
    </row>
    <row r="926" spans="1:26" ht="15.75" customHeight="1">
      <c r="A926" s="17"/>
      <c r="B926" s="17"/>
      <c r="C926" s="17"/>
      <c r="D926" s="17"/>
      <c r="E926" s="17"/>
      <c r="F926" s="17"/>
      <c r="G926" s="20"/>
      <c r="H926" s="17"/>
      <c r="I926" s="17"/>
      <c r="J926" s="21"/>
      <c r="K926" s="17"/>
      <c r="L926" s="22"/>
      <c r="M926" s="22"/>
      <c r="N926" s="23"/>
      <c r="O926" s="23"/>
      <c r="P926" s="24"/>
      <c r="Q926" s="20"/>
      <c r="R926" s="17"/>
      <c r="S926" s="24"/>
      <c r="T926" s="24"/>
      <c r="U926" s="25"/>
      <c r="V926" s="17"/>
      <c r="W926" s="17"/>
      <c r="X926" s="17"/>
      <c r="Y926" s="17"/>
      <c r="Z926" s="17"/>
    </row>
    <row r="927" spans="1:26" ht="15.75" customHeight="1">
      <c r="A927" s="17"/>
      <c r="B927" s="17"/>
      <c r="C927" s="17"/>
      <c r="D927" s="17"/>
      <c r="E927" s="17"/>
      <c r="F927" s="17"/>
      <c r="G927" s="20"/>
      <c r="H927" s="17"/>
      <c r="I927" s="17"/>
      <c r="J927" s="21"/>
      <c r="K927" s="17"/>
      <c r="L927" s="22"/>
      <c r="M927" s="22"/>
      <c r="N927" s="23"/>
      <c r="O927" s="23"/>
      <c r="P927" s="24"/>
      <c r="Q927" s="20"/>
      <c r="R927" s="17"/>
      <c r="S927" s="24"/>
      <c r="T927" s="24"/>
      <c r="U927" s="25"/>
      <c r="V927" s="17"/>
      <c r="W927" s="17"/>
      <c r="X927" s="17"/>
      <c r="Y927" s="17"/>
      <c r="Z927" s="17"/>
    </row>
    <row r="928" spans="1:26" ht="15.75" customHeight="1">
      <c r="A928" s="17"/>
      <c r="B928" s="17"/>
      <c r="C928" s="17"/>
      <c r="D928" s="17"/>
      <c r="E928" s="17"/>
      <c r="F928" s="17"/>
      <c r="G928" s="20"/>
      <c r="H928" s="17"/>
      <c r="I928" s="17"/>
      <c r="J928" s="21"/>
      <c r="K928" s="17"/>
      <c r="L928" s="22"/>
      <c r="M928" s="22"/>
      <c r="N928" s="23"/>
      <c r="O928" s="23"/>
      <c r="P928" s="24"/>
      <c r="Q928" s="20"/>
      <c r="R928" s="17"/>
      <c r="S928" s="24"/>
      <c r="T928" s="24"/>
      <c r="U928" s="25"/>
      <c r="V928" s="17"/>
      <c r="W928" s="17"/>
      <c r="X928" s="17"/>
      <c r="Y928" s="17"/>
      <c r="Z928" s="17"/>
    </row>
    <row r="929" spans="1:26" ht="15.75" customHeight="1">
      <c r="A929" s="17"/>
      <c r="B929" s="17"/>
      <c r="C929" s="17"/>
      <c r="D929" s="17"/>
      <c r="E929" s="17"/>
      <c r="F929" s="17"/>
      <c r="G929" s="20"/>
      <c r="H929" s="17"/>
      <c r="I929" s="17"/>
      <c r="J929" s="21"/>
      <c r="K929" s="17"/>
      <c r="L929" s="22"/>
      <c r="M929" s="22"/>
      <c r="N929" s="23"/>
      <c r="O929" s="23"/>
      <c r="P929" s="24"/>
      <c r="Q929" s="20"/>
      <c r="R929" s="17"/>
      <c r="S929" s="24"/>
      <c r="T929" s="24"/>
      <c r="U929" s="25"/>
      <c r="V929" s="17"/>
      <c r="W929" s="17"/>
      <c r="X929" s="17"/>
      <c r="Y929" s="17"/>
      <c r="Z929" s="17"/>
    </row>
    <row r="930" spans="1:26" ht="15.75" customHeight="1">
      <c r="A930" s="17"/>
      <c r="B930" s="17"/>
      <c r="C930" s="17"/>
      <c r="D930" s="17"/>
      <c r="E930" s="17"/>
      <c r="F930" s="17"/>
      <c r="G930" s="20"/>
      <c r="H930" s="17"/>
      <c r="I930" s="17"/>
      <c r="J930" s="21"/>
      <c r="K930" s="17"/>
      <c r="L930" s="22"/>
      <c r="M930" s="22"/>
      <c r="N930" s="23"/>
      <c r="O930" s="23"/>
      <c r="P930" s="24"/>
      <c r="Q930" s="20"/>
      <c r="R930" s="17"/>
      <c r="S930" s="24"/>
      <c r="T930" s="24"/>
      <c r="U930" s="25"/>
      <c r="V930" s="17"/>
      <c r="W930" s="17"/>
      <c r="X930" s="17"/>
      <c r="Y930" s="17"/>
      <c r="Z930" s="17"/>
    </row>
    <row r="931" spans="1:26" ht="15.75" customHeight="1">
      <c r="A931" s="17"/>
      <c r="B931" s="17"/>
      <c r="C931" s="17"/>
      <c r="D931" s="17"/>
      <c r="E931" s="17"/>
      <c r="F931" s="17"/>
      <c r="G931" s="20"/>
      <c r="H931" s="17"/>
      <c r="I931" s="17"/>
      <c r="J931" s="21"/>
      <c r="K931" s="17"/>
      <c r="L931" s="22"/>
      <c r="M931" s="22"/>
      <c r="N931" s="23"/>
      <c r="O931" s="23"/>
      <c r="P931" s="24"/>
      <c r="Q931" s="20"/>
      <c r="R931" s="17"/>
      <c r="S931" s="24"/>
      <c r="T931" s="24"/>
      <c r="U931" s="25"/>
      <c r="V931" s="17"/>
      <c r="W931" s="17"/>
      <c r="X931" s="17"/>
      <c r="Y931" s="17"/>
      <c r="Z931" s="17"/>
    </row>
    <row r="932" spans="1:26" ht="15.75" customHeight="1">
      <c r="A932" s="17"/>
      <c r="B932" s="17"/>
      <c r="C932" s="17"/>
      <c r="D932" s="17"/>
      <c r="E932" s="17"/>
      <c r="F932" s="17"/>
      <c r="G932" s="20"/>
      <c r="H932" s="17"/>
      <c r="I932" s="17"/>
      <c r="J932" s="21"/>
      <c r="K932" s="17"/>
      <c r="L932" s="22"/>
      <c r="M932" s="22"/>
      <c r="N932" s="23"/>
      <c r="O932" s="23"/>
      <c r="P932" s="24"/>
      <c r="Q932" s="20"/>
      <c r="R932" s="17"/>
      <c r="S932" s="24"/>
      <c r="T932" s="24"/>
      <c r="U932" s="25"/>
      <c r="V932" s="17"/>
      <c r="W932" s="17"/>
      <c r="X932" s="17"/>
      <c r="Y932" s="17"/>
      <c r="Z932" s="17"/>
    </row>
    <row r="933" spans="1:26" ht="15.75" customHeight="1">
      <c r="A933" s="17"/>
      <c r="B933" s="17"/>
      <c r="C933" s="17"/>
      <c r="D933" s="17"/>
      <c r="E933" s="17"/>
      <c r="F933" s="17"/>
      <c r="G933" s="20"/>
      <c r="H933" s="17"/>
      <c r="I933" s="17"/>
      <c r="J933" s="21"/>
      <c r="K933" s="17"/>
      <c r="L933" s="22"/>
      <c r="M933" s="22"/>
      <c r="N933" s="23"/>
      <c r="O933" s="23"/>
      <c r="P933" s="24"/>
      <c r="Q933" s="20"/>
      <c r="R933" s="17"/>
      <c r="S933" s="24"/>
      <c r="T933" s="24"/>
      <c r="U933" s="25"/>
      <c r="V933" s="17"/>
      <c r="W933" s="17"/>
      <c r="X933" s="17"/>
      <c r="Y933" s="17"/>
      <c r="Z933" s="17"/>
    </row>
    <row r="934" spans="1:26" ht="15.75" customHeight="1">
      <c r="A934" s="17"/>
      <c r="B934" s="17"/>
      <c r="C934" s="17"/>
      <c r="D934" s="17"/>
      <c r="E934" s="17"/>
      <c r="F934" s="17"/>
      <c r="G934" s="20"/>
      <c r="H934" s="17"/>
      <c r="I934" s="17"/>
      <c r="J934" s="21"/>
      <c r="K934" s="17"/>
      <c r="L934" s="22"/>
      <c r="M934" s="22"/>
      <c r="N934" s="23"/>
      <c r="O934" s="23"/>
      <c r="P934" s="24"/>
      <c r="Q934" s="20"/>
      <c r="R934" s="17"/>
      <c r="S934" s="24"/>
      <c r="T934" s="24"/>
      <c r="U934" s="25"/>
      <c r="V934" s="17"/>
      <c r="W934" s="17"/>
      <c r="X934" s="17"/>
      <c r="Y934" s="17"/>
      <c r="Z934" s="17"/>
    </row>
    <row r="935" spans="1:26" ht="15.75" customHeight="1">
      <c r="A935" s="17"/>
      <c r="B935" s="17"/>
      <c r="C935" s="17"/>
      <c r="D935" s="17"/>
      <c r="E935" s="17"/>
      <c r="F935" s="17"/>
      <c r="G935" s="20"/>
      <c r="H935" s="17"/>
      <c r="I935" s="17"/>
      <c r="J935" s="21"/>
      <c r="K935" s="17"/>
      <c r="L935" s="22"/>
      <c r="M935" s="22"/>
      <c r="N935" s="23"/>
      <c r="O935" s="23"/>
      <c r="P935" s="24"/>
      <c r="Q935" s="20"/>
      <c r="R935" s="17"/>
      <c r="S935" s="24"/>
      <c r="T935" s="24"/>
      <c r="U935" s="25"/>
      <c r="V935" s="17"/>
      <c r="W935" s="17"/>
      <c r="X935" s="17"/>
      <c r="Y935" s="17"/>
      <c r="Z935" s="17"/>
    </row>
    <row r="936" spans="1:26" ht="15.75" customHeight="1">
      <c r="A936" s="17"/>
      <c r="B936" s="17"/>
      <c r="C936" s="17"/>
      <c r="D936" s="17"/>
      <c r="E936" s="17"/>
      <c r="F936" s="17"/>
      <c r="G936" s="20"/>
      <c r="H936" s="17"/>
      <c r="I936" s="17"/>
      <c r="J936" s="21"/>
      <c r="K936" s="17"/>
      <c r="L936" s="22"/>
      <c r="M936" s="22"/>
      <c r="N936" s="23"/>
      <c r="O936" s="23"/>
      <c r="P936" s="24"/>
      <c r="Q936" s="20"/>
      <c r="R936" s="17"/>
      <c r="S936" s="24"/>
      <c r="T936" s="24"/>
      <c r="U936" s="25"/>
      <c r="V936" s="17"/>
      <c r="W936" s="17"/>
      <c r="X936" s="17"/>
      <c r="Y936" s="17"/>
      <c r="Z936" s="17"/>
    </row>
    <row r="937" spans="1:26" ht="15.75" customHeight="1">
      <c r="A937" s="17"/>
      <c r="B937" s="17"/>
      <c r="C937" s="17"/>
      <c r="D937" s="17"/>
      <c r="E937" s="17"/>
      <c r="F937" s="17"/>
      <c r="G937" s="20"/>
      <c r="H937" s="17"/>
      <c r="I937" s="17"/>
      <c r="J937" s="21"/>
      <c r="K937" s="17"/>
      <c r="L937" s="22"/>
      <c r="M937" s="22"/>
      <c r="N937" s="23"/>
      <c r="O937" s="23"/>
      <c r="P937" s="24"/>
      <c r="Q937" s="20"/>
      <c r="R937" s="17"/>
      <c r="S937" s="24"/>
      <c r="T937" s="24"/>
      <c r="U937" s="25"/>
      <c r="V937" s="17"/>
      <c r="W937" s="17"/>
      <c r="X937" s="17"/>
      <c r="Y937" s="17"/>
      <c r="Z937" s="17"/>
    </row>
    <row r="938" spans="1:26" ht="15.75" customHeight="1">
      <c r="A938" s="17"/>
      <c r="B938" s="17"/>
      <c r="C938" s="17"/>
      <c r="D938" s="17"/>
      <c r="E938" s="17"/>
      <c r="F938" s="17"/>
      <c r="G938" s="20"/>
      <c r="H938" s="17"/>
      <c r="I938" s="17"/>
      <c r="J938" s="21"/>
      <c r="K938" s="17"/>
      <c r="L938" s="22"/>
      <c r="M938" s="22"/>
      <c r="N938" s="23"/>
      <c r="O938" s="23"/>
      <c r="P938" s="24"/>
      <c r="Q938" s="20"/>
      <c r="R938" s="17"/>
      <c r="S938" s="24"/>
      <c r="T938" s="24"/>
      <c r="U938" s="25"/>
      <c r="V938" s="17"/>
      <c r="W938" s="17"/>
      <c r="X938" s="17"/>
      <c r="Y938" s="17"/>
      <c r="Z938" s="17"/>
    </row>
    <row r="939" spans="1:26" ht="15.75" customHeight="1">
      <c r="A939" s="17"/>
      <c r="B939" s="17"/>
      <c r="C939" s="17"/>
      <c r="D939" s="17"/>
      <c r="E939" s="17"/>
      <c r="F939" s="17"/>
      <c r="G939" s="20"/>
      <c r="H939" s="17"/>
      <c r="I939" s="17"/>
      <c r="J939" s="21"/>
      <c r="K939" s="17"/>
      <c r="L939" s="22"/>
      <c r="M939" s="22"/>
      <c r="N939" s="23"/>
      <c r="O939" s="23"/>
      <c r="P939" s="24"/>
      <c r="Q939" s="20"/>
      <c r="R939" s="17"/>
      <c r="S939" s="24"/>
      <c r="T939" s="24"/>
      <c r="U939" s="25"/>
      <c r="V939" s="17"/>
      <c r="W939" s="17"/>
      <c r="X939" s="17"/>
      <c r="Y939" s="17"/>
      <c r="Z939" s="17"/>
    </row>
    <row r="940" spans="1:26" ht="15.75" customHeight="1">
      <c r="A940" s="17"/>
      <c r="B940" s="17"/>
      <c r="C940" s="17"/>
      <c r="D940" s="17"/>
      <c r="E940" s="17"/>
      <c r="F940" s="17"/>
      <c r="G940" s="20"/>
      <c r="H940" s="17"/>
      <c r="I940" s="17"/>
      <c r="J940" s="21"/>
      <c r="K940" s="17"/>
      <c r="L940" s="22"/>
      <c r="M940" s="22"/>
      <c r="N940" s="23"/>
      <c r="O940" s="23"/>
      <c r="P940" s="24"/>
      <c r="Q940" s="20"/>
      <c r="R940" s="17"/>
      <c r="S940" s="24"/>
      <c r="T940" s="24"/>
      <c r="U940" s="25"/>
      <c r="V940" s="17"/>
      <c r="W940" s="17"/>
      <c r="X940" s="17"/>
      <c r="Y940" s="17"/>
      <c r="Z940" s="17"/>
    </row>
    <row r="941" spans="1:26" ht="15.75" customHeight="1">
      <c r="A941" s="17"/>
      <c r="B941" s="17"/>
      <c r="C941" s="17"/>
      <c r="D941" s="17"/>
      <c r="E941" s="17"/>
      <c r="F941" s="17"/>
      <c r="G941" s="20"/>
      <c r="H941" s="17"/>
      <c r="I941" s="17"/>
      <c r="J941" s="21"/>
      <c r="K941" s="17"/>
      <c r="L941" s="22"/>
      <c r="M941" s="22"/>
      <c r="N941" s="23"/>
      <c r="O941" s="23"/>
      <c r="P941" s="24"/>
      <c r="Q941" s="20"/>
      <c r="R941" s="17"/>
      <c r="S941" s="24"/>
      <c r="T941" s="24"/>
      <c r="U941" s="25"/>
      <c r="V941" s="17"/>
      <c r="W941" s="17"/>
      <c r="X941" s="17"/>
      <c r="Y941" s="17"/>
      <c r="Z941" s="17"/>
    </row>
    <row r="942" spans="1:26" ht="15.75" customHeight="1">
      <c r="A942" s="17"/>
      <c r="B942" s="17"/>
      <c r="C942" s="17"/>
      <c r="D942" s="17"/>
      <c r="E942" s="17"/>
      <c r="F942" s="17"/>
      <c r="G942" s="20"/>
      <c r="H942" s="17"/>
      <c r="I942" s="17"/>
      <c r="J942" s="21"/>
      <c r="K942" s="17"/>
      <c r="L942" s="22"/>
      <c r="M942" s="22"/>
      <c r="N942" s="23"/>
      <c r="O942" s="23"/>
      <c r="P942" s="24"/>
      <c r="Q942" s="20"/>
      <c r="R942" s="17"/>
      <c r="S942" s="24"/>
      <c r="T942" s="24"/>
      <c r="U942" s="25"/>
      <c r="V942" s="17"/>
      <c r="W942" s="17"/>
      <c r="X942" s="17"/>
      <c r="Y942" s="17"/>
      <c r="Z942" s="17"/>
    </row>
    <row r="943" spans="1:26" ht="15.75" customHeight="1">
      <c r="A943" s="17"/>
      <c r="B943" s="17"/>
      <c r="C943" s="17"/>
      <c r="D943" s="17"/>
      <c r="E943" s="17"/>
      <c r="F943" s="17"/>
      <c r="G943" s="20"/>
      <c r="H943" s="17"/>
      <c r="I943" s="17"/>
      <c r="J943" s="21"/>
      <c r="K943" s="17"/>
      <c r="L943" s="22"/>
      <c r="M943" s="22"/>
      <c r="N943" s="23"/>
      <c r="O943" s="23"/>
      <c r="P943" s="24"/>
      <c r="Q943" s="20"/>
      <c r="R943" s="17"/>
      <c r="S943" s="24"/>
      <c r="T943" s="24"/>
      <c r="U943" s="25"/>
      <c r="V943" s="17"/>
      <c r="W943" s="17"/>
      <c r="X943" s="17"/>
      <c r="Y943" s="17"/>
      <c r="Z943" s="17"/>
    </row>
    <row r="944" spans="1:26" ht="15.75" customHeight="1">
      <c r="A944" s="17"/>
      <c r="B944" s="17"/>
      <c r="C944" s="17"/>
      <c r="D944" s="17"/>
      <c r="E944" s="17"/>
      <c r="F944" s="17"/>
      <c r="G944" s="20"/>
      <c r="H944" s="17"/>
      <c r="I944" s="17"/>
      <c r="J944" s="21"/>
      <c r="K944" s="17"/>
      <c r="L944" s="22"/>
      <c r="M944" s="22"/>
      <c r="N944" s="23"/>
      <c r="O944" s="23"/>
      <c r="P944" s="24"/>
      <c r="Q944" s="20"/>
      <c r="R944" s="17"/>
      <c r="S944" s="24"/>
      <c r="T944" s="24"/>
      <c r="U944" s="25"/>
      <c r="V944" s="17"/>
      <c r="W944" s="17"/>
      <c r="X944" s="17"/>
      <c r="Y944" s="17"/>
      <c r="Z944" s="17"/>
    </row>
    <row r="945" spans="1:26" ht="15.75" customHeight="1">
      <c r="A945" s="17"/>
      <c r="B945" s="17"/>
      <c r="C945" s="17"/>
      <c r="D945" s="17"/>
      <c r="E945" s="17"/>
      <c r="F945" s="17"/>
      <c r="G945" s="20"/>
      <c r="H945" s="17"/>
      <c r="I945" s="17"/>
      <c r="J945" s="21"/>
      <c r="K945" s="17"/>
      <c r="L945" s="22"/>
      <c r="M945" s="22"/>
      <c r="N945" s="23"/>
      <c r="O945" s="23"/>
      <c r="P945" s="24"/>
      <c r="Q945" s="20"/>
      <c r="R945" s="17"/>
      <c r="S945" s="24"/>
      <c r="T945" s="24"/>
      <c r="U945" s="25"/>
      <c r="V945" s="17"/>
      <c r="W945" s="17"/>
      <c r="X945" s="17"/>
      <c r="Y945" s="17"/>
      <c r="Z945" s="17"/>
    </row>
    <row r="946" spans="1:26" ht="15.75" customHeight="1">
      <c r="A946" s="17"/>
      <c r="B946" s="17"/>
      <c r="C946" s="17"/>
      <c r="D946" s="17"/>
      <c r="E946" s="17"/>
      <c r="F946" s="17"/>
      <c r="G946" s="20"/>
      <c r="H946" s="17"/>
      <c r="I946" s="17"/>
      <c r="J946" s="21"/>
      <c r="K946" s="17"/>
      <c r="L946" s="22"/>
      <c r="M946" s="22"/>
      <c r="N946" s="23"/>
      <c r="O946" s="23"/>
      <c r="P946" s="24"/>
      <c r="Q946" s="20"/>
      <c r="R946" s="17"/>
      <c r="S946" s="24"/>
      <c r="T946" s="24"/>
      <c r="U946" s="25"/>
      <c r="V946" s="17"/>
      <c r="W946" s="17"/>
      <c r="X946" s="17"/>
      <c r="Y946" s="17"/>
      <c r="Z946" s="17"/>
    </row>
    <row r="947" spans="1:26" ht="15.75" customHeight="1">
      <c r="A947" s="17"/>
      <c r="B947" s="17"/>
      <c r="C947" s="17"/>
      <c r="D947" s="17"/>
      <c r="E947" s="17"/>
      <c r="F947" s="17"/>
      <c r="G947" s="20"/>
      <c r="H947" s="17"/>
      <c r="I947" s="17"/>
      <c r="J947" s="21"/>
      <c r="K947" s="17"/>
      <c r="L947" s="22"/>
      <c r="M947" s="22"/>
      <c r="N947" s="23"/>
      <c r="O947" s="23"/>
      <c r="P947" s="24"/>
      <c r="Q947" s="20"/>
      <c r="R947" s="17"/>
      <c r="S947" s="24"/>
      <c r="T947" s="24"/>
      <c r="U947" s="25"/>
      <c r="V947" s="17"/>
      <c r="W947" s="17"/>
      <c r="X947" s="17"/>
      <c r="Y947" s="17"/>
      <c r="Z947" s="17"/>
    </row>
    <row r="948" spans="1:26" ht="15.75" customHeight="1">
      <c r="A948" s="17"/>
      <c r="B948" s="17"/>
      <c r="C948" s="17"/>
      <c r="D948" s="17"/>
      <c r="E948" s="17"/>
      <c r="F948" s="17"/>
      <c r="G948" s="20"/>
      <c r="H948" s="17"/>
      <c r="I948" s="17"/>
      <c r="J948" s="21"/>
      <c r="K948" s="17"/>
      <c r="L948" s="22"/>
      <c r="M948" s="22"/>
      <c r="N948" s="23"/>
      <c r="O948" s="23"/>
      <c r="P948" s="24"/>
      <c r="Q948" s="20"/>
      <c r="R948" s="17"/>
      <c r="S948" s="24"/>
      <c r="T948" s="24"/>
      <c r="U948" s="25"/>
      <c r="V948" s="17"/>
      <c r="W948" s="17"/>
      <c r="X948" s="17"/>
      <c r="Y948" s="17"/>
      <c r="Z948" s="17"/>
    </row>
    <row r="949" spans="1:26" ht="15.75" customHeight="1">
      <c r="A949" s="17"/>
      <c r="B949" s="17"/>
      <c r="C949" s="17"/>
      <c r="D949" s="17"/>
      <c r="E949" s="17"/>
      <c r="F949" s="17"/>
      <c r="G949" s="20"/>
      <c r="H949" s="17"/>
      <c r="I949" s="17"/>
      <c r="J949" s="21"/>
      <c r="K949" s="17"/>
      <c r="L949" s="22"/>
      <c r="M949" s="22"/>
      <c r="N949" s="23"/>
      <c r="O949" s="23"/>
      <c r="P949" s="24"/>
      <c r="Q949" s="20"/>
      <c r="R949" s="17"/>
      <c r="S949" s="24"/>
      <c r="T949" s="24"/>
      <c r="U949" s="25"/>
      <c r="V949" s="17"/>
      <c r="W949" s="17"/>
      <c r="X949" s="17"/>
      <c r="Y949" s="17"/>
      <c r="Z949" s="17"/>
    </row>
    <row r="950" spans="1:26" ht="15.75" customHeight="1">
      <c r="A950" s="17"/>
      <c r="B950" s="17"/>
      <c r="C950" s="17"/>
      <c r="D950" s="17"/>
      <c r="E950" s="17"/>
      <c r="F950" s="17"/>
      <c r="G950" s="20"/>
      <c r="H950" s="17"/>
      <c r="I950" s="17"/>
      <c r="J950" s="21"/>
      <c r="K950" s="17"/>
      <c r="L950" s="22"/>
      <c r="M950" s="22"/>
      <c r="N950" s="23"/>
      <c r="O950" s="23"/>
      <c r="P950" s="24"/>
      <c r="Q950" s="20"/>
      <c r="R950" s="17"/>
      <c r="S950" s="24"/>
      <c r="T950" s="24"/>
      <c r="U950" s="25"/>
      <c r="V950" s="17"/>
      <c r="W950" s="17"/>
      <c r="X950" s="17"/>
      <c r="Y950" s="17"/>
      <c r="Z950" s="17"/>
    </row>
    <row r="951" spans="1:26" ht="15.75" customHeight="1">
      <c r="A951" s="17"/>
      <c r="B951" s="17"/>
      <c r="C951" s="17"/>
      <c r="D951" s="17"/>
      <c r="E951" s="17"/>
      <c r="F951" s="17"/>
      <c r="G951" s="20"/>
      <c r="H951" s="17"/>
      <c r="I951" s="17"/>
      <c r="J951" s="21"/>
      <c r="K951" s="17"/>
      <c r="L951" s="22"/>
      <c r="M951" s="22"/>
      <c r="N951" s="23"/>
      <c r="O951" s="23"/>
      <c r="P951" s="24"/>
      <c r="Q951" s="20"/>
      <c r="R951" s="17"/>
      <c r="S951" s="24"/>
      <c r="T951" s="24"/>
      <c r="U951" s="25"/>
      <c r="V951" s="17"/>
      <c r="W951" s="17"/>
      <c r="X951" s="17"/>
      <c r="Y951" s="17"/>
      <c r="Z951" s="17"/>
    </row>
    <row r="952" spans="1:26" ht="15.75" customHeight="1">
      <c r="A952" s="17"/>
      <c r="B952" s="17"/>
      <c r="C952" s="17"/>
      <c r="D952" s="17"/>
      <c r="E952" s="17"/>
      <c r="F952" s="17"/>
      <c r="G952" s="20"/>
      <c r="H952" s="17"/>
      <c r="I952" s="17"/>
      <c r="J952" s="21"/>
      <c r="K952" s="17"/>
      <c r="L952" s="22"/>
      <c r="M952" s="22"/>
      <c r="N952" s="23"/>
      <c r="O952" s="23"/>
      <c r="P952" s="24"/>
      <c r="Q952" s="20"/>
      <c r="R952" s="17"/>
      <c r="S952" s="24"/>
      <c r="T952" s="24"/>
      <c r="U952" s="25"/>
      <c r="V952" s="17"/>
      <c r="W952" s="17"/>
      <c r="X952" s="17"/>
      <c r="Y952" s="17"/>
      <c r="Z952" s="17"/>
    </row>
    <row r="953" spans="1:26" ht="15.75" customHeight="1">
      <c r="A953" s="17"/>
      <c r="B953" s="17"/>
      <c r="C953" s="17"/>
      <c r="D953" s="17"/>
      <c r="E953" s="17"/>
      <c r="F953" s="17"/>
      <c r="G953" s="20"/>
      <c r="H953" s="17"/>
      <c r="I953" s="17"/>
      <c r="J953" s="21"/>
      <c r="K953" s="17"/>
      <c r="L953" s="22"/>
      <c r="M953" s="22"/>
      <c r="N953" s="23"/>
      <c r="O953" s="23"/>
      <c r="P953" s="24"/>
      <c r="Q953" s="20"/>
      <c r="R953" s="17"/>
      <c r="S953" s="24"/>
      <c r="T953" s="24"/>
      <c r="U953" s="25"/>
      <c r="V953" s="17"/>
      <c r="W953" s="17"/>
      <c r="X953" s="17"/>
      <c r="Y953" s="17"/>
      <c r="Z953" s="17"/>
    </row>
    <row r="954" spans="1:26" ht="15.75" customHeight="1">
      <c r="A954" s="17"/>
      <c r="B954" s="17"/>
      <c r="C954" s="17"/>
      <c r="D954" s="17"/>
      <c r="E954" s="17"/>
      <c r="F954" s="17"/>
      <c r="G954" s="20"/>
      <c r="H954" s="17"/>
      <c r="I954" s="17"/>
      <c r="J954" s="21"/>
      <c r="K954" s="17"/>
      <c r="L954" s="22"/>
      <c r="M954" s="22"/>
      <c r="N954" s="23"/>
      <c r="O954" s="23"/>
      <c r="P954" s="24"/>
      <c r="Q954" s="20"/>
      <c r="R954" s="17"/>
      <c r="S954" s="24"/>
      <c r="T954" s="24"/>
      <c r="U954" s="25"/>
      <c r="V954" s="17"/>
      <c r="W954" s="17"/>
      <c r="X954" s="17"/>
      <c r="Y954" s="17"/>
      <c r="Z954" s="17"/>
    </row>
    <row r="955" spans="1:26" ht="15.75" customHeight="1">
      <c r="A955" s="17"/>
      <c r="B955" s="17"/>
      <c r="C955" s="17"/>
      <c r="D955" s="17"/>
      <c r="E955" s="17"/>
      <c r="F955" s="17"/>
      <c r="G955" s="20"/>
      <c r="H955" s="17"/>
      <c r="I955" s="17"/>
      <c r="J955" s="21"/>
      <c r="K955" s="17"/>
      <c r="L955" s="22"/>
      <c r="M955" s="22"/>
      <c r="N955" s="23"/>
      <c r="O955" s="23"/>
      <c r="P955" s="24"/>
      <c r="Q955" s="20"/>
      <c r="R955" s="17"/>
      <c r="S955" s="24"/>
      <c r="T955" s="24"/>
      <c r="U955" s="25"/>
      <c r="V955" s="17"/>
      <c r="W955" s="17"/>
      <c r="X955" s="17"/>
      <c r="Y955" s="17"/>
      <c r="Z955" s="17"/>
    </row>
    <row r="956" spans="1:26" ht="15.75" customHeight="1">
      <c r="A956" s="17"/>
      <c r="B956" s="17"/>
      <c r="C956" s="17"/>
      <c r="D956" s="17"/>
      <c r="E956" s="17"/>
      <c r="F956" s="17"/>
      <c r="G956" s="20"/>
      <c r="H956" s="17"/>
      <c r="I956" s="17"/>
      <c r="J956" s="21"/>
      <c r="K956" s="17"/>
      <c r="L956" s="22"/>
      <c r="M956" s="22"/>
      <c r="N956" s="23"/>
      <c r="O956" s="23"/>
      <c r="P956" s="24"/>
      <c r="Q956" s="20"/>
      <c r="R956" s="17"/>
      <c r="S956" s="24"/>
      <c r="T956" s="24"/>
      <c r="U956" s="25"/>
      <c r="V956" s="17"/>
      <c r="W956" s="17"/>
      <c r="X956" s="17"/>
      <c r="Y956" s="17"/>
      <c r="Z956" s="17"/>
    </row>
    <row r="957" spans="1:26" ht="15.75" customHeight="1">
      <c r="A957" s="17"/>
      <c r="B957" s="17"/>
      <c r="C957" s="17"/>
      <c r="D957" s="17"/>
      <c r="E957" s="17"/>
      <c r="F957" s="17"/>
      <c r="G957" s="20"/>
      <c r="H957" s="17"/>
      <c r="I957" s="17"/>
      <c r="J957" s="21"/>
      <c r="K957" s="17"/>
      <c r="L957" s="22"/>
      <c r="M957" s="22"/>
      <c r="N957" s="23"/>
      <c r="O957" s="23"/>
      <c r="P957" s="24"/>
      <c r="Q957" s="20"/>
      <c r="R957" s="17"/>
      <c r="S957" s="24"/>
      <c r="T957" s="24"/>
      <c r="U957" s="25"/>
      <c r="V957" s="17"/>
      <c r="W957" s="17"/>
      <c r="X957" s="17"/>
      <c r="Y957" s="17"/>
      <c r="Z957" s="17"/>
    </row>
    <row r="958" spans="1:26" ht="15.75" customHeight="1">
      <c r="A958" s="17"/>
      <c r="B958" s="17"/>
      <c r="C958" s="17"/>
      <c r="D958" s="17"/>
      <c r="E958" s="17"/>
      <c r="F958" s="17"/>
      <c r="G958" s="20"/>
      <c r="H958" s="17"/>
      <c r="I958" s="17"/>
      <c r="J958" s="21"/>
      <c r="K958" s="17"/>
      <c r="L958" s="22"/>
      <c r="M958" s="22"/>
      <c r="N958" s="23"/>
      <c r="O958" s="23"/>
      <c r="P958" s="24"/>
      <c r="Q958" s="20"/>
      <c r="R958" s="17"/>
      <c r="S958" s="24"/>
      <c r="T958" s="24"/>
      <c r="U958" s="25"/>
      <c r="V958" s="17"/>
      <c r="W958" s="17"/>
      <c r="X958" s="17"/>
      <c r="Y958" s="17"/>
      <c r="Z958" s="17"/>
    </row>
    <row r="959" spans="1:26" ht="15.75" customHeight="1">
      <c r="A959" s="17"/>
      <c r="B959" s="17"/>
      <c r="C959" s="17"/>
      <c r="D959" s="17"/>
      <c r="E959" s="17"/>
      <c r="F959" s="17"/>
      <c r="G959" s="20"/>
      <c r="H959" s="17"/>
      <c r="I959" s="17"/>
      <c r="J959" s="21"/>
      <c r="K959" s="17"/>
      <c r="L959" s="22"/>
      <c r="M959" s="22"/>
      <c r="N959" s="23"/>
      <c r="O959" s="23"/>
      <c r="P959" s="24"/>
      <c r="Q959" s="20"/>
      <c r="R959" s="17"/>
      <c r="S959" s="24"/>
      <c r="T959" s="24"/>
      <c r="U959" s="25"/>
      <c r="V959" s="17"/>
      <c r="W959" s="17"/>
      <c r="X959" s="17"/>
      <c r="Y959" s="17"/>
      <c r="Z959" s="17"/>
    </row>
    <row r="960" spans="1:26" ht="15.75" customHeight="1">
      <c r="A960" s="17"/>
      <c r="B960" s="17"/>
      <c r="C960" s="17"/>
      <c r="D960" s="17"/>
      <c r="E960" s="17"/>
      <c r="F960" s="17"/>
      <c r="G960" s="20"/>
      <c r="H960" s="17"/>
      <c r="I960" s="17"/>
      <c r="J960" s="21"/>
      <c r="K960" s="17"/>
      <c r="L960" s="22"/>
      <c r="M960" s="22"/>
      <c r="N960" s="23"/>
      <c r="O960" s="23"/>
      <c r="P960" s="24"/>
      <c r="Q960" s="20"/>
      <c r="R960" s="17"/>
      <c r="S960" s="24"/>
      <c r="T960" s="24"/>
      <c r="U960" s="25"/>
      <c r="V960" s="17"/>
      <c r="W960" s="17"/>
      <c r="X960" s="17"/>
      <c r="Y960" s="17"/>
      <c r="Z960" s="17"/>
    </row>
    <row r="961" spans="1:26" ht="15.75" customHeight="1">
      <c r="A961" s="17"/>
      <c r="B961" s="17"/>
      <c r="C961" s="17"/>
      <c r="D961" s="17"/>
      <c r="E961" s="17"/>
      <c r="F961" s="17"/>
      <c r="G961" s="20"/>
      <c r="H961" s="17"/>
      <c r="I961" s="17"/>
      <c r="J961" s="21"/>
      <c r="K961" s="17"/>
      <c r="L961" s="22"/>
      <c r="M961" s="22"/>
      <c r="N961" s="23"/>
      <c r="O961" s="23"/>
      <c r="P961" s="24"/>
      <c r="Q961" s="20"/>
      <c r="R961" s="17"/>
      <c r="S961" s="24"/>
      <c r="T961" s="24"/>
      <c r="U961" s="25"/>
      <c r="V961" s="17"/>
      <c r="W961" s="17"/>
      <c r="X961" s="17"/>
      <c r="Y961" s="17"/>
      <c r="Z961" s="17"/>
    </row>
    <row r="962" spans="1:26" ht="15.75" customHeight="1">
      <c r="A962" s="17"/>
      <c r="B962" s="17"/>
      <c r="C962" s="17"/>
      <c r="D962" s="17"/>
      <c r="E962" s="17"/>
      <c r="F962" s="17"/>
      <c r="G962" s="20"/>
      <c r="H962" s="17"/>
      <c r="I962" s="17"/>
      <c r="J962" s="21"/>
      <c r="K962" s="17"/>
      <c r="L962" s="22"/>
      <c r="M962" s="22"/>
      <c r="N962" s="23"/>
      <c r="O962" s="23"/>
      <c r="P962" s="24"/>
      <c r="Q962" s="20"/>
      <c r="R962" s="17"/>
      <c r="S962" s="24"/>
      <c r="T962" s="24"/>
      <c r="U962" s="25"/>
      <c r="V962" s="17"/>
      <c r="W962" s="17"/>
      <c r="X962" s="17"/>
      <c r="Y962" s="17"/>
      <c r="Z962" s="17"/>
    </row>
    <row r="963" spans="1:26" ht="15.75" customHeight="1">
      <c r="A963" s="17"/>
      <c r="B963" s="17"/>
      <c r="C963" s="17"/>
      <c r="D963" s="17"/>
      <c r="E963" s="17"/>
      <c r="F963" s="17"/>
      <c r="G963" s="20"/>
      <c r="H963" s="17"/>
      <c r="I963" s="17"/>
      <c r="J963" s="21"/>
      <c r="K963" s="17"/>
      <c r="L963" s="22"/>
      <c r="M963" s="22"/>
      <c r="N963" s="23"/>
      <c r="O963" s="23"/>
      <c r="P963" s="24"/>
      <c r="Q963" s="20"/>
      <c r="R963" s="17"/>
      <c r="S963" s="24"/>
      <c r="T963" s="24"/>
      <c r="U963" s="25"/>
      <c r="V963" s="17"/>
      <c r="W963" s="17"/>
      <c r="X963" s="17"/>
      <c r="Y963" s="17"/>
      <c r="Z963" s="17"/>
    </row>
    <row r="964" spans="1:26" ht="15.75" customHeight="1">
      <c r="A964" s="17"/>
      <c r="B964" s="17"/>
      <c r="C964" s="17"/>
      <c r="D964" s="17"/>
      <c r="E964" s="17"/>
      <c r="F964" s="17"/>
      <c r="G964" s="20"/>
      <c r="H964" s="17"/>
      <c r="I964" s="17"/>
      <c r="J964" s="21"/>
      <c r="K964" s="17"/>
      <c r="L964" s="22"/>
      <c r="M964" s="22"/>
      <c r="N964" s="23"/>
      <c r="O964" s="23"/>
      <c r="P964" s="24"/>
      <c r="Q964" s="20"/>
      <c r="R964" s="17"/>
      <c r="S964" s="24"/>
      <c r="T964" s="24"/>
      <c r="U964" s="25"/>
      <c r="V964" s="17"/>
      <c r="W964" s="17"/>
      <c r="X964" s="17"/>
      <c r="Y964" s="17"/>
      <c r="Z964" s="17"/>
    </row>
    <row r="965" spans="1:26" ht="15.75" customHeight="1">
      <c r="A965" s="17"/>
      <c r="B965" s="17"/>
      <c r="C965" s="17"/>
      <c r="D965" s="17"/>
      <c r="E965" s="17"/>
      <c r="F965" s="17"/>
      <c r="G965" s="20"/>
      <c r="H965" s="17"/>
      <c r="I965" s="17"/>
      <c r="J965" s="21"/>
      <c r="K965" s="17"/>
      <c r="L965" s="22"/>
      <c r="M965" s="22"/>
      <c r="N965" s="23"/>
      <c r="O965" s="23"/>
      <c r="P965" s="24"/>
      <c r="Q965" s="20"/>
      <c r="R965" s="17"/>
      <c r="S965" s="24"/>
      <c r="T965" s="24"/>
      <c r="U965" s="25"/>
      <c r="V965" s="17"/>
      <c r="W965" s="17"/>
      <c r="X965" s="17"/>
      <c r="Y965" s="17"/>
      <c r="Z965" s="17"/>
    </row>
    <row r="966" spans="1:26" ht="15.75" customHeight="1">
      <c r="A966" s="17"/>
      <c r="B966" s="17"/>
      <c r="C966" s="17"/>
      <c r="D966" s="17"/>
      <c r="E966" s="17"/>
      <c r="F966" s="17"/>
      <c r="G966" s="20"/>
      <c r="H966" s="17"/>
      <c r="I966" s="17"/>
      <c r="J966" s="21"/>
      <c r="K966" s="17"/>
      <c r="L966" s="22"/>
      <c r="M966" s="22"/>
      <c r="N966" s="23"/>
      <c r="O966" s="23"/>
      <c r="P966" s="24"/>
      <c r="Q966" s="20"/>
      <c r="R966" s="17"/>
      <c r="S966" s="24"/>
      <c r="T966" s="24"/>
      <c r="U966" s="25"/>
      <c r="V966" s="17"/>
      <c r="W966" s="17"/>
      <c r="X966" s="17"/>
      <c r="Y966" s="17"/>
      <c r="Z966" s="17"/>
    </row>
    <row r="967" spans="1:26" ht="15.75" customHeight="1">
      <c r="A967" s="17"/>
      <c r="B967" s="17"/>
      <c r="C967" s="17"/>
      <c r="D967" s="17"/>
      <c r="E967" s="17"/>
      <c r="F967" s="17"/>
      <c r="G967" s="20"/>
      <c r="H967" s="17"/>
      <c r="I967" s="17"/>
      <c r="J967" s="21"/>
      <c r="K967" s="17"/>
      <c r="L967" s="22"/>
      <c r="M967" s="22"/>
      <c r="N967" s="23"/>
      <c r="O967" s="23"/>
      <c r="P967" s="24"/>
      <c r="Q967" s="20"/>
      <c r="R967" s="17"/>
      <c r="S967" s="24"/>
      <c r="T967" s="24"/>
      <c r="U967" s="25"/>
      <c r="V967" s="17"/>
      <c r="W967" s="17"/>
      <c r="X967" s="17"/>
      <c r="Y967" s="17"/>
      <c r="Z967" s="17"/>
    </row>
    <row r="968" spans="1:26" ht="15.75" customHeight="1">
      <c r="A968" s="17"/>
      <c r="B968" s="17"/>
      <c r="C968" s="17"/>
      <c r="D968" s="17"/>
      <c r="E968" s="17"/>
      <c r="F968" s="17"/>
      <c r="G968" s="20"/>
      <c r="H968" s="17"/>
      <c r="I968" s="17"/>
      <c r="J968" s="21"/>
      <c r="K968" s="17"/>
      <c r="L968" s="22"/>
      <c r="M968" s="22"/>
      <c r="N968" s="23"/>
      <c r="O968" s="23"/>
      <c r="P968" s="24"/>
      <c r="Q968" s="20"/>
      <c r="R968" s="17"/>
      <c r="S968" s="24"/>
      <c r="T968" s="24"/>
      <c r="U968" s="25"/>
      <c r="V968" s="17"/>
      <c r="W968" s="17"/>
      <c r="X968" s="17"/>
      <c r="Y968" s="17"/>
      <c r="Z968" s="17"/>
    </row>
    <row r="969" spans="1:26" ht="15.75" customHeight="1">
      <c r="A969" s="17"/>
      <c r="B969" s="17"/>
      <c r="C969" s="17"/>
      <c r="D969" s="17"/>
      <c r="E969" s="17"/>
      <c r="F969" s="17"/>
      <c r="G969" s="20"/>
      <c r="H969" s="17"/>
      <c r="I969" s="17"/>
      <c r="J969" s="21"/>
      <c r="K969" s="17"/>
      <c r="L969" s="22"/>
      <c r="M969" s="22"/>
      <c r="N969" s="23"/>
      <c r="O969" s="23"/>
      <c r="P969" s="24"/>
      <c r="Q969" s="20"/>
      <c r="R969" s="17"/>
      <c r="S969" s="24"/>
      <c r="T969" s="24"/>
      <c r="U969" s="25"/>
      <c r="V969" s="17"/>
      <c r="W969" s="17"/>
      <c r="X969" s="17"/>
      <c r="Y969" s="17"/>
      <c r="Z969" s="17"/>
    </row>
    <row r="970" spans="1:26" ht="15.75" customHeight="1">
      <c r="A970" s="17"/>
      <c r="B970" s="17"/>
      <c r="C970" s="17"/>
      <c r="D970" s="17"/>
      <c r="E970" s="17"/>
      <c r="F970" s="17"/>
      <c r="G970" s="20"/>
      <c r="H970" s="17"/>
      <c r="I970" s="17"/>
      <c r="J970" s="21"/>
      <c r="K970" s="17"/>
      <c r="L970" s="22"/>
      <c r="M970" s="22"/>
      <c r="N970" s="23"/>
      <c r="O970" s="23"/>
      <c r="P970" s="24"/>
      <c r="Q970" s="20"/>
      <c r="R970" s="17"/>
      <c r="S970" s="24"/>
      <c r="T970" s="24"/>
      <c r="U970" s="25"/>
      <c r="V970" s="17"/>
      <c r="W970" s="17"/>
      <c r="X970" s="17"/>
      <c r="Y970" s="17"/>
      <c r="Z970" s="17"/>
    </row>
    <row r="971" spans="1:26" ht="15.75" customHeight="1">
      <c r="A971" s="17"/>
      <c r="B971" s="17"/>
      <c r="C971" s="17"/>
      <c r="D971" s="17"/>
      <c r="E971" s="17"/>
      <c r="F971" s="17"/>
      <c r="G971" s="20"/>
      <c r="H971" s="17"/>
      <c r="I971" s="17"/>
      <c r="J971" s="21"/>
      <c r="K971" s="17"/>
      <c r="L971" s="22"/>
      <c r="M971" s="22"/>
      <c r="N971" s="23"/>
      <c r="O971" s="23"/>
      <c r="P971" s="24"/>
      <c r="Q971" s="20"/>
      <c r="R971" s="17"/>
      <c r="S971" s="24"/>
      <c r="T971" s="24"/>
      <c r="U971" s="25"/>
      <c r="V971" s="17"/>
      <c r="W971" s="17"/>
      <c r="X971" s="17"/>
      <c r="Y971" s="17"/>
      <c r="Z971" s="17"/>
    </row>
    <row r="972" spans="1:26" ht="15.75" customHeight="1">
      <c r="A972" s="17"/>
      <c r="B972" s="17"/>
      <c r="C972" s="17"/>
      <c r="D972" s="17"/>
      <c r="E972" s="17"/>
      <c r="F972" s="17"/>
      <c r="G972" s="20"/>
      <c r="H972" s="17"/>
      <c r="I972" s="17"/>
      <c r="J972" s="21"/>
      <c r="K972" s="17"/>
      <c r="L972" s="22"/>
      <c r="M972" s="22"/>
      <c r="N972" s="23"/>
      <c r="O972" s="23"/>
      <c r="P972" s="24"/>
      <c r="Q972" s="20"/>
      <c r="R972" s="17"/>
      <c r="S972" s="24"/>
      <c r="T972" s="24"/>
      <c r="U972" s="25"/>
      <c r="V972" s="17"/>
      <c r="W972" s="17"/>
      <c r="X972" s="17"/>
      <c r="Y972" s="17"/>
      <c r="Z972" s="17"/>
    </row>
    <row r="973" spans="1:26" ht="15.75" customHeight="1">
      <c r="A973" s="17"/>
      <c r="B973" s="17"/>
      <c r="C973" s="17"/>
      <c r="D973" s="17"/>
      <c r="E973" s="17"/>
      <c r="F973" s="17"/>
      <c r="G973" s="20"/>
      <c r="H973" s="17"/>
      <c r="I973" s="17"/>
      <c r="J973" s="21"/>
      <c r="K973" s="17"/>
      <c r="L973" s="22"/>
      <c r="M973" s="22"/>
      <c r="N973" s="23"/>
      <c r="O973" s="23"/>
      <c r="P973" s="24"/>
      <c r="Q973" s="20"/>
      <c r="R973" s="17"/>
      <c r="S973" s="24"/>
      <c r="T973" s="24"/>
      <c r="U973" s="25"/>
      <c r="V973" s="17"/>
      <c r="W973" s="17"/>
      <c r="X973" s="17"/>
      <c r="Y973" s="17"/>
      <c r="Z973" s="17"/>
    </row>
    <row r="974" spans="1:26" ht="15.75" customHeight="1">
      <c r="A974" s="17"/>
      <c r="B974" s="17"/>
      <c r="C974" s="17"/>
      <c r="D974" s="17"/>
      <c r="E974" s="17"/>
      <c r="F974" s="17"/>
      <c r="G974" s="20"/>
      <c r="H974" s="17"/>
      <c r="I974" s="17"/>
      <c r="J974" s="21"/>
      <c r="K974" s="17"/>
      <c r="L974" s="22"/>
      <c r="M974" s="22"/>
      <c r="N974" s="23"/>
      <c r="O974" s="23"/>
      <c r="P974" s="24"/>
      <c r="Q974" s="20"/>
      <c r="R974" s="17"/>
      <c r="S974" s="24"/>
      <c r="T974" s="24"/>
      <c r="U974" s="25"/>
      <c r="V974" s="17"/>
      <c r="W974" s="17"/>
      <c r="X974" s="17"/>
      <c r="Y974" s="17"/>
      <c r="Z974" s="17"/>
    </row>
    <row r="975" spans="1:26" ht="15.75" customHeight="1">
      <c r="A975" s="17"/>
      <c r="B975" s="17"/>
      <c r="C975" s="17"/>
      <c r="D975" s="17"/>
      <c r="E975" s="17"/>
      <c r="F975" s="17"/>
      <c r="G975" s="20"/>
      <c r="H975" s="17"/>
      <c r="I975" s="17"/>
      <c r="J975" s="21"/>
      <c r="K975" s="17"/>
      <c r="L975" s="22"/>
      <c r="M975" s="22"/>
      <c r="N975" s="23"/>
      <c r="O975" s="23"/>
      <c r="P975" s="24"/>
      <c r="Q975" s="20"/>
      <c r="R975" s="17"/>
      <c r="S975" s="24"/>
      <c r="T975" s="24"/>
      <c r="U975" s="25"/>
      <c r="V975" s="17"/>
      <c r="W975" s="17"/>
      <c r="X975" s="17"/>
      <c r="Y975" s="17"/>
      <c r="Z975" s="17"/>
    </row>
    <row r="976" spans="1:26" ht="15.75" customHeight="1">
      <c r="A976" s="17"/>
      <c r="B976" s="17"/>
      <c r="C976" s="17"/>
      <c r="D976" s="17"/>
      <c r="E976" s="17"/>
      <c r="F976" s="17"/>
      <c r="G976" s="20"/>
      <c r="H976" s="17"/>
      <c r="I976" s="17"/>
      <c r="J976" s="21"/>
      <c r="K976" s="17"/>
      <c r="L976" s="22"/>
      <c r="M976" s="22"/>
      <c r="N976" s="23"/>
      <c r="O976" s="23"/>
      <c r="P976" s="24"/>
      <c r="Q976" s="20"/>
      <c r="R976" s="17"/>
      <c r="S976" s="24"/>
      <c r="T976" s="24"/>
      <c r="U976" s="25"/>
      <c r="V976" s="17"/>
      <c r="W976" s="17"/>
      <c r="X976" s="17"/>
      <c r="Y976" s="17"/>
      <c r="Z976" s="17"/>
    </row>
    <row r="977" spans="1:26" ht="15.75" customHeight="1">
      <c r="A977" s="17"/>
      <c r="B977" s="17"/>
      <c r="C977" s="17"/>
      <c r="D977" s="17"/>
      <c r="E977" s="17"/>
      <c r="F977" s="17"/>
      <c r="G977" s="20"/>
      <c r="H977" s="17"/>
      <c r="I977" s="17"/>
      <c r="J977" s="21"/>
      <c r="K977" s="17"/>
      <c r="L977" s="22"/>
      <c r="M977" s="22"/>
      <c r="N977" s="23"/>
      <c r="O977" s="23"/>
      <c r="P977" s="24"/>
      <c r="Q977" s="20"/>
      <c r="R977" s="17"/>
      <c r="S977" s="24"/>
      <c r="T977" s="24"/>
      <c r="U977" s="25"/>
      <c r="V977" s="17"/>
      <c r="W977" s="17"/>
      <c r="X977" s="17"/>
      <c r="Y977" s="17"/>
      <c r="Z977" s="17"/>
    </row>
    <row r="978" spans="1:26" ht="15.75" customHeight="1">
      <c r="A978" s="17"/>
      <c r="B978" s="17"/>
      <c r="C978" s="17"/>
      <c r="D978" s="17"/>
      <c r="E978" s="17"/>
      <c r="F978" s="17"/>
      <c r="G978" s="20"/>
      <c r="H978" s="17"/>
      <c r="I978" s="17"/>
      <c r="J978" s="21"/>
      <c r="K978" s="17"/>
      <c r="L978" s="22"/>
      <c r="M978" s="22"/>
      <c r="N978" s="23"/>
      <c r="O978" s="23"/>
      <c r="P978" s="24"/>
      <c r="Q978" s="20"/>
      <c r="R978" s="17"/>
      <c r="S978" s="24"/>
      <c r="T978" s="24"/>
      <c r="U978" s="25"/>
      <c r="V978" s="17"/>
      <c r="W978" s="17"/>
      <c r="X978" s="17"/>
      <c r="Y978" s="17"/>
      <c r="Z978" s="17"/>
    </row>
    <row r="979" spans="1:26" ht="15.75" customHeight="1">
      <c r="A979" s="17"/>
      <c r="B979" s="17"/>
      <c r="C979" s="17"/>
      <c r="D979" s="17"/>
      <c r="E979" s="17"/>
      <c r="F979" s="17"/>
      <c r="G979" s="20"/>
      <c r="H979" s="17"/>
      <c r="I979" s="17"/>
      <c r="J979" s="21"/>
      <c r="K979" s="17"/>
      <c r="L979" s="22"/>
      <c r="M979" s="22"/>
      <c r="N979" s="23"/>
      <c r="O979" s="23"/>
      <c r="P979" s="24"/>
      <c r="Q979" s="20"/>
      <c r="R979" s="17"/>
      <c r="S979" s="24"/>
      <c r="T979" s="24"/>
      <c r="U979" s="25"/>
      <c r="V979" s="17"/>
      <c r="W979" s="17"/>
      <c r="X979" s="17"/>
      <c r="Y979" s="17"/>
      <c r="Z979" s="17"/>
    </row>
    <row r="980" spans="1:26" ht="15.75" customHeight="1">
      <c r="A980" s="17"/>
      <c r="B980" s="17"/>
      <c r="C980" s="17"/>
      <c r="D980" s="17"/>
      <c r="E980" s="17"/>
      <c r="F980" s="17"/>
      <c r="G980" s="20"/>
      <c r="H980" s="17"/>
      <c r="I980" s="17"/>
      <c r="J980" s="21"/>
      <c r="K980" s="17"/>
      <c r="L980" s="22"/>
      <c r="M980" s="22"/>
      <c r="N980" s="23"/>
      <c r="O980" s="23"/>
      <c r="P980" s="24"/>
      <c r="Q980" s="20"/>
      <c r="R980" s="17"/>
      <c r="S980" s="24"/>
      <c r="T980" s="24"/>
      <c r="U980" s="25"/>
      <c r="V980" s="17"/>
      <c r="W980" s="17"/>
      <c r="X980" s="17"/>
      <c r="Y980" s="17"/>
      <c r="Z980" s="17"/>
    </row>
    <row r="981" spans="1:26" ht="15.75" customHeight="1">
      <c r="A981" s="17"/>
      <c r="B981" s="17"/>
      <c r="C981" s="17"/>
      <c r="D981" s="17"/>
      <c r="E981" s="17"/>
      <c r="F981" s="17"/>
      <c r="G981" s="20"/>
      <c r="H981" s="17"/>
      <c r="I981" s="17"/>
      <c r="J981" s="21"/>
      <c r="K981" s="17"/>
      <c r="L981" s="22"/>
      <c r="M981" s="22"/>
      <c r="N981" s="23"/>
      <c r="O981" s="23"/>
      <c r="P981" s="24"/>
      <c r="Q981" s="20"/>
      <c r="R981" s="17"/>
      <c r="S981" s="24"/>
      <c r="T981" s="24"/>
      <c r="U981" s="25"/>
      <c r="V981" s="17"/>
      <c r="W981" s="17"/>
      <c r="X981" s="17"/>
      <c r="Y981" s="17"/>
      <c r="Z981" s="17"/>
    </row>
    <row r="982" spans="1:26" ht="15.75" customHeight="1">
      <c r="A982" s="17"/>
      <c r="B982" s="17"/>
      <c r="C982" s="17"/>
      <c r="D982" s="17"/>
      <c r="E982" s="17"/>
      <c r="F982" s="17"/>
      <c r="G982" s="20"/>
      <c r="H982" s="17"/>
      <c r="I982" s="17"/>
      <c r="J982" s="21"/>
      <c r="K982" s="17"/>
      <c r="L982" s="22"/>
      <c r="M982" s="22"/>
      <c r="N982" s="23"/>
      <c r="O982" s="23"/>
      <c r="P982" s="24"/>
      <c r="Q982" s="20"/>
      <c r="R982" s="17"/>
      <c r="S982" s="24"/>
      <c r="T982" s="24"/>
      <c r="U982" s="25"/>
      <c r="V982" s="17"/>
      <c r="W982" s="17"/>
      <c r="X982" s="17"/>
      <c r="Y982" s="17"/>
      <c r="Z982" s="17"/>
    </row>
    <row r="983" spans="1:26" ht="15.75" customHeight="1">
      <c r="A983" s="17"/>
      <c r="B983" s="17"/>
      <c r="C983" s="17"/>
      <c r="D983" s="17"/>
      <c r="E983" s="17"/>
      <c r="F983" s="17"/>
      <c r="G983" s="20"/>
      <c r="H983" s="17"/>
      <c r="I983" s="17"/>
      <c r="J983" s="21"/>
      <c r="K983" s="17"/>
      <c r="L983" s="22"/>
      <c r="M983" s="22"/>
      <c r="N983" s="23"/>
      <c r="O983" s="23"/>
      <c r="P983" s="24"/>
      <c r="Q983" s="20"/>
      <c r="R983" s="17"/>
      <c r="S983" s="24"/>
      <c r="T983" s="24"/>
      <c r="U983" s="25"/>
      <c r="V983" s="17"/>
      <c r="W983" s="17"/>
      <c r="X983" s="17"/>
      <c r="Y983" s="17"/>
      <c r="Z983" s="17"/>
    </row>
    <row r="984" spans="1:26" ht="15.75" customHeight="1">
      <c r="A984" s="17"/>
      <c r="B984" s="17"/>
      <c r="C984" s="17"/>
      <c r="D984" s="17"/>
      <c r="E984" s="17"/>
      <c r="F984" s="17"/>
      <c r="G984" s="20"/>
      <c r="H984" s="17"/>
      <c r="I984" s="17"/>
      <c r="J984" s="21"/>
      <c r="K984" s="17"/>
      <c r="L984" s="22"/>
      <c r="M984" s="22"/>
      <c r="N984" s="23"/>
      <c r="O984" s="23"/>
      <c r="P984" s="24"/>
      <c r="Q984" s="20"/>
      <c r="R984" s="17"/>
      <c r="S984" s="24"/>
      <c r="T984" s="24"/>
      <c r="U984" s="25"/>
      <c r="V984" s="17"/>
      <c r="W984" s="17"/>
      <c r="X984" s="17"/>
      <c r="Y984" s="17"/>
      <c r="Z984" s="17"/>
    </row>
    <row r="985" spans="1:26" ht="15.75" customHeight="1">
      <c r="A985" s="17"/>
      <c r="B985" s="17"/>
      <c r="C985" s="17"/>
      <c r="D985" s="17"/>
      <c r="E985" s="17"/>
      <c r="F985" s="17"/>
      <c r="G985" s="20"/>
      <c r="H985" s="17"/>
      <c r="I985" s="17"/>
      <c r="J985" s="21"/>
      <c r="K985" s="17"/>
      <c r="L985" s="22"/>
      <c r="M985" s="22"/>
      <c r="N985" s="23"/>
      <c r="O985" s="23"/>
      <c r="P985" s="24"/>
      <c r="Q985" s="20"/>
      <c r="R985" s="17"/>
      <c r="S985" s="24"/>
      <c r="T985" s="24"/>
      <c r="U985" s="25"/>
      <c r="V985" s="17"/>
      <c r="W985" s="17"/>
      <c r="X985" s="17"/>
      <c r="Y985" s="17"/>
      <c r="Z985" s="17"/>
    </row>
    <row r="986" spans="1:26" ht="15.75" customHeight="1">
      <c r="A986" s="17"/>
      <c r="B986" s="17"/>
      <c r="C986" s="17"/>
      <c r="D986" s="17"/>
      <c r="E986" s="17"/>
      <c r="F986" s="17"/>
      <c r="G986" s="20"/>
      <c r="H986" s="17"/>
      <c r="I986" s="17"/>
      <c r="J986" s="21"/>
      <c r="K986" s="17"/>
      <c r="L986" s="22"/>
      <c r="M986" s="22"/>
      <c r="N986" s="23"/>
      <c r="O986" s="23"/>
      <c r="P986" s="24"/>
      <c r="Q986" s="20"/>
      <c r="R986" s="17"/>
      <c r="S986" s="24"/>
      <c r="T986" s="24"/>
      <c r="U986" s="25"/>
      <c r="V986" s="17"/>
      <c r="W986" s="17"/>
      <c r="X986" s="17"/>
      <c r="Y986" s="17"/>
      <c r="Z986" s="17"/>
    </row>
    <row r="987" spans="1:26" ht="15.75" customHeight="1">
      <c r="A987" s="17"/>
      <c r="B987" s="17"/>
      <c r="C987" s="17"/>
      <c r="D987" s="17"/>
      <c r="E987" s="17"/>
      <c r="F987" s="17"/>
      <c r="G987" s="20"/>
      <c r="H987" s="17"/>
      <c r="I987" s="17"/>
      <c r="J987" s="21"/>
      <c r="K987" s="17"/>
      <c r="L987" s="22"/>
      <c r="M987" s="22"/>
      <c r="N987" s="23"/>
      <c r="O987" s="23"/>
      <c r="P987" s="24"/>
      <c r="Q987" s="20"/>
      <c r="R987" s="17"/>
      <c r="S987" s="24"/>
      <c r="T987" s="24"/>
      <c r="U987" s="25"/>
      <c r="V987" s="17"/>
      <c r="W987" s="17"/>
      <c r="X987" s="17"/>
      <c r="Y987" s="17"/>
      <c r="Z987" s="17"/>
    </row>
    <row r="988" spans="1:26" ht="15.75" customHeight="1">
      <c r="A988" s="17"/>
      <c r="B988" s="17"/>
      <c r="C988" s="17"/>
      <c r="D988" s="17"/>
      <c r="E988" s="17"/>
      <c r="F988" s="17"/>
      <c r="G988" s="20"/>
      <c r="H988" s="17"/>
      <c r="I988" s="17"/>
      <c r="J988" s="21"/>
      <c r="K988" s="17"/>
      <c r="L988" s="22"/>
      <c r="M988" s="22"/>
      <c r="N988" s="23"/>
      <c r="O988" s="23"/>
      <c r="P988" s="24"/>
      <c r="Q988" s="20"/>
      <c r="R988" s="17"/>
      <c r="S988" s="24"/>
      <c r="T988" s="24"/>
      <c r="U988" s="25"/>
      <c r="V988" s="17"/>
      <c r="W988" s="17"/>
      <c r="X988" s="17"/>
      <c r="Y988" s="17"/>
      <c r="Z988" s="17"/>
    </row>
    <row r="989" spans="1:26" ht="15.75" customHeight="1">
      <c r="A989" s="17"/>
      <c r="B989" s="17"/>
      <c r="C989" s="17"/>
      <c r="D989" s="17"/>
      <c r="E989" s="17"/>
      <c r="F989" s="17"/>
      <c r="G989" s="20"/>
      <c r="H989" s="17"/>
      <c r="I989" s="17"/>
      <c r="J989" s="21"/>
      <c r="K989" s="17"/>
      <c r="L989" s="22"/>
      <c r="M989" s="22"/>
      <c r="N989" s="23"/>
      <c r="O989" s="23"/>
      <c r="P989" s="24"/>
      <c r="Q989" s="20"/>
      <c r="R989" s="17"/>
      <c r="S989" s="24"/>
      <c r="T989" s="24"/>
      <c r="U989" s="25"/>
      <c r="V989" s="17"/>
      <c r="W989" s="17"/>
      <c r="X989" s="17"/>
      <c r="Y989" s="17"/>
      <c r="Z989" s="17"/>
    </row>
    <row r="990" spans="1:26" ht="15.75" customHeight="1">
      <c r="A990" s="17"/>
      <c r="B990" s="17"/>
      <c r="C990" s="17"/>
      <c r="D990" s="17"/>
      <c r="E990" s="17"/>
      <c r="F990" s="17"/>
      <c r="G990" s="20"/>
      <c r="H990" s="17"/>
      <c r="I990" s="17"/>
      <c r="J990" s="21"/>
      <c r="K990" s="17"/>
      <c r="L990" s="22"/>
      <c r="M990" s="22"/>
      <c r="N990" s="23"/>
      <c r="O990" s="23"/>
      <c r="P990" s="24"/>
      <c r="Q990" s="20"/>
      <c r="R990" s="17"/>
      <c r="S990" s="24"/>
      <c r="T990" s="24"/>
      <c r="U990" s="25"/>
      <c r="V990" s="17"/>
      <c r="W990" s="17"/>
      <c r="X990" s="17"/>
      <c r="Y990" s="17"/>
      <c r="Z990" s="17"/>
    </row>
    <row r="991" spans="1:26" ht="15.75" customHeight="1">
      <c r="A991" s="17"/>
      <c r="B991" s="17"/>
      <c r="C991" s="17"/>
      <c r="D991" s="17"/>
      <c r="E991" s="17"/>
      <c r="F991" s="17"/>
      <c r="G991" s="20"/>
      <c r="H991" s="17"/>
      <c r="I991" s="17"/>
      <c r="J991" s="21"/>
      <c r="K991" s="17"/>
      <c r="L991" s="22"/>
      <c r="M991" s="22"/>
      <c r="N991" s="23"/>
      <c r="O991" s="23"/>
      <c r="P991" s="24"/>
      <c r="Q991" s="20"/>
      <c r="R991" s="17"/>
      <c r="S991" s="24"/>
      <c r="T991" s="24"/>
      <c r="U991" s="25"/>
      <c r="V991" s="17"/>
      <c r="W991" s="17"/>
      <c r="X991" s="17"/>
      <c r="Y991" s="17"/>
      <c r="Z991" s="17"/>
    </row>
    <row r="992" spans="1:26" ht="15.75" customHeight="1">
      <c r="A992" s="17"/>
      <c r="B992" s="17"/>
      <c r="C992" s="17"/>
      <c r="D992" s="17"/>
      <c r="E992" s="17"/>
      <c r="F992" s="17"/>
      <c r="G992" s="20"/>
      <c r="H992" s="17"/>
      <c r="I992" s="17"/>
      <c r="J992" s="21"/>
      <c r="K992" s="17"/>
      <c r="L992" s="22"/>
      <c r="M992" s="22"/>
      <c r="N992" s="23"/>
      <c r="O992" s="23"/>
      <c r="P992" s="24"/>
      <c r="Q992" s="20"/>
      <c r="R992" s="17"/>
      <c r="S992" s="24"/>
      <c r="T992" s="24"/>
      <c r="U992" s="25"/>
      <c r="V992" s="17"/>
      <c r="W992" s="17"/>
      <c r="X992" s="17"/>
      <c r="Y992" s="17"/>
      <c r="Z992" s="17"/>
    </row>
    <row r="993" spans="1:26" ht="15.75" customHeight="1">
      <c r="A993" s="17"/>
      <c r="B993" s="17"/>
      <c r="C993" s="17"/>
      <c r="D993" s="17"/>
      <c r="E993" s="17"/>
      <c r="F993" s="17"/>
      <c r="G993" s="20"/>
      <c r="H993" s="17"/>
      <c r="I993" s="17"/>
      <c r="J993" s="21"/>
      <c r="K993" s="17"/>
      <c r="L993" s="22"/>
      <c r="M993" s="22"/>
      <c r="N993" s="23"/>
      <c r="O993" s="23"/>
      <c r="P993" s="24"/>
      <c r="Q993" s="20"/>
      <c r="R993" s="17"/>
      <c r="S993" s="24"/>
      <c r="T993" s="24"/>
      <c r="U993" s="25"/>
      <c r="V993" s="17"/>
      <c r="W993" s="17"/>
      <c r="X993" s="17"/>
      <c r="Y993" s="17"/>
      <c r="Z993" s="17"/>
    </row>
    <row r="994" spans="1:26" ht="15.75" customHeight="1">
      <c r="A994" s="17"/>
      <c r="B994" s="17"/>
      <c r="C994" s="17"/>
      <c r="D994" s="17"/>
      <c r="E994" s="17"/>
      <c r="F994" s="17"/>
      <c r="G994" s="20"/>
      <c r="H994" s="17"/>
      <c r="I994" s="17"/>
      <c r="J994" s="21"/>
      <c r="K994" s="17"/>
      <c r="L994" s="22"/>
      <c r="M994" s="22"/>
      <c r="N994" s="23"/>
      <c r="O994" s="23"/>
      <c r="P994" s="24"/>
      <c r="Q994" s="20"/>
      <c r="R994" s="17"/>
      <c r="S994" s="24"/>
      <c r="T994" s="24"/>
      <c r="U994" s="25"/>
      <c r="V994" s="17"/>
      <c r="W994" s="17"/>
      <c r="X994" s="17"/>
      <c r="Y994" s="17"/>
      <c r="Z994" s="17"/>
    </row>
    <row r="995" spans="1:26" ht="15.75" customHeight="1">
      <c r="A995" s="17"/>
      <c r="B995" s="17"/>
      <c r="C995" s="17"/>
      <c r="D995" s="17"/>
      <c r="E995" s="17"/>
      <c r="F995" s="17"/>
      <c r="G995" s="20"/>
      <c r="H995" s="17"/>
      <c r="I995" s="17"/>
      <c r="J995" s="21"/>
      <c r="K995" s="17"/>
      <c r="L995" s="22"/>
      <c r="M995" s="22"/>
      <c r="N995" s="23"/>
      <c r="O995" s="23"/>
      <c r="P995" s="24"/>
      <c r="Q995" s="20"/>
      <c r="R995" s="17"/>
      <c r="S995" s="24"/>
      <c r="T995" s="24"/>
      <c r="U995" s="25"/>
      <c r="V995" s="17"/>
      <c r="W995" s="17"/>
      <c r="X995" s="17"/>
      <c r="Y995" s="17"/>
      <c r="Z995" s="17"/>
    </row>
    <row r="996" spans="1:26" ht="15.75" customHeight="1">
      <c r="A996" s="17"/>
      <c r="B996" s="17"/>
      <c r="C996" s="17"/>
      <c r="D996" s="17"/>
      <c r="E996" s="17"/>
      <c r="F996" s="17"/>
      <c r="G996" s="20"/>
      <c r="H996" s="17"/>
      <c r="I996" s="17"/>
      <c r="J996" s="21"/>
      <c r="K996" s="17"/>
      <c r="L996" s="22"/>
      <c r="M996" s="22"/>
      <c r="N996" s="23"/>
      <c r="O996" s="23"/>
      <c r="P996" s="24"/>
      <c r="Q996" s="20"/>
      <c r="R996" s="17"/>
      <c r="S996" s="24"/>
      <c r="T996" s="24"/>
      <c r="U996" s="25"/>
      <c r="V996" s="17"/>
      <c r="W996" s="17"/>
      <c r="X996" s="17"/>
      <c r="Y996" s="17"/>
      <c r="Z996" s="17"/>
    </row>
    <row r="997" spans="1:26" ht="15.75" customHeight="1">
      <c r="A997" s="17"/>
      <c r="B997" s="17"/>
      <c r="C997" s="17"/>
      <c r="D997" s="17"/>
      <c r="E997" s="17"/>
      <c r="F997" s="17"/>
      <c r="G997" s="20"/>
      <c r="H997" s="17"/>
      <c r="I997" s="17"/>
      <c r="J997" s="21"/>
      <c r="K997" s="17"/>
      <c r="L997" s="22"/>
      <c r="M997" s="22"/>
      <c r="N997" s="23"/>
      <c r="O997" s="23"/>
      <c r="P997" s="24"/>
      <c r="Q997" s="20"/>
      <c r="R997" s="17"/>
      <c r="S997" s="24"/>
      <c r="T997" s="24"/>
      <c r="U997" s="25"/>
      <c r="V997" s="17"/>
      <c r="W997" s="17"/>
      <c r="X997" s="17"/>
      <c r="Y997" s="17"/>
      <c r="Z997" s="17"/>
    </row>
    <row r="998" spans="1:26" ht="15.75" customHeight="1">
      <c r="A998" s="17"/>
      <c r="B998" s="17"/>
      <c r="C998" s="17"/>
      <c r="D998" s="17"/>
      <c r="E998" s="17"/>
      <c r="F998" s="17"/>
      <c r="G998" s="20"/>
      <c r="H998" s="17"/>
      <c r="I998" s="17"/>
      <c r="J998" s="21"/>
      <c r="K998" s="17"/>
      <c r="L998" s="22"/>
      <c r="M998" s="22"/>
      <c r="N998" s="23"/>
      <c r="O998" s="23"/>
      <c r="P998" s="24"/>
      <c r="Q998" s="20"/>
      <c r="R998" s="17"/>
      <c r="S998" s="24"/>
      <c r="T998" s="24"/>
      <c r="U998" s="25"/>
      <c r="V998" s="17"/>
      <c r="W998" s="17"/>
      <c r="X998" s="17"/>
      <c r="Y998" s="17"/>
      <c r="Z998" s="17"/>
    </row>
    <row r="999" spans="1:26" ht="15.75" customHeight="1">
      <c r="A999" s="17"/>
      <c r="B999" s="17"/>
      <c r="C999" s="17"/>
      <c r="D999" s="17"/>
      <c r="E999" s="17"/>
      <c r="F999" s="17"/>
      <c r="G999" s="20"/>
      <c r="H999" s="17"/>
      <c r="I999" s="17"/>
      <c r="J999" s="21"/>
      <c r="K999" s="17"/>
      <c r="L999" s="22"/>
      <c r="M999" s="22"/>
      <c r="N999" s="23"/>
      <c r="O999" s="23"/>
      <c r="P999" s="24"/>
      <c r="Q999" s="20"/>
      <c r="R999" s="17"/>
      <c r="S999" s="24"/>
      <c r="T999" s="24"/>
      <c r="U999" s="25"/>
      <c r="V999" s="17"/>
      <c r="W999" s="17"/>
      <c r="X999" s="17"/>
      <c r="Y999" s="17"/>
      <c r="Z999" s="17"/>
    </row>
    <row r="1000" spans="1:26" ht="15.75" customHeight="1">
      <c r="A1000" s="17"/>
      <c r="B1000" s="17"/>
      <c r="C1000" s="17"/>
      <c r="D1000" s="17"/>
      <c r="E1000" s="17"/>
      <c r="F1000" s="17"/>
      <c r="G1000" s="20"/>
      <c r="H1000" s="17"/>
      <c r="I1000" s="17"/>
      <c r="J1000" s="21"/>
      <c r="K1000" s="17"/>
      <c r="L1000" s="22"/>
      <c r="M1000" s="22"/>
      <c r="N1000" s="23"/>
      <c r="O1000" s="23"/>
      <c r="P1000" s="24"/>
      <c r="Q1000" s="20"/>
      <c r="R1000" s="17"/>
      <c r="S1000" s="24"/>
      <c r="T1000" s="24"/>
      <c r="U1000" s="25"/>
      <c r="V1000" s="17"/>
      <c r="W1000" s="17"/>
      <c r="X1000" s="17"/>
      <c r="Y1000" s="17"/>
      <c r="Z1000" s="17"/>
    </row>
  </sheetData>
  <pageMargins left="0.25" right="0.25" top="0.75" bottom="0.75" header="0" footer="0"/>
  <pageSetup paperSize="3" orientation="landscape"/>
  <headerFooter>
    <oddHeader>&amp;CMONTHLY STATUS REPORT FOR ALL CONTRACTS</oddHeader>
    <oddFooter>&amp;L&amp;F</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workbookViewId="0">
      <selection activeCell="I33" sqref="I33"/>
    </sheetView>
  </sheetViews>
  <sheetFormatPr baseColWidth="10" defaultColWidth="12.6640625" defaultRowHeight="15" customHeight="1"/>
  <cols>
    <col min="1" max="1" width="13.1640625" customWidth="1"/>
    <col min="2" max="2" width="16.1640625" customWidth="1"/>
    <col min="3" max="3" width="10.33203125" customWidth="1"/>
    <col min="4" max="4" width="19.1640625" customWidth="1"/>
    <col min="5" max="5" width="9.33203125" customWidth="1"/>
    <col min="6" max="6" width="11.83203125" customWidth="1"/>
    <col min="7" max="7" width="14.1640625" customWidth="1"/>
    <col min="8" max="9" width="15.6640625" customWidth="1"/>
    <col min="10" max="10" width="21.6640625" customWidth="1"/>
    <col min="11" max="11" width="11.1640625" customWidth="1"/>
    <col min="12" max="12" width="12.1640625" customWidth="1"/>
    <col min="13" max="13" width="21" customWidth="1"/>
    <col min="14" max="14" width="21.33203125" customWidth="1"/>
    <col min="15" max="15" width="17.33203125" customWidth="1"/>
    <col min="16" max="16" width="13.1640625" customWidth="1"/>
    <col min="17" max="17" width="9.33203125" customWidth="1"/>
    <col min="18" max="18" width="13.1640625" customWidth="1"/>
    <col min="19" max="19" width="23.33203125" customWidth="1"/>
    <col min="20" max="20" width="18.83203125" customWidth="1"/>
    <col min="21" max="21" width="21.6640625" customWidth="1"/>
    <col min="22" max="22" width="12.6640625" customWidth="1"/>
    <col min="23" max="23" width="17.1640625" customWidth="1"/>
    <col min="24" max="24" width="16.1640625" customWidth="1"/>
    <col min="25" max="25" width="22.6640625" customWidth="1"/>
    <col min="26" max="26" width="13.1640625" customWidth="1"/>
    <col min="27" max="27" width="9.1640625" customWidth="1"/>
  </cols>
  <sheetData>
    <row r="1" spans="1:27" ht="15.75" customHeight="1">
      <c r="A1" s="26" t="s">
        <v>0</v>
      </c>
      <c r="B1" s="27" t="s">
        <v>1</v>
      </c>
      <c r="C1" s="27" t="s">
        <v>2</v>
      </c>
      <c r="D1" s="27" t="s">
        <v>3</v>
      </c>
      <c r="E1" s="27" t="s">
        <v>4</v>
      </c>
      <c r="F1" s="27" t="s">
        <v>5</v>
      </c>
      <c r="G1" s="27" t="s">
        <v>6</v>
      </c>
      <c r="H1" s="27" t="s">
        <v>7</v>
      </c>
      <c r="I1" s="27" t="s">
        <v>1314</v>
      </c>
      <c r="J1" s="27" t="s">
        <v>8</v>
      </c>
      <c r="K1" s="28" t="s">
        <v>9</v>
      </c>
      <c r="L1" s="27" t="s">
        <v>10</v>
      </c>
      <c r="M1" s="29" t="s">
        <v>11</v>
      </c>
      <c r="N1" s="29" t="s">
        <v>12</v>
      </c>
      <c r="O1" s="29" t="s">
        <v>13</v>
      </c>
      <c r="P1" s="29" t="s">
        <v>14</v>
      </c>
      <c r="Q1" s="27" t="s">
        <v>15</v>
      </c>
      <c r="R1" s="27" t="s">
        <v>16</v>
      </c>
      <c r="S1" s="30" t="s">
        <v>17</v>
      </c>
      <c r="T1" s="30" t="s">
        <v>18</v>
      </c>
      <c r="U1" s="31" t="s">
        <v>19</v>
      </c>
      <c r="V1" s="27" t="s">
        <v>20</v>
      </c>
      <c r="W1" s="27" t="s">
        <v>21</v>
      </c>
      <c r="X1" s="27" t="s">
        <v>22</v>
      </c>
      <c r="Y1" s="32" t="s">
        <v>23</v>
      </c>
      <c r="Z1" s="8" t="s">
        <v>923</v>
      </c>
      <c r="AA1" s="8" t="s">
        <v>924</v>
      </c>
    </row>
    <row r="2" spans="1:27" ht="15.75" customHeight="1">
      <c r="A2" s="33" t="s">
        <v>195</v>
      </c>
      <c r="B2" s="33" t="s">
        <v>138</v>
      </c>
      <c r="C2" s="33" t="s">
        <v>196</v>
      </c>
      <c r="D2" s="33" t="s">
        <v>197</v>
      </c>
      <c r="E2" s="33">
        <v>1304841</v>
      </c>
      <c r="F2" s="33">
        <v>92925</v>
      </c>
      <c r="G2" s="34" t="s">
        <v>28</v>
      </c>
      <c r="H2" s="33" t="s">
        <v>154</v>
      </c>
      <c r="I2" s="33"/>
      <c r="J2" s="33" t="s">
        <v>155</v>
      </c>
      <c r="K2" s="35" t="s">
        <v>55</v>
      </c>
      <c r="L2" s="33" t="s">
        <v>32</v>
      </c>
      <c r="M2" s="36">
        <v>45517</v>
      </c>
      <c r="N2" s="37">
        <v>4000</v>
      </c>
      <c r="O2" s="38">
        <v>45528</v>
      </c>
      <c r="P2" s="38">
        <v>45529</v>
      </c>
      <c r="Q2" s="34">
        <v>166</v>
      </c>
      <c r="R2" s="39">
        <v>45793</v>
      </c>
      <c r="S2" s="37">
        <v>2454.75</v>
      </c>
      <c r="T2" s="37">
        <v>2454.75</v>
      </c>
      <c r="U2" s="40">
        <f>SUM(RAW_DATA!$S2-RAW_DATA!$R2)</f>
        <v>-7470.5</v>
      </c>
      <c r="V2" s="41">
        <v>855119</v>
      </c>
      <c r="W2" s="42">
        <v>45831</v>
      </c>
      <c r="X2" s="41" t="s">
        <v>41</v>
      </c>
      <c r="Y2" s="43" t="s">
        <v>198</v>
      </c>
      <c r="Z2" s="17" t="str">
        <f t="shared" ref="Z2:Z18" si="0">IF(V2&lt;&gt;"", "Has Data", "Blank")</f>
        <v>Has Data</v>
      </c>
      <c r="AA2" s="17">
        <f t="shared" ref="AA2:AA6" si="1">IF(L2:L17="closed", 1, 0)</f>
        <v>1</v>
      </c>
    </row>
    <row r="3" spans="1:27" ht="15.75" customHeight="1">
      <c r="A3" s="44" t="s">
        <v>199</v>
      </c>
      <c r="B3" s="44" t="s">
        <v>138</v>
      </c>
      <c r="C3" s="44" t="s">
        <v>200</v>
      </c>
      <c r="D3" s="44" t="s">
        <v>201</v>
      </c>
      <c r="E3" s="44">
        <v>1160020</v>
      </c>
      <c r="F3" s="44">
        <v>86987</v>
      </c>
      <c r="G3" s="45" t="s">
        <v>28</v>
      </c>
      <c r="H3" s="44" t="s">
        <v>54</v>
      </c>
      <c r="I3" s="44"/>
      <c r="J3" s="44" t="s">
        <v>50</v>
      </c>
      <c r="K3" s="46" t="s">
        <v>55</v>
      </c>
      <c r="L3" s="44" t="s">
        <v>32</v>
      </c>
      <c r="M3" s="47">
        <v>44914</v>
      </c>
      <c r="N3" s="48">
        <v>5175</v>
      </c>
      <c r="O3" s="49">
        <v>44912</v>
      </c>
      <c r="P3" s="49">
        <v>44926</v>
      </c>
      <c r="Q3" s="45">
        <v>97</v>
      </c>
      <c r="R3" s="50">
        <v>45440</v>
      </c>
      <c r="S3" s="48">
        <v>7813.38</v>
      </c>
      <c r="T3" s="48">
        <v>7813.38</v>
      </c>
      <c r="U3" s="51">
        <f>SUM(RAW_DATA!$S3-RAW_DATA!$R3)</f>
        <v>0</v>
      </c>
      <c r="V3" s="52">
        <v>824627</v>
      </c>
      <c r="W3" s="53">
        <v>45481</v>
      </c>
      <c r="X3" s="52" t="s">
        <v>41</v>
      </c>
      <c r="Y3" s="52"/>
      <c r="Z3" s="17" t="str">
        <f t="shared" si="0"/>
        <v>Has Data</v>
      </c>
      <c r="AA3" s="17">
        <f t="shared" si="1"/>
        <v>1</v>
      </c>
    </row>
    <row r="4" spans="1:27" ht="15.75" customHeight="1">
      <c r="A4" s="33" t="s">
        <v>202</v>
      </c>
      <c r="B4" s="33" t="s">
        <v>138</v>
      </c>
      <c r="C4" s="33" t="s">
        <v>200</v>
      </c>
      <c r="D4" s="33" t="s">
        <v>201</v>
      </c>
      <c r="E4" s="33">
        <v>1156790</v>
      </c>
      <c r="F4" s="33">
        <v>86876</v>
      </c>
      <c r="G4" s="34" t="s">
        <v>28</v>
      </c>
      <c r="H4" s="33" t="s">
        <v>54</v>
      </c>
      <c r="I4" s="33"/>
      <c r="J4" s="33" t="s">
        <v>50</v>
      </c>
      <c r="K4" s="35" t="s">
        <v>55</v>
      </c>
      <c r="L4" s="33" t="s">
        <v>32</v>
      </c>
      <c r="M4" s="36">
        <v>44902</v>
      </c>
      <c r="N4" s="37">
        <v>15575</v>
      </c>
      <c r="O4" s="38">
        <v>44903</v>
      </c>
      <c r="P4" s="38">
        <v>44914</v>
      </c>
      <c r="Q4" s="34">
        <v>233</v>
      </c>
      <c r="R4" s="39">
        <v>45862</v>
      </c>
      <c r="S4" s="37">
        <v>28177.26</v>
      </c>
      <c r="T4" s="37">
        <v>0</v>
      </c>
      <c r="U4" s="40">
        <f>SUM(RAW_DATA!$S4-RAW_DATA!$R4)</f>
        <v>0</v>
      </c>
      <c r="V4" s="41"/>
      <c r="W4" s="42"/>
      <c r="X4" s="41" t="s">
        <v>33</v>
      </c>
      <c r="Y4" s="41"/>
      <c r="Z4" s="17" t="str">
        <f t="shared" si="0"/>
        <v>Blank</v>
      </c>
      <c r="AA4" s="17">
        <f t="shared" si="1"/>
        <v>1</v>
      </c>
    </row>
    <row r="5" spans="1:27" ht="15.75" customHeight="1">
      <c r="A5" s="33" t="s">
        <v>544</v>
      </c>
      <c r="B5" s="33" t="s">
        <v>138</v>
      </c>
      <c r="C5" s="33" t="s">
        <v>545</v>
      </c>
      <c r="D5" s="33" t="s">
        <v>546</v>
      </c>
      <c r="E5" s="33">
        <v>1189469</v>
      </c>
      <c r="F5" s="33">
        <v>88744</v>
      </c>
      <c r="G5" s="34" t="s">
        <v>28</v>
      </c>
      <c r="H5" s="33" t="s">
        <v>83</v>
      </c>
      <c r="I5" s="33"/>
      <c r="J5" s="33" t="s">
        <v>50</v>
      </c>
      <c r="K5" s="35" t="s">
        <v>55</v>
      </c>
      <c r="L5" s="33" t="s">
        <v>32</v>
      </c>
      <c r="M5" s="36">
        <v>45140</v>
      </c>
      <c r="N5" s="37">
        <v>575</v>
      </c>
      <c r="O5" s="38">
        <v>45595</v>
      </c>
      <c r="P5" s="38">
        <v>45605</v>
      </c>
      <c r="Q5" s="34">
        <v>219</v>
      </c>
      <c r="R5" s="39">
        <v>45834</v>
      </c>
      <c r="S5" s="37">
        <v>13872.14</v>
      </c>
      <c r="T5" s="37">
        <v>0</v>
      </c>
      <c r="U5" s="40">
        <f>SUM(RAW_DATA!$S5-RAW_DATA!$R5)</f>
        <v>0</v>
      </c>
      <c r="V5" s="41"/>
      <c r="W5" s="41"/>
      <c r="X5" s="41" t="s">
        <v>33</v>
      </c>
      <c r="Y5" s="41"/>
      <c r="Z5" s="17" t="str">
        <f t="shared" si="0"/>
        <v>Blank</v>
      </c>
      <c r="AA5" s="17">
        <f t="shared" si="1"/>
        <v>1</v>
      </c>
    </row>
    <row r="6" spans="1:27" ht="15.75" customHeight="1">
      <c r="A6" s="44" t="s">
        <v>547</v>
      </c>
      <c r="B6" s="44" t="s">
        <v>138</v>
      </c>
      <c r="C6" s="44" t="s">
        <v>548</v>
      </c>
      <c r="D6" s="44" t="s">
        <v>549</v>
      </c>
      <c r="E6" s="44">
        <v>1243757</v>
      </c>
      <c r="F6" s="44">
        <v>92210</v>
      </c>
      <c r="G6" s="45" t="s">
        <v>28</v>
      </c>
      <c r="H6" s="44" t="s">
        <v>83</v>
      </c>
      <c r="I6" s="44"/>
      <c r="J6" s="44" t="s">
        <v>50</v>
      </c>
      <c r="K6" s="46" t="s">
        <v>55</v>
      </c>
      <c r="L6" s="44" t="s">
        <v>32</v>
      </c>
      <c r="M6" s="47">
        <v>45464</v>
      </c>
      <c r="N6" s="48">
        <v>4100</v>
      </c>
      <c r="O6" s="49">
        <v>45416</v>
      </c>
      <c r="P6" s="49">
        <v>45417</v>
      </c>
      <c r="Q6" s="45">
        <v>135</v>
      </c>
      <c r="R6" s="50">
        <v>45575</v>
      </c>
      <c r="S6" s="48">
        <v>4933.3</v>
      </c>
      <c r="T6" s="48">
        <v>4933.3</v>
      </c>
      <c r="U6" s="51">
        <f>SUM(RAW_DATA!$S6-RAW_DATA!$R6)</f>
        <v>0</v>
      </c>
      <c r="V6" s="52">
        <v>835020</v>
      </c>
      <c r="W6" s="53">
        <v>45602</v>
      </c>
      <c r="X6" s="52" t="s">
        <v>41</v>
      </c>
      <c r="Y6" s="52"/>
      <c r="Z6" s="17" t="str">
        <f t="shared" si="0"/>
        <v>Has Data</v>
      </c>
      <c r="AA6" s="17">
        <f t="shared" si="1"/>
        <v>1</v>
      </c>
    </row>
    <row r="7" spans="1:27" ht="15.75" customHeight="1">
      <c r="A7" s="33" t="s">
        <v>550</v>
      </c>
      <c r="B7" s="33" t="s">
        <v>138</v>
      </c>
      <c r="C7" s="33" t="s">
        <v>548</v>
      </c>
      <c r="D7" s="33" t="s">
        <v>549</v>
      </c>
      <c r="E7" s="33">
        <v>1243867</v>
      </c>
      <c r="F7" s="33">
        <v>92257</v>
      </c>
      <c r="G7" s="34" t="s">
        <v>28</v>
      </c>
      <c r="H7" s="33" t="s">
        <v>83</v>
      </c>
      <c r="I7" s="33"/>
      <c r="J7" s="33" t="s">
        <v>50</v>
      </c>
      <c r="K7" s="35" t="s">
        <v>55</v>
      </c>
      <c r="L7" s="33" t="s">
        <v>32</v>
      </c>
      <c r="M7" s="36">
        <v>45475</v>
      </c>
      <c r="N7" s="37">
        <v>575</v>
      </c>
      <c r="O7" s="38">
        <v>45484</v>
      </c>
      <c r="P7" s="38">
        <v>45485</v>
      </c>
      <c r="Q7" s="34">
        <v>153</v>
      </c>
      <c r="R7" s="39">
        <v>45783</v>
      </c>
      <c r="S7" s="37">
        <v>6963.25</v>
      </c>
      <c r="T7" s="37">
        <v>6963.25</v>
      </c>
      <c r="U7" s="40">
        <f>SUM(RAW_DATA!$S7-RAW_DATA!$R7)</f>
        <v>0</v>
      </c>
      <c r="V7" s="41">
        <v>853127</v>
      </c>
      <c r="W7" s="42">
        <v>45812</v>
      </c>
      <c r="X7" s="41" t="s">
        <v>41</v>
      </c>
      <c r="Y7" s="43" t="s">
        <v>551</v>
      </c>
      <c r="Z7" s="17" t="str">
        <f t="shared" si="0"/>
        <v>Has Data</v>
      </c>
      <c r="AA7" s="17">
        <f t="shared" ref="AA7:AA9" si="2">IF(L7:L23="closed", 1, 0)</f>
        <v>1</v>
      </c>
    </row>
    <row r="8" spans="1:27" ht="15.75" customHeight="1">
      <c r="A8" s="33" t="s">
        <v>530</v>
      </c>
      <c r="B8" s="33" t="s">
        <v>138</v>
      </c>
      <c r="C8" s="33" t="s">
        <v>78</v>
      </c>
      <c r="D8" s="33" t="s">
        <v>79</v>
      </c>
      <c r="E8" s="33">
        <v>1123363</v>
      </c>
      <c r="F8" s="33">
        <v>84986</v>
      </c>
      <c r="G8" s="34" t="s">
        <v>28</v>
      </c>
      <c r="H8" s="33" t="s">
        <v>70</v>
      </c>
      <c r="I8" s="33"/>
      <c r="J8" s="33" t="s">
        <v>39</v>
      </c>
      <c r="K8" s="35" t="s">
        <v>40</v>
      </c>
      <c r="L8" s="33" t="s">
        <v>32</v>
      </c>
      <c r="M8" s="36">
        <v>44718</v>
      </c>
      <c r="N8" s="37">
        <v>500</v>
      </c>
      <c r="O8" s="38">
        <v>44756</v>
      </c>
      <c r="P8" s="38">
        <v>44760</v>
      </c>
      <c r="Q8" s="34">
        <v>21</v>
      </c>
      <c r="R8" s="39">
        <v>45100</v>
      </c>
      <c r="S8" s="37">
        <v>21825.8</v>
      </c>
      <c r="T8" s="37">
        <v>21825.8</v>
      </c>
      <c r="U8" s="40">
        <f>SUM(RAW_DATA!$S8-RAW_DATA!$R8)</f>
        <v>0</v>
      </c>
      <c r="V8" s="41">
        <v>800470</v>
      </c>
      <c r="W8" s="42">
        <v>45135</v>
      </c>
      <c r="X8" s="42" t="s">
        <v>41</v>
      </c>
      <c r="Y8" s="41"/>
      <c r="Z8" s="17" t="str">
        <f t="shared" si="0"/>
        <v>Has Data</v>
      </c>
      <c r="AA8" s="17">
        <f t="shared" si="2"/>
        <v>1</v>
      </c>
    </row>
    <row r="9" spans="1:27" ht="15.75" customHeight="1">
      <c r="A9" s="44" t="s">
        <v>531</v>
      </c>
      <c r="B9" s="44" t="s">
        <v>138</v>
      </c>
      <c r="C9" s="44" t="s">
        <v>532</v>
      </c>
      <c r="D9" s="44" t="s">
        <v>533</v>
      </c>
      <c r="E9" s="44">
        <v>1333677</v>
      </c>
      <c r="F9" s="44">
        <v>94298</v>
      </c>
      <c r="G9" s="45" t="s">
        <v>28</v>
      </c>
      <c r="H9" s="44" t="s">
        <v>70</v>
      </c>
      <c r="I9" s="44"/>
      <c r="J9" s="44" t="s">
        <v>50</v>
      </c>
      <c r="K9" s="46" t="s">
        <v>55</v>
      </c>
      <c r="L9" s="44" t="s">
        <v>32</v>
      </c>
      <c r="M9" s="47">
        <v>45646</v>
      </c>
      <c r="N9" s="48">
        <v>5000</v>
      </c>
      <c r="O9" s="49">
        <v>45646</v>
      </c>
      <c r="P9" s="49">
        <v>45647</v>
      </c>
      <c r="Q9" s="45">
        <v>205</v>
      </c>
      <c r="R9" s="50">
        <v>45825</v>
      </c>
      <c r="S9" s="48">
        <v>2243.94</v>
      </c>
      <c r="T9" s="48">
        <v>0</v>
      </c>
      <c r="U9" s="51">
        <f>SUM(RAW_DATA!$S9-RAW_DATA!$R9)</f>
        <v>0</v>
      </c>
      <c r="V9" s="52"/>
      <c r="W9" s="53"/>
      <c r="X9" s="53" t="s">
        <v>33</v>
      </c>
      <c r="Y9" s="52"/>
      <c r="Z9" s="17" t="str">
        <f t="shared" si="0"/>
        <v>Blank</v>
      </c>
      <c r="AA9" s="17">
        <f t="shared" si="2"/>
        <v>1</v>
      </c>
    </row>
    <row r="10" spans="1:27" ht="15.75" customHeight="1">
      <c r="A10" s="33" t="s">
        <v>534</v>
      </c>
      <c r="B10" s="33" t="s">
        <v>138</v>
      </c>
      <c r="C10" s="33" t="s">
        <v>535</v>
      </c>
      <c r="D10" s="33" t="s">
        <v>536</v>
      </c>
      <c r="E10" s="33">
        <v>1214485</v>
      </c>
      <c r="F10" s="33">
        <v>89905</v>
      </c>
      <c r="G10" s="34" t="s">
        <v>28</v>
      </c>
      <c r="H10" s="33" t="s">
        <v>70</v>
      </c>
      <c r="I10" s="33"/>
      <c r="J10" s="33" t="s">
        <v>50</v>
      </c>
      <c r="K10" s="35" t="s">
        <v>55</v>
      </c>
      <c r="L10" s="33" t="s">
        <v>32</v>
      </c>
      <c r="M10" s="36">
        <v>45268</v>
      </c>
      <c r="N10" s="37">
        <v>7800</v>
      </c>
      <c r="O10" s="38">
        <v>45268</v>
      </c>
      <c r="P10" s="38">
        <v>45269</v>
      </c>
      <c r="Q10" s="34">
        <v>198</v>
      </c>
      <c r="R10" s="39">
        <v>45824</v>
      </c>
      <c r="S10" s="37">
        <v>2131.98</v>
      </c>
      <c r="T10" s="37">
        <v>0</v>
      </c>
      <c r="U10" s="40">
        <f>SUM(RAW_DATA!$S10-RAW_DATA!$R10)</f>
        <v>0</v>
      </c>
      <c r="V10" s="41"/>
      <c r="W10" s="42"/>
      <c r="X10" s="42" t="s">
        <v>33</v>
      </c>
      <c r="Y10" s="41"/>
      <c r="Z10" s="17" t="str">
        <f t="shared" si="0"/>
        <v>Blank</v>
      </c>
      <c r="AA10" s="17">
        <f>IF(L10:L25="closed", 1, 0)</f>
        <v>1</v>
      </c>
    </row>
    <row r="11" spans="1:27" ht="15.75" customHeight="1">
      <c r="A11" s="44" t="s">
        <v>749</v>
      </c>
      <c r="B11" s="44" t="s">
        <v>138</v>
      </c>
      <c r="C11" s="44" t="s">
        <v>750</v>
      </c>
      <c r="D11" s="44" t="s">
        <v>751</v>
      </c>
      <c r="E11" s="44">
        <v>1158460</v>
      </c>
      <c r="F11" s="44">
        <v>86961</v>
      </c>
      <c r="G11" s="45" t="s">
        <v>28</v>
      </c>
      <c r="H11" s="44" t="s">
        <v>154</v>
      </c>
      <c r="I11" s="44"/>
      <c r="J11" s="44" t="s">
        <v>50</v>
      </c>
      <c r="K11" s="46" t="s">
        <v>55</v>
      </c>
      <c r="L11" s="44" t="s">
        <v>32</v>
      </c>
      <c r="M11" s="47">
        <v>44949</v>
      </c>
      <c r="N11" s="48">
        <v>190287.5</v>
      </c>
      <c r="O11" s="49">
        <v>44973</v>
      </c>
      <c r="P11" s="49">
        <v>45125</v>
      </c>
      <c r="Q11" s="45">
        <v>211</v>
      </c>
      <c r="R11" s="50">
        <v>45832</v>
      </c>
      <c r="S11" s="48">
        <v>37545.440000000002</v>
      </c>
      <c r="T11" s="48">
        <v>0</v>
      </c>
      <c r="U11" s="51">
        <f>SUM(RAW_DATA!$S11-RAW_DATA!$R11)</f>
        <v>0</v>
      </c>
      <c r="V11" s="52"/>
      <c r="W11" s="53"/>
      <c r="X11" s="52" t="s">
        <v>33</v>
      </c>
      <c r="Y11" s="52"/>
      <c r="Z11" s="17" t="str">
        <f t="shared" si="0"/>
        <v>Blank</v>
      </c>
      <c r="AA11" s="17">
        <f>IF(L11:L25="closed", 1, 0)</f>
        <v>1</v>
      </c>
    </row>
    <row r="12" spans="1:27" ht="15.75" customHeight="1">
      <c r="A12" s="33" t="s">
        <v>752</v>
      </c>
      <c r="B12" s="33" t="s">
        <v>138</v>
      </c>
      <c r="C12" s="33" t="s">
        <v>753</v>
      </c>
      <c r="D12" s="33" t="s">
        <v>754</v>
      </c>
      <c r="E12" s="33">
        <v>1213407</v>
      </c>
      <c r="F12" s="33">
        <v>82742</v>
      </c>
      <c r="G12" s="34" t="s">
        <v>28</v>
      </c>
      <c r="H12" s="33" t="s">
        <v>154</v>
      </c>
      <c r="I12" s="33"/>
      <c r="J12" s="33" t="s">
        <v>39</v>
      </c>
      <c r="K12" s="35" t="s">
        <v>55</v>
      </c>
      <c r="L12" s="33"/>
      <c r="M12" s="36">
        <v>45300</v>
      </c>
      <c r="N12" s="37">
        <v>5500</v>
      </c>
      <c r="O12" s="38"/>
      <c r="P12" s="38"/>
      <c r="Q12" s="34"/>
      <c r="R12" s="39"/>
      <c r="S12" s="37"/>
      <c r="T12" s="37">
        <v>0</v>
      </c>
      <c r="U12" s="40">
        <f>SUM(RAW_DATA!$S12-RAW_DATA!$R12)</f>
        <v>0</v>
      </c>
      <c r="V12" s="41"/>
      <c r="W12" s="42"/>
      <c r="X12" s="41" t="s">
        <v>33</v>
      </c>
      <c r="Y12" s="41"/>
      <c r="Z12" s="17" t="str">
        <f t="shared" si="0"/>
        <v>Blank</v>
      </c>
      <c r="AA12" s="17">
        <f>IF(L12:L25="closed", 1, 0)</f>
        <v>0</v>
      </c>
    </row>
    <row r="13" spans="1:27" ht="15.75" customHeight="1">
      <c r="A13" s="44" t="s">
        <v>755</v>
      </c>
      <c r="B13" s="44" t="s">
        <v>138</v>
      </c>
      <c r="C13" s="44" t="s">
        <v>756</v>
      </c>
      <c r="D13" s="44" t="s">
        <v>757</v>
      </c>
      <c r="E13" s="44">
        <v>1304867</v>
      </c>
      <c r="F13" s="44">
        <v>92944</v>
      </c>
      <c r="G13" s="45" t="s">
        <v>28</v>
      </c>
      <c r="H13" s="44" t="s">
        <v>154</v>
      </c>
      <c r="I13" s="44"/>
      <c r="J13" s="44" t="s">
        <v>155</v>
      </c>
      <c r="K13" s="46" t="s">
        <v>55</v>
      </c>
      <c r="L13" s="44" t="s">
        <v>32</v>
      </c>
      <c r="M13" s="47">
        <v>45519</v>
      </c>
      <c r="N13" s="48">
        <v>4000</v>
      </c>
      <c r="O13" s="49">
        <v>45524</v>
      </c>
      <c r="P13" s="49">
        <v>45890</v>
      </c>
      <c r="Q13" s="45">
        <v>161</v>
      </c>
      <c r="R13" s="50">
        <v>45784</v>
      </c>
      <c r="S13" s="48">
        <v>2032.9</v>
      </c>
      <c r="T13" s="48">
        <v>2032.9</v>
      </c>
      <c r="U13" s="51">
        <f>SUM(RAW_DATA!$S13-RAW_DATA!$R13)</f>
        <v>0</v>
      </c>
      <c r="V13" s="52">
        <v>854349</v>
      </c>
      <c r="W13" s="53">
        <v>45824</v>
      </c>
      <c r="X13" s="52" t="s">
        <v>41</v>
      </c>
      <c r="Y13" s="54" t="s">
        <v>758</v>
      </c>
      <c r="Z13" s="17" t="str">
        <f t="shared" si="0"/>
        <v>Has Data</v>
      </c>
      <c r="AA13" s="17">
        <f>IF(L13:L25="closed", 1, 0)</f>
        <v>1</v>
      </c>
    </row>
    <row r="14" spans="1:27" ht="15.75" customHeight="1">
      <c r="A14" s="44" t="s">
        <v>847</v>
      </c>
      <c r="B14" s="44" t="s">
        <v>138</v>
      </c>
      <c r="C14" s="44" t="s">
        <v>848</v>
      </c>
      <c r="D14" s="44" t="s">
        <v>849</v>
      </c>
      <c r="E14" s="44">
        <v>1196307</v>
      </c>
      <c r="F14" s="44">
        <v>89315</v>
      </c>
      <c r="G14" s="45" t="s">
        <v>28</v>
      </c>
      <c r="H14" s="44" t="s">
        <v>115</v>
      </c>
      <c r="I14" s="44"/>
      <c r="J14" s="44" t="s">
        <v>50</v>
      </c>
      <c r="K14" s="46" t="s">
        <v>55</v>
      </c>
      <c r="L14" s="44" t="s">
        <v>32</v>
      </c>
      <c r="M14" s="47">
        <v>45188</v>
      </c>
      <c r="N14" s="48">
        <v>14932.72</v>
      </c>
      <c r="O14" s="49">
        <v>45527</v>
      </c>
      <c r="P14" s="49">
        <v>45529</v>
      </c>
      <c r="Q14" s="45">
        <v>168</v>
      </c>
      <c r="R14" s="50">
        <v>45799</v>
      </c>
      <c r="S14" s="48">
        <v>13332.72</v>
      </c>
      <c r="T14" s="48">
        <v>0</v>
      </c>
      <c r="U14" s="51">
        <f>SUM(RAW_DATA!$S14-RAW_DATA!$R14)</f>
        <v>0</v>
      </c>
      <c r="V14" s="52"/>
      <c r="W14" s="53"/>
      <c r="X14" s="52" t="s">
        <v>33</v>
      </c>
      <c r="Y14" s="52"/>
      <c r="Z14" s="17" t="str">
        <f t="shared" si="0"/>
        <v>Blank</v>
      </c>
      <c r="AA14" s="17">
        <f t="shared" ref="AA14:AA18" si="3">IF(L14:L27="closed", 1, 0)</f>
        <v>1</v>
      </c>
    </row>
    <row r="15" spans="1:27" ht="15.75" customHeight="1">
      <c r="A15" s="33" t="s">
        <v>850</v>
      </c>
      <c r="B15" s="33" t="s">
        <v>138</v>
      </c>
      <c r="C15" s="33" t="s">
        <v>851</v>
      </c>
      <c r="D15" s="33" t="s">
        <v>852</v>
      </c>
      <c r="E15" s="33">
        <v>1174668</v>
      </c>
      <c r="F15" s="33">
        <v>87890</v>
      </c>
      <c r="G15" s="34" t="s">
        <v>28</v>
      </c>
      <c r="H15" s="33" t="s">
        <v>119</v>
      </c>
      <c r="I15" s="33"/>
      <c r="J15" s="33" t="s">
        <v>50</v>
      </c>
      <c r="K15" s="35" t="s">
        <v>55</v>
      </c>
      <c r="L15" s="33" t="s">
        <v>56</v>
      </c>
      <c r="M15" s="36">
        <v>45027</v>
      </c>
      <c r="N15" s="37">
        <v>575</v>
      </c>
      <c r="O15" s="38"/>
      <c r="P15" s="38"/>
      <c r="Q15" s="34"/>
      <c r="R15" s="33"/>
      <c r="S15" s="37"/>
      <c r="T15" s="37"/>
      <c r="U15" s="40">
        <f>SUM(RAW_DATA!$S15-RAW_DATA!$R15)</f>
        <v>0</v>
      </c>
      <c r="V15" s="41"/>
      <c r="W15" s="41"/>
      <c r="X15" s="41" t="s">
        <v>33</v>
      </c>
      <c r="Y15" s="41"/>
      <c r="Z15" s="17" t="str">
        <f t="shared" si="0"/>
        <v>Blank</v>
      </c>
      <c r="AA15" s="17">
        <f t="shared" si="3"/>
        <v>0</v>
      </c>
    </row>
    <row r="16" spans="1:27" ht="15.75" customHeight="1">
      <c r="A16" s="44" t="s">
        <v>853</v>
      </c>
      <c r="B16" s="44" t="s">
        <v>138</v>
      </c>
      <c r="C16" s="44" t="s">
        <v>854</v>
      </c>
      <c r="D16" s="44" t="s">
        <v>855</v>
      </c>
      <c r="E16" s="44">
        <v>1167051</v>
      </c>
      <c r="F16" s="44">
        <v>87395</v>
      </c>
      <c r="G16" s="45" t="s">
        <v>28</v>
      </c>
      <c r="H16" s="44" t="s">
        <v>115</v>
      </c>
      <c r="I16" s="44"/>
      <c r="J16" s="44" t="s">
        <v>50</v>
      </c>
      <c r="K16" s="46" t="s">
        <v>55</v>
      </c>
      <c r="L16" s="44" t="s">
        <v>32</v>
      </c>
      <c r="M16" s="47">
        <v>44971</v>
      </c>
      <c r="N16" s="48">
        <v>575</v>
      </c>
      <c r="O16" s="49">
        <v>44966</v>
      </c>
      <c r="P16" s="49">
        <v>44969</v>
      </c>
      <c r="Q16" s="45">
        <v>91</v>
      </c>
      <c r="R16" s="50">
        <v>45419</v>
      </c>
      <c r="S16" s="48">
        <v>6073.75</v>
      </c>
      <c r="T16" s="48">
        <v>6073.75</v>
      </c>
      <c r="U16" s="51">
        <f>SUM(RAW_DATA!$S16-RAW_DATA!$R16)</f>
        <v>0</v>
      </c>
      <c r="V16" s="52">
        <v>824042</v>
      </c>
      <c r="W16" s="53">
        <v>45474</v>
      </c>
      <c r="X16" s="52" t="s">
        <v>41</v>
      </c>
      <c r="Y16" s="52"/>
      <c r="Z16" s="17" t="str">
        <f t="shared" si="0"/>
        <v>Has Data</v>
      </c>
      <c r="AA16" s="17">
        <f t="shared" si="3"/>
        <v>1</v>
      </c>
    </row>
    <row r="17" spans="1:27" ht="15.75" customHeight="1">
      <c r="A17" s="33" t="s">
        <v>856</v>
      </c>
      <c r="B17" s="33" t="s">
        <v>138</v>
      </c>
      <c r="C17" s="33" t="s">
        <v>857</v>
      </c>
      <c r="D17" s="33" t="s">
        <v>858</v>
      </c>
      <c r="E17" s="33">
        <v>1244229</v>
      </c>
      <c r="F17" s="33">
        <v>92350</v>
      </c>
      <c r="G17" s="34" t="s">
        <v>28</v>
      </c>
      <c r="H17" s="33" t="s">
        <v>154</v>
      </c>
      <c r="I17" s="33"/>
      <c r="J17" s="33" t="s">
        <v>50</v>
      </c>
      <c r="K17" s="35" t="s">
        <v>55</v>
      </c>
      <c r="L17" s="33" t="s">
        <v>32</v>
      </c>
      <c r="M17" s="36">
        <v>45485</v>
      </c>
      <c r="N17" s="37">
        <v>575</v>
      </c>
      <c r="O17" s="38">
        <v>45589</v>
      </c>
      <c r="P17" s="38">
        <v>45612</v>
      </c>
      <c r="Q17" s="34">
        <v>170</v>
      </c>
      <c r="R17" s="39">
        <v>45799</v>
      </c>
      <c r="S17" s="37">
        <v>17971.61</v>
      </c>
      <c r="T17" s="37">
        <v>17971.61</v>
      </c>
      <c r="U17" s="40">
        <f>SUM(RAW_DATA!$S17-RAW_DATA!$R17)</f>
        <v>0</v>
      </c>
      <c r="V17" s="41">
        <v>855124</v>
      </c>
      <c r="W17" s="42">
        <v>45831</v>
      </c>
      <c r="X17" s="41" t="s">
        <v>41</v>
      </c>
      <c r="Y17" s="55" t="s">
        <v>859</v>
      </c>
      <c r="Z17" s="17" t="str">
        <f t="shared" si="0"/>
        <v>Has Data</v>
      </c>
      <c r="AA17" s="17">
        <f t="shared" si="3"/>
        <v>1</v>
      </c>
    </row>
    <row r="18" spans="1:27" ht="15.75" customHeight="1">
      <c r="A18" s="56"/>
      <c r="B18" s="56"/>
      <c r="C18" s="56"/>
      <c r="D18" s="56"/>
      <c r="E18" s="56"/>
      <c r="F18" s="56"/>
      <c r="G18" s="57"/>
      <c r="H18" s="56"/>
      <c r="I18" s="56"/>
      <c r="J18" s="56"/>
      <c r="K18" s="58"/>
      <c r="L18" s="56"/>
      <c r="M18" s="59"/>
      <c r="N18" s="60"/>
      <c r="O18" s="61"/>
      <c r="P18" s="61"/>
      <c r="Q18" s="57"/>
      <c r="R18" s="62"/>
      <c r="S18" s="60"/>
      <c r="T18" s="60"/>
      <c r="U18" s="63">
        <f>SUM(RAW_DATA!$S18-RAW_DATA!$R18)</f>
        <v>0</v>
      </c>
      <c r="V18" s="64"/>
      <c r="W18" s="65"/>
      <c r="X18" s="64"/>
      <c r="Y18" s="17"/>
      <c r="Z18" s="17" t="str">
        <f t="shared" si="0"/>
        <v>Blank</v>
      </c>
      <c r="AA18" s="17">
        <f t="shared" si="3"/>
        <v>0</v>
      </c>
    </row>
    <row r="19" spans="1:27" ht="15.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spans="1:27" ht="15.75" customHeight="1">
      <c r="A20" s="129" t="s">
        <v>925</v>
      </c>
      <c r="B20" s="129"/>
      <c r="C20" s="129"/>
      <c r="D20" s="129"/>
      <c r="E20" s="129"/>
      <c r="F20" s="129"/>
      <c r="G20" s="129"/>
      <c r="H20" s="129"/>
      <c r="I20" s="134"/>
      <c r="J20" s="129"/>
      <c r="K20" s="132"/>
      <c r="L20" s="132"/>
      <c r="M20" s="133"/>
      <c r="N20" s="17"/>
      <c r="O20" s="17"/>
      <c r="P20" s="17"/>
      <c r="Q20" s="17"/>
      <c r="R20" s="17"/>
      <c r="S20" s="17"/>
      <c r="T20" s="17"/>
      <c r="U20" s="17"/>
      <c r="V20" s="17"/>
      <c r="W20" s="17"/>
      <c r="X20" s="17"/>
      <c r="Y20" s="17"/>
      <c r="Z20" s="17"/>
      <c r="AA20" s="17"/>
    </row>
    <row r="21" spans="1:27" ht="15.75" customHeight="1">
      <c r="A21" s="17"/>
      <c r="B21" s="17"/>
      <c r="C21" s="17"/>
      <c r="D21" s="17"/>
      <c r="E21" s="17"/>
      <c r="F21" s="17"/>
      <c r="G21" s="17"/>
      <c r="H21" s="17"/>
      <c r="I21" s="17"/>
      <c r="J21" s="17"/>
      <c r="K21" s="17"/>
      <c r="M21" s="17"/>
      <c r="P21" s="17"/>
      <c r="Q21" s="17"/>
      <c r="R21" s="17"/>
      <c r="S21" s="17"/>
      <c r="T21" s="17"/>
      <c r="U21" s="17"/>
      <c r="V21" s="17"/>
      <c r="W21" s="17"/>
      <c r="X21" s="17"/>
      <c r="Y21" s="17"/>
      <c r="Z21" s="17"/>
      <c r="AA21" s="17"/>
    </row>
    <row r="22" spans="1:27" ht="15.75" customHeight="1">
      <c r="A22" s="66" t="s">
        <v>927</v>
      </c>
      <c r="B22" s="17"/>
      <c r="C22" s="17"/>
      <c r="D22" s="17"/>
      <c r="E22" s="17"/>
      <c r="F22" s="17"/>
      <c r="G22" s="17"/>
      <c r="K22" s="17"/>
      <c r="M22" s="17"/>
      <c r="P22" s="17"/>
      <c r="Q22" s="17"/>
      <c r="R22" s="17"/>
      <c r="S22" s="17"/>
      <c r="T22" s="17"/>
      <c r="U22" s="17"/>
      <c r="V22" s="17"/>
      <c r="W22" s="17"/>
      <c r="X22" s="17"/>
      <c r="Y22" s="17"/>
      <c r="Z22" s="17"/>
      <c r="AA22" s="17"/>
    </row>
    <row r="23" spans="1:27" ht="15.75" customHeight="1">
      <c r="A23" s="68" t="s">
        <v>929</v>
      </c>
      <c r="B23" s="69"/>
      <c r="C23" s="69"/>
      <c r="D23" s="70">
        <f>ROWS(RAW_DATA!$A$2:$X$362)</f>
        <v>361</v>
      </c>
      <c r="E23" s="17"/>
      <c r="F23" s="17"/>
      <c r="G23" s="17"/>
      <c r="K23" s="17"/>
      <c r="M23" s="17"/>
      <c r="O23" s="17"/>
      <c r="P23" s="17"/>
      <c r="Q23" s="17"/>
      <c r="R23" s="17"/>
      <c r="S23" s="17"/>
      <c r="T23" s="17"/>
      <c r="U23" s="17"/>
      <c r="V23" s="17"/>
      <c r="W23" s="17"/>
      <c r="X23" s="17"/>
      <c r="Y23" s="17"/>
      <c r="Z23" s="17"/>
      <c r="AA23" s="17"/>
    </row>
    <row r="24" spans="1:27" ht="15.75" customHeight="1">
      <c r="A24" s="17"/>
      <c r="B24" s="17"/>
      <c r="C24" s="17"/>
      <c r="D24" s="17"/>
      <c r="E24" s="17"/>
      <c r="F24" s="17"/>
      <c r="G24" s="17"/>
      <c r="K24" s="17"/>
      <c r="M24" s="17"/>
      <c r="O24" s="17"/>
      <c r="P24" s="17"/>
      <c r="Q24" s="17"/>
      <c r="R24" s="17"/>
      <c r="S24" s="17"/>
      <c r="T24" s="17"/>
      <c r="U24" s="17"/>
      <c r="V24" s="17"/>
      <c r="W24" s="17"/>
      <c r="X24" s="17"/>
      <c r="Y24" s="17"/>
      <c r="Z24" s="17"/>
      <c r="AA24" s="17"/>
    </row>
    <row r="25" spans="1:27" ht="15.75" customHeight="1">
      <c r="A25" s="66" t="s">
        <v>930</v>
      </c>
      <c r="B25" s="17"/>
      <c r="C25" s="17"/>
      <c r="D25" s="17"/>
      <c r="E25" s="17"/>
      <c r="F25" s="17"/>
      <c r="G25" s="17"/>
      <c r="K25" s="17"/>
      <c r="M25" s="17"/>
      <c r="O25" s="17"/>
      <c r="P25" s="17"/>
      <c r="Q25" s="17"/>
      <c r="R25" s="17"/>
      <c r="S25" s="17"/>
      <c r="T25" s="17"/>
      <c r="U25" s="17"/>
      <c r="V25" s="17"/>
      <c r="W25" s="17"/>
      <c r="X25" s="17"/>
      <c r="Y25" s="17"/>
      <c r="Z25" s="17"/>
      <c r="AA25" s="17"/>
    </row>
    <row r="26" spans="1:27" ht="15.75" customHeight="1">
      <c r="A26" s="68" t="s">
        <v>931</v>
      </c>
      <c r="B26" s="68"/>
      <c r="C26" s="17">
        <f>COUNTIF(RAW_DATA!A2:A362, "1*") + COUNTIF(RAW_DATA!A2:A362, "2*")</f>
        <v>313</v>
      </c>
      <c r="D26" s="17"/>
      <c r="E26" s="17"/>
      <c r="F26" s="17"/>
      <c r="G26" s="17"/>
      <c r="K26" s="17"/>
      <c r="M26" s="17"/>
      <c r="O26" s="17"/>
      <c r="P26" s="17"/>
      <c r="Q26" s="17"/>
      <c r="R26" s="17"/>
      <c r="S26" s="17"/>
      <c r="T26" s="17"/>
      <c r="U26" s="17"/>
      <c r="V26" s="17"/>
      <c r="W26" s="17"/>
      <c r="X26" s="17"/>
      <c r="Y26" s="17"/>
      <c r="Z26" s="17"/>
      <c r="AA26" s="17"/>
    </row>
    <row r="27" spans="1:27" ht="15.75" customHeight="1">
      <c r="A27" s="68" t="s">
        <v>932</v>
      </c>
      <c r="B27" s="68"/>
      <c r="C27" s="17">
        <f>COUNTBLANK(RAW_DATA!A2:A362)</f>
        <v>48</v>
      </c>
      <c r="D27" s="17"/>
      <c r="E27" s="17"/>
      <c r="F27" s="17"/>
      <c r="G27" s="17"/>
      <c r="K27" s="17"/>
      <c r="L27" s="17"/>
      <c r="M27" s="17"/>
      <c r="O27" s="17"/>
      <c r="P27" s="17"/>
      <c r="Q27" s="17"/>
      <c r="R27" s="17"/>
      <c r="S27" s="17"/>
      <c r="T27" s="17"/>
      <c r="U27" s="17"/>
      <c r="V27" s="17"/>
      <c r="W27" s="17"/>
      <c r="X27" s="17"/>
      <c r="Y27" s="17"/>
      <c r="Z27" s="17"/>
      <c r="AA27" s="17"/>
    </row>
    <row r="28" spans="1:27" ht="15.75" customHeight="1">
      <c r="A28" s="17"/>
      <c r="B28" s="17"/>
      <c r="C28" s="17"/>
      <c r="D28" s="17"/>
      <c r="E28" s="17"/>
      <c r="F28" s="17"/>
      <c r="G28" s="17"/>
      <c r="K28" s="17"/>
      <c r="L28" s="17"/>
      <c r="M28" s="17"/>
      <c r="N28" s="17"/>
      <c r="O28" s="17"/>
      <c r="P28" s="17"/>
      <c r="Q28" s="17"/>
      <c r="R28" s="17"/>
      <c r="S28" s="17"/>
      <c r="T28" s="17"/>
      <c r="U28" s="17"/>
      <c r="V28" s="17"/>
      <c r="W28" s="17"/>
      <c r="X28" s="17"/>
      <c r="Y28" s="17"/>
      <c r="Z28" s="17"/>
      <c r="AA28" s="17"/>
    </row>
    <row r="29" spans="1:27" ht="15.75" customHeight="1">
      <c r="A29" s="17"/>
      <c r="B29" s="17"/>
      <c r="C29" s="17"/>
      <c r="D29" s="17"/>
      <c r="E29" s="17"/>
      <c r="F29" s="17"/>
      <c r="G29" s="17"/>
      <c r="K29" s="17"/>
      <c r="L29" s="17"/>
      <c r="M29" s="17"/>
      <c r="N29" s="17"/>
      <c r="O29" s="17"/>
      <c r="P29" s="17"/>
      <c r="Q29" s="17"/>
      <c r="R29" s="17"/>
      <c r="S29" s="17"/>
      <c r="T29" s="17"/>
      <c r="U29" s="17"/>
      <c r="V29" s="17"/>
      <c r="W29" s="17"/>
      <c r="X29" s="17"/>
      <c r="Y29" s="17"/>
      <c r="Z29" s="17"/>
      <c r="AA29" s="17"/>
    </row>
    <row r="30" spans="1:27" ht="15.75" customHeight="1">
      <c r="A30" s="17"/>
      <c r="B30" s="17"/>
      <c r="C30" s="17"/>
      <c r="D30" s="17"/>
      <c r="E30" s="17"/>
      <c r="F30" s="17"/>
      <c r="G30" s="17"/>
      <c r="K30" s="17"/>
      <c r="L30" s="17"/>
      <c r="M30" s="17"/>
      <c r="N30" s="17"/>
      <c r="O30" s="17"/>
      <c r="P30" s="17"/>
      <c r="Q30" s="17"/>
      <c r="R30" s="17"/>
      <c r="S30" s="17"/>
      <c r="T30" s="17"/>
      <c r="U30" s="17"/>
      <c r="V30" s="17"/>
      <c r="W30" s="17"/>
      <c r="X30" s="17"/>
      <c r="Y30" s="17"/>
      <c r="Z30" s="17"/>
      <c r="AA30" s="17"/>
    </row>
    <row r="31" spans="1:27" ht="15.75" customHeight="1">
      <c r="A31" s="68" t="s">
        <v>933</v>
      </c>
      <c r="B31" s="68"/>
      <c r="C31" s="17"/>
      <c r="D31" s="17"/>
      <c r="E31" s="17"/>
      <c r="F31" s="17"/>
      <c r="G31" s="17"/>
      <c r="K31" s="17"/>
      <c r="L31" s="17"/>
      <c r="M31" s="17"/>
      <c r="N31" s="17"/>
      <c r="O31" s="17"/>
      <c r="P31" s="17"/>
      <c r="Q31" s="17"/>
      <c r="R31" s="17"/>
      <c r="S31" s="17"/>
      <c r="T31" s="17"/>
      <c r="U31" s="17"/>
      <c r="V31" s="17"/>
      <c r="W31" s="17"/>
      <c r="X31" s="17"/>
      <c r="Y31" s="17"/>
      <c r="Z31" s="17"/>
      <c r="AA31" s="17"/>
    </row>
    <row r="32" spans="1:27" ht="15.75" customHeight="1">
      <c r="A32" s="66"/>
      <c r="B32" s="17" t="s">
        <v>934</v>
      </c>
      <c r="C32" s="17"/>
      <c r="D32" s="17"/>
      <c r="E32" s="17"/>
      <c r="F32" s="17"/>
      <c r="G32" s="17"/>
      <c r="K32" s="17"/>
      <c r="L32" s="17"/>
      <c r="M32" s="17"/>
      <c r="N32" s="17"/>
      <c r="O32" s="17"/>
      <c r="P32" s="17"/>
      <c r="Q32" s="17"/>
      <c r="R32" s="17"/>
      <c r="S32" s="17"/>
      <c r="T32" s="17"/>
      <c r="U32" s="17"/>
      <c r="V32" s="17"/>
      <c r="W32" s="17"/>
      <c r="X32" s="17"/>
      <c r="Y32" s="17"/>
      <c r="Z32" s="17"/>
      <c r="AA32" s="17"/>
    </row>
    <row r="33" spans="1:27" ht="15.75" customHeight="1">
      <c r="A33" s="66"/>
      <c r="B33" s="17" t="str">
        <f t="array" ref="B33">IF(ISNUMBER(MATCH(LEFT(A2,3), {"19S","20S","21S","22S","23S","24S","25S"}, 0)), "Yes", "No")</f>
        <v>Yes</v>
      </c>
      <c r="C33" s="17" t="s">
        <v>935</v>
      </c>
      <c r="D33" s="17"/>
      <c r="E33" s="17"/>
      <c r="F33" s="17"/>
      <c r="G33" s="17"/>
      <c r="K33" s="17"/>
      <c r="L33" s="17"/>
      <c r="M33" s="17"/>
      <c r="N33" s="17"/>
      <c r="O33" s="17"/>
      <c r="P33" s="17"/>
      <c r="Q33" s="17"/>
      <c r="R33" s="17"/>
      <c r="S33" s="17"/>
      <c r="T33" s="17"/>
      <c r="U33" s="17"/>
      <c r="V33" s="17"/>
      <c r="W33" s="17"/>
      <c r="X33" s="17"/>
      <c r="Y33" s="17"/>
      <c r="Z33" s="17"/>
      <c r="AA33" s="17"/>
    </row>
    <row r="34" spans="1:27" ht="15.75" customHeight="1">
      <c r="A34" s="66"/>
      <c r="B34" s="17"/>
      <c r="C34" s="17"/>
      <c r="D34" s="17"/>
      <c r="E34" s="17"/>
      <c r="F34" s="17"/>
      <c r="G34" s="17"/>
      <c r="K34" s="17"/>
      <c r="L34" s="17"/>
      <c r="M34" s="17"/>
      <c r="N34" s="17"/>
      <c r="O34" s="17"/>
      <c r="P34" s="17"/>
      <c r="Q34" s="17"/>
      <c r="R34" s="17"/>
      <c r="S34" s="17"/>
      <c r="T34" s="17"/>
      <c r="U34" s="17"/>
      <c r="V34" s="17"/>
      <c r="W34" s="17"/>
      <c r="X34" s="17"/>
      <c r="Y34" s="17"/>
      <c r="Z34" s="17"/>
      <c r="AA34" s="17"/>
    </row>
    <row r="35" spans="1:27" ht="15.75" customHeight="1">
      <c r="A35" s="66"/>
      <c r="B35" s="17" t="s">
        <v>936</v>
      </c>
      <c r="C35" s="17"/>
      <c r="D35" s="17"/>
      <c r="E35" s="17"/>
      <c r="F35" s="17"/>
      <c r="G35" s="17"/>
      <c r="K35" s="17"/>
      <c r="L35" s="17"/>
      <c r="M35" s="17"/>
      <c r="N35" s="17"/>
      <c r="O35" s="17"/>
      <c r="P35" s="17"/>
      <c r="Q35" s="17"/>
      <c r="R35" s="17"/>
      <c r="S35" s="17"/>
      <c r="T35" s="17"/>
      <c r="U35" s="17"/>
      <c r="V35" s="17"/>
      <c r="W35" s="17"/>
      <c r="X35" s="17"/>
      <c r="Y35" s="17"/>
      <c r="Z35" s="17"/>
      <c r="AA35" s="17"/>
    </row>
    <row r="36" spans="1:27" ht="15.75" customHeight="1">
      <c r="A36" s="66"/>
      <c r="B36" s="21" t="b">
        <f t="array" ref="B36">ISNUMBER(MATCH(LEFT(A2,3), {"19S","20S","21S","22S","23S","24S","25S"}, 0))</f>
        <v>1</v>
      </c>
      <c r="C36" s="17" t="s">
        <v>937</v>
      </c>
      <c r="D36" s="17"/>
      <c r="E36" s="17"/>
      <c r="F36" s="17"/>
      <c r="G36" s="17"/>
      <c r="K36" s="17"/>
      <c r="L36" s="17"/>
      <c r="M36" s="17"/>
      <c r="N36" s="17"/>
      <c r="O36" s="17"/>
      <c r="P36" s="17"/>
      <c r="Q36" s="17"/>
      <c r="R36" s="17"/>
      <c r="S36" s="17"/>
      <c r="T36" s="17"/>
      <c r="U36" s="17"/>
      <c r="V36" s="17"/>
      <c r="W36" s="17"/>
      <c r="X36" s="17"/>
      <c r="Y36" s="17"/>
      <c r="Z36" s="17"/>
      <c r="AA36" s="17"/>
    </row>
    <row r="37" spans="1:27" ht="15.75" customHeight="1">
      <c r="A37" s="66"/>
      <c r="B37" s="17"/>
      <c r="C37" s="17"/>
      <c r="D37" s="17"/>
      <c r="E37" s="17"/>
      <c r="F37" s="17"/>
      <c r="G37" s="17"/>
      <c r="K37" s="17"/>
      <c r="L37" s="17"/>
      <c r="M37" s="17"/>
      <c r="N37" s="17"/>
      <c r="O37" s="17"/>
      <c r="P37" s="17"/>
      <c r="Q37" s="17"/>
      <c r="R37" s="17"/>
      <c r="S37" s="17"/>
      <c r="T37" s="17"/>
      <c r="U37" s="17"/>
      <c r="V37" s="17"/>
      <c r="W37" s="17"/>
      <c r="X37" s="17"/>
      <c r="Y37" s="17"/>
      <c r="Z37" s="17"/>
      <c r="AA37" s="17"/>
    </row>
    <row r="38" spans="1:27" ht="15.75" customHeight="1">
      <c r="A38" s="66" t="s">
        <v>938</v>
      </c>
      <c r="B38" s="66"/>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spans="1:27" ht="15.75" customHeight="1">
      <c r="A39" s="17"/>
      <c r="B39" s="17" t="s">
        <v>856</v>
      </c>
      <c r="C39" s="21">
        <f t="array" ref="C39">INDEX(F2:F17, MATCH(B39, A2:A17, 0))</f>
        <v>92350</v>
      </c>
      <c r="D39" s="17" t="s">
        <v>939</v>
      </c>
      <c r="E39" s="17"/>
      <c r="F39" s="17"/>
      <c r="G39" s="17"/>
      <c r="H39" s="17"/>
      <c r="I39" s="17"/>
      <c r="J39" s="17"/>
      <c r="K39" s="17"/>
      <c r="L39" s="17"/>
      <c r="M39" s="17"/>
      <c r="N39" s="17"/>
      <c r="O39" s="17"/>
      <c r="P39" s="17"/>
      <c r="Q39" s="17"/>
      <c r="R39" s="17"/>
      <c r="S39" s="17"/>
      <c r="T39" s="17"/>
      <c r="U39" s="17"/>
      <c r="V39" s="17"/>
      <c r="W39" s="17"/>
      <c r="X39" s="17"/>
      <c r="Y39" s="17"/>
      <c r="Z39" s="17"/>
      <c r="AA39" s="17"/>
    </row>
    <row r="40" spans="1:27" ht="15.75" customHeight="1">
      <c r="A40" s="17"/>
      <c r="B40" s="17"/>
      <c r="C40" s="17" t="str">
        <f t="array" ref="C40">INDEX(A2:A17, MATCH(C39, F2:F17, 0))</f>
        <v>24S-055</v>
      </c>
      <c r="D40" s="17" t="s">
        <v>940</v>
      </c>
      <c r="E40" s="17"/>
      <c r="F40" s="17"/>
      <c r="G40" s="17"/>
      <c r="H40" s="17"/>
      <c r="I40" s="17"/>
      <c r="J40" s="17"/>
      <c r="K40" s="17"/>
      <c r="L40" s="17"/>
      <c r="M40" s="17"/>
      <c r="N40" s="17"/>
      <c r="O40" s="17"/>
      <c r="P40" s="17"/>
      <c r="Q40" s="17"/>
      <c r="R40" s="17"/>
      <c r="S40" s="17"/>
      <c r="T40" s="17"/>
      <c r="U40" s="17"/>
      <c r="V40" s="17"/>
      <c r="W40" s="17"/>
      <c r="X40" s="17"/>
      <c r="Y40" s="17"/>
      <c r="Z40" s="17"/>
      <c r="AA40" s="17"/>
    </row>
    <row r="41" spans="1:27" ht="15.75" customHeight="1">
      <c r="A41" s="17"/>
      <c r="B41" s="17"/>
      <c r="C41" s="17"/>
      <c r="D41" s="17" t="s">
        <v>941</v>
      </c>
      <c r="E41" s="17"/>
      <c r="F41" s="17"/>
      <c r="G41" s="17"/>
      <c r="H41" s="17"/>
      <c r="I41" s="17"/>
      <c r="J41" s="17"/>
      <c r="K41" s="17"/>
      <c r="L41" s="17"/>
      <c r="M41" s="17"/>
      <c r="N41" s="17"/>
      <c r="O41" s="17"/>
      <c r="P41" s="17"/>
      <c r="Q41" s="17"/>
      <c r="R41" s="17"/>
      <c r="S41" s="17"/>
      <c r="T41" s="17"/>
      <c r="U41" s="17"/>
      <c r="V41" s="17"/>
      <c r="W41" s="17"/>
      <c r="X41" s="17"/>
      <c r="Y41" s="17"/>
      <c r="Z41" s="17"/>
      <c r="AA41" s="17"/>
    </row>
    <row r="42" spans="1:27"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spans="1:27" ht="15.75" customHeight="1">
      <c r="A43" s="66" t="s">
        <v>942</v>
      </c>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spans="1:27" ht="15.75" customHeight="1">
      <c r="A44" s="17"/>
      <c r="B44" s="44" t="s">
        <v>533</v>
      </c>
      <c r="C44" s="71"/>
      <c r="D44" s="72"/>
      <c r="E44" s="17"/>
      <c r="F44" s="17"/>
      <c r="G44" s="17"/>
      <c r="H44" s="17"/>
      <c r="I44" s="17"/>
      <c r="J44" s="17"/>
      <c r="K44" s="17"/>
      <c r="L44" s="17"/>
      <c r="M44" s="17"/>
      <c r="N44" s="17"/>
      <c r="O44" s="17"/>
      <c r="P44" s="17"/>
      <c r="Q44" s="17"/>
      <c r="R44" s="17"/>
      <c r="S44" s="17"/>
      <c r="T44" s="17"/>
      <c r="U44" s="17"/>
      <c r="V44" s="17"/>
      <c r="W44" s="17"/>
      <c r="X44" s="17"/>
      <c r="Y44" s="17"/>
      <c r="Z44" s="17"/>
      <c r="AA44" s="17"/>
    </row>
    <row r="45" spans="1:27" ht="15.75" customHeight="1">
      <c r="A45" s="17"/>
      <c r="B45" s="17"/>
      <c r="C45" s="17" t="str">
        <f>LEFT(D14, 5)</f>
        <v>NEW S</v>
      </c>
      <c r="D45" s="17" t="s">
        <v>943</v>
      </c>
      <c r="E45" s="17"/>
      <c r="F45" s="17"/>
      <c r="G45" s="17"/>
      <c r="H45" s="17"/>
      <c r="I45" s="17"/>
      <c r="J45" s="17"/>
      <c r="K45" s="17"/>
      <c r="L45" s="17"/>
      <c r="M45" s="17"/>
      <c r="N45" s="17"/>
      <c r="O45" s="17"/>
      <c r="P45" s="17"/>
      <c r="Q45" s="17"/>
      <c r="R45" s="17"/>
      <c r="S45" s="17"/>
      <c r="T45" s="17"/>
      <c r="U45" s="17"/>
      <c r="V45" s="17"/>
      <c r="W45" s="17"/>
      <c r="X45" s="17"/>
      <c r="Y45" s="17"/>
      <c r="Z45" s="17"/>
      <c r="AA45" s="17"/>
    </row>
    <row r="46" spans="1:27" ht="15.75" customHeight="1">
      <c r="A46" s="17"/>
      <c r="B46" s="17"/>
      <c r="C46" s="17"/>
      <c r="D46" s="17" t="s">
        <v>944</v>
      </c>
      <c r="E46" s="17"/>
      <c r="F46" s="17"/>
      <c r="G46" s="17"/>
      <c r="H46" s="17"/>
      <c r="I46" s="17"/>
      <c r="J46" s="17"/>
      <c r="K46" s="17"/>
      <c r="L46" s="17"/>
      <c r="M46" s="17"/>
      <c r="N46" s="17"/>
      <c r="O46" s="17"/>
      <c r="P46" s="17"/>
      <c r="Q46" s="17"/>
      <c r="R46" s="17"/>
      <c r="S46" s="17"/>
      <c r="T46" s="17"/>
      <c r="U46" s="17"/>
      <c r="V46" s="17"/>
      <c r="W46" s="17"/>
      <c r="X46" s="17"/>
      <c r="Y46" s="17"/>
      <c r="Z46" s="17"/>
      <c r="AA46" s="17"/>
    </row>
    <row r="47" spans="1:27"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spans="1:27" ht="15.75" customHeight="1">
      <c r="A48" s="17"/>
      <c r="B48" s="17"/>
      <c r="C48" s="17" t="str">
        <f>MID(D14, 5, 7)</f>
        <v>SCH FOR</v>
      </c>
      <c r="D48" s="17" t="s">
        <v>945</v>
      </c>
      <c r="E48" s="17"/>
      <c r="F48" s="17"/>
      <c r="G48" s="17"/>
      <c r="H48" s="17"/>
      <c r="I48" s="17"/>
      <c r="J48" s="17"/>
      <c r="K48" s="17"/>
      <c r="L48" s="17"/>
      <c r="M48" s="17"/>
      <c r="N48" s="17"/>
      <c r="O48" s="17"/>
      <c r="P48" s="17"/>
      <c r="Q48" s="17"/>
      <c r="R48" s="17"/>
      <c r="S48" s="17"/>
      <c r="T48" s="17"/>
      <c r="U48" s="17"/>
      <c r="V48" s="17"/>
      <c r="W48" s="17"/>
      <c r="X48" s="17"/>
      <c r="Y48" s="17"/>
      <c r="Z48" s="17"/>
      <c r="AA48" s="17"/>
    </row>
    <row r="49" spans="1:27" ht="15.75" customHeight="1">
      <c r="A49" s="17"/>
      <c r="B49" s="17"/>
      <c r="C49" s="17"/>
      <c r="D49" s="17" t="s">
        <v>946</v>
      </c>
      <c r="E49" s="17"/>
      <c r="F49" s="17"/>
      <c r="G49" s="17"/>
      <c r="H49" s="17"/>
      <c r="I49" s="17"/>
      <c r="J49" s="17"/>
      <c r="K49" s="17"/>
      <c r="L49" s="17"/>
      <c r="M49" s="17"/>
      <c r="N49" s="17"/>
      <c r="O49" s="17"/>
      <c r="P49" s="17"/>
      <c r="Q49" s="17"/>
      <c r="R49" s="17"/>
      <c r="S49" s="17"/>
      <c r="T49" s="17"/>
      <c r="U49" s="17"/>
      <c r="V49" s="17"/>
      <c r="W49" s="17"/>
      <c r="X49" s="17"/>
      <c r="Y49" s="17"/>
      <c r="Z49" s="17"/>
      <c r="AA49" s="17"/>
    </row>
    <row r="50" spans="1:27"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spans="1:27" ht="15.75" customHeight="1">
      <c r="A51" s="17"/>
      <c r="B51" s="17"/>
      <c r="C51" s="17"/>
      <c r="D51" s="17" t="s">
        <v>947</v>
      </c>
      <c r="E51" s="17"/>
      <c r="F51" s="17"/>
      <c r="G51" s="17"/>
      <c r="H51" s="17"/>
      <c r="I51" s="17"/>
      <c r="J51" s="17"/>
      <c r="K51" s="17"/>
      <c r="L51" s="17"/>
      <c r="M51" s="17"/>
      <c r="N51" s="17"/>
      <c r="O51" s="17"/>
      <c r="P51" s="17"/>
      <c r="Q51" s="17"/>
      <c r="R51" s="17"/>
      <c r="S51" s="17"/>
      <c r="T51" s="17"/>
      <c r="U51" s="17"/>
      <c r="V51" s="17"/>
      <c r="W51" s="17"/>
      <c r="X51" s="17"/>
      <c r="Y51" s="17"/>
      <c r="Z51" s="17"/>
      <c r="AA51" s="17"/>
    </row>
    <row r="52" spans="1:27" ht="15.75" customHeight="1">
      <c r="A52" s="17"/>
      <c r="B52" s="44" t="s">
        <v>858</v>
      </c>
      <c r="C52" s="17" t="str">
        <f>RIGHT(B52, 7)</f>
        <v>- BRONX</v>
      </c>
      <c r="D52" s="17" t="s">
        <v>948</v>
      </c>
      <c r="E52" s="17"/>
      <c r="F52" s="17"/>
      <c r="G52" s="17"/>
      <c r="H52" s="17"/>
      <c r="I52" s="17"/>
      <c r="J52" s="17"/>
      <c r="K52" s="17"/>
      <c r="L52" s="17"/>
      <c r="M52" s="17"/>
      <c r="N52" s="17"/>
      <c r="O52" s="17"/>
      <c r="P52" s="17"/>
      <c r="Q52" s="17"/>
      <c r="R52" s="17"/>
      <c r="S52" s="17"/>
      <c r="T52" s="17"/>
      <c r="U52" s="17"/>
      <c r="V52" s="17"/>
      <c r="W52" s="17"/>
      <c r="X52" s="17"/>
      <c r="Y52" s="17"/>
      <c r="Z52" s="17"/>
      <c r="AA52" s="17"/>
    </row>
    <row r="53" spans="1:27"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spans="1:27" ht="15.75" customHeight="1">
      <c r="A54" s="66" t="s">
        <v>949</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spans="1:27" ht="15.75" customHeight="1">
      <c r="A55" s="17"/>
      <c r="B55" s="17"/>
      <c r="C55" s="17">
        <f t="array" ref="C55">COUNT(FIND("PO 18",J2:J17))</f>
        <v>12</v>
      </c>
      <c r="D55" s="17" t="s">
        <v>950</v>
      </c>
      <c r="E55" s="17"/>
      <c r="F55" s="17"/>
      <c r="G55" s="17"/>
      <c r="H55" s="17"/>
      <c r="I55" s="17"/>
      <c r="J55" s="17"/>
      <c r="K55" s="17"/>
      <c r="L55" s="17"/>
      <c r="M55" s="17"/>
      <c r="N55" s="17"/>
      <c r="O55" s="17"/>
      <c r="P55" s="17"/>
      <c r="Q55" s="17"/>
      <c r="R55" s="17"/>
      <c r="S55" s="17"/>
      <c r="T55" s="17"/>
      <c r="U55" s="17"/>
      <c r="V55" s="17"/>
      <c r="W55" s="17"/>
      <c r="X55" s="17"/>
      <c r="Y55" s="17"/>
      <c r="Z55" s="17"/>
      <c r="AA55" s="17"/>
    </row>
    <row r="56" spans="1:27" ht="15.75" customHeight="1">
      <c r="A56" s="17"/>
      <c r="B56" s="17"/>
      <c r="C56" s="17"/>
      <c r="D56" s="17" t="s">
        <v>951</v>
      </c>
      <c r="E56" s="17"/>
      <c r="F56" s="17"/>
      <c r="G56" s="17"/>
      <c r="H56" s="17"/>
      <c r="I56" s="17"/>
      <c r="J56" s="17"/>
      <c r="K56" s="17"/>
      <c r="L56" s="17"/>
      <c r="M56" s="17"/>
      <c r="N56" s="17"/>
      <c r="O56" s="17"/>
      <c r="P56" s="17"/>
      <c r="Q56" s="17"/>
      <c r="R56" s="17"/>
      <c r="S56" s="17"/>
      <c r="T56" s="17"/>
      <c r="U56" s="17"/>
      <c r="V56" s="17"/>
      <c r="W56" s="17"/>
      <c r="X56" s="17"/>
      <c r="Y56" s="17"/>
      <c r="Z56" s="17"/>
      <c r="AA56" s="17"/>
    </row>
    <row r="57" spans="1:27"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spans="1:27" ht="15.75" customHeight="1">
      <c r="A58" s="17"/>
      <c r="B58" s="17"/>
      <c r="C58" s="17">
        <f>COUNTIF(J2:J17,"PO 18*")</f>
        <v>12</v>
      </c>
      <c r="D58" s="17" t="s">
        <v>952</v>
      </c>
      <c r="E58" s="17"/>
      <c r="F58" s="17"/>
      <c r="G58" s="17"/>
      <c r="H58" s="17"/>
      <c r="I58" s="17"/>
      <c r="J58" s="17"/>
      <c r="K58" s="17"/>
      <c r="L58" s="17"/>
      <c r="M58" s="17"/>
      <c r="N58" s="17"/>
      <c r="O58" s="17"/>
      <c r="P58" s="17"/>
      <c r="Q58" s="17"/>
      <c r="R58" s="17"/>
      <c r="S58" s="17"/>
      <c r="T58" s="17"/>
      <c r="U58" s="17"/>
      <c r="V58" s="17"/>
      <c r="W58" s="17"/>
      <c r="X58" s="17"/>
      <c r="Y58" s="17"/>
      <c r="Z58" s="17"/>
      <c r="AA58" s="17"/>
    </row>
    <row r="59" spans="1:27"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spans="1:27" ht="15.75" customHeight="1">
      <c r="A60" s="17"/>
      <c r="B60" s="17"/>
      <c r="C60" s="17">
        <f>COUNTIFS(J2:J17, "PO 18*", H2:H17, "*Jesus")</f>
        <v>2</v>
      </c>
      <c r="D60" s="17" t="s">
        <v>953</v>
      </c>
      <c r="E60" s="17"/>
      <c r="F60" s="17"/>
      <c r="G60" s="17"/>
      <c r="H60" s="17"/>
      <c r="I60" s="17"/>
      <c r="J60" s="17"/>
      <c r="K60" s="17"/>
      <c r="L60" s="17"/>
      <c r="M60" s="17"/>
      <c r="N60" s="17"/>
      <c r="O60" s="17"/>
      <c r="P60" s="17"/>
      <c r="Q60" s="17"/>
      <c r="R60" s="17"/>
      <c r="S60" s="17"/>
      <c r="T60" s="17"/>
      <c r="U60" s="17"/>
      <c r="V60" s="17"/>
      <c r="W60" s="17"/>
      <c r="X60" s="17"/>
      <c r="Y60" s="17"/>
      <c r="Z60" s="17"/>
      <c r="AA60" s="17"/>
    </row>
    <row r="61" spans="1:27"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spans="1:27" ht="15.75" customHeight="1">
      <c r="A62" s="66" t="s">
        <v>954</v>
      </c>
      <c r="B62" s="17"/>
      <c r="C62" s="17"/>
      <c r="D62" s="17" t="s">
        <v>955</v>
      </c>
      <c r="E62" s="17"/>
      <c r="F62" s="17"/>
      <c r="G62" s="17"/>
      <c r="H62" s="17"/>
      <c r="I62" s="17"/>
      <c r="J62" s="17"/>
      <c r="K62" s="17"/>
      <c r="L62" s="17"/>
      <c r="M62" s="17"/>
      <c r="N62" s="17"/>
      <c r="O62" s="17"/>
      <c r="P62" s="17"/>
      <c r="Q62" s="17"/>
      <c r="R62" s="17"/>
      <c r="S62" s="17"/>
      <c r="T62" s="17"/>
      <c r="U62" s="17"/>
      <c r="V62" s="17"/>
      <c r="W62" s="17"/>
      <c r="X62" s="17"/>
      <c r="Y62" s="17"/>
      <c r="Z62" s="17"/>
      <c r="AA62" s="17"/>
    </row>
    <row r="63" spans="1:27" ht="15.75" customHeight="1">
      <c r="A63" s="17"/>
      <c r="B63" s="17"/>
      <c r="C63" s="17" t="b">
        <f>ISNUMBER(C39)</f>
        <v>1</v>
      </c>
      <c r="D63" s="17" t="s">
        <v>956</v>
      </c>
      <c r="E63" s="17"/>
      <c r="F63" s="17"/>
      <c r="G63" s="17"/>
      <c r="H63" s="17"/>
      <c r="I63" s="17"/>
      <c r="J63" s="17"/>
      <c r="K63" s="17"/>
      <c r="L63" s="17"/>
      <c r="M63" s="17"/>
      <c r="N63" s="17"/>
      <c r="O63" s="17"/>
      <c r="P63" s="17"/>
      <c r="Q63" s="17"/>
      <c r="R63" s="17"/>
      <c r="S63" s="17"/>
      <c r="T63" s="17"/>
      <c r="U63" s="17"/>
      <c r="V63" s="17"/>
      <c r="W63" s="17"/>
      <c r="X63" s="17"/>
      <c r="Y63" s="17"/>
      <c r="Z63" s="17"/>
      <c r="AA63" s="17"/>
    </row>
    <row r="64" spans="1:27"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spans="1:27" ht="15.75" customHeight="1">
      <c r="A65" s="66" t="s">
        <v>957</v>
      </c>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spans="1:27" ht="15.75" customHeight="1">
      <c r="A66" s="17"/>
      <c r="B66" s="9" t="s">
        <v>958</v>
      </c>
      <c r="C66" s="17"/>
      <c r="D66" s="17" t="s">
        <v>959</v>
      </c>
      <c r="E66" s="17"/>
      <c r="F66" s="17"/>
      <c r="G66" s="17"/>
      <c r="H66" s="17"/>
      <c r="I66" s="17"/>
      <c r="J66" s="17"/>
      <c r="K66" s="17"/>
      <c r="L66" s="17"/>
      <c r="M66" s="17"/>
      <c r="N66" s="17"/>
      <c r="O66" s="17"/>
      <c r="P66" s="17"/>
      <c r="Q66" s="17"/>
      <c r="R66" s="17"/>
      <c r="S66" s="17"/>
      <c r="T66" s="17"/>
      <c r="U66" s="17"/>
      <c r="V66" s="17"/>
      <c r="W66" s="17"/>
      <c r="X66" s="17"/>
      <c r="Y66" s="17"/>
      <c r="Z66" s="17"/>
      <c r="AA66" s="17"/>
    </row>
    <row r="67" spans="1:27" ht="15.75" customHeight="1">
      <c r="A67" s="17"/>
      <c r="B67" s="9" t="s">
        <v>858</v>
      </c>
      <c r="C67" s="17">
        <f>SEARCH(B66,B67)</f>
        <v>11</v>
      </c>
      <c r="D67" s="17" t="s">
        <v>960</v>
      </c>
      <c r="E67" s="17"/>
      <c r="F67" s="17"/>
      <c r="G67" s="17"/>
      <c r="H67" s="17"/>
      <c r="I67" s="17"/>
      <c r="J67" s="17"/>
      <c r="K67" s="17"/>
      <c r="L67" s="17"/>
      <c r="M67" s="17"/>
      <c r="N67" s="17"/>
      <c r="O67" s="17"/>
      <c r="P67" s="17"/>
      <c r="Q67" s="17"/>
      <c r="R67" s="17"/>
      <c r="S67" s="17"/>
      <c r="T67" s="17"/>
      <c r="U67" s="17"/>
      <c r="V67" s="17"/>
      <c r="W67" s="17"/>
      <c r="X67" s="17"/>
      <c r="Y67" s="17"/>
      <c r="Z67" s="17"/>
      <c r="AA67" s="17"/>
    </row>
    <row r="68" spans="1:27"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spans="1:27" ht="15.75" customHeight="1">
      <c r="A69" s="66" t="s">
        <v>961</v>
      </c>
      <c r="B69" s="17"/>
      <c r="C69" s="17"/>
      <c r="D69" s="17" t="s">
        <v>962</v>
      </c>
      <c r="E69" s="17"/>
      <c r="F69" s="17"/>
      <c r="G69" s="17"/>
      <c r="H69" s="17"/>
      <c r="I69" s="17"/>
      <c r="J69" s="17"/>
      <c r="K69" s="17"/>
      <c r="L69" s="17"/>
      <c r="M69" s="17"/>
      <c r="N69" s="17"/>
      <c r="O69" s="17"/>
      <c r="P69" s="17"/>
      <c r="Q69" s="17"/>
      <c r="R69" s="17"/>
      <c r="S69" s="17"/>
      <c r="T69" s="17"/>
      <c r="U69" s="17"/>
      <c r="V69" s="17"/>
      <c r="W69" s="17"/>
      <c r="X69" s="17"/>
      <c r="Y69" s="17"/>
      <c r="Z69" s="17"/>
      <c r="AA69" s="17"/>
    </row>
    <row r="70" spans="1:27" ht="15.75" customHeight="1">
      <c r="A70" s="17"/>
      <c r="B70" s="9" t="s">
        <v>195</v>
      </c>
      <c r="C70" s="17">
        <f>FIND("S-", B70)</f>
        <v>3</v>
      </c>
      <c r="D70" s="17" t="s">
        <v>963</v>
      </c>
      <c r="E70" s="17"/>
      <c r="F70" s="17"/>
      <c r="G70" s="17"/>
      <c r="H70" s="17"/>
      <c r="I70" s="17"/>
      <c r="J70" s="17"/>
      <c r="K70" s="17"/>
      <c r="L70" s="17"/>
      <c r="M70" s="17"/>
      <c r="N70" s="17"/>
      <c r="O70" s="17"/>
      <c r="P70" s="17"/>
      <c r="Q70" s="17"/>
      <c r="R70" s="17"/>
      <c r="S70" s="17"/>
      <c r="T70" s="17"/>
      <c r="U70" s="17"/>
      <c r="V70" s="17"/>
      <c r="W70" s="17"/>
      <c r="X70" s="17"/>
      <c r="Y70" s="17"/>
      <c r="Z70" s="17"/>
      <c r="AA70" s="17"/>
    </row>
    <row r="71" spans="1:27" ht="15.75" customHeight="1">
      <c r="A71" s="17"/>
      <c r="B71" s="17"/>
      <c r="C71" s="17"/>
      <c r="D71" s="17" t="s">
        <v>964</v>
      </c>
      <c r="E71" s="17"/>
      <c r="F71" s="17"/>
      <c r="G71" s="17"/>
      <c r="H71" s="17"/>
      <c r="I71" s="17"/>
      <c r="J71" s="17"/>
      <c r="K71" s="17"/>
      <c r="L71" s="17"/>
      <c r="M71" s="17"/>
      <c r="N71" s="17"/>
      <c r="O71" s="17"/>
      <c r="P71" s="17"/>
      <c r="Q71" s="17"/>
      <c r="R71" s="17"/>
      <c r="S71" s="17"/>
      <c r="T71" s="17"/>
      <c r="U71" s="17"/>
      <c r="V71" s="17"/>
      <c r="W71" s="17"/>
      <c r="X71" s="17"/>
      <c r="Y71" s="17"/>
      <c r="Z71" s="17"/>
      <c r="AA71" s="17"/>
    </row>
    <row r="72" spans="1:27"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spans="1:27"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spans="1:27" ht="15.75" customHeight="1">
      <c r="A74" s="17" t="s">
        <v>926</v>
      </c>
      <c r="B74" s="17">
        <f>ROWS('SAMPLE DATASET'!$A$2:$AA$18)</f>
        <v>17</v>
      </c>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spans="1:27" ht="15.75" customHeight="1">
      <c r="A75" s="17" t="s">
        <v>928</v>
      </c>
      <c r="B75" s="67">
        <f>SUM('SAMPLE DATASET'!$AA$2:$AA$18)</f>
        <v>14</v>
      </c>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spans="1:27"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spans="1:2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spans="1:27"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spans="1:27"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spans="1:27"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spans="1:27"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spans="1:27"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spans="1:27"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spans="1:27"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spans="1:27"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spans="1:27"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spans="1:2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spans="1:27"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spans="1:27"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spans="1:27"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spans="1:27"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spans="1:27"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spans="1:27"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spans="1:27"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spans="1:27"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spans="1:27"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spans="1:2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spans="1:27"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spans="1:27"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spans="1:27"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spans="1:27"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spans="1:27"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spans="1:27"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spans="1:27"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spans="1:27"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spans="1:27"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spans="1:2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spans="1:27"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spans="1:27"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spans="1:27"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spans="1:27"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spans="1:27"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spans="1:27"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spans="1:27"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spans="1:27"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spans="1:27"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spans="1:2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spans="1:27"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spans="1:27"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spans="1:27"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spans="1:27"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spans="1:27"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spans="1:27"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spans="1:27"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spans="1:27"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spans="1:27"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spans="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spans="1:27"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spans="1:27"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spans="1:27"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spans="1:27"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spans="1:27"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spans="1:27"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spans="1:27"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spans="1:27"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spans="1:27"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spans="1:2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spans="1:27"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spans="1:27"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spans="1:27"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spans="1:27"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spans="1:27"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spans="1:27"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spans="1:27"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spans="1:27"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spans="1:27"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spans="1:2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spans="1:27"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spans="1:27"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spans="1:27"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spans="1:27"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spans="1:27"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spans="1:27"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spans="1:27"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spans="1:27"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spans="1:27"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spans="1:2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spans="1:27"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row>
    <row r="159" spans="1:27"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row>
    <row r="160" spans="1:27"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row>
    <row r="161" spans="1:27"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row>
    <row r="162" spans="1:27"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row>
    <row r="163" spans="1:27"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row>
    <row r="164" spans="1:27"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row>
    <row r="165" spans="1:27"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row>
    <row r="166" spans="1:27"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row>
    <row r="167" spans="1:27"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row>
    <row r="168" spans="1:27"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row>
    <row r="169" spans="1:27"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row>
    <row r="170" spans="1:27"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row>
    <row r="171" spans="1:27"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row>
    <row r="172" spans="1:27"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row>
    <row r="173" spans="1:27"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row>
    <row r="174" spans="1:27"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row>
    <row r="175" spans="1:27"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row>
    <row r="176" spans="1:27"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row>
    <row r="177" spans="1:27"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row>
    <row r="178" spans="1:27"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row>
    <row r="179" spans="1:27"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row>
    <row r="180" spans="1:27"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row>
    <row r="181" spans="1:27"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row>
    <row r="182" spans="1:27"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row>
    <row r="183" spans="1:27"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row>
    <row r="184" spans="1:27"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row>
    <row r="185" spans="1:27"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row>
    <row r="186" spans="1:27"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row>
    <row r="187" spans="1:27"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row>
    <row r="188" spans="1:27"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row>
    <row r="189" spans="1:27"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row>
    <row r="190" spans="1:27"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row>
    <row r="191" spans="1:27"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row>
    <row r="192" spans="1:27"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row>
    <row r="193" spans="1:27"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row>
    <row r="194" spans="1:27"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row>
    <row r="195" spans="1:27"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row>
    <row r="196" spans="1:27"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row>
    <row r="197" spans="1:27"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spans="1:27"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row>
    <row r="199" spans="1:27"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row>
    <row r="200" spans="1:27"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row>
    <row r="201" spans="1:27"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row>
    <row r="202" spans="1:27"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row>
    <row r="203" spans="1:27"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row>
    <row r="204" spans="1:27"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row>
    <row r="205" spans="1:27"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row>
    <row r="206" spans="1:27"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row>
    <row r="207" spans="1:2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row>
    <row r="208" spans="1:27"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row>
    <row r="209" spans="1:27"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row>
    <row r="210" spans="1:27"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row>
    <row r="211" spans="1:27"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row>
    <row r="212" spans="1:27"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row>
    <row r="213" spans="1:27"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row>
    <row r="214" spans="1:27"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row>
    <row r="215" spans="1:27"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row>
    <row r="216" spans="1:27"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row>
    <row r="217" spans="1:27"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row>
    <row r="218" spans="1:27"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row>
    <row r="219" spans="1:27"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row>
    <row r="220" spans="1:27"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row>
    <row r="221" spans="1:27"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row>
    <row r="222" spans="1:27"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row>
    <row r="223" spans="1:27"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row>
    <row r="224" spans="1:27"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row>
    <row r="225" spans="1:27"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row>
    <row r="226" spans="1:27"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row>
    <row r="227" spans="1:27"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row>
    <row r="228" spans="1:27"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row>
    <row r="229" spans="1:27"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row>
    <row r="230" spans="1:27"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row>
    <row r="231" spans="1:27"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row>
    <row r="232" spans="1:27"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row>
    <row r="233" spans="1:27"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row>
    <row r="234" spans="1:27"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row>
    <row r="235" spans="1:27"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row>
    <row r="236" spans="1:27"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row>
    <row r="237" spans="1:27"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row>
    <row r="238" spans="1:27"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row>
    <row r="239" spans="1:27"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row>
    <row r="240" spans="1:27"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row>
    <row r="241" spans="1:27"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row>
    <row r="242" spans="1:27"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row>
    <row r="243" spans="1:27"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row>
    <row r="244" spans="1:27"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row>
    <row r="245" spans="1:27"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row>
    <row r="246" spans="1:27"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row>
    <row r="247" spans="1:27"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row>
    <row r="248" spans="1:27"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row>
    <row r="249" spans="1:27"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row>
    <row r="250" spans="1:27"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row>
    <row r="251" spans="1:27"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row>
    <row r="252" spans="1:27"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row>
    <row r="253" spans="1:27"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row>
    <row r="254" spans="1:27"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row>
    <row r="255" spans="1:27"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row>
    <row r="256" spans="1:27"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row>
    <row r="257" spans="1:27"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row>
    <row r="258" spans="1:27"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row>
    <row r="259" spans="1:27"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row>
    <row r="260" spans="1:27"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row>
    <row r="261" spans="1:27"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row>
    <row r="262" spans="1:27"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row>
    <row r="263" spans="1:27"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row>
    <row r="264" spans="1:27"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row>
    <row r="265" spans="1:27"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row>
    <row r="266" spans="1:27"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row>
    <row r="267" spans="1:27"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row>
    <row r="268" spans="1:27"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row>
    <row r="269" spans="1:27"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row>
    <row r="270" spans="1:27"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row>
    <row r="271" spans="1:27"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row>
    <row r="272" spans="1:27"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row>
    <row r="273" spans="1:27"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row>
    <row r="274" spans="1:27"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row>
    <row r="275" spans="1:27"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row>
    <row r="276" spans="1:27"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row>
    <row r="277" spans="1:27"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row>
    <row r="278" spans="1:27"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row>
    <row r="279" spans="1:27"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row>
    <row r="280" spans="1:27"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row>
    <row r="281" spans="1:27"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row>
    <row r="282" spans="1:27"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row>
    <row r="283" spans="1:27"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row>
    <row r="284" spans="1:27"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row>
    <row r="285" spans="1:27"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row>
    <row r="286" spans="1:27"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row>
    <row r="287" spans="1:27"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row>
    <row r="288" spans="1:27"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row>
    <row r="289" spans="1:27"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row>
    <row r="290" spans="1:27"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row>
    <row r="291" spans="1:27"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row>
    <row r="292" spans="1:27"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row>
    <row r="293" spans="1:27"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row>
    <row r="294" spans="1:27"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row>
    <row r="295" spans="1:27"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row>
    <row r="296" spans="1:27"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row>
    <row r="297" spans="1:27"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row>
    <row r="298" spans="1:27"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row>
    <row r="299" spans="1:27"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row>
    <row r="300" spans="1:27"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row>
    <row r="301" spans="1:27"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row>
    <row r="302" spans="1:27"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row>
    <row r="303" spans="1:27"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row>
    <row r="304" spans="1:27"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row>
    <row r="305" spans="1:27"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row>
    <row r="306" spans="1:27"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row>
    <row r="307" spans="1:27"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row>
    <row r="308" spans="1:27"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row>
    <row r="309" spans="1:27"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row>
    <row r="310" spans="1:27"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row>
    <row r="311" spans="1:27"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row>
    <row r="312" spans="1:27"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row>
    <row r="313" spans="1:27"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row>
    <row r="314" spans="1:27"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row>
    <row r="315" spans="1:27"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row>
    <row r="316" spans="1:27"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row>
    <row r="317" spans="1:27"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row>
    <row r="318" spans="1:27"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row>
    <row r="319" spans="1:27"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row>
    <row r="320" spans="1:27"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row>
    <row r="321" spans="1:27"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row>
    <row r="322" spans="1:27"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row>
    <row r="323" spans="1:27"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row>
    <row r="324" spans="1:27"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row>
    <row r="325" spans="1:27"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row>
    <row r="326" spans="1:27"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row>
    <row r="327" spans="1:27"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row>
    <row r="328" spans="1:27"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row>
    <row r="329" spans="1:27"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row>
    <row r="330" spans="1:27"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row>
    <row r="331" spans="1:27"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row>
    <row r="332" spans="1:27"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row>
    <row r="333" spans="1:27"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row>
    <row r="334" spans="1:27"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row>
    <row r="335" spans="1:27"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row>
    <row r="336" spans="1:27"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row>
    <row r="337" spans="1:27"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row>
    <row r="338" spans="1:27"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row>
    <row r="339" spans="1:27"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row>
    <row r="340" spans="1:27"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row>
    <row r="341" spans="1:27"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row>
    <row r="342" spans="1:27"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row>
    <row r="343" spans="1:27"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row>
    <row r="344" spans="1:27"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row>
    <row r="345" spans="1:27"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row>
    <row r="346" spans="1:27"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row>
    <row r="347" spans="1:27"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row>
    <row r="348" spans="1:27"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row>
    <row r="349" spans="1:27"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row>
    <row r="350" spans="1:27"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row>
    <row r="351" spans="1:27"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row>
    <row r="352" spans="1:27"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row>
    <row r="353" spans="1:27"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row>
    <row r="354" spans="1:27"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row>
    <row r="355" spans="1:27"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row>
    <row r="356" spans="1:27"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row>
    <row r="357" spans="1:27"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row>
    <row r="358" spans="1:27"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row>
    <row r="359" spans="1:27"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row>
    <row r="360" spans="1:27"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row>
    <row r="361" spans="1:27"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row>
    <row r="362" spans="1:27"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row>
    <row r="363" spans="1:27"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row>
    <row r="364" spans="1:27"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row>
    <row r="365" spans="1:27"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row>
    <row r="366" spans="1:27"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row>
    <row r="367" spans="1:27"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row>
    <row r="368" spans="1:27"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row>
    <row r="369" spans="1:27"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row>
    <row r="370" spans="1:27"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row>
    <row r="371" spans="1:27"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row>
    <row r="372" spans="1:27"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row>
    <row r="373" spans="1:27"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row>
    <row r="374" spans="1:27"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row>
    <row r="375" spans="1:27"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row>
    <row r="376" spans="1:27"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row>
    <row r="377" spans="1:27"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row>
    <row r="378" spans="1:27" ht="15.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row>
    <row r="379" spans="1:27" ht="15.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row>
    <row r="380" spans="1:27" ht="15.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row>
    <row r="381" spans="1:27" ht="15.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row>
    <row r="382" spans="1:27" ht="15.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row>
    <row r="383" spans="1:27" ht="15.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row>
    <row r="384" spans="1:27" ht="15.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row>
    <row r="385" spans="1:27" ht="15.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row>
    <row r="386" spans="1:27" ht="15.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row>
    <row r="387" spans="1:27" ht="15.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row>
    <row r="388" spans="1:27" ht="15.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row>
    <row r="389" spans="1:27" ht="15.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row>
    <row r="390" spans="1:27" ht="15.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row>
    <row r="391" spans="1:27" ht="15.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row>
    <row r="392" spans="1:27" ht="15.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row>
    <row r="393" spans="1:27" ht="15.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row>
    <row r="394" spans="1:27" ht="15.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row>
    <row r="395" spans="1:27" ht="15.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row>
    <row r="396" spans="1:27" ht="15.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row>
    <row r="397" spans="1:27" ht="15.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row>
    <row r="398" spans="1:27" ht="15.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row>
    <row r="399" spans="1:27" ht="15.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row>
    <row r="400" spans="1:27" ht="15.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row>
    <row r="401" spans="1:27" ht="15.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row>
    <row r="402" spans="1:27" ht="15.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row>
    <row r="403" spans="1:27" ht="15.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row>
    <row r="404" spans="1:27" ht="15.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row>
    <row r="405" spans="1:27" ht="15.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row>
    <row r="406" spans="1:27" ht="15.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row>
    <row r="407" spans="1:27" ht="15.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row>
    <row r="408" spans="1:27" ht="15.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row>
    <row r="409" spans="1:27" ht="15.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row>
    <row r="410" spans="1:27" ht="15.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row>
    <row r="411" spans="1:27" ht="15.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row>
    <row r="412" spans="1:27" ht="15.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row>
    <row r="413" spans="1:27" ht="15.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row>
    <row r="414" spans="1:27" ht="15.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row>
    <row r="415" spans="1:27" ht="15.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row>
    <row r="416" spans="1:27" ht="15.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row>
    <row r="417" spans="1:27" ht="15.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row>
    <row r="418" spans="1:27" ht="15.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row>
    <row r="419" spans="1:27" ht="15.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row>
    <row r="420" spans="1:27" ht="15.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row>
    <row r="421" spans="1:27" ht="15.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row>
    <row r="422" spans="1:27" ht="15.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row>
    <row r="423" spans="1:27" ht="15.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row>
    <row r="424" spans="1:27" ht="15.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row>
    <row r="425" spans="1:27" ht="15.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row>
    <row r="426" spans="1:27" ht="15.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row>
    <row r="427" spans="1:27" ht="15.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row>
    <row r="428" spans="1:27" ht="15.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row>
    <row r="429" spans="1:27" ht="15.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row>
    <row r="430" spans="1:27" ht="15.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row>
    <row r="431" spans="1:27" ht="15.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row>
    <row r="432" spans="1:27" ht="15.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row>
    <row r="433" spans="1:27" ht="15.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row>
    <row r="434" spans="1:27" ht="15.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row>
    <row r="435" spans="1:27" ht="15.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row>
    <row r="436" spans="1:27" ht="15.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row>
    <row r="437" spans="1:27" ht="15.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row>
    <row r="438" spans="1:27" ht="15.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row>
    <row r="439" spans="1:27" ht="15.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row>
    <row r="440" spans="1:27" ht="15.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row>
    <row r="441" spans="1:27" ht="15.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row>
    <row r="442" spans="1:27" ht="15.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row>
    <row r="443" spans="1:27" ht="15.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row>
    <row r="444" spans="1:27" ht="15.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row>
    <row r="445" spans="1:27" ht="15.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row>
    <row r="446" spans="1:27" ht="15.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row>
    <row r="447" spans="1:27" ht="15.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row>
    <row r="448" spans="1:27" ht="15.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row>
    <row r="449" spans="1:27" ht="15.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row>
    <row r="450" spans="1:27" ht="15.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row>
    <row r="451" spans="1:27" ht="15.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row>
    <row r="452" spans="1:27" ht="15.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row>
    <row r="453" spans="1:27" ht="15.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row>
    <row r="454" spans="1:27" ht="15.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row>
    <row r="455" spans="1:27" ht="15.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row>
    <row r="456" spans="1:27" ht="15.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row>
    <row r="457" spans="1:27" ht="15.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row>
    <row r="458" spans="1:27" ht="15.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row>
    <row r="459" spans="1:27" ht="15.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row>
    <row r="460" spans="1:27" ht="15.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row>
    <row r="461" spans="1:27" ht="15.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row>
    <row r="462" spans="1:27" ht="15.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row>
    <row r="463" spans="1:27" ht="15.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row>
    <row r="464" spans="1:27" ht="15.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row>
    <row r="465" spans="1:27" ht="15.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row>
    <row r="466" spans="1:27" ht="15.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row>
    <row r="467" spans="1:27" ht="15.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row>
    <row r="468" spans="1:27" ht="15.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row>
    <row r="469" spans="1:27" ht="15.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row>
    <row r="470" spans="1:27" ht="15.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row>
    <row r="471" spans="1:27" ht="15.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row>
    <row r="472" spans="1:27" ht="15.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row>
    <row r="473" spans="1:27" ht="15.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row>
    <row r="474" spans="1:27" ht="15.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row>
    <row r="475" spans="1:27" ht="15.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row>
    <row r="476" spans="1:27" ht="15.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row>
    <row r="477" spans="1:27" ht="15.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row>
    <row r="478" spans="1:27" ht="15.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row>
    <row r="479" spans="1:27" ht="15.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row>
    <row r="480" spans="1:27" ht="15.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row>
    <row r="481" spans="1:27" ht="15.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row>
    <row r="482" spans="1:27" ht="15.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row>
    <row r="483" spans="1:27" ht="15.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row>
    <row r="484" spans="1:27" ht="15.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row>
    <row r="485" spans="1:27" ht="15.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row>
    <row r="486" spans="1:27" ht="15.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row>
    <row r="487" spans="1:27" ht="15.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row>
    <row r="488" spans="1:27" ht="15.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row>
    <row r="489" spans="1:27" ht="15.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row>
    <row r="490" spans="1:27" ht="15.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row>
    <row r="491" spans="1:27" ht="15.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row>
    <row r="492" spans="1:27" ht="15.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row>
    <row r="493" spans="1:27" ht="15.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row>
    <row r="494" spans="1:27" ht="15.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row>
    <row r="495" spans="1:27" ht="15.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row>
    <row r="496" spans="1:27" ht="15.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row>
    <row r="497" spans="1:27" ht="15.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row>
    <row r="498" spans="1:27" ht="15.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row>
    <row r="499" spans="1:27" ht="15.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row>
    <row r="500" spans="1:27" ht="15.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row>
    <row r="501" spans="1:27" ht="15.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row>
    <row r="502" spans="1:27" ht="15.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row>
    <row r="503" spans="1:27" ht="15.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row>
    <row r="504" spans="1:27" ht="15.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row>
    <row r="505" spans="1:27" ht="15.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row>
    <row r="506" spans="1:27" ht="15.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row>
    <row r="507" spans="1:27" ht="15.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row>
    <row r="508" spans="1:27" ht="15.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row>
    <row r="509" spans="1:27" ht="15.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row>
    <row r="510" spans="1:27" ht="15.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row>
    <row r="511" spans="1:27" ht="15.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row>
    <row r="512" spans="1:27" ht="15.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row>
    <row r="513" spans="1:27" ht="15.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row>
    <row r="514" spans="1:27" ht="15.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row>
    <row r="515" spans="1:27" ht="15.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row>
    <row r="516" spans="1:27" ht="15.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row>
    <row r="517" spans="1:27" ht="15.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row>
    <row r="518" spans="1:27" ht="15.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row>
    <row r="519" spans="1:27" ht="15.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row>
    <row r="520" spans="1:27" ht="15.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row>
    <row r="521" spans="1:27" ht="15.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row>
    <row r="522" spans="1:27" ht="15.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row>
    <row r="523" spans="1:27" ht="15.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row>
    <row r="524" spans="1:27" ht="15.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row>
    <row r="525" spans="1:27" ht="15.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row>
    <row r="526" spans="1:27" ht="15.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row>
    <row r="527" spans="1:27" ht="15.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row>
    <row r="528" spans="1:27" ht="15.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row>
    <row r="529" spans="1:27" ht="15.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row>
    <row r="530" spans="1:27" ht="15.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row>
    <row r="531" spans="1:27" ht="15.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row>
    <row r="532" spans="1:27" ht="15.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row>
    <row r="533" spans="1:27" ht="15.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row>
    <row r="534" spans="1:27" ht="15.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row>
    <row r="535" spans="1:27" ht="15.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row>
    <row r="536" spans="1:27" ht="15.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row>
    <row r="537" spans="1:27" ht="15.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row>
    <row r="538" spans="1:27" ht="15.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row>
    <row r="539" spans="1:27" ht="15.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row>
    <row r="540" spans="1:27" ht="15.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row>
    <row r="541" spans="1:27" ht="15.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row>
    <row r="542" spans="1:27" ht="15.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row>
    <row r="543" spans="1:27" ht="15.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row>
    <row r="544" spans="1:27" ht="15.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row>
    <row r="545" spans="1:27" ht="15.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row>
    <row r="546" spans="1:27" ht="15.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row>
    <row r="547" spans="1:27" ht="15.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row>
    <row r="548" spans="1:27" ht="15.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row>
    <row r="549" spans="1:27" ht="15.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row>
    <row r="550" spans="1:27" ht="15.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row>
    <row r="551" spans="1:27" ht="15.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row>
    <row r="552" spans="1:27" ht="15.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row>
    <row r="553" spans="1:27" ht="15.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row>
    <row r="554" spans="1:27" ht="15.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row>
    <row r="555" spans="1:27" ht="15.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row>
    <row r="556" spans="1:27" ht="15.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row>
    <row r="557" spans="1:27" ht="15.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row>
    <row r="558" spans="1:27" ht="15.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row>
    <row r="559" spans="1:27" ht="15.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row>
    <row r="560" spans="1:27" ht="15.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row>
    <row r="561" spans="1:27" ht="15.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row>
    <row r="562" spans="1:27" ht="15.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row>
    <row r="563" spans="1:27" ht="15.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row>
    <row r="564" spans="1:27" ht="15.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row>
    <row r="565" spans="1:27" ht="15.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row>
    <row r="566" spans="1:27" ht="15.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row>
    <row r="567" spans="1:27" ht="15.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row>
    <row r="568" spans="1:27" ht="15.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row>
    <row r="569" spans="1:27" ht="15.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row>
    <row r="570" spans="1:27" ht="15.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row>
    <row r="571" spans="1:27" ht="15.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row>
    <row r="572" spans="1:27" ht="15.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row>
    <row r="573" spans="1:27" ht="15.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row>
    <row r="574" spans="1:27" ht="15.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row>
    <row r="575" spans="1:27" ht="15.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row>
    <row r="576" spans="1:27" ht="15.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row>
    <row r="577" spans="1:27" ht="15.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row>
    <row r="578" spans="1:27" ht="15.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row>
    <row r="579" spans="1:27" ht="15.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row>
    <row r="580" spans="1:27" ht="15.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row>
    <row r="581" spans="1:27" ht="15.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row>
    <row r="582" spans="1:27" ht="15.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row>
    <row r="583" spans="1:27" ht="15.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row>
    <row r="584" spans="1:27" ht="15.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row>
    <row r="585" spans="1:27" ht="15.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row>
    <row r="586" spans="1:27" ht="15.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row>
    <row r="587" spans="1:27" ht="15.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row>
    <row r="588" spans="1:27" ht="15.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row>
    <row r="589" spans="1:27" ht="15.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row>
    <row r="590" spans="1:27" ht="15.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row>
    <row r="591" spans="1:27" ht="15.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row>
    <row r="592" spans="1:27" ht="15.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row>
    <row r="593" spans="1:27" ht="15.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row>
    <row r="594" spans="1:27" ht="15.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row>
    <row r="595" spans="1:27" ht="15.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row>
    <row r="596" spans="1:27" ht="15.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row>
    <row r="597" spans="1:27" ht="15.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row>
    <row r="598" spans="1:27" ht="15.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row>
    <row r="599" spans="1:27" ht="15.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row>
    <row r="600" spans="1:27" ht="15.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row>
    <row r="601" spans="1:27" ht="15.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row>
    <row r="602" spans="1:27" ht="15.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row>
    <row r="603" spans="1:27" ht="15.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row>
    <row r="604" spans="1:27" ht="15.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row>
    <row r="605" spans="1:27" ht="15.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row>
    <row r="606" spans="1:27" ht="15.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row>
    <row r="607" spans="1:27" ht="15.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row>
    <row r="608" spans="1:27" ht="15.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row>
    <row r="609" spans="1:27" ht="15.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row>
    <row r="610" spans="1:27" ht="15.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row>
    <row r="611" spans="1:27" ht="15.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row>
    <row r="612" spans="1:27" ht="15.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row>
    <row r="613" spans="1:27" ht="15.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row>
    <row r="614" spans="1:27" ht="15.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row>
    <row r="615" spans="1:27" ht="15.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row>
    <row r="616" spans="1:27" ht="15.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row>
    <row r="617" spans="1:27" ht="15.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row>
    <row r="618" spans="1:27" ht="15.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row>
    <row r="619" spans="1:27" ht="15.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row>
    <row r="620" spans="1:27" ht="15.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row>
    <row r="621" spans="1:27" ht="15.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row>
    <row r="622" spans="1:27" ht="15.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row>
    <row r="623" spans="1:27" ht="15.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row>
    <row r="624" spans="1:27" ht="15.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row>
    <row r="625" spans="1:27" ht="15.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row>
    <row r="626" spans="1:27" ht="15.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row>
    <row r="627" spans="1:27" ht="15.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row>
    <row r="628" spans="1:27" ht="15.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row>
    <row r="629" spans="1:27" ht="15.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row>
    <row r="630" spans="1:27" ht="15.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row>
    <row r="631" spans="1:27" ht="15.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row>
    <row r="632" spans="1:27" ht="15.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row>
    <row r="633" spans="1:27" ht="15.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row>
    <row r="634" spans="1:27" ht="15.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row>
    <row r="635" spans="1:27" ht="15.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row>
    <row r="636" spans="1:27" ht="15.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row>
    <row r="637" spans="1:27" ht="15.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row>
    <row r="638" spans="1:27" ht="15.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row>
    <row r="639" spans="1:27" ht="15.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row>
    <row r="640" spans="1:27" ht="15.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row>
    <row r="641" spans="1:27" ht="15.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row>
    <row r="642" spans="1:27" ht="15.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row>
    <row r="643" spans="1:27" ht="15.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row>
    <row r="644" spans="1:27" ht="15.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row>
    <row r="645" spans="1:27" ht="15.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row>
    <row r="646" spans="1:27" ht="15.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row>
    <row r="647" spans="1:27" ht="15.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row>
    <row r="648" spans="1:27" ht="15.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row>
    <row r="649" spans="1:27" ht="15.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row>
    <row r="650" spans="1:27" ht="15.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row>
    <row r="651" spans="1:27" ht="15.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row>
    <row r="652" spans="1:27" ht="15.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row>
    <row r="653" spans="1:27" ht="15.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row>
    <row r="654" spans="1:27" ht="15.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row>
    <row r="655" spans="1:27" ht="15.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row>
    <row r="656" spans="1:27" ht="15.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row>
    <row r="657" spans="1:27" ht="15.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row>
    <row r="658" spans="1:27" ht="15.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row>
    <row r="659" spans="1:27" ht="15.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row>
    <row r="660" spans="1:27" ht="15.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row>
    <row r="661" spans="1:27" ht="15.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row>
    <row r="662" spans="1:27" ht="15.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row>
    <row r="663" spans="1:27" ht="15.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row>
    <row r="664" spans="1:27" ht="15.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row>
    <row r="665" spans="1:27" ht="15.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row>
    <row r="666" spans="1:27" ht="15.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row>
    <row r="667" spans="1:27" ht="15.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row>
    <row r="668" spans="1:27" ht="15.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row>
    <row r="669" spans="1:27" ht="15.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row>
    <row r="670" spans="1:27" ht="15.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row>
    <row r="671" spans="1:27" ht="15.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row>
    <row r="672" spans="1:27" ht="15.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row>
    <row r="673" spans="1:27" ht="15.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row>
    <row r="674" spans="1:27" ht="15.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row>
    <row r="675" spans="1:27" ht="15.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row>
    <row r="676" spans="1:27" ht="15.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row>
    <row r="677" spans="1:27" ht="15.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row>
    <row r="678" spans="1:27" ht="15.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row>
    <row r="679" spans="1:27" ht="15.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row>
    <row r="680" spans="1:27" ht="15.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row>
    <row r="681" spans="1:27" ht="15.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row>
    <row r="682" spans="1:27" ht="15.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row>
    <row r="683" spans="1:27" ht="15.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row>
    <row r="684" spans="1:27" ht="15.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row>
    <row r="685" spans="1:27" ht="15.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row>
    <row r="686" spans="1:27" ht="15.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row>
    <row r="687" spans="1:27" ht="15.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row>
    <row r="688" spans="1:27" ht="15.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row>
    <row r="689" spans="1:27" ht="15.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row>
    <row r="690" spans="1:27" ht="15.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row>
    <row r="691" spans="1:27" ht="15.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row>
    <row r="692" spans="1:27" ht="15.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row>
    <row r="693" spans="1:27" ht="15.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row>
    <row r="694" spans="1:27" ht="15.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row>
    <row r="695" spans="1:27" ht="15.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row>
    <row r="696" spans="1:27" ht="15.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row>
    <row r="697" spans="1:27" ht="15.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row>
    <row r="698" spans="1:27" ht="15.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row>
    <row r="699" spans="1:27" ht="15.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row>
    <row r="700" spans="1:27" ht="15.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row>
    <row r="701" spans="1:27" ht="15.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row>
    <row r="702" spans="1:27" ht="15.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row>
    <row r="703" spans="1:27" ht="15.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row>
    <row r="704" spans="1:27" ht="15.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row>
    <row r="705" spans="1:27" ht="15.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row>
    <row r="706" spans="1:27" ht="15.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row>
    <row r="707" spans="1:27" ht="15.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row>
    <row r="708" spans="1:27" ht="15.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row>
    <row r="709" spans="1:27" ht="15.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row>
    <row r="710" spans="1:27" ht="15.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row>
    <row r="711" spans="1:27" ht="15.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row>
    <row r="712" spans="1:27" ht="15.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row>
    <row r="713" spans="1:27" ht="15.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row>
    <row r="714" spans="1:27" ht="15.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row>
    <row r="715" spans="1:27" ht="15.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row>
    <row r="716" spans="1:27" ht="15.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row>
    <row r="717" spans="1:27" ht="15.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row>
    <row r="718" spans="1:27" ht="15.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row>
    <row r="719" spans="1:27" ht="15.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row>
    <row r="720" spans="1:27" ht="15.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row>
    <row r="721" spans="1:27" ht="15.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row>
    <row r="722" spans="1:27" ht="15.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row>
    <row r="723" spans="1:27" ht="15.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row>
    <row r="724" spans="1:27" ht="15.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row>
    <row r="725" spans="1:27" ht="15.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row>
    <row r="726" spans="1:27" ht="15.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row>
    <row r="727" spans="1:27" ht="15.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row>
    <row r="728" spans="1:27" ht="15.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row>
    <row r="729" spans="1:27" ht="15.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row>
    <row r="730" spans="1:27" ht="15.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row>
    <row r="731" spans="1:27" ht="15.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row>
    <row r="732" spans="1:27" ht="15.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row>
    <row r="733" spans="1:27" ht="15.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row>
    <row r="734" spans="1:27" ht="15.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row>
    <row r="735" spans="1:27" ht="15.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row>
    <row r="736" spans="1:27" ht="15.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row>
    <row r="737" spans="1:27" ht="15.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row>
    <row r="738" spans="1:27" ht="15.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row>
    <row r="739" spans="1:27" ht="15.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row>
    <row r="740" spans="1:27" ht="15.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row>
    <row r="741" spans="1:27" ht="15.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row>
    <row r="742" spans="1:27" ht="15.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row>
    <row r="743" spans="1:27" ht="15.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row>
    <row r="744" spans="1:27" ht="15.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row>
    <row r="745" spans="1:27" ht="15.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row>
    <row r="746" spans="1:27" ht="15.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row>
    <row r="747" spans="1:27" ht="15.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row>
    <row r="748" spans="1:27" ht="15.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row>
    <row r="749" spans="1:27" ht="15.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row>
    <row r="750" spans="1:27" ht="15.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row>
    <row r="751" spans="1:27" ht="15.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row>
    <row r="752" spans="1:27" ht="15.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row>
    <row r="753" spans="1:27" ht="15.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row>
    <row r="754" spans="1:27" ht="15.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row>
    <row r="755" spans="1:27" ht="15.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row>
    <row r="756" spans="1:27" ht="15.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row>
    <row r="757" spans="1:27" ht="15.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row>
    <row r="758" spans="1:27" ht="15.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row>
    <row r="759" spans="1:27" ht="15.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row>
    <row r="760" spans="1:27" ht="15.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row>
    <row r="761" spans="1:27" ht="15.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row>
    <row r="762" spans="1:27" ht="15.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row>
    <row r="763" spans="1:27" ht="15.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row>
    <row r="764" spans="1:27" ht="15.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row>
    <row r="765" spans="1:27" ht="15.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row>
    <row r="766" spans="1:27" ht="15.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row>
    <row r="767" spans="1:27" ht="15.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row>
    <row r="768" spans="1:27" ht="15.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row>
    <row r="769" spans="1:27" ht="15.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row>
    <row r="770" spans="1:27" ht="15.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row>
    <row r="771" spans="1:27" ht="15.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row>
    <row r="772" spans="1:27" ht="15.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row>
    <row r="773" spans="1:27" ht="15.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row>
    <row r="774" spans="1:27" ht="15.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row>
    <row r="775" spans="1:27" ht="15.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row>
    <row r="776" spans="1:27" ht="15.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row>
    <row r="777" spans="1:27" ht="15.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row>
    <row r="778" spans="1:27" ht="15.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row>
    <row r="779" spans="1:27" ht="15.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row>
    <row r="780" spans="1:27" ht="15.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row>
    <row r="781" spans="1:27" ht="15.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row>
    <row r="782" spans="1:27" ht="15.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row>
    <row r="783" spans="1:27" ht="15.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row>
    <row r="784" spans="1:27" ht="15.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row>
    <row r="785" spans="1:27" ht="15.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row>
    <row r="786" spans="1:27" ht="15.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row>
    <row r="787" spans="1:27" ht="15.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row>
    <row r="788" spans="1:27" ht="15.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row>
    <row r="789" spans="1:27" ht="15.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row>
    <row r="790" spans="1:27" ht="15.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row>
    <row r="791" spans="1:27" ht="15.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row>
    <row r="792" spans="1:27" ht="15.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row>
    <row r="793" spans="1:27" ht="15.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row>
    <row r="794" spans="1:27" ht="15.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row>
    <row r="795" spans="1:27" ht="15.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row>
    <row r="796" spans="1:27" ht="15.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row>
    <row r="797" spans="1:27" ht="15.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row>
    <row r="798" spans="1:27" ht="15.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row>
    <row r="799" spans="1:27" ht="15.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row>
    <row r="800" spans="1:27" ht="15.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row>
    <row r="801" spans="1:27" ht="15.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row>
    <row r="802" spans="1:27" ht="15.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row>
    <row r="803" spans="1:27" ht="15.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row>
    <row r="804" spans="1:27" ht="15.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row>
    <row r="805" spans="1:27" ht="15.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row>
    <row r="806" spans="1:27" ht="15.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row>
    <row r="807" spans="1:27" ht="15.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row>
    <row r="808" spans="1:27" ht="15.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row>
    <row r="809" spans="1:27" ht="15.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row>
    <row r="810" spans="1:27" ht="15.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row>
    <row r="811" spans="1:27" ht="15.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row>
    <row r="812" spans="1:27" ht="15.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row>
    <row r="813" spans="1:27" ht="15.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row>
    <row r="814" spans="1:27" ht="15.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row>
    <row r="815" spans="1:27" ht="15.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row>
    <row r="816" spans="1:27" ht="15.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row>
    <row r="817" spans="1:27" ht="15.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row>
    <row r="818" spans="1:27" ht="15.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row>
    <row r="819" spans="1:27" ht="15.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row>
    <row r="820" spans="1:27" ht="15.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row>
    <row r="821" spans="1:27" ht="15.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row>
    <row r="822" spans="1:27" ht="15.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row>
    <row r="823" spans="1:27" ht="15.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row>
    <row r="824" spans="1:27" ht="15.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row>
    <row r="825" spans="1:27" ht="15.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row>
    <row r="826" spans="1:27" ht="15.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row>
    <row r="827" spans="1:27" ht="15.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row>
    <row r="828" spans="1:27" ht="15.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row>
    <row r="829" spans="1:27" ht="15.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row>
    <row r="830" spans="1:27" ht="15.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row>
    <row r="831" spans="1:27" ht="15.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row>
    <row r="832" spans="1:27" ht="15.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row>
    <row r="833" spans="1:27" ht="15.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row>
    <row r="834" spans="1:27" ht="15.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row>
    <row r="835" spans="1:27" ht="15.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row>
    <row r="836" spans="1:27" ht="15.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row>
    <row r="837" spans="1:27" ht="15.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row>
    <row r="838" spans="1:27" ht="15.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row>
    <row r="839" spans="1:27" ht="15.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row>
    <row r="840" spans="1:27" ht="15.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row>
    <row r="841" spans="1:27" ht="15.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row>
    <row r="842" spans="1:27" ht="15.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row>
    <row r="843" spans="1:27" ht="15.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row>
    <row r="844" spans="1:27" ht="15.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row>
    <row r="845" spans="1:27" ht="15.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row>
    <row r="846" spans="1:27" ht="15.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row>
    <row r="847" spans="1:27" ht="15.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row>
    <row r="848" spans="1:27" ht="15.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row>
    <row r="849" spans="1:27" ht="15.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row>
    <row r="850" spans="1:27" ht="15.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row>
    <row r="851" spans="1:27" ht="15.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row>
    <row r="852" spans="1:27" ht="15.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row>
    <row r="853" spans="1:27" ht="15.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row>
    <row r="854" spans="1:27" ht="15.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row>
    <row r="855" spans="1:27" ht="15.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row>
    <row r="856" spans="1:27" ht="15.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row>
    <row r="857" spans="1:27" ht="15.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row>
    <row r="858" spans="1:27" ht="15.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row>
    <row r="859" spans="1:27" ht="15.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row>
    <row r="860" spans="1:27" ht="15.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row>
    <row r="861" spans="1:27" ht="15.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row>
    <row r="862" spans="1:27" ht="15.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row>
    <row r="863" spans="1:27" ht="15.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row>
    <row r="864" spans="1:27" ht="15.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row>
    <row r="865" spans="1:27" ht="15.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row>
    <row r="866" spans="1:27" ht="15.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row>
    <row r="867" spans="1:27" ht="15.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row>
    <row r="868" spans="1:27" ht="15.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row>
    <row r="869" spans="1:27" ht="15.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row>
    <row r="870" spans="1:27" ht="15.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row>
    <row r="871" spans="1:27" ht="15.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row>
    <row r="872" spans="1:27" ht="15.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row>
    <row r="873" spans="1:27" ht="15.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row>
    <row r="874" spans="1:27" ht="15.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row>
    <row r="875" spans="1:27" ht="15.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row>
    <row r="876" spans="1:27" ht="15.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row>
    <row r="877" spans="1:27" ht="15.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row>
    <row r="878" spans="1:27" ht="15.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row>
    <row r="879" spans="1:27" ht="15.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row>
    <row r="880" spans="1:27" ht="15.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row>
    <row r="881" spans="1:27" ht="15.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row>
    <row r="882" spans="1:27" ht="15.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row>
    <row r="883" spans="1:27" ht="15.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row>
    <row r="884" spans="1:27" ht="15.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row>
    <row r="885" spans="1:27" ht="15.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row>
    <row r="886" spans="1:27" ht="15.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row>
    <row r="887" spans="1:27" ht="15.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row>
    <row r="888" spans="1:27" ht="15.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row>
    <row r="889" spans="1:27" ht="15.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row>
    <row r="890" spans="1:27" ht="15.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row>
    <row r="891" spans="1:27" ht="15.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row>
    <row r="892" spans="1:27" ht="15.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row>
    <row r="893" spans="1:27" ht="15.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row>
    <row r="894" spans="1:27" ht="15.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row>
    <row r="895" spans="1:27" ht="15.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row>
    <row r="896" spans="1:27" ht="15.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row>
    <row r="897" spans="1:27" ht="15.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row>
    <row r="898" spans="1:27" ht="15.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row>
    <row r="899" spans="1:27" ht="15.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row>
    <row r="900" spans="1:27" ht="15.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row>
    <row r="901" spans="1:27" ht="15.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row>
    <row r="902" spans="1:27" ht="15.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row>
    <row r="903" spans="1:27" ht="15.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row>
    <row r="904" spans="1:27" ht="15.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row>
    <row r="905" spans="1:27" ht="15.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row>
    <row r="906" spans="1:27" ht="15.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row>
    <row r="907" spans="1:27" ht="15.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row>
    <row r="908" spans="1:27" ht="15.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row>
    <row r="909" spans="1:27" ht="15.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row>
    <row r="910" spans="1:27" ht="15.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row>
    <row r="911" spans="1:27" ht="15.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row>
    <row r="912" spans="1:27" ht="15.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row>
    <row r="913" spans="1:27" ht="15.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row>
    <row r="914" spans="1:27" ht="15.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row>
    <row r="915" spans="1:27" ht="15.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row>
    <row r="916" spans="1:27" ht="15.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row>
    <row r="917" spans="1:27" ht="15.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row>
    <row r="918" spans="1:27" ht="15.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row>
    <row r="919" spans="1:27" ht="15.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row>
    <row r="920" spans="1:27" ht="15.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row>
    <row r="921" spans="1:27" ht="15.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row>
    <row r="922" spans="1:27" ht="15.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row>
    <row r="923" spans="1:27" ht="15.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row>
    <row r="924" spans="1:27" ht="15.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row>
    <row r="925" spans="1:27" ht="15.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row>
    <row r="926" spans="1:27" ht="15.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row>
    <row r="927" spans="1:27" ht="15.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row>
    <row r="928" spans="1:27" ht="15.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row>
    <row r="929" spans="1:27" ht="15.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row>
    <row r="930" spans="1:27" ht="15.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row>
    <row r="931" spans="1:27" ht="15.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row>
    <row r="932" spans="1:27" ht="15.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row>
    <row r="933" spans="1:27" ht="15.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row>
    <row r="934" spans="1:27" ht="15.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row>
    <row r="935" spans="1:27" ht="15.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row>
    <row r="936" spans="1:27" ht="15.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row>
    <row r="937" spans="1:27" ht="15.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row>
    <row r="938" spans="1:27" ht="15.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row>
    <row r="939" spans="1:27" ht="15.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row>
    <row r="940" spans="1:27" ht="15.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row>
    <row r="941" spans="1:27" ht="15.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row>
    <row r="942" spans="1:27" ht="15.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row>
    <row r="943" spans="1:27" ht="15.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row>
    <row r="944" spans="1:27" ht="15.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row>
    <row r="945" spans="1:27" ht="15.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row>
    <row r="946" spans="1:27" ht="15.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row>
    <row r="947" spans="1:27" ht="15.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row>
    <row r="948" spans="1:27" ht="15.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row>
    <row r="949" spans="1:27" ht="15.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row>
    <row r="950" spans="1:27" ht="15.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row>
    <row r="951" spans="1:27" ht="15.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row>
    <row r="952" spans="1:27" ht="15.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row>
    <row r="953" spans="1:27" ht="15.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row>
    <row r="954" spans="1:27" ht="15.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row>
    <row r="955" spans="1:27" ht="15.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row>
    <row r="956" spans="1:27" ht="15.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row>
    <row r="957" spans="1:27" ht="15.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row>
    <row r="958" spans="1:27" ht="15.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row>
    <row r="959" spans="1:27" ht="15.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row>
    <row r="960" spans="1:27" ht="15.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row>
    <row r="961" spans="1:27" ht="15.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row>
    <row r="962" spans="1:27" ht="15.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row>
    <row r="963" spans="1:27" ht="15.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row>
    <row r="964" spans="1:27" ht="15.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row>
    <row r="965" spans="1:27" ht="15.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row>
    <row r="966" spans="1:27" ht="15.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row>
    <row r="967" spans="1:27" ht="15.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row>
    <row r="968" spans="1:27" ht="15.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row>
    <row r="969" spans="1:27" ht="15.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row>
    <row r="970" spans="1:27" ht="15.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row>
    <row r="971" spans="1:27" ht="15.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row>
    <row r="972" spans="1:27" ht="15.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row>
    <row r="973" spans="1:27" ht="15.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row>
    <row r="974" spans="1:27" ht="15.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row>
    <row r="975" spans="1:27" ht="15.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row>
    <row r="976" spans="1:27" ht="15.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row>
    <row r="977" spans="1:27" ht="15.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row>
    <row r="978" spans="1:27" ht="15.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row>
    <row r="979" spans="1:27" ht="15.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row>
    <row r="980" spans="1:27" ht="15.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row>
    <row r="981" spans="1:27" ht="15.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row>
    <row r="982" spans="1:27" ht="15.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row>
    <row r="983" spans="1:27" ht="15.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row>
    <row r="984" spans="1:27" ht="15.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row>
    <row r="985" spans="1:27" ht="15.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row>
    <row r="986" spans="1:27" ht="15.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row>
    <row r="987" spans="1:27" ht="15.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row>
    <row r="988" spans="1:27" ht="15.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row>
    <row r="989" spans="1:27" ht="15.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row>
    <row r="990" spans="1:27" ht="15.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row>
    <row r="991" spans="1:27" ht="15.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row>
    <row r="992" spans="1:27" ht="15.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row>
    <row r="993" spans="1:27" ht="15.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row>
    <row r="994" spans="1:27" ht="15.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row>
    <row r="995" spans="1:27" ht="15.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row>
    <row r="996" spans="1:27" ht="15.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row>
    <row r="997" spans="1:27" ht="15.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row>
    <row r="998" spans="1:27" ht="15.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row>
    <row r="999" spans="1:27" ht="15.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row>
    <row r="1000" spans="1:27" ht="15.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row>
  </sheetData>
  <mergeCells count="1">
    <mergeCell ref="A20:J20"/>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D44" sqref="D44"/>
    </sheetView>
  </sheetViews>
  <sheetFormatPr baseColWidth="10" defaultColWidth="12.6640625" defaultRowHeight="15" customHeight="1"/>
  <cols>
    <col min="1" max="1" width="12.1640625" customWidth="1"/>
    <col min="2" max="2" width="13" customWidth="1"/>
    <col min="3" max="3" width="12.83203125" customWidth="1"/>
    <col min="4" max="4" width="45.6640625" customWidth="1"/>
    <col min="5" max="5" width="10.1640625" customWidth="1"/>
    <col min="6" max="6" width="12" customWidth="1"/>
    <col min="7" max="7" width="11.83203125" customWidth="1"/>
    <col min="8" max="8" width="18.1640625" customWidth="1"/>
    <col min="9" max="9" width="30.1640625" customWidth="1"/>
    <col min="10" max="10" width="11.1640625" customWidth="1"/>
    <col min="11" max="11" width="11" customWidth="1"/>
    <col min="12" max="12" width="13.6640625" customWidth="1"/>
    <col min="13" max="13" width="13.1640625" customWidth="1"/>
    <col min="14" max="14" width="11.1640625" customWidth="1"/>
    <col min="15" max="15" width="13.6640625" customWidth="1"/>
    <col min="16" max="16" width="11.83203125" customWidth="1"/>
    <col min="17" max="17" width="12" customWidth="1"/>
    <col min="18" max="18" width="13.1640625" customWidth="1"/>
    <col min="19" max="20" width="13.6640625" customWidth="1"/>
    <col min="21" max="21" width="11.1640625" customWidth="1"/>
    <col min="22" max="22" width="13.33203125" customWidth="1"/>
    <col min="23" max="23" width="12.6640625" customWidth="1"/>
    <col min="24" max="24" width="22.6640625" customWidth="1"/>
    <col min="25" max="25" width="11" customWidth="1"/>
    <col min="26" max="26" width="12.6640625" customWidth="1"/>
  </cols>
  <sheetData>
    <row r="1" spans="1:26" ht="12.75" customHeight="1">
      <c r="A1" s="26" t="s">
        <v>0</v>
      </c>
      <c r="B1" s="27" t="s">
        <v>1</v>
      </c>
      <c r="C1" s="27" t="s">
        <v>2</v>
      </c>
      <c r="D1" s="27" t="s">
        <v>3</v>
      </c>
      <c r="E1" s="27" t="s">
        <v>4</v>
      </c>
      <c r="F1" s="27" t="s">
        <v>5</v>
      </c>
      <c r="G1" s="27" t="s">
        <v>6</v>
      </c>
      <c r="H1" s="27" t="s">
        <v>7</v>
      </c>
      <c r="I1" s="27" t="s">
        <v>8</v>
      </c>
      <c r="J1" s="28" t="s">
        <v>9</v>
      </c>
      <c r="K1" s="27" t="s">
        <v>10</v>
      </c>
      <c r="L1" s="29" t="s">
        <v>11</v>
      </c>
      <c r="M1" s="29" t="s">
        <v>12</v>
      </c>
      <c r="N1" s="29" t="s">
        <v>13</v>
      </c>
      <c r="O1" s="29" t="s">
        <v>14</v>
      </c>
      <c r="P1" s="27" t="s">
        <v>15</v>
      </c>
      <c r="Q1" s="27" t="s">
        <v>16</v>
      </c>
      <c r="R1" s="30" t="s">
        <v>17</v>
      </c>
      <c r="S1" s="30" t="s">
        <v>18</v>
      </c>
      <c r="T1" s="31" t="s">
        <v>19</v>
      </c>
      <c r="U1" s="27" t="s">
        <v>20</v>
      </c>
      <c r="V1" s="27" t="s">
        <v>21</v>
      </c>
      <c r="W1" s="27" t="s">
        <v>22</v>
      </c>
      <c r="X1" s="32" t="s">
        <v>23</v>
      </c>
      <c r="Y1" s="8" t="s">
        <v>923</v>
      </c>
      <c r="Z1" s="8" t="s">
        <v>924</v>
      </c>
    </row>
    <row r="2" spans="1:26" ht="12.75" customHeight="1">
      <c r="A2" s="44" t="s">
        <v>195</v>
      </c>
      <c r="B2" s="44" t="s">
        <v>138</v>
      </c>
      <c r="C2" s="44" t="s">
        <v>196</v>
      </c>
      <c r="D2" s="44" t="s">
        <v>197</v>
      </c>
      <c r="E2" s="44">
        <v>1304841</v>
      </c>
      <c r="F2" s="44">
        <v>92925</v>
      </c>
      <c r="G2" s="45" t="s">
        <v>28</v>
      </c>
      <c r="H2" s="44" t="s">
        <v>154</v>
      </c>
      <c r="I2" s="44" t="s">
        <v>155</v>
      </c>
      <c r="J2" s="46" t="s">
        <v>55</v>
      </c>
      <c r="K2" s="44" t="s">
        <v>32</v>
      </c>
      <c r="L2" s="47">
        <v>45517</v>
      </c>
      <c r="M2" s="48">
        <v>4000</v>
      </c>
      <c r="N2" s="49">
        <v>45528</v>
      </c>
      <c r="O2" s="49">
        <v>45529</v>
      </c>
      <c r="P2" s="45">
        <v>166</v>
      </c>
      <c r="Q2" s="50">
        <v>45793</v>
      </c>
      <c r="R2" s="48">
        <v>2454.75</v>
      </c>
      <c r="S2" s="48">
        <v>2454.75</v>
      </c>
      <c r="T2" s="51">
        <f>SUM(RAW_DATA!$S2-RAW_DATA!$R2)</f>
        <v>-7470.5</v>
      </c>
      <c r="U2" s="52">
        <v>855119</v>
      </c>
      <c r="V2" s="53">
        <v>45831</v>
      </c>
      <c r="W2" s="52" t="s">
        <v>41</v>
      </c>
      <c r="X2" s="54" t="s">
        <v>198</v>
      </c>
      <c r="Y2" s="17" t="str">
        <f t="shared" ref="Y2:Y18" si="0">IF(U2&lt;&gt;"", "Has Data", "Blank")</f>
        <v>Has Data</v>
      </c>
      <c r="Z2" s="17">
        <f t="shared" ref="Z2:Z6" si="1">IF(K2:K17="closed", 1, 0)</f>
        <v>1</v>
      </c>
    </row>
    <row r="3" spans="1:26" ht="12.75" customHeight="1">
      <c r="A3" s="44" t="s">
        <v>199</v>
      </c>
      <c r="B3" s="44" t="s">
        <v>138</v>
      </c>
      <c r="C3" s="44" t="s">
        <v>200</v>
      </c>
      <c r="D3" s="44" t="s">
        <v>201</v>
      </c>
      <c r="E3" s="44">
        <v>1160020</v>
      </c>
      <c r="F3" s="44">
        <v>86987</v>
      </c>
      <c r="G3" s="45" t="s">
        <v>28</v>
      </c>
      <c r="H3" s="44" t="s">
        <v>54</v>
      </c>
      <c r="I3" s="44" t="s">
        <v>50</v>
      </c>
      <c r="J3" s="46" t="s">
        <v>55</v>
      </c>
      <c r="K3" s="44" t="s">
        <v>32</v>
      </c>
      <c r="L3" s="47">
        <v>44914</v>
      </c>
      <c r="M3" s="48">
        <v>5175</v>
      </c>
      <c r="N3" s="49">
        <v>44912</v>
      </c>
      <c r="O3" s="49">
        <v>44926</v>
      </c>
      <c r="P3" s="45">
        <v>97</v>
      </c>
      <c r="Q3" s="50">
        <v>45440</v>
      </c>
      <c r="R3" s="48">
        <v>7813.38</v>
      </c>
      <c r="S3" s="48">
        <v>7813.38</v>
      </c>
      <c r="T3" s="51">
        <f>SUM(RAW_DATA!$S3-RAW_DATA!$R3)</f>
        <v>0</v>
      </c>
      <c r="U3" s="52">
        <v>824627</v>
      </c>
      <c r="V3" s="53">
        <v>45481</v>
      </c>
      <c r="W3" s="52" t="s">
        <v>41</v>
      </c>
      <c r="X3" s="52"/>
      <c r="Y3" s="17" t="str">
        <f t="shared" si="0"/>
        <v>Has Data</v>
      </c>
      <c r="Z3" s="17">
        <f t="shared" si="1"/>
        <v>1</v>
      </c>
    </row>
    <row r="4" spans="1:26" ht="12.75" customHeight="1">
      <c r="A4" s="44" t="s">
        <v>202</v>
      </c>
      <c r="B4" s="44" t="s">
        <v>138</v>
      </c>
      <c r="C4" s="44" t="s">
        <v>200</v>
      </c>
      <c r="D4" s="44" t="s">
        <v>201</v>
      </c>
      <c r="E4" s="44">
        <v>1156790</v>
      </c>
      <c r="F4" s="44">
        <v>86876</v>
      </c>
      <c r="G4" s="45" t="s">
        <v>28</v>
      </c>
      <c r="H4" s="44" t="s">
        <v>54</v>
      </c>
      <c r="I4" s="44" t="s">
        <v>50</v>
      </c>
      <c r="J4" s="46" t="s">
        <v>55</v>
      </c>
      <c r="K4" s="44" t="s">
        <v>32</v>
      </c>
      <c r="L4" s="47">
        <v>44902</v>
      </c>
      <c r="M4" s="48">
        <v>15575</v>
      </c>
      <c r="N4" s="49">
        <v>44903</v>
      </c>
      <c r="O4" s="49">
        <v>44914</v>
      </c>
      <c r="P4" s="45">
        <v>233</v>
      </c>
      <c r="Q4" s="50">
        <v>45862</v>
      </c>
      <c r="R4" s="48">
        <v>28177.26</v>
      </c>
      <c r="S4" s="48">
        <v>0</v>
      </c>
      <c r="T4" s="51">
        <f>SUM(RAW_DATA!$S4-RAW_DATA!$R4)</f>
        <v>0</v>
      </c>
      <c r="U4" s="52"/>
      <c r="V4" s="53"/>
      <c r="W4" s="52" t="s">
        <v>33</v>
      </c>
      <c r="X4" s="52"/>
      <c r="Y4" s="17" t="str">
        <f t="shared" si="0"/>
        <v>Blank</v>
      </c>
      <c r="Z4" s="17">
        <f t="shared" si="1"/>
        <v>1</v>
      </c>
    </row>
    <row r="5" spans="1:26" ht="12.75" customHeight="1">
      <c r="A5" s="44" t="s">
        <v>544</v>
      </c>
      <c r="B5" s="44" t="s">
        <v>138</v>
      </c>
      <c r="C5" s="44" t="s">
        <v>545</v>
      </c>
      <c r="D5" s="44" t="s">
        <v>546</v>
      </c>
      <c r="E5" s="44">
        <v>1189469</v>
      </c>
      <c r="F5" s="44">
        <v>88744</v>
      </c>
      <c r="G5" s="45" t="s">
        <v>28</v>
      </c>
      <c r="H5" s="44" t="s">
        <v>83</v>
      </c>
      <c r="I5" s="44" t="s">
        <v>50</v>
      </c>
      <c r="J5" s="46" t="s">
        <v>55</v>
      </c>
      <c r="K5" s="44" t="s">
        <v>32</v>
      </c>
      <c r="L5" s="47">
        <v>45140</v>
      </c>
      <c r="M5" s="48">
        <v>575</v>
      </c>
      <c r="N5" s="49">
        <v>45595</v>
      </c>
      <c r="O5" s="49">
        <v>45605</v>
      </c>
      <c r="P5" s="45">
        <v>219</v>
      </c>
      <c r="Q5" s="50">
        <v>45834</v>
      </c>
      <c r="R5" s="48">
        <v>13872.14</v>
      </c>
      <c r="S5" s="48">
        <v>0</v>
      </c>
      <c r="T5" s="51">
        <f>SUM(RAW_DATA!$S5-RAW_DATA!$R5)</f>
        <v>0</v>
      </c>
      <c r="U5" s="52"/>
      <c r="V5" s="52"/>
      <c r="W5" s="52" t="s">
        <v>33</v>
      </c>
      <c r="X5" s="52"/>
      <c r="Y5" s="17" t="str">
        <f t="shared" si="0"/>
        <v>Blank</v>
      </c>
      <c r="Z5" s="17">
        <f t="shared" si="1"/>
        <v>1</v>
      </c>
    </row>
    <row r="6" spans="1:26" ht="12.75" customHeight="1">
      <c r="A6" s="44" t="s">
        <v>547</v>
      </c>
      <c r="B6" s="44" t="s">
        <v>138</v>
      </c>
      <c r="C6" s="44" t="s">
        <v>548</v>
      </c>
      <c r="D6" s="44" t="s">
        <v>549</v>
      </c>
      <c r="E6" s="44">
        <v>1243757</v>
      </c>
      <c r="F6" s="44">
        <v>92210</v>
      </c>
      <c r="G6" s="45" t="s">
        <v>28</v>
      </c>
      <c r="H6" s="44" t="s">
        <v>83</v>
      </c>
      <c r="I6" s="44" t="s">
        <v>50</v>
      </c>
      <c r="J6" s="46" t="s">
        <v>55</v>
      </c>
      <c r="K6" s="44" t="s">
        <v>32</v>
      </c>
      <c r="L6" s="47">
        <v>45464</v>
      </c>
      <c r="M6" s="48">
        <v>4100</v>
      </c>
      <c r="N6" s="49">
        <v>45416</v>
      </c>
      <c r="O6" s="49">
        <v>45417</v>
      </c>
      <c r="P6" s="45">
        <v>135</v>
      </c>
      <c r="Q6" s="50">
        <v>45575</v>
      </c>
      <c r="R6" s="48">
        <v>4933.3</v>
      </c>
      <c r="S6" s="48">
        <v>4933.3</v>
      </c>
      <c r="T6" s="51">
        <f>SUM(RAW_DATA!$S6-RAW_DATA!$R6)</f>
        <v>0</v>
      </c>
      <c r="U6" s="52">
        <v>835020</v>
      </c>
      <c r="V6" s="53">
        <v>45602</v>
      </c>
      <c r="W6" s="52" t="s">
        <v>41</v>
      </c>
      <c r="X6" s="52"/>
      <c r="Y6" s="17" t="str">
        <f t="shared" si="0"/>
        <v>Has Data</v>
      </c>
      <c r="Z6" s="17">
        <f t="shared" si="1"/>
        <v>1</v>
      </c>
    </row>
    <row r="7" spans="1:26" ht="12.75" customHeight="1">
      <c r="A7" s="44" t="s">
        <v>550</v>
      </c>
      <c r="B7" s="44" t="s">
        <v>138</v>
      </c>
      <c r="C7" s="44" t="s">
        <v>548</v>
      </c>
      <c r="D7" s="44" t="s">
        <v>549</v>
      </c>
      <c r="E7" s="44">
        <v>1243867</v>
      </c>
      <c r="F7" s="44">
        <v>92257</v>
      </c>
      <c r="G7" s="45" t="s">
        <v>28</v>
      </c>
      <c r="H7" s="44" t="s">
        <v>83</v>
      </c>
      <c r="I7" s="44" t="s">
        <v>50</v>
      </c>
      <c r="J7" s="46" t="s">
        <v>55</v>
      </c>
      <c r="K7" s="44" t="s">
        <v>32</v>
      </c>
      <c r="L7" s="47">
        <v>45475</v>
      </c>
      <c r="M7" s="48">
        <v>575</v>
      </c>
      <c r="N7" s="49">
        <v>45484</v>
      </c>
      <c r="O7" s="49">
        <v>45485</v>
      </c>
      <c r="P7" s="45">
        <v>153</v>
      </c>
      <c r="Q7" s="50">
        <v>45783</v>
      </c>
      <c r="R7" s="48">
        <v>6963.25</v>
      </c>
      <c r="S7" s="48">
        <v>6963.25</v>
      </c>
      <c r="T7" s="51">
        <f>SUM(RAW_DATA!$S7-RAW_DATA!$R7)</f>
        <v>0</v>
      </c>
      <c r="U7" s="52">
        <v>853127</v>
      </c>
      <c r="V7" s="53">
        <v>45812</v>
      </c>
      <c r="W7" s="52" t="s">
        <v>41</v>
      </c>
      <c r="X7" s="54" t="s">
        <v>551</v>
      </c>
      <c r="Y7" s="17" t="str">
        <f t="shared" si="0"/>
        <v>Has Data</v>
      </c>
      <c r="Z7" s="17">
        <f t="shared" ref="Z7:Z13" si="2">IF(K7:K23="closed", 1, 0)</f>
        <v>1</v>
      </c>
    </row>
    <row r="8" spans="1:26" ht="12.75" customHeight="1">
      <c r="A8" s="44" t="s">
        <v>530</v>
      </c>
      <c r="B8" s="44" t="s">
        <v>138</v>
      </c>
      <c r="C8" s="44" t="s">
        <v>78</v>
      </c>
      <c r="D8" s="44" t="s">
        <v>79</v>
      </c>
      <c r="E8" s="44">
        <v>1123363</v>
      </c>
      <c r="F8" s="44">
        <v>84986</v>
      </c>
      <c r="G8" s="45" t="s">
        <v>28</v>
      </c>
      <c r="H8" s="44" t="s">
        <v>70</v>
      </c>
      <c r="I8" s="44" t="s">
        <v>39</v>
      </c>
      <c r="J8" s="46" t="s">
        <v>40</v>
      </c>
      <c r="K8" s="44" t="s">
        <v>32</v>
      </c>
      <c r="L8" s="47">
        <v>44718</v>
      </c>
      <c r="M8" s="48">
        <v>500</v>
      </c>
      <c r="N8" s="49">
        <v>44756</v>
      </c>
      <c r="O8" s="49">
        <v>44760</v>
      </c>
      <c r="P8" s="45">
        <v>21</v>
      </c>
      <c r="Q8" s="50">
        <v>45100</v>
      </c>
      <c r="R8" s="48">
        <v>21825.8</v>
      </c>
      <c r="S8" s="48">
        <v>21825.8</v>
      </c>
      <c r="T8" s="51">
        <f>SUM(RAW_DATA!$S8-RAW_DATA!$R8)</f>
        <v>0</v>
      </c>
      <c r="U8" s="52">
        <v>800470</v>
      </c>
      <c r="V8" s="53">
        <v>45135</v>
      </c>
      <c r="W8" s="53" t="s">
        <v>41</v>
      </c>
      <c r="X8" s="52"/>
      <c r="Y8" s="17" t="str">
        <f t="shared" si="0"/>
        <v>Has Data</v>
      </c>
      <c r="Z8" s="17">
        <f t="shared" si="2"/>
        <v>1</v>
      </c>
    </row>
    <row r="9" spans="1:26" ht="12.75" customHeight="1">
      <c r="A9" s="44" t="s">
        <v>531</v>
      </c>
      <c r="B9" s="44" t="s">
        <v>138</v>
      </c>
      <c r="C9" s="44" t="s">
        <v>532</v>
      </c>
      <c r="D9" s="44" t="s">
        <v>533</v>
      </c>
      <c r="E9" s="44">
        <v>1333677</v>
      </c>
      <c r="F9" s="44">
        <v>94298</v>
      </c>
      <c r="G9" s="45" t="s">
        <v>28</v>
      </c>
      <c r="H9" s="44" t="s">
        <v>70</v>
      </c>
      <c r="I9" s="44" t="s">
        <v>50</v>
      </c>
      <c r="J9" s="46" t="s">
        <v>55</v>
      </c>
      <c r="K9" s="44" t="s">
        <v>32</v>
      </c>
      <c r="L9" s="47">
        <v>45646</v>
      </c>
      <c r="M9" s="48">
        <v>5000</v>
      </c>
      <c r="N9" s="49">
        <v>45646</v>
      </c>
      <c r="O9" s="49">
        <v>45647</v>
      </c>
      <c r="P9" s="45">
        <v>205</v>
      </c>
      <c r="Q9" s="50">
        <v>45825</v>
      </c>
      <c r="R9" s="48">
        <v>2243.94</v>
      </c>
      <c r="S9" s="48">
        <v>0</v>
      </c>
      <c r="T9" s="51">
        <f>SUM(RAW_DATA!$S9-RAW_DATA!$R9)</f>
        <v>0</v>
      </c>
      <c r="U9" s="52"/>
      <c r="V9" s="53"/>
      <c r="W9" s="53" t="s">
        <v>33</v>
      </c>
      <c r="X9" s="52"/>
      <c r="Y9" s="17" t="str">
        <f t="shared" si="0"/>
        <v>Blank</v>
      </c>
      <c r="Z9" s="17">
        <f t="shared" si="2"/>
        <v>1</v>
      </c>
    </row>
    <row r="10" spans="1:26" ht="12.75" customHeight="1">
      <c r="A10" s="44" t="s">
        <v>534</v>
      </c>
      <c r="B10" s="44" t="s">
        <v>138</v>
      </c>
      <c r="C10" s="44" t="s">
        <v>535</v>
      </c>
      <c r="D10" s="44" t="s">
        <v>536</v>
      </c>
      <c r="E10" s="44">
        <v>1214485</v>
      </c>
      <c r="F10" s="44">
        <v>89905</v>
      </c>
      <c r="G10" s="45" t="s">
        <v>28</v>
      </c>
      <c r="H10" s="44" t="s">
        <v>70</v>
      </c>
      <c r="I10" s="44" t="s">
        <v>50</v>
      </c>
      <c r="J10" s="46" t="s">
        <v>55</v>
      </c>
      <c r="K10" s="44" t="s">
        <v>32</v>
      </c>
      <c r="L10" s="47">
        <v>45268</v>
      </c>
      <c r="M10" s="48">
        <v>7800</v>
      </c>
      <c r="N10" s="49">
        <v>45268</v>
      </c>
      <c r="O10" s="49">
        <v>45269</v>
      </c>
      <c r="P10" s="45">
        <v>198</v>
      </c>
      <c r="Q10" s="50">
        <v>45824</v>
      </c>
      <c r="R10" s="48">
        <v>2131.98</v>
      </c>
      <c r="S10" s="48">
        <v>0</v>
      </c>
      <c r="T10" s="51">
        <f>SUM(RAW_DATA!$S10-RAW_DATA!$R10)</f>
        <v>0</v>
      </c>
      <c r="U10" s="52"/>
      <c r="V10" s="53"/>
      <c r="W10" s="53" t="s">
        <v>33</v>
      </c>
      <c r="X10" s="52"/>
      <c r="Y10" s="17" t="str">
        <f t="shared" si="0"/>
        <v>Blank</v>
      </c>
      <c r="Z10" s="17">
        <f t="shared" si="2"/>
        <v>1</v>
      </c>
    </row>
    <row r="11" spans="1:26" ht="12.75" customHeight="1">
      <c r="A11" s="44" t="s">
        <v>749</v>
      </c>
      <c r="B11" s="44" t="s">
        <v>138</v>
      </c>
      <c r="C11" s="44" t="s">
        <v>750</v>
      </c>
      <c r="D11" s="44" t="s">
        <v>751</v>
      </c>
      <c r="E11" s="44">
        <v>1158460</v>
      </c>
      <c r="F11" s="44">
        <v>86961</v>
      </c>
      <c r="G11" s="45" t="s">
        <v>28</v>
      </c>
      <c r="H11" s="44" t="s">
        <v>154</v>
      </c>
      <c r="I11" s="44" t="s">
        <v>50</v>
      </c>
      <c r="J11" s="46" t="s">
        <v>55</v>
      </c>
      <c r="K11" s="44" t="s">
        <v>32</v>
      </c>
      <c r="L11" s="47">
        <v>44949</v>
      </c>
      <c r="M11" s="48">
        <v>190287.5</v>
      </c>
      <c r="N11" s="49">
        <v>44973</v>
      </c>
      <c r="O11" s="49">
        <v>45125</v>
      </c>
      <c r="P11" s="45">
        <v>211</v>
      </c>
      <c r="Q11" s="50">
        <v>45832</v>
      </c>
      <c r="R11" s="48">
        <v>37545.440000000002</v>
      </c>
      <c r="S11" s="48">
        <v>0</v>
      </c>
      <c r="T11" s="51">
        <f>SUM(RAW_DATA!$S11-RAW_DATA!$R11)</f>
        <v>0</v>
      </c>
      <c r="U11" s="52"/>
      <c r="V11" s="53"/>
      <c r="W11" s="52" t="s">
        <v>33</v>
      </c>
      <c r="X11" s="52"/>
      <c r="Y11" s="17" t="str">
        <f t="shared" si="0"/>
        <v>Blank</v>
      </c>
      <c r="Z11" s="17">
        <f t="shared" si="2"/>
        <v>1</v>
      </c>
    </row>
    <row r="12" spans="1:26" ht="12.75" customHeight="1">
      <c r="A12" s="44" t="s">
        <v>752</v>
      </c>
      <c r="B12" s="44" t="s">
        <v>138</v>
      </c>
      <c r="C12" s="44" t="s">
        <v>753</v>
      </c>
      <c r="D12" s="44" t="s">
        <v>754</v>
      </c>
      <c r="E12" s="44">
        <v>1213407</v>
      </c>
      <c r="F12" s="44">
        <v>82742</v>
      </c>
      <c r="G12" s="45" t="s">
        <v>28</v>
      </c>
      <c r="H12" s="44" t="s">
        <v>154</v>
      </c>
      <c r="I12" s="44" t="s">
        <v>39</v>
      </c>
      <c r="J12" s="46" t="s">
        <v>55</v>
      </c>
      <c r="K12" s="44"/>
      <c r="L12" s="47">
        <v>45300</v>
      </c>
      <c r="M12" s="48">
        <v>5500</v>
      </c>
      <c r="N12" s="49"/>
      <c r="O12" s="49"/>
      <c r="P12" s="45"/>
      <c r="Q12" s="50"/>
      <c r="R12" s="48"/>
      <c r="S12" s="48">
        <v>0</v>
      </c>
      <c r="T12" s="51">
        <f>SUM(RAW_DATA!$S12-RAW_DATA!$R12)</f>
        <v>0</v>
      </c>
      <c r="U12" s="52"/>
      <c r="V12" s="53"/>
      <c r="W12" s="52" t="s">
        <v>33</v>
      </c>
      <c r="X12" s="52"/>
      <c r="Y12" s="17" t="str">
        <f t="shared" si="0"/>
        <v>Blank</v>
      </c>
      <c r="Z12" s="17">
        <f t="shared" si="2"/>
        <v>0</v>
      </c>
    </row>
    <row r="13" spans="1:26" ht="12.75" customHeight="1">
      <c r="A13" s="44" t="s">
        <v>755</v>
      </c>
      <c r="B13" s="44" t="s">
        <v>138</v>
      </c>
      <c r="C13" s="44" t="s">
        <v>756</v>
      </c>
      <c r="D13" s="44" t="s">
        <v>757</v>
      </c>
      <c r="E13" s="44">
        <v>1304867</v>
      </c>
      <c r="F13" s="44">
        <v>92944</v>
      </c>
      <c r="G13" s="45" t="s">
        <v>28</v>
      </c>
      <c r="H13" s="44" t="s">
        <v>154</v>
      </c>
      <c r="I13" s="44" t="s">
        <v>155</v>
      </c>
      <c r="J13" s="46" t="s">
        <v>55</v>
      </c>
      <c r="K13" s="44" t="s">
        <v>32</v>
      </c>
      <c r="L13" s="47">
        <v>45519</v>
      </c>
      <c r="M13" s="48">
        <v>4000</v>
      </c>
      <c r="N13" s="49">
        <v>45524</v>
      </c>
      <c r="O13" s="49">
        <v>45890</v>
      </c>
      <c r="P13" s="45">
        <v>161</v>
      </c>
      <c r="Q13" s="50">
        <v>45784</v>
      </c>
      <c r="R13" s="48">
        <v>2032.9</v>
      </c>
      <c r="S13" s="48">
        <v>2032.9</v>
      </c>
      <c r="T13" s="51">
        <f>SUM(RAW_DATA!$S13-RAW_DATA!$R13)</f>
        <v>0</v>
      </c>
      <c r="U13" s="52">
        <v>854349</v>
      </c>
      <c r="V13" s="53">
        <v>45824</v>
      </c>
      <c r="W13" s="52" t="s">
        <v>41</v>
      </c>
      <c r="X13" s="54" t="s">
        <v>758</v>
      </c>
      <c r="Y13" s="17" t="str">
        <f t="shared" si="0"/>
        <v>Has Data</v>
      </c>
      <c r="Z13" s="17">
        <f t="shared" si="2"/>
        <v>1</v>
      </c>
    </row>
    <row r="14" spans="1:26" ht="12.75" customHeight="1">
      <c r="A14" s="44" t="s">
        <v>847</v>
      </c>
      <c r="B14" s="44" t="s">
        <v>138</v>
      </c>
      <c r="C14" s="44" t="s">
        <v>848</v>
      </c>
      <c r="D14" s="44" t="s">
        <v>849</v>
      </c>
      <c r="E14" s="44">
        <v>1196307</v>
      </c>
      <c r="F14" s="44">
        <v>89315</v>
      </c>
      <c r="G14" s="45" t="s">
        <v>28</v>
      </c>
      <c r="H14" s="44" t="s">
        <v>115</v>
      </c>
      <c r="I14" s="44" t="s">
        <v>50</v>
      </c>
      <c r="J14" s="46" t="s">
        <v>55</v>
      </c>
      <c r="K14" s="44" t="s">
        <v>32</v>
      </c>
      <c r="L14" s="47">
        <v>45188</v>
      </c>
      <c r="M14" s="48">
        <v>14932.72</v>
      </c>
      <c r="N14" s="49">
        <v>45527</v>
      </c>
      <c r="O14" s="49">
        <v>45529</v>
      </c>
      <c r="P14" s="45">
        <v>168</v>
      </c>
      <c r="Q14" s="50">
        <v>45799</v>
      </c>
      <c r="R14" s="48">
        <v>13332.72</v>
      </c>
      <c r="S14" s="48">
        <v>0</v>
      </c>
      <c r="T14" s="51">
        <f>SUM(RAW_DATA!$S14-RAW_DATA!$R14)</f>
        <v>0</v>
      </c>
      <c r="U14" s="52"/>
      <c r="V14" s="53"/>
      <c r="W14" s="52" t="s">
        <v>33</v>
      </c>
      <c r="X14" s="52"/>
      <c r="Y14" s="17" t="str">
        <f t="shared" si="0"/>
        <v>Blank</v>
      </c>
      <c r="Z14" s="17">
        <f t="shared" ref="Z14:Z18" si="3">IF(K14:K31="closed", 1, 0)</f>
        <v>1</v>
      </c>
    </row>
    <row r="15" spans="1:26" ht="12.75" customHeight="1">
      <c r="A15" s="44" t="s">
        <v>850</v>
      </c>
      <c r="B15" s="44" t="s">
        <v>138</v>
      </c>
      <c r="C15" s="44" t="s">
        <v>851</v>
      </c>
      <c r="D15" s="44" t="s">
        <v>852</v>
      </c>
      <c r="E15" s="44">
        <v>1174668</v>
      </c>
      <c r="F15" s="44">
        <v>87890</v>
      </c>
      <c r="G15" s="45" t="s">
        <v>28</v>
      </c>
      <c r="H15" s="44" t="s">
        <v>119</v>
      </c>
      <c r="I15" s="44" t="s">
        <v>50</v>
      </c>
      <c r="J15" s="46" t="s">
        <v>55</v>
      </c>
      <c r="K15" s="44" t="s">
        <v>56</v>
      </c>
      <c r="L15" s="47">
        <v>45027</v>
      </c>
      <c r="M15" s="48">
        <v>575</v>
      </c>
      <c r="N15" s="49"/>
      <c r="O15" s="49"/>
      <c r="P15" s="45"/>
      <c r="Q15" s="44"/>
      <c r="R15" s="48"/>
      <c r="S15" s="48"/>
      <c r="T15" s="51">
        <f>SUM(RAW_DATA!$S15-RAW_DATA!$R15)</f>
        <v>0</v>
      </c>
      <c r="U15" s="52"/>
      <c r="V15" s="52"/>
      <c r="W15" s="52" t="s">
        <v>33</v>
      </c>
      <c r="X15" s="52"/>
      <c r="Y15" s="17" t="str">
        <f t="shared" si="0"/>
        <v>Blank</v>
      </c>
      <c r="Z15" s="17">
        <f t="shared" si="3"/>
        <v>0</v>
      </c>
    </row>
    <row r="16" spans="1:26" ht="12.75" customHeight="1">
      <c r="A16" s="44" t="s">
        <v>853</v>
      </c>
      <c r="B16" s="44" t="s">
        <v>138</v>
      </c>
      <c r="C16" s="44" t="s">
        <v>854</v>
      </c>
      <c r="D16" s="44" t="s">
        <v>855</v>
      </c>
      <c r="E16" s="44">
        <v>1167051</v>
      </c>
      <c r="F16" s="44">
        <v>87395</v>
      </c>
      <c r="G16" s="45" t="s">
        <v>28</v>
      </c>
      <c r="H16" s="44" t="s">
        <v>115</v>
      </c>
      <c r="I16" s="44" t="s">
        <v>50</v>
      </c>
      <c r="J16" s="46" t="s">
        <v>55</v>
      </c>
      <c r="K16" s="44" t="s">
        <v>32</v>
      </c>
      <c r="L16" s="47">
        <v>44971</v>
      </c>
      <c r="M16" s="48">
        <v>575</v>
      </c>
      <c r="N16" s="49">
        <v>44966</v>
      </c>
      <c r="O16" s="49">
        <v>44969</v>
      </c>
      <c r="P16" s="45">
        <v>91</v>
      </c>
      <c r="Q16" s="50">
        <v>45419</v>
      </c>
      <c r="R16" s="48">
        <v>6073.75</v>
      </c>
      <c r="S16" s="48">
        <v>6073.75</v>
      </c>
      <c r="T16" s="51">
        <f>SUM(RAW_DATA!$S16-RAW_DATA!$R16)</f>
        <v>0</v>
      </c>
      <c r="U16" s="52">
        <v>824042</v>
      </c>
      <c r="V16" s="53">
        <v>45474</v>
      </c>
      <c r="W16" s="52" t="s">
        <v>41</v>
      </c>
      <c r="X16" s="52"/>
      <c r="Y16" s="17" t="str">
        <f t="shared" si="0"/>
        <v>Has Data</v>
      </c>
      <c r="Z16" s="17">
        <f t="shared" si="3"/>
        <v>1</v>
      </c>
    </row>
    <row r="17" spans="1:26" ht="12.75" customHeight="1">
      <c r="A17" s="44" t="s">
        <v>856</v>
      </c>
      <c r="B17" s="44" t="s">
        <v>138</v>
      </c>
      <c r="C17" s="44" t="s">
        <v>857</v>
      </c>
      <c r="D17" s="44" t="s">
        <v>858</v>
      </c>
      <c r="E17" s="44">
        <v>1244229</v>
      </c>
      <c r="F17" s="44">
        <v>92350</v>
      </c>
      <c r="G17" s="45" t="s">
        <v>28</v>
      </c>
      <c r="H17" s="44" t="s">
        <v>154</v>
      </c>
      <c r="I17" s="44" t="s">
        <v>50</v>
      </c>
      <c r="J17" s="46" t="s">
        <v>55</v>
      </c>
      <c r="K17" s="44" t="s">
        <v>32</v>
      </c>
      <c r="L17" s="47">
        <v>45485</v>
      </c>
      <c r="M17" s="48">
        <v>575</v>
      </c>
      <c r="N17" s="49">
        <v>45589</v>
      </c>
      <c r="O17" s="49">
        <v>45612</v>
      </c>
      <c r="P17" s="45">
        <v>170</v>
      </c>
      <c r="Q17" s="50">
        <v>45799</v>
      </c>
      <c r="R17" s="48">
        <v>17971.61</v>
      </c>
      <c r="S17" s="48">
        <v>17971.61</v>
      </c>
      <c r="T17" s="51">
        <f>SUM(RAW_DATA!$S17-RAW_DATA!$R17)</f>
        <v>0</v>
      </c>
      <c r="U17" s="52">
        <v>855124</v>
      </c>
      <c r="V17" s="53">
        <v>45831</v>
      </c>
      <c r="W17" s="52" t="s">
        <v>41</v>
      </c>
      <c r="X17" s="73" t="s">
        <v>859</v>
      </c>
      <c r="Y17" s="17" t="str">
        <f t="shared" si="0"/>
        <v>Has Data</v>
      </c>
      <c r="Z17" s="17">
        <f t="shared" si="3"/>
        <v>1</v>
      </c>
    </row>
    <row r="18" spans="1:26" ht="12.75" customHeight="1">
      <c r="A18" s="56"/>
      <c r="B18" s="56"/>
      <c r="C18" s="56"/>
      <c r="D18" s="56"/>
      <c r="E18" s="56"/>
      <c r="F18" s="56"/>
      <c r="G18" s="57"/>
      <c r="H18" s="56"/>
      <c r="I18" s="56"/>
      <c r="J18" s="58"/>
      <c r="K18" s="56"/>
      <c r="L18" s="59"/>
      <c r="M18" s="60"/>
      <c r="N18" s="61"/>
      <c r="O18" s="61"/>
      <c r="P18" s="57"/>
      <c r="Q18" s="62"/>
      <c r="R18" s="60"/>
      <c r="S18" s="60"/>
      <c r="T18" s="63">
        <f>SUM(RAW_DATA!$S18-RAW_DATA!$R18)</f>
        <v>0</v>
      </c>
      <c r="U18" s="64"/>
      <c r="V18" s="65"/>
      <c r="W18" s="64"/>
      <c r="X18" s="17"/>
      <c r="Y18" s="17" t="str">
        <f t="shared" si="0"/>
        <v>Blank</v>
      </c>
      <c r="Z18" s="17">
        <f t="shared" si="3"/>
        <v>0</v>
      </c>
    </row>
    <row r="19" spans="1:26" ht="12.75" customHeight="1"/>
    <row r="20" spans="1:26" ht="12.75" customHeight="1"/>
    <row r="21" spans="1:26" ht="12.75" customHeight="1">
      <c r="A21" s="74" t="s">
        <v>965</v>
      </c>
      <c r="B21" s="74" t="s">
        <v>966</v>
      </c>
    </row>
    <row r="22" spans="1:26" ht="12.75" customHeight="1">
      <c r="A22" s="74">
        <v>84986</v>
      </c>
      <c r="B22" s="74" t="str">
        <f t="array" ref="B22">INDEX(A2:A17, MATCH(A22, F2:F17,0))</f>
        <v>22S-005</v>
      </c>
      <c r="C22" s="74" t="s">
        <v>1394</v>
      </c>
      <c r="D22" s="74" t="s">
        <v>967</v>
      </c>
    </row>
    <row r="23" spans="1:26" ht="12.75" customHeight="1">
      <c r="C23" s="74" t="s">
        <v>1395</v>
      </c>
      <c r="D23" s="74" t="s">
        <v>968</v>
      </c>
    </row>
    <row r="24" spans="1:26" ht="12.75" customHeight="1"/>
    <row r="25" spans="1:26" ht="12.75" customHeight="1"/>
    <row r="26" spans="1:26" ht="12.75" customHeight="1">
      <c r="A26" s="68" t="s">
        <v>965</v>
      </c>
      <c r="B26" s="68" t="s">
        <v>966</v>
      </c>
      <c r="C26" s="75" t="s">
        <v>969</v>
      </c>
      <c r="D26" s="75" t="s">
        <v>970</v>
      </c>
      <c r="E26" s="75" t="s">
        <v>971</v>
      </c>
      <c r="F26" s="75"/>
      <c r="G26" s="75" t="s">
        <v>972</v>
      </c>
      <c r="H26" s="75" t="s">
        <v>973</v>
      </c>
      <c r="I26" s="75" t="s">
        <v>974</v>
      </c>
    </row>
    <row r="27" spans="1:26" ht="12.75" customHeight="1">
      <c r="A27" s="20">
        <v>86961</v>
      </c>
      <c r="B27" s="76" t="str">
        <f>_xlfn.XLOOKUP(A27, F2:F17, A2:A17, "NO JOB# FOUND")</f>
        <v>22s-082</v>
      </c>
      <c r="C27" s="74" t="str">
        <f t="array" ref="C27">INDEX(C2:C17, MATCH(A27,F2:F17, 0))</f>
        <v>R018</v>
      </c>
      <c r="D27" s="74" t="str">
        <f>_xlfn.XLOOKUP(A27, F2:F17, I2:I17, "NO SERVICE")</f>
        <v>PO 18 Asbestos Service</v>
      </c>
      <c r="E27" s="74" t="str">
        <f t="array" ref="E27">INDEX(H2:H17, MATCH(A27, F2:F17,0))</f>
        <v>Bracamonte, Jesus</v>
      </c>
      <c r="G27" s="77">
        <f t="array" ref="G27">INDEX(R2:R17, MATCH(A27, F2:F17,0))</f>
        <v>37545.440000000002</v>
      </c>
      <c r="H27" s="77">
        <f t="array" ref="H27">INDEX(M2:M17, MATCH(A27, F2:F17,0))</f>
        <v>190287.5</v>
      </c>
      <c r="I27" s="74" t="str">
        <f>IF(G27&gt;H27, "OVER BUDGET", "UNDER BUDGET")</f>
        <v>UNDER BUDGET</v>
      </c>
    </row>
    <row r="28" spans="1:26" ht="12.75" customHeight="1"/>
    <row r="29" spans="1:26" ht="12.75" customHeight="1"/>
    <row r="30" spans="1:26" ht="12.75" customHeight="1"/>
    <row r="31" spans="1:26" ht="12.75" customHeight="1">
      <c r="A31" s="66" t="s">
        <v>1396</v>
      </c>
      <c r="B31" s="17" t="str" cm="1">
        <f t="array" ref="B31:B46">_xlfn.UNIQUE(DASHBOARD!J2:J362)</f>
        <v>Langlois, Bret</v>
      </c>
      <c r="C31" s="17" t="str">
        <f>"Hygienist "  &amp; TEXT(MATCH( B31, _xlfn.UNIQUE($B$31:$B$46), 0), "00")</f>
        <v>Hygienist 01</v>
      </c>
    </row>
    <row r="32" spans="1:26" ht="12.75" customHeight="1">
      <c r="A32" s="17"/>
      <c r="B32" s="17" t="str">
        <v>Walsh, Joseph</v>
      </c>
      <c r="C32" s="17" t="str">
        <f t="shared" ref="C32:C46" si="4">"Hygienist "  &amp; TEXT(MATCH( B32, _xlfn.UNIQUE($B$31:$B$46), 0), "00")</f>
        <v>Hygienist 02</v>
      </c>
    </row>
    <row r="33" spans="1:3" ht="12.75" customHeight="1">
      <c r="A33" s="17"/>
      <c r="B33" s="17" t="str">
        <v>Palermo, Albert</v>
      </c>
      <c r="C33" s="17" t="str">
        <f t="shared" si="4"/>
        <v>Hygienist 03</v>
      </c>
    </row>
    <row r="34" spans="1:3" ht="12.75" customHeight="1">
      <c r="A34" s="17"/>
      <c r="B34" s="17" t="str">
        <v>Towers, Daniel</v>
      </c>
      <c r="C34" s="17" t="str">
        <f t="shared" si="4"/>
        <v>Hygienist 04</v>
      </c>
    </row>
    <row r="35" spans="1:3" ht="12.75" customHeight="1">
      <c r="A35" s="17"/>
      <c r="B35" s="17" t="str">
        <v>Scott, Richard</v>
      </c>
      <c r="C35" s="17" t="str">
        <f t="shared" si="4"/>
        <v>Hygienist 05</v>
      </c>
    </row>
    <row r="36" spans="1:3" ht="12.75" customHeight="1">
      <c r="A36" s="17"/>
      <c r="B36" s="17" t="str">
        <v>Kordes, Kristin</v>
      </c>
      <c r="C36" s="17" t="str">
        <f t="shared" si="4"/>
        <v>Hygienist 06</v>
      </c>
    </row>
    <row r="37" spans="1:3" ht="12.75" customHeight="1">
      <c r="A37" s="17"/>
      <c r="B37" s="17" t="str">
        <v>Lazicki, Rafal</v>
      </c>
      <c r="C37" s="17" t="str">
        <f t="shared" si="4"/>
        <v>Hygienist 07</v>
      </c>
    </row>
    <row r="38" spans="1:3" ht="12.75" customHeight="1">
      <c r="A38" s="17"/>
      <c r="B38" s="17" t="str">
        <v>Kondilis, Milton</v>
      </c>
      <c r="C38" s="17" t="str">
        <f t="shared" si="4"/>
        <v>Hygienist 08</v>
      </c>
    </row>
    <row r="39" spans="1:3" ht="12.75" customHeight="1">
      <c r="A39" s="17"/>
      <c r="B39" s="17" t="str">
        <v>Poskrobko, Lukasz</v>
      </c>
      <c r="C39" s="17" t="str">
        <f t="shared" si="4"/>
        <v>Hygienist 09</v>
      </c>
    </row>
    <row r="40" spans="1:3" ht="12.75" customHeight="1">
      <c r="A40" s="17"/>
      <c r="B40" s="17" t="str">
        <v>Zarrabi, Abdi</v>
      </c>
      <c r="C40" s="17" t="str">
        <f t="shared" si="4"/>
        <v>Hygienist 10</v>
      </c>
    </row>
    <row r="41" spans="1:3" ht="12.75" customHeight="1">
      <c r="A41" s="17"/>
      <c r="B41" s="17" t="str">
        <v>Alawamleh, Eman</v>
      </c>
      <c r="C41" s="17" t="str">
        <f t="shared" si="4"/>
        <v>Hygienist 11</v>
      </c>
    </row>
    <row r="42" spans="1:3" ht="12.75" customHeight="1">
      <c r="A42" s="17"/>
      <c r="B42" s="17" t="str">
        <v>Kowalski, Zbigniew</v>
      </c>
      <c r="C42" s="17" t="str">
        <f t="shared" si="4"/>
        <v>Hygienist 12</v>
      </c>
    </row>
    <row r="43" spans="1:3" ht="12.75" customHeight="1">
      <c r="A43" s="17"/>
      <c r="B43" s="17" t="str">
        <v>Clyne, Sean</v>
      </c>
      <c r="C43" s="17" t="str">
        <f t="shared" si="4"/>
        <v>Hygienist 13</v>
      </c>
    </row>
    <row r="44" spans="1:3" ht="12.75" customHeight="1">
      <c r="A44" s="17"/>
      <c r="B44" s="17" t="str">
        <v>Bracamonte, Jesus</v>
      </c>
      <c r="C44" s="17" t="str">
        <f t="shared" si="4"/>
        <v>Hygienist 14</v>
      </c>
    </row>
    <row r="45" spans="1:3" ht="12.75" customHeight="1">
      <c r="A45" s="17"/>
      <c r="B45" s="17">
        <v>0</v>
      </c>
      <c r="C45" s="17" t="str">
        <f t="shared" si="4"/>
        <v>Hygienist 15</v>
      </c>
    </row>
    <row r="46" spans="1:3" ht="12.75" customHeight="1">
      <c r="A46" s="17"/>
      <c r="B46" s="17" t="str">
        <v>Vafiadis, Jon</v>
      </c>
      <c r="C46" s="17" t="str">
        <f t="shared" si="4"/>
        <v>Hygienist 16</v>
      </c>
    </row>
    <row r="47" spans="1:3" ht="12.75" customHeight="1"/>
    <row r="48" spans="1:3"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000"/>
  <sheetViews>
    <sheetView workbookViewId="0">
      <selection activeCell="A18" sqref="A18"/>
    </sheetView>
  </sheetViews>
  <sheetFormatPr baseColWidth="10" defaultColWidth="12.6640625" defaultRowHeight="15" customHeight="1"/>
  <cols>
    <col min="1" max="1" width="17.33203125" bestFit="1" customWidth="1"/>
    <col min="2" max="2" width="11.5" bestFit="1" customWidth="1"/>
    <col min="3" max="3" width="11.1640625" bestFit="1" customWidth="1"/>
    <col min="4" max="4" width="13" bestFit="1" customWidth="1"/>
    <col min="5" max="5" width="14" bestFit="1" customWidth="1"/>
    <col min="6" max="6" width="10.6640625" bestFit="1" customWidth="1"/>
    <col min="7" max="7" width="5.5" bestFit="1" customWidth="1"/>
    <col min="8" max="8" width="5" bestFit="1" customWidth="1"/>
    <col min="9" max="9" width="6.33203125" bestFit="1" customWidth="1"/>
    <col min="10" max="25" width="8.6640625" customWidth="1"/>
  </cols>
  <sheetData>
    <row r="1" spans="1:25">
      <c r="A1" s="130" t="s">
        <v>975</v>
      </c>
      <c r="B1" s="130" t="s">
        <v>976</v>
      </c>
      <c r="C1" s="130" t="s">
        <v>977</v>
      </c>
      <c r="D1" s="130" t="s">
        <v>978</v>
      </c>
      <c r="E1" s="130" t="s">
        <v>979</v>
      </c>
      <c r="F1" s="130" t="s">
        <v>980</v>
      </c>
      <c r="G1" s="131"/>
      <c r="H1" s="131"/>
      <c r="I1" s="131"/>
      <c r="J1" s="78"/>
      <c r="K1" s="78"/>
      <c r="L1" s="78"/>
      <c r="M1" s="78"/>
      <c r="N1" s="78"/>
      <c r="O1" s="78"/>
      <c r="P1" s="78"/>
      <c r="Q1" s="78"/>
      <c r="R1" s="78"/>
      <c r="S1" s="78"/>
      <c r="T1" s="78"/>
      <c r="U1" s="78"/>
      <c r="V1" s="78"/>
      <c r="W1" s="78"/>
      <c r="X1" s="78"/>
      <c r="Y1" s="78"/>
    </row>
    <row r="2" spans="1:25" ht="16">
      <c r="A2" s="79" t="s">
        <v>981</v>
      </c>
      <c r="B2" s="79" t="s">
        <v>982</v>
      </c>
      <c r="C2" s="79" t="s">
        <v>983</v>
      </c>
      <c r="D2" s="80">
        <v>3200</v>
      </c>
      <c r="E2" s="79" t="s">
        <v>984</v>
      </c>
      <c r="F2" s="78" t="str">
        <f>(LEFT(A2,2))</f>
        <v>19</v>
      </c>
      <c r="G2" s="78" t="str">
        <f t="shared" ref="G2:G8" si="0">IF(MID(A2, 3,1)="S", "True")</f>
        <v>True</v>
      </c>
      <c r="H2" s="78" t="b">
        <f t="array" ref="H2">ISNUMBER(MATCH(LEFT(A2, 2),{"19","20","21","22","23","24","25"}, 0))</f>
        <v>1</v>
      </c>
      <c r="I2" s="78" t="str">
        <f t="shared" ref="I2:I8" si="1">IF( AND( (ISNUMBER(MATCH(LEFT(A2, 2),{"19","20","21","22","23","24","25"}, 0))), (MID(A2, 3,1)="S"), (MID(A2,4,1)="-"), ISNUMBER(VALUE(RIGHT(A2,3)))), "Valid", "Invalid")</f>
        <v>Valid</v>
      </c>
      <c r="J2" s="78"/>
      <c r="K2" s="78"/>
      <c r="L2" s="78"/>
      <c r="M2" s="78"/>
      <c r="N2" s="78"/>
      <c r="O2" s="78"/>
      <c r="P2" s="78"/>
      <c r="Q2" s="78"/>
      <c r="R2" s="78"/>
      <c r="S2" s="78"/>
      <c r="T2" s="78"/>
      <c r="U2" s="78"/>
      <c r="V2" s="78"/>
      <c r="W2" s="78"/>
      <c r="X2" s="78"/>
      <c r="Y2" s="78"/>
    </row>
    <row r="3" spans="1:25" ht="16">
      <c r="A3" s="79" t="s">
        <v>985</v>
      </c>
      <c r="B3" s="79" t="s">
        <v>986</v>
      </c>
      <c r="C3" s="79" t="s">
        <v>987</v>
      </c>
      <c r="D3" s="80">
        <v>1850</v>
      </c>
      <c r="E3" s="79" t="s">
        <v>988</v>
      </c>
      <c r="F3" s="78"/>
      <c r="G3" s="78" t="str">
        <f t="shared" si="0"/>
        <v>True</v>
      </c>
      <c r="H3" s="78"/>
      <c r="I3" s="78" t="str">
        <f t="shared" si="1"/>
        <v>Valid</v>
      </c>
      <c r="J3" s="78"/>
      <c r="K3" s="78"/>
      <c r="L3" s="78"/>
      <c r="M3" s="78"/>
      <c r="N3" s="78"/>
      <c r="O3" s="78"/>
      <c r="P3" s="78"/>
      <c r="Q3" s="78"/>
      <c r="R3" s="78"/>
      <c r="S3" s="78"/>
      <c r="T3" s="78"/>
      <c r="U3" s="78"/>
      <c r="V3" s="78"/>
      <c r="W3" s="78"/>
      <c r="X3" s="78"/>
      <c r="Y3" s="78"/>
    </row>
    <row r="4" spans="1:25" ht="16">
      <c r="A4" s="79" t="s">
        <v>989</v>
      </c>
      <c r="B4" s="79" t="s">
        <v>990</v>
      </c>
      <c r="C4" s="79" t="s">
        <v>991</v>
      </c>
      <c r="D4" s="80">
        <v>2400</v>
      </c>
      <c r="E4" s="79" t="s">
        <v>984</v>
      </c>
      <c r="F4" s="78"/>
      <c r="G4" s="78" t="str">
        <f t="shared" si="0"/>
        <v>True</v>
      </c>
      <c r="H4" s="78"/>
      <c r="I4" s="78" t="str">
        <f t="shared" si="1"/>
        <v>Valid</v>
      </c>
      <c r="J4" s="78"/>
      <c r="K4" s="78"/>
      <c r="L4" s="78"/>
      <c r="M4" s="78"/>
      <c r="N4" s="78"/>
      <c r="O4" s="78"/>
      <c r="P4" s="78"/>
      <c r="Q4" s="78"/>
      <c r="R4" s="78"/>
      <c r="S4" s="78"/>
      <c r="T4" s="78"/>
      <c r="U4" s="78"/>
      <c r="V4" s="78"/>
      <c r="W4" s="78"/>
      <c r="X4" s="78"/>
      <c r="Y4" s="78"/>
    </row>
    <row r="5" spans="1:25" ht="16">
      <c r="A5" s="79" t="s">
        <v>992</v>
      </c>
      <c r="B5" s="79" t="s">
        <v>993</v>
      </c>
      <c r="C5" s="79"/>
      <c r="D5" s="79"/>
      <c r="E5" s="79" t="s">
        <v>988</v>
      </c>
      <c r="F5" s="78"/>
      <c r="G5" s="78" t="str">
        <f t="shared" si="0"/>
        <v>True</v>
      </c>
      <c r="H5" s="78"/>
      <c r="I5" s="78" t="str">
        <f t="shared" si="1"/>
        <v>Invalid</v>
      </c>
      <c r="J5" s="78"/>
      <c r="K5" s="78"/>
      <c r="L5" s="78"/>
      <c r="M5" s="78"/>
      <c r="N5" s="78"/>
      <c r="O5" s="78"/>
      <c r="P5" s="78"/>
      <c r="Q5" s="78"/>
      <c r="R5" s="78"/>
      <c r="S5" s="78"/>
      <c r="T5" s="78"/>
      <c r="U5" s="78"/>
      <c r="V5" s="78"/>
      <c r="W5" s="78"/>
      <c r="X5" s="78"/>
      <c r="Y5" s="78"/>
    </row>
    <row r="6" spans="1:25" ht="16">
      <c r="A6" s="79" t="s">
        <v>994</v>
      </c>
      <c r="B6" s="79" t="s">
        <v>982</v>
      </c>
      <c r="C6" s="79" t="s">
        <v>995</v>
      </c>
      <c r="D6" s="80">
        <v>3750</v>
      </c>
      <c r="E6" s="79" t="s">
        <v>984</v>
      </c>
      <c r="F6" s="78"/>
      <c r="G6" s="78" t="str">
        <f t="shared" si="0"/>
        <v>True</v>
      </c>
      <c r="H6" s="78"/>
      <c r="I6" s="78" t="str">
        <f t="shared" si="1"/>
        <v>Valid</v>
      </c>
      <c r="J6" s="78"/>
      <c r="K6" s="78"/>
      <c r="L6" s="78"/>
      <c r="M6" s="78"/>
      <c r="N6" s="78"/>
      <c r="O6" s="78"/>
      <c r="P6" s="78"/>
      <c r="Q6" s="78"/>
      <c r="R6" s="78"/>
      <c r="S6" s="78"/>
      <c r="T6" s="78"/>
      <c r="U6" s="78"/>
      <c r="V6" s="78"/>
      <c r="W6" s="78"/>
      <c r="X6" s="78"/>
      <c r="Y6" s="78"/>
    </row>
    <row r="7" spans="1:25" ht="16">
      <c r="A7" s="79" t="s">
        <v>996</v>
      </c>
      <c r="B7" s="79" t="s">
        <v>986</v>
      </c>
      <c r="C7" s="79" t="s">
        <v>983</v>
      </c>
      <c r="D7" s="80">
        <v>1950</v>
      </c>
      <c r="E7" s="79" t="s">
        <v>984</v>
      </c>
      <c r="F7" s="78"/>
      <c r="G7" s="78" t="str">
        <f t="shared" si="0"/>
        <v>True</v>
      </c>
      <c r="H7" s="78"/>
      <c r="I7" s="78" t="str">
        <f t="shared" si="1"/>
        <v>Valid</v>
      </c>
      <c r="J7" s="78"/>
      <c r="K7" s="78"/>
      <c r="L7" s="78"/>
      <c r="M7" s="78"/>
      <c r="N7" s="78"/>
      <c r="O7" s="78"/>
      <c r="P7" s="78"/>
      <c r="Q7" s="78"/>
      <c r="R7" s="78"/>
      <c r="S7" s="78"/>
      <c r="T7" s="78"/>
      <c r="U7" s="78"/>
      <c r="V7" s="78"/>
      <c r="W7" s="78"/>
      <c r="X7" s="78"/>
      <c r="Y7" s="78"/>
    </row>
    <row r="8" spans="1:25" ht="16">
      <c r="A8" s="79" t="s">
        <v>997</v>
      </c>
      <c r="B8" s="79" t="s">
        <v>998</v>
      </c>
      <c r="C8" s="79" t="s">
        <v>999</v>
      </c>
      <c r="D8" s="80">
        <v>2000</v>
      </c>
      <c r="E8" s="79" t="s">
        <v>988</v>
      </c>
      <c r="F8" s="78"/>
      <c r="G8" s="78" t="b">
        <f t="shared" si="0"/>
        <v>0</v>
      </c>
      <c r="H8" s="78"/>
      <c r="I8" s="78" t="str">
        <f t="shared" si="1"/>
        <v>Invalid</v>
      </c>
      <c r="J8" s="78"/>
      <c r="K8" s="78"/>
      <c r="L8" s="78"/>
      <c r="M8" s="78"/>
      <c r="N8" s="78"/>
      <c r="O8" s="78"/>
      <c r="P8" s="78"/>
      <c r="Q8" s="78"/>
      <c r="R8" s="78"/>
      <c r="S8" s="78"/>
      <c r="T8" s="78"/>
      <c r="U8" s="78"/>
      <c r="V8" s="78"/>
      <c r="W8" s="78"/>
      <c r="X8" s="78"/>
      <c r="Y8" s="78"/>
    </row>
    <row r="9" spans="1:25">
      <c r="A9" s="78"/>
      <c r="B9" s="78"/>
      <c r="C9" s="78"/>
      <c r="D9" s="78"/>
      <c r="E9" s="78"/>
      <c r="F9" s="78"/>
      <c r="G9" s="78"/>
      <c r="H9" s="78"/>
      <c r="I9" s="78"/>
      <c r="J9" s="78"/>
      <c r="K9" s="78"/>
      <c r="L9" s="78"/>
      <c r="M9" s="78"/>
      <c r="N9" s="78"/>
      <c r="O9" s="78"/>
      <c r="P9" s="78"/>
      <c r="Q9" s="78"/>
      <c r="R9" s="78"/>
      <c r="S9" s="78"/>
      <c r="T9" s="78"/>
      <c r="U9" s="78"/>
      <c r="V9" s="78"/>
      <c r="W9" s="78"/>
      <c r="X9" s="78"/>
      <c r="Y9" s="78"/>
    </row>
    <row r="10" spans="1:25">
      <c r="A10" s="78"/>
      <c r="B10" s="78"/>
      <c r="C10" s="78"/>
      <c r="D10" s="78"/>
      <c r="E10" s="78"/>
      <c r="F10" s="78"/>
      <c r="G10" s="78"/>
      <c r="H10" s="78"/>
      <c r="I10" s="78"/>
      <c r="J10" s="78"/>
      <c r="K10" s="78"/>
      <c r="L10" s="78"/>
      <c r="M10" s="78"/>
      <c r="N10" s="78"/>
      <c r="O10" s="78"/>
      <c r="P10" s="78"/>
      <c r="Q10" s="78"/>
      <c r="R10" s="78"/>
      <c r="S10" s="78"/>
      <c r="T10" s="78"/>
      <c r="U10" s="78"/>
      <c r="V10" s="78"/>
      <c r="W10" s="78"/>
      <c r="X10" s="78"/>
      <c r="Y10" s="78"/>
    </row>
    <row r="11" spans="1:25">
      <c r="A11" s="78"/>
      <c r="B11" s="78"/>
      <c r="C11" s="78"/>
      <c r="D11" s="78"/>
      <c r="E11" s="78"/>
      <c r="F11" s="78"/>
      <c r="G11" s="78"/>
      <c r="H11" s="78"/>
      <c r="I11" s="78"/>
      <c r="J11" s="78"/>
      <c r="K11" s="78"/>
      <c r="L11" s="78"/>
      <c r="M11" s="78"/>
      <c r="N11" s="78"/>
      <c r="O11" s="78"/>
      <c r="P11" s="78"/>
      <c r="Q11" s="78"/>
      <c r="R11" s="78"/>
      <c r="S11" s="78"/>
      <c r="T11" s="78"/>
      <c r="U11" s="78"/>
      <c r="V11" s="78"/>
      <c r="W11" s="78"/>
      <c r="X11" s="78"/>
      <c r="Y11" s="78"/>
    </row>
    <row r="12" spans="1:25">
      <c r="A12" s="78" t="s">
        <v>1000</v>
      </c>
      <c r="B12" s="78"/>
      <c r="C12" s="78" t="e">
        <f>COUNTIF(#REF!,"Started")</f>
        <v>#REF!</v>
      </c>
      <c r="D12" s="78"/>
      <c r="E12" s="78"/>
      <c r="F12" s="78"/>
      <c r="G12" s="78"/>
      <c r="H12" s="78"/>
      <c r="I12" s="78"/>
      <c r="J12" s="78"/>
      <c r="K12" s="78"/>
      <c r="L12" s="78"/>
      <c r="M12" s="78"/>
      <c r="N12" s="78"/>
      <c r="O12" s="78"/>
      <c r="P12" s="78"/>
      <c r="Q12" s="78"/>
      <c r="R12" s="78"/>
      <c r="S12" s="78"/>
      <c r="T12" s="78"/>
      <c r="U12" s="78"/>
      <c r="V12" s="78"/>
      <c r="W12" s="78"/>
      <c r="X12" s="78"/>
      <c r="Y12" s="78"/>
    </row>
    <row r="13" spans="1:25">
      <c r="A13" s="78"/>
      <c r="B13" s="78"/>
      <c r="C13" s="78"/>
      <c r="D13" s="78"/>
      <c r="E13" s="78"/>
      <c r="F13" s="78"/>
      <c r="G13" s="78"/>
      <c r="H13" s="78"/>
      <c r="I13" s="78"/>
      <c r="J13" s="78"/>
      <c r="K13" s="78"/>
      <c r="L13" s="78"/>
      <c r="M13" s="78"/>
      <c r="N13" s="78"/>
      <c r="O13" s="78"/>
      <c r="P13" s="78"/>
      <c r="Q13" s="78"/>
      <c r="R13" s="78"/>
      <c r="S13" s="78"/>
      <c r="T13" s="78"/>
      <c r="U13" s="78"/>
      <c r="V13" s="78"/>
      <c r="W13" s="78"/>
      <c r="X13" s="78"/>
      <c r="Y13" s="78"/>
    </row>
    <row r="14" spans="1:25">
      <c r="A14" s="81" t="s">
        <v>1001</v>
      </c>
      <c r="B14" s="82"/>
      <c r="C14" s="78"/>
      <c r="D14" s="78"/>
      <c r="E14" s="78"/>
      <c r="F14" s="78"/>
      <c r="G14" s="78"/>
      <c r="H14" s="78"/>
      <c r="I14" s="78"/>
      <c r="J14" s="78"/>
      <c r="K14" s="78"/>
      <c r="L14" s="78"/>
      <c r="M14" s="78"/>
      <c r="N14" s="78"/>
      <c r="O14" s="78"/>
      <c r="P14" s="78"/>
      <c r="Q14" s="78"/>
      <c r="R14" s="78"/>
      <c r="S14" s="78"/>
      <c r="T14" s="78"/>
      <c r="U14" s="78"/>
      <c r="V14" s="78"/>
      <c r="W14" s="78"/>
      <c r="X14" s="78"/>
      <c r="Y14" s="78"/>
    </row>
    <row r="15" spans="1:25">
      <c r="A15" s="78"/>
      <c r="B15" s="78" t="s">
        <v>1002</v>
      </c>
      <c r="C15" s="78" t="s">
        <v>1003</v>
      </c>
      <c r="D15" s="78" t="s">
        <v>1004</v>
      </c>
      <c r="E15" s="78" t="s">
        <v>1005</v>
      </c>
      <c r="F15" s="78"/>
      <c r="G15" s="78"/>
      <c r="H15" s="78"/>
      <c r="I15" s="78"/>
      <c r="J15" s="78"/>
      <c r="K15" s="78"/>
      <c r="L15" s="78"/>
      <c r="M15" s="78"/>
      <c r="N15" s="78"/>
      <c r="O15" s="78"/>
      <c r="P15" s="78"/>
      <c r="Q15" s="78"/>
      <c r="R15" s="78"/>
      <c r="S15" s="78"/>
      <c r="T15" s="78"/>
      <c r="U15" s="78"/>
      <c r="V15" s="78"/>
      <c r="W15" s="78"/>
      <c r="X15" s="78"/>
      <c r="Y15" s="78"/>
    </row>
    <row r="16" spans="1:25">
      <c r="A16" s="78"/>
      <c r="B16" s="78" t="str">
        <f>RIGHT(A2, 3)</f>
        <v>112</v>
      </c>
      <c r="C16" s="78">
        <f>VALUE(RIGHT(A2, 3))</f>
        <v>112</v>
      </c>
      <c r="D16" s="78" t="b">
        <f t="shared" ref="D16:E16" si="2">ISNUMBER(B16)</f>
        <v>0</v>
      </c>
      <c r="E16" s="78" t="b">
        <f t="shared" si="2"/>
        <v>1</v>
      </c>
      <c r="F16" s="78"/>
      <c r="G16" s="78"/>
      <c r="H16" s="78"/>
      <c r="I16" s="78"/>
      <c r="J16" s="78"/>
      <c r="K16" s="78"/>
      <c r="L16" s="78"/>
      <c r="M16" s="78"/>
      <c r="N16" s="78"/>
      <c r="O16" s="78"/>
      <c r="P16" s="78"/>
      <c r="Q16" s="78"/>
      <c r="R16" s="78"/>
      <c r="S16" s="78"/>
      <c r="T16" s="78"/>
      <c r="U16" s="78"/>
      <c r="V16" s="78"/>
      <c r="W16" s="78"/>
      <c r="X16" s="78"/>
      <c r="Y16" s="78"/>
    </row>
    <row r="17" spans="1:25">
      <c r="A17" s="78"/>
      <c r="B17" s="78"/>
      <c r="C17" s="78"/>
      <c r="D17" s="78"/>
      <c r="E17" s="78"/>
      <c r="F17" s="78"/>
      <c r="G17" s="78"/>
      <c r="H17" s="78"/>
      <c r="I17" s="78"/>
      <c r="J17" s="78"/>
      <c r="K17" s="78"/>
      <c r="L17" s="78"/>
      <c r="M17" s="78"/>
      <c r="N17" s="78"/>
      <c r="O17" s="78"/>
      <c r="P17" s="78"/>
      <c r="Q17" s="78"/>
      <c r="R17" s="78"/>
      <c r="S17" s="78"/>
      <c r="T17" s="78"/>
      <c r="U17" s="78"/>
      <c r="V17" s="78"/>
      <c r="W17" s="78"/>
      <c r="X17" s="78"/>
      <c r="Y17" s="78"/>
    </row>
    <row r="18" spans="1:25">
      <c r="A18" s="78"/>
      <c r="B18" s="78"/>
      <c r="C18" s="78"/>
      <c r="D18" s="78"/>
      <c r="E18" s="78"/>
      <c r="F18" s="78"/>
      <c r="G18" s="78"/>
      <c r="H18" s="78"/>
      <c r="I18" s="78"/>
      <c r="J18" s="78"/>
      <c r="K18" s="78"/>
      <c r="L18" s="78"/>
      <c r="M18" s="78"/>
      <c r="N18" s="78"/>
      <c r="O18" s="78"/>
      <c r="P18" s="78"/>
      <c r="Q18" s="78"/>
      <c r="R18" s="78"/>
      <c r="S18" s="78"/>
      <c r="T18" s="78"/>
      <c r="U18" s="78"/>
      <c r="V18" s="78"/>
      <c r="W18" s="78"/>
      <c r="X18" s="78"/>
      <c r="Y18" s="78"/>
    </row>
    <row r="19" spans="1:25">
      <c r="A19" s="78"/>
      <c r="B19" s="78"/>
      <c r="C19" s="78"/>
      <c r="D19" s="78"/>
      <c r="E19" s="78"/>
      <c r="F19" s="78"/>
      <c r="G19" s="78"/>
      <c r="H19" s="78"/>
      <c r="I19" s="78"/>
      <c r="J19" s="78"/>
      <c r="K19" s="78"/>
      <c r="L19" s="78"/>
      <c r="M19" s="78"/>
      <c r="N19" s="78"/>
      <c r="O19" s="78"/>
      <c r="P19" s="78"/>
      <c r="Q19" s="78"/>
      <c r="R19" s="78"/>
      <c r="S19" s="78"/>
      <c r="T19" s="78"/>
      <c r="U19" s="78"/>
      <c r="V19" s="78"/>
      <c r="W19" s="78"/>
      <c r="X19" s="78"/>
      <c r="Y19" s="78"/>
    </row>
    <row r="20" spans="1:25">
      <c r="A20" s="78"/>
      <c r="B20" s="78"/>
      <c r="C20" s="78"/>
      <c r="D20" s="78"/>
      <c r="E20" s="78"/>
      <c r="F20" s="78"/>
      <c r="G20" s="78"/>
      <c r="H20" s="78"/>
      <c r="I20" s="78"/>
      <c r="J20" s="78"/>
      <c r="K20" s="78"/>
      <c r="L20" s="78"/>
      <c r="M20" s="78"/>
      <c r="N20" s="78"/>
      <c r="O20" s="78"/>
      <c r="P20" s="78"/>
      <c r="Q20" s="78"/>
      <c r="R20" s="78"/>
      <c r="S20" s="78"/>
      <c r="T20" s="78"/>
      <c r="U20" s="78"/>
      <c r="V20" s="78"/>
      <c r="W20" s="78"/>
      <c r="X20" s="78"/>
      <c r="Y20" s="78"/>
    </row>
    <row r="21" spans="1:25" ht="15.75" customHeight="1">
      <c r="A21" s="78"/>
      <c r="B21" s="78"/>
      <c r="C21" s="78"/>
      <c r="D21" s="78"/>
      <c r="E21" s="78"/>
      <c r="F21" s="78"/>
      <c r="G21" s="78"/>
      <c r="H21" s="78"/>
      <c r="I21" s="78"/>
      <c r="J21" s="78"/>
      <c r="K21" s="78"/>
      <c r="L21" s="78"/>
      <c r="M21" s="78"/>
      <c r="N21" s="78"/>
      <c r="O21" s="78"/>
      <c r="P21" s="78"/>
      <c r="Q21" s="78"/>
      <c r="R21" s="78"/>
      <c r="S21" s="78"/>
      <c r="T21" s="78"/>
      <c r="U21" s="78"/>
      <c r="V21" s="78"/>
      <c r="W21" s="78"/>
      <c r="X21" s="78"/>
      <c r="Y21" s="78"/>
    </row>
    <row r="22" spans="1:25" ht="15.75" customHeight="1">
      <c r="A22" s="78"/>
      <c r="B22" s="78"/>
      <c r="C22" s="78"/>
      <c r="D22" s="78"/>
      <c r="E22" s="78"/>
      <c r="F22" s="78"/>
      <c r="G22" s="78"/>
      <c r="H22" s="78"/>
      <c r="I22" s="78"/>
      <c r="J22" s="78"/>
      <c r="K22" s="78"/>
      <c r="L22" s="78"/>
      <c r="M22" s="78"/>
      <c r="N22" s="78"/>
      <c r="O22" s="78"/>
      <c r="P22" s="78"/>
      <c r="Q22" s="78"/>
      <c r="R22" s="78"/>
      <c r="S22" s="78"/>
      <c r="T22" s="78"/>
      <c r="U22" s="78"/>
      <c r="V22" s="78"/>
      <c r="W22" s="78"/>
      <c r="X22" s="78"/>
      <c r="Y22" s="78"/>
    </row>
    <row r="23" spans="1:25" ht="15.75" customHeight="1">
      <c r="A23" s="78"/>
      <c r="B23" s="78"/>
      <c r="C23" s="78"/>
      <c r="D23" s="78"/>
      <c r="E23" s="78"/>
      <c r="F23" s="78"/>
      <c r="G23" s="78"/>
      <c r="H23" s="78"/>
      <c r="I23" s="78"/>
      <c r="J23" s="78"/>
      <c r="K23" s="78"/>
      <c r="L23" s="78"/>
      <c r="M23" s="78"/>
      <c r="N23" s="78"/>
      <c r="O23" s="78"/>
      <c r="P23" s="78"/>
      <c r="Q23" s="78"/>
      <c r="R23" s="78"/>
      <c r="S23" s="78"/>
      <c r="T23" s="78"/>
      <c r="U23" s="78"/>
      <c r="V23" s="78"/>
      <c r="W23" s="78"/>
      <c r="X23" s="78"/>
      <c r="Y23" s="78"/>
    </row>
    <row r="24" spans="1:25" ht="15.75" customHeight="1">
      <c r="A24" s="78"/>
      <c r="B24" s="78"/>
      <c r="C24" s="78"/>
      <c r="D24" s="78"/>
      <c r="E24" s="78"/>
      <c r="F24" s="78"/>
      <c r="G24" s="78"/>
      <c r="H24" s="78"/>
      <c r="I24" s="78"/>
      <c r="J24" s="78"/>
      <c r="K24" s="78"/>
      <c r="L24" s="78"/>
      <c r="M24" s="78"/>
      <c r="N24" s="78"/>
      <c r="O24" s="78"/>
      <c r="P24" s="78"/>
      <c r="Q24" s="78"/>
      <c r="R24" s="78"/>
      <c r="S24" s="78"/>
      <c r="T24" s="78"/>
      <c r="U24" s="78"/>
      <c r="V24" s="78"/>
      <c r="W24" s="78"/>
      <c r="X24" s="78"/>
      <c r="Y24" s="78"/>
    </row>
    <row r="25" spans="1:25" ht="15.75" customHeight="1">
      <c r="A25" s="78"/>
      <c r="B25" s="78"/>
      <c r="C25" s="78"/>
      <c r="D25" s="78"/>
      <c r="E25" s="78"/>
      <c r="F25" s="78"/>
      <c r="G25" s="78"/>
      <c r="H25" s="78"/>
      <c r="I25" s="78"/>
      <c r="J25" s="78"/>
      <c r="K25" s="78"/>
      <c r="L25" s="78"/>
      <c r="M25" s="78"/>
      <c r="N25" s="78"/>
      <c r="O25" s="78"/>
      <c r="P25" s="78"/>
      <c r="Q25" s="78"/>
      <c r="R25" s="78"/>
      <c r="S25" s="78"/>
      <c r="T25" s="78"/>
      <c r="U25" s="78"/>
      <c r="V25" s="78"/>
      <c r="W25" s="78"/>
      <c r="X25" s="78"/>
      <c r="Y25" s="78"/>
    </row>
    <row r="26" spans="1:25" ht="15.75" customHeight="1">
      <c r="A26" s="78"/>
      <c r="B26" s="78"/>
      <c r="C26" s="78"/>
      <c r="D26" s="78"/>
      <c r="E26" s="78"/>
      <c r="F26" s="78"/>
      <c r="G26" s="78"/>
      <c r="H26" s="78"/>
      <c r="I26" s="78"/>
      <c r="J26" s="78"/>
      <c r="K26" s="78"/>
      <c r="L26" s="78"/>
      <c r="M26" s="78"/>
      <c r="N26" s="78"/>
      <c r="O26" s="78"/>
      <c r="P26" s="78"/>
      <c r="Q26" s="78"/>
      <c r="R26" s="78"/>
      <c r="S26" s="78"/>
      <c r="T26" s="78"/>
      <c r="U26" s="78"/>
      <c r="V26" s="78"/>
      <c r="W26" s="78"/>
      <c r="X26" s="78"/>
      <c r="Y26" s="78"/>
    </row>
    <row r="27" spans="1:25" ht="15.75" customHeight="1">
      <c r="A27" s="78"/>
      <c r="B27" s="78"/>
      <c r="C27" s="78"/>
      <c r="D27" s="78"/>
      <c r="E27" s="78"/>
      <c r="F27" s="78"/>
      <c r="G27" s="78"/>
      <c r="H27" s="78"/>
      <c r="I27" s="78"/>
      <c r="J27" s="78"/>
      <c r="K27" s="78"/>
      <c r="L27" s="78"/>
      <c r="M27" s="78"/>
      <c r="N27" s="78"/>
      <c r="O27" s="78"/>
      <c r="P27" s="78"/>
      <c r="Q27" s="78"/>
      <c r="R27" s="78"/>
      <c r="S27" s="78"/>
      <c r="T27" s="78"/>
      <c r="U27" s="78"/>
      <c r="V27" s="78"/>
      <c r="W27" s="78"/>
      <c r="X27" s="78"/>
      <c r="Y27" s="78"/>
    </row>
    <row r="28" spans="1:25" ht="15.75" customHeight="1">
      <c r="A28" s="78"/>
      <c r="B28" s="78"/>
      <c r="C28" s="78"/>
      <c r="D28" s="78"/>
      <c r="E28" s="78"/>
      <c r="F28" s="78"/>
      <c r="G28" s="78"/>
      <c r="H28" s="78"/>
      <c r="I28" s="78"/>
      <c r="J28" s="78"/>
      <c r="K28" s="78"/>
      <c r="L28" s="78"/>
      <c r="M28" s="78"/>
      <c r="N28" s="78"/>
      <c r="O28" s="78"/>
      <c r="P28" s="78"/>
      <c r="Q28" s="78"/>
      <c r="R28" s="78"/>
      <c r="S28" s="78"/>
      <c r="T28" s="78"/>
      <c r="U28" s="78"/>
      <c r="V28" s="78"/>
      <c r="W28" s="78"/>
      <c r="X28" s="78"/>
      <c r="Y28" s="78"/>
    </row>
    <row r="29" spans="1:25" ht="15.75" customHeight="1">
      <c r="A29" s="78"/>
      <c r="B29" s="78"/>
      <c r="C29" s="78"/>
      <c r="D29" s="78"/>
      <c r="E29" s="78"/>
      <c r="F29" s="78"/>
      <c r="G29" s="78"/>
      <c r="H29" s="78"/>
      <c r="I29" s="78"/>
      <c r="J29" s="78"/>
      <c r="K29" s="78"/>
      <c r="L29" s="78"/>
      <c r="M29" s="78"/>
      <c r="N29" s="78"/>
      <c r="O29" s="78"/>
      <c r="P29" s="78"/>
      <c r="Q29" s="78"/>
      <c r="R29" s="78"/>
      <c r="S29" s="78"/>
      <c r="T29" s="78"/>
      <c r="U29" s="78"/>
      <c r="V29" s="78"/>
      <c r="W29" s="78"/>
      <c r="X29" s="78"/>
      <c r="Y29" s="78"/>
    </row>
    <row r="30" spans="1:25" ht="15.75" customHeight="1">
      <c r="A30" s="78"/>
      <c r="B30" s="78"/>
      <c r="C30" s="78"/>
      <c r="D30" s="78"/>
      <c r="E30" s="78"/>
      <c r="F30" s="78"/>
      <c r="G30" s="78"/>
      <c r="H30" s="78"/>
      <c r="I30" s="78"/>
      <c r="J30" s="78"/>
      <c r="K30" s="78"/>
      <c r="L30" s="78"/>
      <c r="M30" s="78"/>
      <c r="N30" s="78"/>
      <c r="O30" s="78"/>
      <c r="P30" s="78"/>
      <c r="Q30" s="78"/>
      <c r="R30" s="78"/>
      <c r="S30" s="78"/>
      <c r="T30" s="78"/>
      <c r="U30" s="78"/>
      <c r="V30" s="78"/>
      <c r="W30" s="78"/>
      <c r="X30" s="78"/>
      <c r="Y30" s="78"/>
    </row>
    <row r="31" spans="1:25" ht="15.75" customHeight="1">
      <c r="A31" s="78"/>
      <c r="B31" s="78"/>
      <c r="C31" s="78"/>
      <c r="D31" s="78"/>
      <c r="E31" s="78"/>
      <c r="F31" s="78"/>
      <c r="G31" s="78"/>
      <c r="H31" s="78"/>
      <c r="I31" s="78"/>
      <c r="J31" s="78"/>
      <c r="K31" s="78"/>
      <c r="L31" s="78"/>
      <c r="M31" s="78"/>
      <c r="N31" s="78"/>
      <c r="O31" s="78"/>
      <c r="P31" s="78"/>
      <c r="Q31" s="78"/>
      <c r="R31" s="78"/>
      <c r="S31" s="78"/>
      <c r="T31" s="78"/>
      <c r="U31" s="78"/>
      <c r="V31" s="78"/>
      <c r="W31" s="78"/>
      <c r="X31" s="78"/>
      <c r="Y31" s="78"/>
    </row>
    <row r="32" spans="1:25" ht="15.75" customHeight="1">
      <c r="A32" s="78"/>
      <c r="B32" s="78"/>
      <c r="C32" s="78"/>
      <c r="D32" s="78"/>
      <c r="E32" s="78"/>
      <c r="F32" s="78"/>
      <c r="G32" s="78"/>
      <c r="H32" s="78"/>
      <c r="I32" s="78"/>
      <c r="J32" s="78"/>
      <c r="K32" s="78"/>
      <c r="L32" s="78"/>
      <c r="M32" s="78"/>
      <c r="N32" s="78"/>
      <c r="O32" s="78"/>
      <c r="P32" s="78"/>
      <c r="Q32" s="78"/>
      <c r="R32" s="78"/>
      <c r="S32" s="78"/>
      <c r="T32" s="78"/>
      <c r="U32" s="78"/>
      <c r="V32" s="78"/>
      <c r="W32" s="78"/>
      <c r="X32" s="78"/>
      <c r="Y32" s="78"/>
    </row>
    <row r="33" spans="1:25" ht="15.75" customHeight="1">
      <c r="A33" s="78"/>
      <c r="B33" s="78"/>
      <c r="C33" s="78"/>
      <c r="D33" s="78"/>
      <c r="E33" s="78"/>
      <c r="F33" s="78"/>
      <c r="G33" s="78"/>
      <c r="H33" s="78"/>
      <c r="I33" s="78"/>
      <c r="J33" s="78"/>
      <c r="K33" s="78"/>
      <c r="L33" s="78"/>
      <c r="M33" s="78"/>
      <c r="N33" s="78"/>
      <c r="O33" s="78"/>
      <c r="P33" s="78"/>
      <c r="Q33" s="78"/>
      <c r="R33" s="78"/>
      <c r="S33" s="78"/>
      <c r="T33" s="78"/>
      <c r="U33" s="78"/>
      <c r="V33" s="78"/>
      <c r="W33" s="78"/>
      <c r="X33" s="78"/>
      <c r="Y33" s="78"/>
    </row>
    <row r="34" spans="1:25" ht="15.75" customHeight="1">
      <c r="A34" s="78"/>
      <c r="B34" s="78"/>
      <c r="C34" s="78"/>
      <c r="D34" s="78"/>
      <c r="E34" s="78"/>
      <c r="F34" s="78"/>
      <c r="G34" s="78"/>
      <c r="H34" s="78"/>
      <c r="I34" s="78"/>
      <c r="J34" s="78"/>
      <c r="K34" s="78"/>
      <c r="L34" s="78"/>
      <c r="M34" s="78"/>
      <c r="N34" s="78"/>
      <c r="O34" s="78"/>
      <c r="P34" s="78"/>
      <c r="Q34" s="78"/>
      <c r="R34" s="78"/>
      <c r="S34" s="78"/>
      <c r="T34" s="78"/>
      <c r="U34" s="78"/>
      <c r="V34" s="78"/>
      <c r="W34" s="78"/>
      <c r="X34" s="78"/>
      <c r="Y34" s="78"/>
    </row>
    <row r="35" spans="1:25" ht="15.75" customHeight="1">
      <c r="A35" s="78"/>
      <c r="B35" s="78"/>
      <c r="C35" s="78"/>
      <c r="D35" s="78"/>
      <c r="E35" s="78"/>
      <c r="F35" s="78"/>
      <c r="G35" s="78"/>
      <c r="H35" s="78"/>
      <c r="I35" s="78"/>
      <c r="J35" s="78"/>
      <c r="K35" s="78"/>
      <c r="L35" s="78"/>
      <c r="M35" s="78"/>
      <c r="N35" s="78"/>
      <c r="O35" s="78"/>
      <c r="P35" s="78"/>
      <c r="Q35" s="78"/>
      <c r="R35" s="78"/>
      <c r="S35" s="78"/>
      <c r="T35" s="78"/>
      <c r="U35" s="78"/>
      <c r="V35" s="78"/>
      <c r="W35" s="78"/>
      <c r="X35" s="78"/>
      <c r="Y35" s="78"/>
    </row>
    <row r="36" spans="1:25" ht="15.75" customHeight="1">
      <c r="A36" s="78"/>
      <c r="B36" s="78"/>
      <c r="C36" s="78"/>
      <c r="D36" s="78"/>
      <c r="E36" s="78"/>
      <c r="F36" s="78"/>
      <c r="G36" s="78"/>
      <c r="H36" s="78"/>
      <c r="I36" s="78"/>
      <c r="J36" s="78"/>
      <c r="K36" s="78"/>
      <c r="L36" s="78"/>
      <c r="M36" s="78"/>
      <c r="N36" s="78"/>
      <c r="O36" s="78"/>
      <c r="P36" s="78"/>
      <c r="Q36" s="78"/>
      <c r="R36" s="78"/>
      <c r="S36" s="78"/>
      <c r="T36" s="78"/>
      <c r="U36" s="78"/>
      <c r="V36" s="78"/>
      <c r="W36" s="78"/>
      <c r="X36" s="78"/>
      <c r="Y36" s="78"/>
    </row>
    <row r="37" spans="1:25" ht="15.75" customHeight="1">
      <c r="A37" s="78"/>
      <c r="B37" s="78"/>
      <c r="C37" s="78"/>
      <c r="D37" s="78"/>
      <c r="E37" s="78"/>
      <c r="F37" s="78"/>
      <c r="G37" s="78"/>
      <c r="H37" s="78"/>
      <c r="I37" s="78"/>
      <c r="J37" s="78"/>
      <c r="K37" s="78"/>
      <c r="L37" s="78"/>
      <c r="M37" s="78"/>
      <c r="N37" s="78"/>
      <c r="O37" s="78"/>
      <c r="P37" s="78"/>
      <c r="Q37" s="78"/>
      <c r="R37" s="78"/>
      <c r="S37" s="78"/>
      <c r="T37" s="78"/>
      <c r="U37" s="78"/>
      <c r="V37" s="78"/>
      <c r="W37" s="78"/>
      <c r="X37" s="78"/>
      <c r="Y37" s="78"/>
    </row>
    <row r="38" spans="1:25" ht="15.75" customHeight="1">
      <c r="A38" s="78"/>
      <c r="B38" s="78"/>
      <c r="C38" s="78"/>
      <c r="D38" s="78"/>
      <c r="E38" s="78"/>
      <c r="F38" s="78"/>
      <c r="G38" s="78"/>
      <c r="H38" s="78"/>
      <c r="I38" s="78"/>
      <c r="J38" s="78"/>
      <c r="K38" s="78"/>
      <c r="L38" s="78"/>
      <c r="M38" s="78"/>
      <c r="N38" s="78"/>
      <c r="O38" s="78"/>
      <c r="P38" s="78"/>
      <c r="Q38" s="78"/>
      <c r="R38" s="78"/>
      <c r="S38" s="78"/>
      <c r="T38" s="78"/>
      <c r="U38" s="78"/>
      <c r="V38" s="78"/>
      <c r="W38" s="78"/>
      <c r="X38" s="78"/>
      <c r="Y38" s="78"/>
    </row>
    <row r="39" spans="1:25" ht="15.75" customHeight="1">
      <c r="A39" s="78"/>
      <c r="B39" s="78"/>
      <c r="C39" s="78"/>
      <c r="D39" s="78"/>
      <c r="E39" s="78"/>
      <c r="F39" s="78"/>
      <c r="G39" s="78"/>
      <c r="H39" s="78"/>
      <c r="I39" s="78"/>
      <c r="J39" s="78"/>
      <c r="K39" s="78"/>
      <c r="L39" s="78"/>
      <c r="M39" s="78"/>
      <c r="N39" s="78"/>
      <c r="O39" s="78"/>
      <c r="P39" s="78"/>
      <c r="Q39" s="78"/>
      <c r="R39" s="78"/>
      <c r="S39" s="78"/>
      <c r="T39" s="78"/>
      <c r="U39" s="78"/>
      <c r="V39" s="78"/>
      <c r="W39" s="78"/>
      <c r="X39" s="78"/>
      <c r="Y39" s="78"/>
    </row>
    <row r="40" spans="1:25" ht="15.75" customHeight="1">
      <c r="A40" s="78"/>
      <c r="B40" s="78"/>
      <c r="C40" s="78"/>
      <c r="D40" s="78"/>
      <c r="E40" s="78"/>
      <c r="F40" s="78"/>
      <c r="G40" s="78"/>
      <c r="H40" s="78"/>
      <c r="I40" s="78"/>
      <c r="J40" s="78"/>
      <c r="K40" s="78"/>
      <c r="L40" s="78"/>
      <c r="M40" s="78"/>
      <c r="N40" s="78"/>
      <c r="O40" s="78"/>
      <c r="P40" s="78"/>
      <c r="Q40" s="78"/>
      <c r="R40" s="78"/>
      <c r="S40" s="78"/>
      <c r="T40" s="78"/>
      <c r="U40" s="78"/>
      <c r="V40" s="78"/>
      <c r="W40" s="78"/>
      <c r="X40" s="78"/>
      <c r="Y40" s="78"/>
    </row>
    <row r="41" spans="1:25" ht="15.75" customHeight="1">
      <c r="A41" s="78"/>
      <c r="B41" s="78"/>
      <c r="C41" s="78"/>
      <c r="D41" s="78"/>
      <c r="E41" s="78"/>
      <c r="F41" s="78"/>
      <c r="G41" s="78"/>
      <c r="H41" s="78"/>
      <c r="I41" s="78"/>
      <c r="J41" s="78"/>
      <c r="K41" s="78"/>
      <c r="L41" s="78"/>
      <c r="M41" s="78"/>
      <c r="N41" s="78"/>
      <c r="O41" s="78"/>
      <c r="P41" s="78"/>
      <c r="Q41" s="78"/>
      <c r="R41" s="78"/>
      <c r="S41" s="78"/>
      <c r="T41" s="78"/>
      <c r="U41" s="78"/>
      <c r="V41" s="78"/>
      <c r="W41" s="78"/>
      <c r="X41" s="78"/>
      <c r="Y41" s="78"/>
    </row>
    <row r="42" spans="1:25" ht="15.75" customHeight="1">
      <c r="A42" s="78"/>
      <c r="B42" s="78"/>
      <c r="C42" s="78"/>
      <c r="D42" s="78"/>
      <c r="E42" s="78"/>
      <c r="F42" s="78"/>
      <c r="G42" s="78"/>
      <c r="H42" s="78"/>
      <c r="I42" s="78"/>
      <c r="J42" s="78"/>
      <c r="K42" s="78"/>
      <c r="L42" s="78"/>
      <c r="M42" s="78"/>
      <c r="N42" s="78"/>
      <c r="O42" s="78"/>
      <c r="P42" s="78"/>
      <c r="Q42" s="78"/>
      <c r="R42" s="78"/>
      <c r="S42" s="78"/>
      <c r="T42" s="78"/>
      <c r="U42" s="78"/>
      <c r="V42" s="78"/>
      <c r="W42" s="78"/>
      <c r="X42" s="78"/>
      <c r="Y42" s="78"/>
    </row>
    <row r="43" spans="1:25" ht="15.75" customHeight="1">
      <c r="A43" s="78"/>
      <c r="B43" s="78"/>
      <c r="C43" s="78"/>
      <c r="D43" s="78"/>
      <c r="E43" s="78"/>
      <c r="F43" s="78"/>
      <c r="G43" s="78"/>
      <c r="H43" s="78"/>
      <c r="I43" s="78"/>
      <c r="J43" s="78"/>
      <c r="K43" s="78"/>
      <c r="L43" s="78"/>
      <c r="M43" s="78"/>
      <c r="N43" s="78"/>
      <c r="O43" s="78"/>
      <c r="P43" s="78"/>
      <c r="Q43" s="78"/>
      <c r="R43" s="78"/>
      <c r="S43" s="78"/>
      <c r="T43" s="78"/>
      <c r="U43" s="78"/>
      <c r="V43" s="78"/>
      <c r="W43" s="78"/>
      <c r="X43" s="78"/>
      <c r="Y43" s="78"/>
    </row>
    <row r="44" spans="1:25" ht="15.75" customHeight="1">
      <c r="A44" s="78"/>
      <c r="B44" s="78"/>
      <c r="C44" s="78"/>
      <c r="D44" s="78"/>
      <c r="E44" s="78"/>
      <c r="F44" s="78"/>
      <c r="G44" s="78"/>
      <c r="H44" s="78"/>
      <c r="I44" s="78"/>
      <c r="J44" s="78"/>
      <c r="K44" s="78"/>
      <c r="L44" s="78"/>
      <c r="M44" s="78"/>
      <c r="N44" s="78"/>
      <c r="O44" s="78"/>
      <c r="P44" s="78"/>
      <c r="Q44" s="78"/>
      <c r="R44" s="78"/>
      <c r="S44" s="78"/>
      <c r="T44" s="78"/>
      <c r="U44" s="78"/>
      <c r="V44" s="78"/>
      <c r="W44" s="78"/>
      <c r="X44" s="78"/>
      <c r="Y44" s="78"/>
    </row>
    <row r="45" spans="1:25" ht="15.75" customHeight="1">
      <c r="A45" s="78"/>
      <c r="B45" s="78"/>
      <c r="C45" s="78"/>
      <c r="D45" s="78"/>
      <c r="E45" s="78"/>
      <c r="F45" s="78"/>
      <c r="G45" s="78"/>
      <c r="H45" s="78"/>
      <c r="I45" s="78"/>
      <c r="J45" s="78"/>
      <c r="K45" s="78"/>
      <c r="L45" s="78"/>
      <c r="M45" s="78"/>
      <c r="N45" s="78"/>
      <c r="O45" s="78"/>
      <c r="P45" s="78"/>
      <c r="Q45" s="78"/>
      <c r="R45" s="78"/>
      <c r="S45" s="78"/>
      <c r="T45" s="78"/>
      <c r="U45" s="78"/>
      <c r="V45" s="78"/>
      <c r="W45" s="78"/>
      <c r="X45" s="78"/>
      <c r="Y45" s="78"/>
    </row>
    <row r="46" spans="1:25" ht="15.75" customHeight="1">
      <c r="A46" s="78"/>
      <c r="B46" s="78"/>
      <c r="C46" s="78"/>
      <c r="D46" s="78"/>
      <c r="E46" s="78"/>
      <c r="F46" s="78"/>
      <c r="G46" s="78"/>
      <c r="H46" s="78"/>
      <c r="I46" s="78"/>
      <c r="J46" s="78"/>
      <c r="K46" s="78"/>
      <c r="L46" s="78"/>
      <c r="M46" s="78"/>
      <c r="N46" s="78"/>
      <c r="O46" s="78"/>
      <c r="P46" s="78"/>
      <c r="Q46" s="78"/>
      <c r="R46" s="78"/>
      <c r="S46" s="78"/>
      <c r="T46" s="78"/>
      <c r="U46" s="78"/>
      <c r="V46" s="78"/>
      <c r="W46" s="78"/>
      <c r="X46" s="78"/>
      <c r="Y46" s="78"/>
    </row>
    <row r="47" spans="1:25" ht="15.75" customHeight="1">
      <c r="A47" s="78"/>
      <c r="B47" s="78"/>
      <c r="C47" s="78"/>
      <c r="D47" s="78"/>
      <c r="E47" s="78"/>
      <c r="F47" s="78"/>
      <c r="G47" s="78"/>
      <c r="H47" s="78"/>
      <c r="I47" s="78"/>
      <c r="J47" s="78"/>
      <c r="K47" s="78"/>
      <c r="L47" s="78"/>
      <c r="M47" s="78"/>
      <c r="N47" s="78"/>
      <c r="O47" s="78"/>
      <c r="P47" s="78"/>
      <c r="Q47" s="78"/>
      <c r="R47" s="78"/>
      <c r="S47" s="78"/>
      <c r="T47" s="78"/>
      <c r="U47" s="78"/>
      <c r="V47" s="78"/>
      <c r="W47" s="78"/>
      <c r="X47" s="78"/>
      <c r="Y47" s="78"/>
    </row>
    <row r="48" spans="1:25" ht="15.75" customHeight="1">
      <c r="A48" s="78"/>
      <c r="B48" s="78"/>
      <c r="C48" s="78"/>
      <c r="D48" s="78"/>
      <c r="E48" s="78"/>
      <c r="F48" s="78"/>
      <c r="G48" s="78"/>
      <c r="H48" s="78"/>
      <c r="I48" s="78"/>
      <c r="J48" s="78"/>
      <c r="K48" s="78"/>
      <c r="L48" s="78"/>
      <c r="M48" s="78"/>
      <c r="N48" s="78"/>
      <c r="O48" s="78"/>
      <c r="P48" s="78"/>
      <c r="Q48" s="78"/>
      <c r="R48" s="78"/>
      <c r="S48" s="78"/>
      <c r="T48" s="78"/>
      <c r="U48" s="78"/>
      <c r="V48" s="78"/>
      <c r="W48" s="78"/>
      <c r="X48" s="78"/>
      <c r="Y48" s="78"/>
    </row>
    <row r="49" spans="1:25" ht="15.75" customHeight="1">
      <c r="A49" s="78"/>
      <c r="B49" s="78"/>
      <c r="C49" s="78"/>
      <c r="D49" s="78"/>
      <c r="E49" s="78"/>
      <c r="F49" s="78"/>
      <c r="G49" s="78"/>
      <c r="H49" s="78"/>
      <c r="I49" s="78"/>
      <c r="J49" s="78"/>
      <c r="K49" s="78"/>
      <c r="L49" s="78"/>
      <c r="M49" s="78"/>
      <c r="N49" s="78"/>
      <c r="O49" s="78"/>
      <c r="P49" s="78"/>
      <c r="Q49" s="78"/>
      <c r="R49" s="78"/>
      <c r="S49" s="78"/>
      <c r="T49" s="78"/>
      <c r="U49" s="78"/>
      <c r="V49" s="78"/>
      <c r="W49" s="78"/>
      <c r="X49" s="78"/>
      <c r="Y49" s="78"/>
    </row>
    <row r="50" spans="1:25" ht="15.75" customHeight="1">
      <c r="A50" s="78"/>
      <c r="B50" s="78"/>
      <c r="C50" s="78"/>
      <c r="D50" s="78"/>
      <c r="E50" s="78"/>
      <c r="F50" s="78"/>
      <c r="G50" s="78"/>
      <c r="H50" s="78"/>
      <c r="I50" s="78"/>
      <c r="J50" s="78"/>
      <c r="K50" s="78"/>
      <c r="L50" s="78"/>
      <c r="M50" s="78"/>
      <c r="N50" s="78"/>
      <c r="O50" s="78"/>
      <c r="P50" s="78"/>
      <c r="Q50" s="78"/>
      <c r="R50" s="78"/>
      <c r="S50" s="78"/>
      <c r="T50" s="78"/>
      <c r="U50" s="78"/>
      <c r="V50" s="78"/>
      <c r="W50" s="78"/>
      <c r="X50" s="78"/>
      <c r="Y50" s="78"/>
    </row>
    <row r="51" spans="1:25" ht="15.75" customHeight="1">
      <c r="A51" s="78"/>
      <c r="B51" s="78"/>
      <c r="C51" s="78"/>
      <c r="D51" s="78"/>
      <c r="E51" s="78"/>
      <c r="F51" s="78"/>
      <c r="G51" s="78"/>
      <c r="H51" s="78"/>
      <c r="I51" s="78"/>
      <c r="J51" s="78"/>
      <c r="K51" s="78"/>
      <c r="L51" s="78"/>
      <c r="M51" s="78"/>
      <c r="N51" s="78"/>
      <c r="O51" s="78"/>
      <c r="P51" s="78"/>
      <c r="Q51" s="78"/>
      <c r="R51" s="78"/>
      <c r="S51" s="78"/>
      <c r="T51" s="78"/>
      <c r="U51" s="78"/>
      <c r="V51" s="78"/>
      <c r="W51" s="78"/>
      <c r="X51" s="78"/>
      <c r="Y51" s="78"/>
    </row>
    <row r="52" spans="1:25" ht="15.75" customHeight="1">
      <c r="A52" s="78"/>
      <c r="B52" s="78"/>
      <c r="C52" s="78"/>
      <c r="D52" s="78"/>
      <c r="E52" s="78"/>
      <c r="F52" s="78"/>
      <c r="G52" s="78"/>
      <c r="H52" s="78"/>
      <c r="I52" s="78"/>
      <c r="J52" s="78"/>
      <c r="K52" s="78"/>
      <c r="L52" s="78"/>
      <c r="M52" s="78"/>
      <c r="N52" s="78"/>
      <c r="O52" s="78"/>
      <c r="P52" s="78"/>
      <c r="Q52" s="78"/>
      <c r="R52" s="78"/>
      <c r="S52" s="78"/>
      <c r="T52" s="78"/>
      <c r="U52" s="78"/>
      <c r="V52" s="78"/>
      <c r="W52" s="78"/>
      <c r="X52" s="78"/>
      <c r="Y52" s="78"/>
    </row>
    <row r="53" spans="1:25" ht="15.75" customHeight="1">
      <c r="A53" s="78"/>
      <c r="B53" s="78"/>
      <c r="C53" s="78"/>
      <c r="D53" s="78"/>
      <c r="E53" s="78"/>
      <c r="F53" s="78"/>
      <c r="G53" s="78"/>
      <c r="H53" s="78"/>
      <c r="I53" s="78"/>
      <c r="J53" s="78"/>
      <c r="K53" s="78"/>
      <c r="L53" s="78"/>
      <c r="M53" s="78"/>
      <c r="N53" s="78"/>
      <c r="O53" s="78"/>
      <c r="P53" s="78"/>
      <c r="Q53" s="78"/>
      <c r="R53" s="78"/>
      <c r="S53" s="78"/>
      <c r="T53" s="78"/>
      <c r="U53" s="78"/>
      <c r="V53" s="78"/>
      <c r="W53" s="78"/>
      <c r="X53" s="78"/>
      <c r="Y53" s="78"/>
    </row>
    <row r="54" spans="1:25" ht="15.75" customHeight="1">
      <c r="A54" s="78"/>
      <c r="B54" s="78"/>
      <c r="C54" s="78"/>
      <c r="D54" s="78"/>
      <c r="E54" s="78"/>
      <c r="F54" s="78"/>
      <c r="G54" s="78"/>
      <c r="H54" s="78"/>
      <c r="I54" s="78"/>
      <c r="J54" s="78"/>
      <c r="K54" s="78"/>
      <c r="L54" s="78"/>
      <c r="M54" s="78"/>
      <c r="N54" s="78"/>
      <c r="O54" s="78"/>
      <c r="P54" s="78"/>
      <c r="Q54" s="78"/>
      <c r="R54" s="78"/>
      <c r="S54" s="78"/>
      <c r="T54" s="78"/>
      <c r="U54" s="78"/>
      <c r="V54" s="78"/>
      <c r="W54" s="78"/>
      <c r="X54" s="78"/>
      <c r="Y54" s="78"/>
    </row>
    <row r="55" spans="1:25" ht="15.75" customHeight="1">
      <c r="A55" s="78"/>
      <c r="B55" s="78"/>
      <c r="C55" s="78"/>
      <c r="D55" s="78"/>
      <c r="E55" s="78"/>
      <c r="F55" s="78"/>
      <c r="G55" s="78"/>
      <c r="H55" s="78"/>
      <c r="I55" s="78"/>
      <c r="J55" s="78"/>
      <c r="K55" s="78"/>
      <c r="L55" s="78"/>
      <c r="M55" s="78"/>
      <c r="N55" s="78"/>
      <c r="O55" s="78"/>
      <c r="P55" s="78"/>
      <c r="Q55" s="78"/>
      <c r="R55" s="78"/>
      <c r="S55" s="78"/>
      <c r="T55" s="78"/>
      <c r="U55" s="78"/>
      <c r="V55" s="78"/>
      <c r="W55" s="78"/>
      <c r="X55" s="78"/>
      <c r="Y55" s="78"/>
    </row>
    <row r="56" spans="1:25" ht="15.75" customHeight="1">
      <c r="A56" s="78"/>
      <c r="B56" s="78"/>
      <c r="C56" s="78"/>
      <c r="D56" s="78"/>
      <c r="E56" s="78"/>
      <c r="F56" s="78"/>
      <c r="G56" s="78"/>
      <c r="H56" s="78"/>
      <c r="I56" s="78"/>
      <c r="J56" s="78"/>
      <c r="K56" s="78"/>
      <c r="L56" s="78"/>
      <c r="M56" s="78"/>
      <c r="N56" s="78"/>
      <c r="O56" s="78"/>
      <c r="P56" s="78"/>
      <c r="Q56" s="78"/>
      <c r="R56" s="78"/>
      <c r="S56" s="78"/>
      <c r="T56" s="78"/>
      <c r="U56" s="78"/>
      <c r="V56" s="78"/>
      <c r="W56" s="78"/>
      <c r="X56" s="78"/>
      <c r="Y56" s="78"/>
    </row>
    <row r="57" spans="1:25" ht="15.75" customHeight="1">
      <c r="A57" s="78"/>
      <c r="B57" s="78"/>
      <c r="C57" s="78"/>
      <c r="D57" s="78"/>
      <c r="E57" s="78"/>
      <c r="F57" s="78"/>
      <c r="G57" s="78"/>
      <c r="H57" s="78"/>
      <c r="I57" s="78"/>
      <c r="J57" s="78"/>
      <c r="K57" s="78"/>
      <c r="L57" s="78"/>
      <c r="M57" s="78"/>
      <c r="N57" s="78"/>
      <c r="O57" s="78"/>
      <c r="P57" s="78"/>
      <c r="Q57" s="78"/>
      <c r="R57" s="78"/>
      <c r="S57" s="78"/>
      <c r="T57" s="78"/>
      <c r="U57" s="78"/>
      <c r="V57" s="78"/>
      <c r="W57" s="78"/>
      <c r="X57" s="78"/>
      <c r="Y57" s="78"/>
    </row>
    <row r="58" spans="1:25" ht="15.75" customHeight="1">
      <c r="A58" s="78"/>
      <c r="B58" s="78"/>
      <c r="C58" s="78"/>
      <c r="D58" s="78"/>
      <c r="E58" s="78"/>
      <c r="F58" s="78"/>
      <c r="G58" s="78"/>
      <c r="H58" s="78"/>
      <c r="I58" s="78"/>
      <c r="J58" s="78"/>
      <c r="K58" s="78"/>
      <c r="L58" s="78"/>
      <c r="M58" s="78"/>
      <c r="N58" s="78"/>
      <c r="O58" s="78"/>
      <c r="P58" s="78"/>
      <c r="Q58" s="78"/>
      <c r="R58" s="78"/>
      <c r="S58" s="78"/>
      <c r="T58" s="78"/>
      <c r="U58" s="78"/>
      <c r="V58" s="78"/>
      <c r="W58" s="78"/>
      <c r="X58" s="78"/>
      <c r="Y58" s="78"/>
    </row>
    <row r="59" spans="1:25" ht="15.75" customHeight="1">
      <c r="A59" s="78"/>
      <c r="B59" s="78"/>
      <c r="C59" s="78"/>
      <c r="D59" s="78"/>
      <c r="E59" s="78"/>
      <c r="F59" s="78"/>
      <c r="G59" s="78"/>
      <c r="H59" s="78"/>
      <c r="I59" s="78"/>
      <c r="J59" s="78"/>
      <c r="K59" s="78"/>
      <c r="L59" s="78"/>
      <c r="M59" s="78"/>
      <c r="N59" s="78"/>
      <c r="O59" s="78"/>
      <c r="P59" s="78"/>
      <c r="Q59" s="78"/>
      <c r="R59" s="78"/>
      <c r="S59" s="78"/>
      <c r="T59" s="78"/>
      <c r="U59" s="78"/>
      <c r="V59" s="78"/>
      <c r="W59" s="78"/>
      <c r="X59" s="78"/>
      <c r="Y59" s="78"/>
    </row>
    <row r="60" spans="1:25" ht="15.75" customHeight="1">
      <c r="A60" s="78"/>
      <c r="B60" s="78"/>
      <c r="C60" s="78"/>
      <c r="D60" s="78"/>
      <c r="E60" s="78"/>
      <c r="F60" s="78"/>
      <c r="G60" s="78"/>
      <c r="H60" s="78"/>
      <c r="I60" s="78"/>
      <c r="J60" s="78"/>
      <c r="K60" s="78"/>
      <c r="L60" s="78"/>
      <c r="M60" s="78"/>
      <c r="N60" s="78"/>
      <c r="O60" s="78"/>
      <c r="P60" s="78"/>
      <c r="Q60" s="78"/>
      <c r="R60" s="78"/>
      <c r="S60" s="78"/>
      <c r="T60" s="78"/>
      <c r="U60" s="78"/>
      <c r="V60" s="78"/>
      <c r="W60" s="78"/>
      <c r="X60" s="78"/>
      <c r="Y60" s="78"/>
    </row>
    <row r="61" spans="1:25" ht="15.75" customHeight="1">
      <c r="A61" s="78"/>
      <c r="B61" s="78"/>
      <c r="C61" s="78"/>
      <c r="D61" s="78"/>
      <c r="E61" s="78"/>
      <c r="F61" s="78"/>
      <c r="G61" s="78"/>
      <c r="H61" s="78"/>
      <c r="I61" s="78"/>
      <c r="J61" s="78"/>
      <c r="K61" s="78"/>
      <c r="L61" s="78"/>
      <c r="M61" s="78"/>
      <c r="N61" s="78"/>
      <c r="O61" s="78"/>
      <c r="P61" s="78"/>
      <c r="Q61" s="78"/>
      <c r="R61" s="78"/>
      <c r="S61" s="78"/>
      <c r="T61" s="78"/>
      <c r="U61" s="78"/>
      <c r="V61" s="78"/>
      <c r="W61" s="78"/>
      <c r="X61" s="78"/>
      <c r="Y61" s="78"/>
    </row>
    <row r="62" spans="1:25" ht="15.75" customHeight="1">
      <c r="A62" s="78"/>
      <c r="B62" s="78"/>
      <c r="C62" s="78"/>
      <c r="D62" s="78"/>
      <c r="E62" s="78"/>
      <c r="F62" s="78"/>
      <c r="G62" s="78"/>
      <c r="H62" s="78"/>
      <c r="I62" s="78"/>
      <c r="J62" s="78"/>
      <c r="K62" s="78"/>
      <c r="L62" s="78"/>
      <c r="M62" s="78"/>
      <c r="N62" s="78"/>
      <c r="O62" s="78"/>
      <c r="P62" s="78"/>
      <c r="Q62" s="78"/>
      <c r="R62" s="78"/>
      <c r="S62" s="78"/>
      <c r="T62" s="78"/>
      <c r="U62" s="78"/>
      <c r="V62" s="78"/>
      <c r="W62" s="78"/>
      <c r="X62" s="78"/>
      <c r="Y62" s="78"/>
    </row>
    <row r="63" spans="1:25" ht="15.75" customHeight="1">
      <c r="A63" s="78"/>
      <c r="B63" s="78"/>
      <c r="C63" s="78"/>
      <c r="D63" s="78"/>
      <c r="E63" s="78"/>
      <c r="F63" s="78"/>
      <c r="G63" s="78"/>
      <c r="H63" s="78"/>
      <c r="I63" s="78"/>
      <c r="J63" s="78"/>
      <c r="K63" s="78"/>
      <c r="L63" s="78"/>
      <c r="M63" s="78"/>
      <c r="N63" s="78"/>
      <c r="O63" s="78"/>
      <c r="P63" s="78"/>
      <c r="Q63" s="78"/>
      <c r="R63" s="78"/>
      <c r="S63" s="78"/>
      <c r="T63" s="78"/>
      <c r="U63" s="78"/>
      <c r="V63" s="78"/>
      <c r="W63" s="78"/>
      <c r="X63" s="78"/>
      <c r="Y63" s="78"/>
    </row>
    <row r="64" spans="1:25" ht="15.75" customHeight="1">
      <c r="A64" s="78"/>
      <c r="B64" s="78"/>
      <c r="C64" s="78"/>
      <c r="D64" s="78"/>
      <c r="E64" s="78"/>
      <c r="F64" s="78"/>
      <c r="G64" s="78"/>
      <c r="H64" s="78"/>
      <c r="I64" s="78"/>
      <c r="J64" s="78"/>
      <c r="K64" s="78"/>
      <c r="L64" s="78"/>
      <c r="M64" s="78"/>
      <c r="N64" s="78"/>
      <c r="O64" s="78"/>
      <c r="P64" s="78"/>
      <c r="Q64" s="78"/>
      <c r="R64" s="78"/>
      <c r="S64" s="78"/>
      <c r="T64" s="78"/>
      <c r="U64" s="78"/>
      <c r="V64" s="78"/>
      <c r="W64" s="78"/>
      <c r="X64" s="78"/>
      <c r="Y64" s="78"/>
    </row>
    <row r="65" spans="1:25" ht="15.75" customHeight="1">
      <c r="A65" s="78"/>
      <c r="B65" s="78"/>
      <c r="C65" s="78"/>
      <c r="D65" s="78"/>
      <c r="E65" s="78"/>
      <c r="F65" s="78"/>
      <c r="G65" s="78"/>
      <c r="H65" s="78"/>
      <c r="I65" s="78"/>
      <c r="J65" s="78"/>
      <c r="K65" s="78"/>
      <c r="L65" s="78"/>
      <c r="M65" s="78"/>
      <c r="N65" s="78"/>
      <c r="O65" s="78"/>
      <c r="P65" s="78"/>
      <c r="Q65" s="78"/>
      <c r="R65" s="78"/>
      <c r="S65" s="78"/>
      <c r="T65" s="78"/>
      <c r="U65" s="78"/>
      <c r="V65" s="78"/>
      <c r="W65" s="78"/>
      <c r="X65" s="78"/>
      <c r="Y65" s="78"/>
    </row>
    <row r="66" spans="1:25" ht="15.75" customHeight="1">
      <c r="A66" s="78"/>
      <c r="B66" s="78"/>
      <c r="C66" s="78"/>
      <c r="D66" s="78"/>
      <c r="E66" s="78"/>
      <c r="F66" s="78"/>
      <c r="G66" s="78"/>
      <c r="H66" s="78"/>
      <c r="I66" s="78"/>
      <c r="J66" s="78"/>
      <c r="K66" s="78"/>
      <c r="L66" s="78"/>
      <c r="M66" s="78"/>
      <c r="N66" s="78"/>
      <c r="O66" s="78"/>
      <c r="P66" s="78"/>
      <c r="Q66" s="78"/>
      <c r="R66" s="78"/>
      <c r="S66" s="78"/>
      <c r="T66" s="78"/>
      <c r="U66" s="78"/>
      <c r="V66" s="78"/>
      <c r="W66" s="78"/>
      <c r="X66" s="78"/>
      <c r="Y66" s="78"/>
    </row>
    <row r="67" spans="1:25" ht="15.75" customHeight="1">
      <c r="A67" s="78"/>
      <c r="B67" s="78"/>
      <c r="C67" s="78"/>
      <c r="D67" s="78"/>
      <c r="E67" s="78"/>
      <c r="F67" s="78"/>
      <c r="G67" s="78"/>
      <c r="H67" s="78"/>
      <c r="I67" s="78"/>
      <c r="J67" s="78"/>
      <c r="K67" s="78"/>
      <c r="L67" s="78"/>
      <c r="M67" s="78"/>
      <c r="N67" s="78"/>
      <c r="O67" s="78"/>
      <c r="P67" s="78"/>
      <c r="Q67" s="78"/>
      <c r="R67" s="78"/>
      <c r="S67" s="78"/>
      <c r="T67" s="78"/>
      <c r="U67" s="78"/>
      <c r="V67" s="78"/>
      <c r="W67" s="78"/>
      <c r="X67" s="78"/>
      <c r="Y67" s="78"/>
    </row>
    <row r="68" spans="1:25" ht="15.75" customHeight="1">
      <c r="A68" s="78"/>
      <c r="B68" s="78"/>
      <c r="C68" s="78"/>
      <c r="D68" s="78"/>
      <c r="E68" s="78"/>
      <c r="F68" s="78"/>
      <c r="G68" s="78"/>
      <c r="H68" s="78"/>
      <c r="I68" s="78"/>
      <c r="J68" s="78"/>
      <c r="K68" s="78"/>
      <c r="L68" s="78"/>
      <c r="M68" s="78"/>
      <c r="N68" s="78"/>
      <c r="O68" s="78"/>
      <c r="P68" s="78"/>
      <c r="Q68" s="78"/>
      <c r="R68" s="78"/>
      <c r="S68" s="78"/>
      <c r="T68" s="78"/>
      <c r="U68" s="78"/>
      <c r="V68" s="78"/>
      <c r="W68" s="78"/>
      <c r="X68" s="78"/>
      <c r="Y68" s="78"/>
    </row>
    <row r="69" spans="1:25" ht="15.75" customHeight="1">
      <c r="A69" s="78"/>
      <c r="B69" s="78"/>
      <c r="C69" s="78"/>
      <c r="D69" s="78"/>
      <c r="E69" s="78"/>
      <c r="F69" s="78"/>
      <c r="G69" s="78"/>
      <c r="H69" s="78"/>
      <c r="I69" s="78"/>
      <c r="J69" s="78"/>
      <c r="K69" s="78"/>
      <c r="L69" s="78"/>
      <c r="M69" s="78"/>
      <c r="N69" s="78"/>
      <c r="O69" s="78"/>
      <c r="P69" s="78"/>
      <c r="Q69" s="78"/>
      <c r="R69" s="78"/>
      <c r="S69" s="78"/>
      <c r="T69" s="78"/>
      <c r="U69" s="78"/>
      <c r="V69" s="78"/>
      <c r="W69" s="78"/>
      <c r="X69" s="78"/>
      <c r="Y69" s="78"/>
    </row>
    <row r="70" spans="1:25" ht="15.75" customHeight="1">
      <c r="A70" s="78"/>
      <c r="B70" s="78"/>
      <c r="C70" s="78"/>
      <c r="D70" s="78"/>
      <c r="E70" s="78"/>
      <c r="F70" s="78"/>
      <c r="G70" s="78"/>
      <c r="H70" s="78"/>
      <c r="I70" s="78"/>
      <c r="J70" s="78"/>
      <c r="K70" s="78"/>
      <c r="L70" s="78"/>
      <c r="M70" s="78"/>
      <c r="N70" s="78"/>
      <c r="O70" s="78"/>
      <c r="P70" s="78"/>
      <c r="Q70" s="78"/>
      <c r="R70" s="78"/>
      <c r="S70" s="78"/>
      <c r="T70" s="78"/>
      <c r="U70" s="78"/>
      <c r="V70" s="78"/>
      <c r="W70" s="78"/>
      <c r="X70" s="78"/>
      <c r="Y70" s="78"/>
    </row>
    <row r="71" spans="1:25" ht="15.75" customHeight="1">
      <c r="A71" s="78"/>
      <c r="B71" s="78"/>
      <c r="C71" s="78"/>
      <c r="D71" s="78"/>
      <c r="E71" s="78"/>
      <c r="F71" s="78"/>
      <c r="G71" s="78"/>
      <c r="H71" s="78"/>
      <c r="I71" s="78"/>
      <c r="J71" s="78"/>
      <c r="K71" s="78"/>
      <c r="L71" s="78"/>
      <c r="M71" s="78"/>
      <c r="N71" s="78"/>
      <c r="O71" s="78"/>
      <c r="P71" s="78"/>
      <c r="Q71" s="78"/>
      <c r="R71" s="78"/>
      <c r="S71" s="78"/>
      <c r="T71" s="78"/>
      <c r="U71" s="78"/>
      <c r="V71" s="78"/>
      <c r="W71" s="78"/>
      <c r="X71" s="78"/>
      <c r="Y71" s="78"/>
    </row>
    <row r="72" spans="1:25" ht="15.75" customHeight="1">
      <c r="A72" s="78"/>
      <c r="B72" s="78"/>
      <c r="C72" s="78"/>
      <c r="D72" s="78"/>
      <c r="E72" s="78"/>
      <c r="F72" s="78"/>
      <c r="G72" s="78"/>
      <c r="H72" s="78"/>
      <c r="I72" s="78"/>
      <c r="J72" s="78"/>
      <c r="K72" s="78"/>
      <c r="L72" s="78"/>
      <c r="M72" s="78"/>
      <c r="N72" s="78"/>
      <c r="O72" s="78"/>
      <c r="P72" s="78"/>
      <c r="Q72" s="78"/>
      <c r="R72" s="78"/>
      <c r="S72" s="78"/>
      <c r="T72" s="78"/>
      <c r="U72" s="78"/>
      <c r="V72" s="78"/>
      <c r="W72" s="78"/>
      <c r="X72" s="78"/>
      <c r="Y72" s="78"/>
    </row>
    <row r="73" spans="1:25" ht="15.75" customHeight="1">
      <c r="A73" s="78"/>
      <c r="B73" s="78"/>
      <c r="C73" s="78"/>
      <c r="D73" s="78"/>
      <c r="E73" s="78"/>
      <c r="F73" s="78"/>
      <c r="G73" s="78"/>
      <c r="H73" s="78"/>
      <c r="I73" s="78"/>
      <c r="J73" s="78"/>
      <c r="K73" s="78"/>
      <c r="L73" s="78"/>
      <c r="M73" s="78"/>
      <c r="N73" s="78"/>
      <c r="O73" s="78"/>
      <c r="P73" s="78"/>
      <c r="Q73" s="78"/>
      <c r="R73" s="78"/>
      <c r="S73" s="78"/>
      <c r="T73" s="78"/>
      <c r="U73" s="78"/>
      <c r="V73" s="78"/>
      <c r="W73" s="78"/>
      <c r="X73" s="78"/>
      <c r="Y73" s="78"/>
    </row>
    <row r="74" spans="1:25" ht="15.75" customHeight="1">
      <c r="A74" s="78"/>
      <c r="B74" s="78"/>
      <c r="C74" s="78"/>
      <c r="D74" s="78"/>
      <c r="E74" s="78"/>
      <c r="F74" s="78"/>
      <c r="G74" s="78"/>
      <c r="H74" s="78"/>
      <c r="I74" s="78"/>
      <c r="J74" s="78"/>
      <c r="K74" s="78"/>
      <c r="L74" s="78"/>
      <c r="M74" s="78"/>
      <c r="N74" s="78"/>
      <c r="O74" s="78"/>
      <c r="P74" s="78"/>
      <c r="Q74" s="78"/>
      <c r="R74" s="78"/>
      <c r="S74" s="78"/>
      <c r="T74" s="78"/>
      <c r="U74" s="78"/>
      <c r="V74" s="78"/>
      <c r="W74" s="78"/>
      <c r="X74" s="78"/>
      <c r="Y74" s="78"/>
    </row>
    <row r="75" spans="1:25" ht="15.75" customHeight="1">
      <c r="A75" s="78"/>
      <c r="B75" s="78"/>
      <c r="C75" s="78"/>
      <c r="D75" s="78"/>
      <c r="E75" s="78"/>
      <c r="F75" s="78"/>
      <c r="G75" s="78"/>
      <c r="H75" s="78"/>
      <c r="I75" s="78"/>
      <c r="J75" s="78"/>
      <c r="K75" s="78"/>
      <c r="L75" s="78"/>
      <c r="M75" s="78"/>
      <c r="N75" s="78"/>
      <c r="O75" s="78"/>
      <c r="P75" s="78"/>
      <c r="Q75" s="78"/>
      <c r="R75" s="78"/>
      <c r="S75" s="78"/>
      <c r="T75" s="78"/>
      <c r="U75" s="78"/>
      <c r="V75" s="78"/>
      <c r="W75" s="78"/>
      <c r="X75" s="78"/>
      <c r="Y75" s="78"/>
    </row>
    <row r="76" spans="1:25" ht="15.75" customHeight="1">
      <c r="A76" s="78"/>
      <c r="B76" s="78"/>
      <c r="C76" s="78"/>
      <c r="D76" s="78"/>
      <c r="E76" s="78"/>
      <c r="F76" s="78"/>
      <c r="G76" s="78"/>
      <c r="H76" s="78"/>
      <c r="I76" s="78"/>
      <c r="J76" s="78"/>
      <c r="K76" s="78"/>
      <c r="L76" s="78"/>
      <c r="M76" s="78"/>
      <c r="N76" s="78"/>
      <c r="O76" s="78"/>
      <c r="P76" s="78"/>
      <c r="Q76" s="78"/>
      <c r="R76" s="78"/>
      <c r="S76" s="78"/>
      <c r="T76" s="78"/>
      <c r="U76" s="78"/>
      <c r="V76" s="78"/>
      <c r="W76" s="78"/>
      <c r="X76" s="78"/>
      <c r="Y76" s="78"/>
    </row>
    <row r="77" spans="1:25" ht="15.75" customHeight="1">
      <c r="A77" s="78"/>
      <c r="B77" s="78"/>
      <c r="C77" s="78"/>
      <c r="D77" s="78"/>
      <c r="E77" s="78"/>
      <c r="F77" s="78"/>
      <c r="G77" s="78"/>
      <c r="H77" s="78"/>
      <c r="I77" s="78"/>
      <c r="J77" s="78"/>
      <c r="K77" s="78"/>
      <c r="L77" s="78"/>
      <c r="M77" s="78"/>
      <c r="N77" s="78"/>
      <c r="O77" s="78"/>
      <c r="P77" s="78"/>
      <c r="Q77" s="78"/>
      <c r="R77" s="78"/>
      <c r="S77" s="78"/>
      <c r="T77" s="78"/>
      <c r="U77" s="78"/>
      <c r="V77" s="78"/>
      <c r="W77" s="78"/>
      <c r="X77" s="78"/>
      <c r="Y77" s="78"/>
    </row>
    <row r="78" spans="1:25" ht="15.75" customHeight="1">
      <c r="A78" s="78"/>
      <c r="B78" s="78"/>
      <c r="C78" s="78"/>
      <c r="D78" s="78"/>
      <c r="E78" s="78"/>
      <c r="F78" s="78"/>
      <c r="G78" s="78"/>
      <c r="H78" s="78"/>
      <c r="I78" s="78"/>
      <c r="J78" s="78"/>
      <c r="K78" s="78"/>
      <c r="L78" s="78"/>
      <c r="M78" s="78"/>
      <c r="N78" s="78"/>
      <c r="O78" s="78"/>
      <c r="P78" s="78"/>
      <c r="Q78" s="78"/>
      <c r="R78" s="78"/>
      <c r="S78" s="78"/>
      <c r="T78" s="78"/>
      <c r="U78" s="78"/>
      <c r="V78" s="78"/>
      <c r="W78" s="78"/>
      <c r="X78" s="78"/>
      <c r="Y78" s="78"/>
    </row>
    <row r="79" spans="1:25" ht="15.75" customHeight="1">
      <c r="A79" s="78"/>
      <c r="B79" s="78"/>
      <c r="C79" s="78"/>
      <c r="D79" s="78"/>
      <c r="E79" s="78"/>
      <c r="F79" s="78"/>
      <c r="G79" s="78"/>
      <c r="H79" s="78"/>
      <c r="I79" s="78"/>
      <c r="J79" s="78"/>
      <c r="K79" s="78"/>
      <c r="L79" s="78"/>
      <c r="M79" s="78"/>
      <c r="N79" s="78"/>
      <c r="O79" s="78"/>
      <c r="P79" s="78"/>
      <c r="Q79" s="78"/>
      <c r="R79" s="78"/>
      <c r="S79" s="78"/>
      <c r="T79" s="78"/>
      <c r="U79" s="78"/>
      <c r="V79" s="78"/>
      <c r="W79" s="78"/>
      <c r="X79" s="78"/>
      <c r="Y79" s="78"/>
    </row>
    <row r="80" spans="1:25" ht="15.75" customHeight="1">
      <c r="A80" s="78"/>
      <c r="B80" s="78"/>
      <c r="C80" s="78"/>
      <c r="D80" s="78"/>
      <c r="E80" s="78"/>
      <c r="F80" s="78"/>
      <c r="G80" s="78"/>
      <c r="H80" s="78"/>
      <c r="I80" s="78"/>
      <c r="J80" s="78"/>
      <c r="K80" s="78"/>
      <c r="L80" s="78"/>
      <c r="M80" s="78"/>
      <c r="N80" s="78"/>
      <c r="O80" s="78"/>
      <c r="P80" s="78"/>
      <c r="Q80" s="78"/>
      <c r="R80" s="78"/>
      <c r="S80" s="78"/>
      <c r="T80" s="78"/>
      <c r="U80" s="78"/>
      <c r="V80" s="78"/>
      <c r="W80" s="78"/>
      <c r="X80" s="78"/>
      <c r="Y80" s="78"/>
    </row>
    <row r="81" spans="1:25" ht="15.75" customHeight="1">
      <c r="A81" s="78"/>
      <c r="B81" s="78"/>
      <c r="C81" s="78"/>
      <c r="D81" s="78"/>
      <c r="E81" s="78"/>
      <c r="F81" s="78"/>
      <c r="G81" s="78"/>
      <c r="H81" s="78"/>
      <c r="I81" s="78"/>
      <c r="J81" s="78"/>
      <c r="K81" s="78"/>
      <c r="L81" s="78"/>
      <c r="M81" s="78"/>
      <c r="N81" s="78"/>
      <c r="O81" s="78"/>
      <c r="P81" s="78"/>
      <c r="Q81" s="78"/>
      <c r="R81" s="78"/>
      <c r="S81" s="78"/>
      <c r="T81" s="78"/>
      <c r="U81" s="78"/>
      <c r="V81" s="78"/>
      <c r="W81" s="78"/>
      <c r="X81" s="78"/>
      <c r="Y81" s="78"/>
    </row>
    <row r="82" spans="1:25" ht="15.75" customHeight="1">
      <c r="A82" s="78"/>
      <c r="B82" s="78"/>
      <c r="C82" s="78"/>
      <c r="D82" s="78"/>
      <c r="E82" s="78"/>
      <c r="F82" s="78"/>
      <c r="G82" s="78"/>
      <c r="H82" s="78"/>
      <c r="I82" s="78"/>
      <c r="J82" s="78"/>
      <c r="K82" s="78"/>
      <c r="L82" s="78"/>
      <c r="M82" s="78"/>
      <c r="N82" s="78"/>
      <c r="O82" s="78"/>
      <c r="P82" s="78"/>
      <c r="Q82" s="78"/>
      <c r="R82" s="78"/>
      <c r="S82" s="78"/>
      <c r="T82" s="78"/>
      <c r="U82" s="78"/>
      <c r="V82" s="78"/>
      <c r="W82" s="78"/>
      <c r="X82" s="78"/>
      <c r="Y82" s="78"/>
    </row>
    <row r="83" spans="1:25" ht="15.75" customHeight="1">
      <c r="A83" s="78"/>
      <c r="B83" s="78"/>
      <c r="C83" s="78"/>
      <c r="D83" s="78"/>
      <c r="E83" s="78"/>
      <c r="F83" s="78"/>
      <c r="G83" s="78"/>
      <c r="H83" s="78"/>
      <c r="I83" s="78"/>
      <c r="J83" s="78"/>
      <c r="K83" s="78"/>
      <c r="L83" s="78"/>
      <c r="M83" s="78"/>
      <c r="N83" s="78"/>
      <c r="O83" s="78"/>
      <c r="P83" s="78"/>
      <c r="Q83" s="78"/>
      <c r="R83" s="78"/>
      <c r="S83" s="78"/>
      <c r="T83" s="78"/>
      <c r="U83" s="78"/>
      <c r="V83" s="78"/>
      <c r="W83" s="78"/>
      <c r="X83" s="78"/>
      <c r="Y83" s="78"/>
    </row>
    <row r="84" spans="1:25" ht="15.75" customHeight="1">
      <c r="A84" s="78"/>
      <c r="B84" s="78"/>
      <c r="C84" s="78"/>
      <c r="D84" s="78"/>
      <c r="E84" s="78"/>
      <c r="F84" s="78"/>
      <c r="G84" s="78"/>
      <c r="H84" s="78"/>
      <c r="I84" s="78"/>
      <c r="J84" s="78"/>
      <c r="K84" s="78"/>
      <c r="L84" s="78"/>
      <c r="M84" s="78"/>
      <c r="N84" s="78"/>
      <c r="O84" s="78"/>
      <c r="P84" s="78"/>
      <c r="Q84" s="78"/>
      <c r="R84" s="78"/>
      <c r="S84" s="78"/>
      <c r="T84" s="78"/>
      <c r="U84" s="78"/>
      <c r="V84" s="78"/>
      <c r="W84" s="78"/>
      <c r="X84" s="78"/>
      <c r="Y84" s="78"/>
    </row>
    <row r="85" spans="1:25" ht="15.75" customHeight="1">
      <c r="A85" s="78"/>
      <c r="B85" s="78"/>
      <c r="C85" s="78"/>
      <c r="D85" s="78"/>
      <c r="E85" s="78"/>
      <c r="F85" s="78"/>
      <c r="G85" s="78"/>
      <c r="H85" s="78"/>
      <c r="I85" s="78"/>
      <c r="J85" s="78"/>
      <c r="K85" s="78"/>
      <c r="L85" s="78"/>
      <c r="M85" s="78"/>
      <c r="N85" s="78"/>
      <c r="O85" s="78"/>
      <c r="P85" s="78"/>
      <c r="Q85" s="78"/>
      <c r="R85" s="78"/>
      <c r="S85" s="78"/>
      <c r="T85" s="78"/>
      <c r="U85" s="78"/>
      <c r="V85" s="78"/>
      <c r="W85" s="78"/>
      <c r="X85" s="78"/>
      <c r="Y85" s="78"/>
    </row>
    <row r="86" spans="1:25" ht="15.75" customHeight="1">
      <c r="A86" s="78"/>
      <c r="B86" s="78"/>
      <c r="C86" s="78"/>
      <c r="D86" s="78"/>
      <c r="E86" s="78"/>
      <c r="F86" s="78"/>
      <c r="G86" s="78"/>
      <c r="H86" s="78"/>
      <c r="I86" s="78"/>
      <c r="J86" s="78"/>
      <c r="K86" s="78"/>
      <c r="L86" s="78"/>
      <c r="M86" s="78"/>
      <c r="N86" s="78"/>
      <c r="O86" s="78"/>
      <c r="P86" s="78"/>
      <c r="Q86" s="78"/>
      <c r="R86" s="78"/>
      <c r="S86" s="78"/>
      <c r="T86" s="78"/>
      <c r="U86" s="78"/>
      <c r="V86" s="78"/>
      <c r="W86" s="78"/>
      <c r="X86" s="78"/>
      <c r="Y86" s="78"/>
    </row>
    <row r="87" spans="1:25" ht="15.75" customHeight="1">
      <c r="A87" s="78"/>
      <c r="B87" s="78"/>
      <c r="C87" s="78"/>
      <c r="D87" s="78"/>
      <c r="E87" s="78"/>
      <c r="F87" s="78"/>
      <c r="G87" s="78"/>
      <c r="H87" s="78"/>
      <c r="I87" s="78"/>
      <c r="J87" s="78"/>
      <c r="K87" s="78"/>
      <c r="L87" s="78"/>
      <c r="M87" s="78"/>
      <c r="N87" s="78"/>
      <c r="O87" s="78"/>
      <c r="P87" s="78"/>
      <c r="Q87" s="78"/>
      <c r="R87" s="78"/>
      <c r="S87" s="78"/>
      <c r="T87" s="78"/>
      <c r="U87" s="78"/>
      <c r="V87" s="78"/>
      <c r="W87" s="78"/>
      <c r="X87" s="78"/>
      <c r="Y87" s="78"/>
    </row>
    <row r="88" spans="1:25" ht="15.75" customHeight="1">
      <c r="A88" s="78"/>
      <c r="B88" s="78"/>
      <c r="C88" s="78"/>
      <c r="D88" s="78"/>
      <c r="E88" s="78"/>
      <c r="F88" s="78"/>
      <c r="G88" s="78"/>
      <c r="H88" s="78"/>
      <c r="I88" s="78"/>
      <c r="J88" s="78"/>
      <c r="K88" s="78"/>
      <c r="L88" s="78"/>
      <c r="M88" s="78"/>
      <c r="N88" s="78"/>
      <c r="O88" s="78"/>
      <c r="P88" s="78"/>
      <c r="Q88" s="78"/>
      <c r="R88" s="78"/>
      <c r="S88" s="78"/>
      <c r="T88" s="78"/>
      <c r="U88" s="78"/>
      <c r="V88" s="78"/>
      <c r="W88" s="78"/>
      <c r="X88" s="78"/>
      <c r="Y88" s="78"/>
    </row>
    <row r="89" spans="1:25" ht="15.75" customHeight="1">
      <c r="A89" s="78"/>
      <c r="B89" s="78"/>
      <c r="C89" s="78"/>
      <c r="D89" s="78"/>
      <c r="E89" s="78"/>
      <c r="F89" s="78"/>
      <c r="G89" s="78"/>
      <c r="H89" s="78"/>
      <c r="I89" s="78"/>
      <c r="J89" s="78"/>
      <c r="K89" s="78"/>
      <c r="L89" s="78"/>
      <c r="M89" s="78"/>
      <c r="N89" s="78"/>
      <c r="O89" s="78"/>
      <c r="P89" s="78"/>
      <c r="Q89" s="78"/>
      <c r="R89" s="78"/>
      <c r="S89" s="78"/>
      <c r="T89" s="78"/>
      <c r="U89" s="78"/>
      <c r="V89" s="78"/>
      <c r="W89" s="78"/>
      <c r="X89" s="78"/>
      <c r="Y89" s="78"/>
    </row>
    <row r="90" spans="1:25" ht="15.75" customHeight="1">
      <c r="A90" s="78"/>
      <c r="B90" s="78"/>
      <c r="C90" s="78"/>
      <c r="D90" s="78"/>
      <c r="E90" s="78"/>
      <c r="F90" s="78"/>
      <c r="G90" s="78"/>
      <c r="H90" s="78"/>
      <c r="I90" s="78"/>
      <c r="J90" s="78"/>
      <c r="K90" s="78"/>
      <c r="L90" s="78"/>
      <c r="M90" s="78"/>
      <c r="N90" s="78"/>
      <c r="O90" s="78"/>
      <c r="P90" s="78"/>
      <c r="Q90" s="78"/>
      <c r="R90" s="78"/>
      <c r="S90" s="78"/>
      <c r="T90" s="78"/>
      <c r="U90" s="78"/>
      <c r="V90" s="78"/>
      <c r="W90" s="78"/>
      <c r="X90" s="78"/>
      <c r="Y90" s="78"/>
    </row>
    <row r="91" spans="1:25" ht="15.75" customHeight="1">
      <c r="A91" s="78"/>
      <c r="B91" s="78"/>
      <c r="C91" s="78"/>
      <c r="D91" s="78"/>
      <c r="E91" s="78"/>
      <c r="F91" s="78"/>
      <c r="G91" s="78"/>
      <c r="H91" s="78"/>
      <c r="I91" s="78"/>
      <c r="J91" s="78"/>
      <c r="K91" s="78"/>
      <c r="L91" s="78"/>
      <c r="M91" s="78"/>
      <c r="N91" s="78"/>
      <c r="O91" s="78"/>
      <c r="P91" s="78"/>
      <c r="Q91" s="78"/>
      <c r="R91" s="78"/>
      <c r="S91" s="78"/>
      <c r="T91" s="78"/>
      <c r="U91" s="78"/>
      <c r="V91" s="78"/>
      <c r="W91" s="78"/>
      <c r="X91" s="78"/>
      <c r="Y91" s="78"/>
    </row>
    <row r="92" spans="1:25" ht="15.75" customHeight="1">
      <c r="A92" s="78"/>
      <c r="B92" s="78"/>
      <c r="C92" s="78"/>
      <c r="D92" s="78"/>
      <c r="E92" s="78"/>
      <c r="F92" s="78"/>
      <c r="G92" s="78"/>
      <c r="H92" s="78"/>
      <c r="I92" s="78"/>
      <c r="J92" s="78"/>
      <c r="K92" s="78"/>
      <c r="L92" s="78"/>
      <c r="M92" s="78"/>
      <c r="N92" s="78"/>
      <c r="O92" s="78"/>
      <c r="P92" s="78"/>
      <c r="Q92" s="78"/>
      <c r="R92" s="78"/>
      <c r="S92" s="78"/>
      <c r="T92" s="78"/>
      <c r="U92" s="78"/>
      <c r="V92" s="78"/>
      <c r="W92" s="78"/>
      <c r="X92" s="78"/>
      <c r="Y92" s="78"/>
    </row>
    <row r="93" spans="1:25" ht="15.75" customHeight="1">
      <c r="A93" s="78"/>
      <c r="B93" s="78"/>
      <c r="C93" s="78"/>
      <c r="D93" s="78"/>
      <c r="E93" s="78"/>
      <c r="F93" s="78"/>
      <c r="G93" s="78"/>
      <c r="H93" s="78"/>
      <c r="I93" s="78"/>
      <c r="J93" s="78"/>
      <c r="K93" s="78"/>
      <c r="L93" s="78"/>
      <c r="M93" s="78"/>
      <c r="N93" s="78"/>
      <c r="O93" s="78"/>
      <c r="P93" s="78"/>
      <c r="Q93" s="78"/>
      <c r="R93" s="78"/>
      <c r="S93" s="78"/>
      <c r="T93" s="78"/>
      <c r="U93" s="78"/>
      <c r="V93" s="78"/>
      <c r="W93" s="78"/>
      <c r="X93" s="78"/>
      <c r="Y93" s="78"/>
    </row>
    <row r="94" spans="1:25" ht="15.75" customHeight="1">
      <c r="A94" s="78"/>
      <c r="B94" s="78"/>
      <c r="C94" s="78"/>
      <c r="D94" s="78"/>
      <c r="E94" s="78"/>
      <c r="F94" s="78"/>
      <c r="G94" s="78"/>
      <c r="H94" s="78"/>
      <c r="I94" s="78"/>
      <c r="J94" s="78"/>
      <c r="K94" s="78"/>
      <c r="L94" s="78"/>
      <c r="M94" s="78"/>
      <c r="N94" s="78"/>
      <c r="O94" s="78"/>
      <c r="P94" s="78"/>
      <c r="Q94" s="78"/>
      <c r="R94" s="78"/>
      <c r="S94" s="78"/>
      <c r="T94" s="78"/>
      <c r="U94" s="78"/>
      <c r="V94" s="78"/>
      <c r="W94" s="78"/>
      <c r="X94" s="78"/>
      <c r="Y94" s="78"/>
    </row>
    <row r="95" spans="1:25" ht="15.75" customHeight="1">
      <c r="A95" s="78"/>
      <c r="B95" s="78"/>
      <c r="C95" s="78"/>
      <c r="D95" s="78"/>
      <c r="E95" s="78"/>
      <c r="F95" s="78"/>
      <c r="G95" s="78"/>
      <c r="H95" s="78"/>
      <c r="I95" s="78"/>
      <c r="J95" s="78"/>
      <c r="K95" s="78"/>
      <c r="L95" s="78"/>
      <c r="M95" s="78"/>
      <c r="N95" s="78"/>
      <c r="O95" s="78"/>
      <c r="P95" s="78"/>
      <c r="Q95" s="78"/>
      <c r="R95" s="78"/>
      <c r="S95" s="78"/>
      <c r="T95" s="78"/>
      <c r="U95" s="78"/>
      <c r="V95" s="78"/>
      <c r="W95" s="78"/>
      <c r="X95" s="78"/>
      <c r="Y95" s="78"/>
    </row>
    <row r="96" spans="1:25" ht="15.75" customHeight="1">
      <c r="A96" s="78"/>
      <c r="B96" s="78"/>
      <c r="C96" s="78"/>
      <c r="D96" s="78"/>
      <c r="E96" s="78"/>
      <c r="F96" s="78"/>
      <c r="G96" s="78"/>
      <c r="H96" s="78"/>
      <c r="I96" s="78"/>
      <c r="J96" s="78"/>
      <c r="K96" s="78"/>
      <c r="L96" s="78"/>
      <c r="M96" s="78"/>
      <c r="N96" s="78"/>
      <c r="O96" s="78"/>
      <c r="P96" s="78"/>
      <c r="Q96" s="78"/>
      <c r="R96" s="78"/>
      <c r="S96" s="78"/>
      <c r="T96" s="78"/>
      <c r="U96" s="78"/>
      <c r="V96" s="78"/>
      <c r="W96" s="78"/>
      <c r="X96" s="78"/>
      <c r="Y96" s="78"/>
    </row>
    <row r="97" spans="1:25" ht="15.75" customHeight="1">
      <c r="A97" s="78"/>
      <c r="B97" s="78"/>
      <c r="C97" s="78"/>
      <c r="D97" s="78"/>
      <c r="E97" s="78"/>
      <c r="F97" s="78"/>
      <c r="G97" s="78"/>
      <c r="H97" s="78"/>
      <c r="I97" s="78"/>
      <c r="J97" s="78"/>
      <c r="K97" s="78"/>
      <c r="L97" s="78"/>
      <c r="M97" s="78"/>
      <c r="N97" s="78"/>
      <c r="O97" s="78"/>
      <c r="P97" s="78"/>
      <c r="Q97" s="78"/>
      <c r="R97" s="78"/>
      <c r="S97" s="78"/>
      <c r="T97" s="78"/>
      <c r="U97" s="78"/>
      <c r="V97" s="78"/>
      <c r="W97" s="78"/>
      <c r="X97" s="78"/>
      <c r="Y97" s="78"/>
    </row>
    <row r="98" spans="1:25" ht="15.75" customHeight="1">
      <c r="A98" s="78"/>
      <c r="B98" s="78"/>
      <c r="C98" s="78"/>
      <c r="D98" s="78"/>
      <c r="E98" s="78"/>
      <c r="F98" s="78"/>
      <c r="G98" s="78"/>
      <c r="H98" s="78"/>
      <c r="I98" s="78"/>
      <c r="J98" s="78"/>
      <c r="K98" s="78"/>
      <c r="L98" s="78"/>
      <c r="M98" s="78"/>
      <c r="N98" s="78"/>
      <c r="O98" s="78"/>
      <c r="P98" s="78"/>
      <c r="Q98" s="78"/>
      <c r="R98" s="78"/>
      <c r="S98" s="78"/>
      <c r="T98" s="78"/>
      <c r="U98" s="78"/>
      <c r="V98" s="78"/>
      <c r="W98" s="78"/>
      <c r="X98" s="78"/>
      <c r="Y98" s="78"/>
    </row>
    <row r="99" spans="1:25" ht="15.75" customHeight="1">
      <c r="A99" s="78"/>
      <c r="B99" s="78"/>
      <c r="C99" s="78"/>
      <c r="D99" s="78"/>
      <c r="E99" s="78"/>
      <c r="F99" s="78"/>
      <c r="G99" s="78"/>
      <c r="H99" s="78"/>
      <c r="I99" s="78"/>
      <c r="J99" s="78"/>
      <c r="K99" s="78"/>
      <c r="L99" s="78"/>
      <c r="M99" s="78"/>
      <c r="N99" s="78"/>
      <c r="O99" s="78"/>
      <c r="P99" s="78"/>
      <c r="Q99" s="78"/>
      <c r="R99" s="78"/>
      <c r="S99" s="78"/>
      <c r="T99" s="78"/>
      <c r="U99" s="78"/>
      <c r="V99" s="78"/>
      <c r="W99" s="78"/>
      <c r="X99" s="78"/>
      <c r="Y99" s="78"/>
    </row>
    <row r="100" spans="1:25" ht="15.75" customHeight="1">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row>
    <row r="101" spans="1:25" ht="15.75" customHeight="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row>
    <row r="102" spans="1:25" ht="15.75" customHeight="1">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row>
    <row r="103" spans="1:25" ht="15.75" customHeight="1">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row>
    <row r="104" spans="1:25" ht="15.75" customHeight="1">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row>
    <row r="105" spans="1:25" ht="15.75" customHeight="1">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row>
    <row r="106" spans="1:25" ht="15.75" customHeight="1">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row>
    <row r="107" spans="1:25" ht="15.75" customHeight="1">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row>
    <row r="108" spans="1:25" ht="15.75" customHeight="1">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row>
    <row r="109" spans="1:25" ht="15.75" customHeight="1">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row>
    <row r="110" spans="1:25" ht="15.75" customHeight="1">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row>
    <row r="111" spans="1:25" ht="15.75" customHeight="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row>
    <row r="112" spans="1:25" ht="15.75" customHeight="1">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row>
    <row r="113" spans="1:25" ht="15.75" customHeight="1">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row>
    <row r="114" spans="1:25" ht="15.75" customHeight="1">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row>
    <row r="115" spans="1:25" ht="15.75" customHeight="1">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row>
    <row r="116" spans="1:25" ht="15.75" customHeight="1">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row>
    <row r="117" spans="1:25" ht="15.75" customHeight="1">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row>
    <row r="118" spans="1:25" ht="15.75" customHeight="1">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row>
    <row r="119" spans="1:25" ht="15.75" customHeight="1">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row>
    <row r="120" spans="1:25" ht="15.75" customHeight="1">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row>
    <row r="121" spans="1:25" ht="15.75" customHeight="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row>
    <row r="122" spans="1:25" ht="15.75" customHeight="1">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row>
    <row r="123" spans="1:25" ht="15.75" customHeight="1">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row>
    <row r="124" spans="1:25" ht="15.75" customHeight="1">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row>
    <row r="125" spans="1:25" ht="15.75" customHeight="1">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row>
    <row r="126" spans="1:25" ht="15.75" customHeight="1">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row>
    <row r="127" spans="1:25" ht="15.75" customHeight="1">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row>
    <row r="128" spans="1:25" ht="15.75" customHeight="1">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row>
    <row r="129" spans="1:25" ht="15.75" customHeight="1">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row>
    <row r="130" spans="1:25" ht="15.75" customHeight="1">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row>
    <row r="131" spans="1:25" ht="15.75" customHeight="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row>
    <row r="132" spans="1:25" ht="15.75" customHeight="1">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row>
    <row r="133" spans="1:25" ht="15.75" customHeight="1">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row>
    <row r="134" spans="1:25" ht="15.75" customHeight="1">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row>
    <row r="135" spans="1:25" ht="15.75" customHeight="1">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row>
    <row r="136" spans="1:25" ht="15.75" customHeight="1">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row>
    <row r="137" spans="1:25" ht="15.75" customHeight="1">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row>
    <row r="138" spans="1:25" ht="15.75" customHeight="1">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row>
    <row r="139" spans="1:25" ht="15.75" customHeight="1">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row>
    <row r="140" spans="1:25" ht="15.75" customHeight="1">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row>
    <row r="141" spans="1:25" ht="15.75" customHeight="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row>
    <row r="142" spans="1:25" ht="15.75" customHeight="1">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row>
    <row r="143" spans="1:25" ht="15.75" customHeight="1">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row>
    <row r="144" spans="1:25" ht="15.75" customHeight="1">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row>
    <row r="145" spans="1:25" ht="15.75" customHeight="1">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row>
    <row r="146" spans="1:25" ht="15.75" customHeight="1">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row>
    <row r="147" spans="1:25" ht="15.75" customHeight="1">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row>
    <row r="148" spans="1:25" ht="15.75" customHeight="1">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row>
    <row r="149" spans="1:25" ht="15.75" customHeight="1">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row>
    <row r="150" spans="1:25" ht="15.75" customHeight="1">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row>
    <row r="151" spans="1:25" ht="15.75" customHeight="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row>
    <row r="152" spans="1:25" ht="15.75" customHeight="1">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row>
    <row r="153" spans="1:25" ht="15.75" customHeight="1">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row>
    <row r="154" spans="1:25" ht="15.75" customHeight="1">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row>
    <row r="155" spans="1:25" ht="15.75" customHeight="1">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row>
    <row r="156" spans="1:25" ht="15.75" customHeight="1">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row>
    <row r="157" spans="1:25" ht="15.75" customHeight="1">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row>
    <row r="158" spans="1:25" ht="15.75" customHeight="1">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row>
    <row r="159" spans="1:25" ht="15.75" customHeight="1">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row>
    <row r="160" spans="1:25" ht="15.75" customHeight="1">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row>
    <row r="161" spans="1:25" ht="15.75" customHeight="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row>
    <row r="162" spans="1:25" ht="15.75" customHeight="1">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row>
    <row r="163" spans="1:25" ht="15.75" customHeight="1">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row>
    <row r="164" spans="1:25" ht="15.75" customHeight="1">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row>
    <row r="165" spans="1:25" ht="15.75" customHeight="1">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row>
    <row r="166" spans="1:25" ht="15.75" customHeight="1">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row>
    <row r="167" spans="1:25" ht="15.75" customHeight="1">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row>
    <row r="168" spans="1:25" ht="15.75" customHeight="1">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row>
    <row r="169" spans="1:25" ht="15.75" customHeight="1">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row>
    <row r="170" spans="1:25" ht="15.75" customHeight="1">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row>
    <row r="171" spans="1:25" ht="15.75" customHeight="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row>
    <row r="172" spans="1:25" ht="15.75" customHeight="1">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row>
    <row r="173" spans="1:25" ht="15.75" customHeight="1">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row>
    <row r="174" spans="1:25" ht="15.75" customHeight="1">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row>
    <row r="175" spans="1:25" ht="15.75" customHeight="1">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row>
    <row r="176" spans="1:25" ht="15.75" customHeight="1">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row>
    <row r="177" spans="1:25" ht="15.75" customHeight="1">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row>
    <row r="178" spans="1:25" ht="15.75" customHeight="1">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row>
    <row r="179" spans="1:25" ht="15.75" customHeight="1">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row>
    <row r="180" spans="1:25" ht="15.75" customHeight="1">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row>
    <row r="181" spans="1:25" ht="15.75" customHeight="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row>
    <row r="182" spans="1:25" ht="15.75" customHeight="1">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row>
    <row r="183" spans="1:25" ht="15.75" customHeight="1">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row>
    <row r="184" spans="1:25" ht="15.75" customHeight="1">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row>
    <row r="185" spans="1:25" ht="15.75" customHeight="1">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row>
    <row r="186" spans="1:25" ht="15.75" customHeight="1">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row>
    <row r="187" spans="1:25" ht="15.75" customHeight="1">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row>
    <row r="188" spans="1:25" ht="15.75" customHeight="1">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row>
    <row r="189" spans="1:25" ht="15.75" customHeight="1">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row>
    <row r="190" spans="1:25" ht="15.75" customHeight="1">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row>
    <row r="191" spans="1:25" ht="15.75" customHeight="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row>
    <row r="192" spans="1:25" ht="15.75" customHeight="1">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row>
    <row r="193" spans="1:25" ht="15.75" customHeight="1">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row>
    <row r="194" spans="1:25" ht="15.75" customHeight="1">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row>
    <row r="195" spans="1:25" ht="15.75" customHeight="1">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row>
    <row r="196" spans="1:25" ht="15.75" customHeight="1">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row>
    <row r="197" spans="1:25" ht="15.75" customHeight="1">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row>
    <row r="198" spans="1:25" ht="15.75" customHeight="1">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row>
    <row r="199" spans="1:25" ht="15.75" customHeight="1">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row>
    <row r="200" spans="1:25" ht="15.75" customHeight="1">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row>
    <row r="201" spans="1:25" ht="15.75" customHeight="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row>
    <row r="202" spans="1:25" ht="15.75" customHeight="1">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row>
    <row r="203" spans="1:25" ht="15.75" customHeight="1">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row>
    <row r="204" spans="1:25" ht="15.75" customHeight="1">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row>
    <row r="205" spans="1:25" ht="15.75" customHeight="1">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row>
    <row r="206" spans="1:25" ht="15.75" customHeight="1">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row>
    <row r="207" spans="1:25" ht="15.75" customHeight="1">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row>
    <row r="208" spans="1:25" ht="15.75" customHeight="1">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row>
    <row r="209" spans="1:25" ht="15.75" customHeight="1">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row>
    <row r="210" spans="1:25" ht="15.75" customHeight="1">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row>
    <row r="211" spans="1:25" ht="15.75" customHeight="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row>
    <row r="212" spans="1:25" ht="15.75" customHeight="1">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row>
    <row r="213" spans="1:25" ht="15.75" customHeight="1">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row>
    <row r="214" spans="1:25" ht="15.75" customHeight="1">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row>
    <row r="215" spans="1:25" ht="15.75" customHeight="1">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row>
    <row r="216" spans="1:25" ht="15.75" customHeight="1">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row>
    <row r="217" spans="1:25" ht="15.75" customHeight="1">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row>
    <row r="218" spans="1:25" ht="15.75" customHeight="1">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row>
    <row r="219" spans="1:25" ht="15.75" customHeight="1">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row>
    <row r="220" spans="1:25" ht="15.75" customHeight="1">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row>
    <row r="221" spans="1:25" ht="15.75" customHeight="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row>
    <row r="222" spans="1:25" ht="15.75" customHeight="1">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row>
    <row r="223" spans="1:25" ht="15.75" customHeight="1">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row>
    <row r="224" spans="1:25" ht="15.75" customHeight="1">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row>
    <row r="225" spans="1:25" ht="15.75" customHeight="1">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row>
    <row r="226" spans="1:25" ht="15.75" customHeight="1">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row>
    <row r="227" spans="1:25" ht="15.75" customHeight="1">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row>
    <row r="228" spans="1:25" ht="15.75" customHeight="1">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row>
    <row r="229" spans="1:25" ht="15.75" customHeight="1">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row>
    <row r="230" spans="1:25" ht="15.75" customHeight="1">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row>
    <row r="231" spans="1:25" ht="15.75" customHeight="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row>
    <row r="232" spans="1:25" ht="15.75" customHeight="1">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row>
    <row r="233" spans="1:25" ht="15.75" customHeight="1">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row>
    <row r="234" spans="1:25" ht="15.75" customHeight="1">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row>
    <row r="235" spans="1:25" ht="15.75" customHeight="1">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row>
    <row r="236" spans="1:25" ht="15.75" customHeight="1">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row>
    <row r="237" spans="1:25" ht="15.75" customHeight="1">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row>
    <row r="238" spans="1:25" ht="15.75" customHeight="1">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row>
    <row r="239" spans="1:25" ht="15.75" customHeight="1">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row>
    <row r="240" spans="1:25" ht="15.75" customHeight="1">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row>
    <row r="241" spans="1:25" ht="15.75" customHeight="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row>
    <row r="242" spans="1:25" ht="15.75" customHeight="1">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row>
    <row r="243" spans="1:25" ht="15.75" customHeight="1">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row>
    <row r="244" spans="1:25" ht="15.75" customHeight="1">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row>
    <row r="245" spans="1:25" ht="15.75" customHeight="1">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row>
    <row r="246" spans="1:25" ht="15.75" customHeight="1">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row>
    <row r="247" spans="1:25" ht="15.75" customHeight="1">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row>
    <row r="248" spans="1:25" ht="15.75" customHeight="1">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row>
    <row r="249" spans="1:25" ht="15.75" customHeight="1">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row>
    <row r="250" spans="1:25" ht="15.75" customHeight="1">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row>
    <row r="251" spans="1:25" ht="15.75" customHeight="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row>
    <row r="252" spans="1:25" ht="15.75" customHeight="1">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row>
    <row r="253" spans="1:25" ht="15.75" customHeight="1">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row>
    <row r="254" spans="1:25" ht="15.75" customHeight="1">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row>
    <row r="255" spans="1:25" ht="15.75" customHeight="1">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row>
    <row r="256" spans="1:25" ht="15.75" customHeight="1">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row>
    <row r="257" spans="1:25" ht="15.75" customHeight="1">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row>
    <row r="258" spans="1:25" ht="15.75" customHeight="1">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row>
    <row r="259" spans="1:25" ht="15.75" customHeight="1">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row>
    <row r="260" spans="1:25" ht="15.75" customHeight="1">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row>
    <row r="261" spans="1:25" ht="15.75" customHeight="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row>
    <row r="262" spans="1:25" ht="15.75" customHeight="1">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row>
    <row r="263" spans="1:25" ht="15.75" customHeight="1">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row>
    <row r="264" spans="1:25" ht="15.75" customHeight="1">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row>
    <row r="265" spans="1:25" ht="15.75" customHeight="1">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row>
    <row r="266" spans="1:25" ht="15.75" customHeight="1">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row>
    <row r="267" spans="1:25" ht="15.75" customHeight="1">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row>
    <row r="268" spans="1:25" ht="15.75" customHeight="1">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row>
    <row r="269" spans="1:25" ht="15.75" customHeight="1">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row>
    <row r="270" spans="1:25" ht="15.75" customHeight="1">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row>
    <row r="271" spans="1:25" ht="15.75" customHeight="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row>
    <row r="272" spans="1:25" ht="15.75" customHeight="1">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row>
    <row r="273" spans="1:25" ht="15.75" customHeight="1">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row>
    <row r="274" spans="1:25" ht="15.75" customHeight="1">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row>
    <row r="275" spans="1:25" ht="15.75" customHeight="1">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row>
    <row r="276" spans="1:25" ht="15.75" customHeight="1">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row>
    <row r="277" spans="1:25" ht="15.75" customHeight="1">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row>
    <row r="278" spans="1:25" ht="15.75" customHeight="1">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row>
    <row r="279" spans="1:25" ht="15.75" customHeight="1">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row>
    <row r="280" spans="1:25" ht="15.75" customHeight="1">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row>
    <row r="281" spans="1:25" ht="15.75" customHeight="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row>
    <row r="282" spans="1:25" ht="15.75" customHeight="1">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row>
    <row r="283" spans="1:25" ht="15.75" customHeight="1">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row>
    <row r="284" spans="1:25" ht="15.75" customHeight="1">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row>
    <row r="285" spans="1:25" ht="15.75" customHeight="1">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row>
    <row r="286" spans="1:25" ht="15.75" customHeight="1">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row>
    <row r="287" spans="1:25" ht="15.75" customHeight="1">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row>
    <row r="288" spans="1:25" ht="15.75" customHeight="1">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row>
    <row r="289" spans="1:25" ht="15.75" customHeight="1">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row>
    <row r="290" spans="1:25" ht="15.75" customHeight="1">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row>
    <row r="291" spans="1:25" ht="15.75" customHeight="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row>
    <row r="292" spans="1:25" ht="15.75" customHeight="1">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row>
    <row r="293" spans="1:25" ht="15.75" customHeight="1">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row>
    <row r="294" spans="1:25" ht="15.75" customHeight="1">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row>
    <row r="295" spans="1:25" ht="15.75" customHeight="1">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row>
    <row r="296" spans="1:25" ht="15.75" customHeight="1">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row>
    <row r="297" spans="1:25" ht="15.75" customHeight="1">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row>
    <row r="298" spans="1:25" ht="15.75" customHeight="1">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row>
    <row r="299" spans="1:25" ht="15.75" customHeight="1">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row>
    <row r="300" spans="1:25" ht="15.75" customHeight="1">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row>
    <row r="301" spans="1:25" ht="15.75" customHeight="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row>
    <row r="302" spans="1:25" ht="15.75" customHeight="1">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row>
    <row r="303" spans="1:25" ht="15.75" customHeight="1">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row>
    <row r="304" spans="1:25" ht="15.75" customHeight="1">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row>
    <row r="305" spans="1:25" ht="15.75" customHeight="1">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row>
    <row r="306" spans="1:25" ht="15.75" customHeight="1">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row>
    <row r="307" spans="1:25" ht="15.75" customHeight="1">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row>
    <row r="308" spans="1:25" ht="15.75" customHeight="1">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row>
    <row r="309" spans="1:25" ht="15.75" customHeight="1">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row>
    <row r="310" spans="1:25" ht="15.75" customHeight="1">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row>
    <row r="311" spans="1:25" ht="15.75" customHeight="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row>
    <row r="312" spans="1:25" ht="15.75" customHeight="1">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row>
    <row r="313" spans="1:25" ht="15.75" customHeight="1">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row>
    <row r="314" spans="1:25" ht="15.75" customHeight="1">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row>
    <row r="315" spans="1:25" ht="15.75" customHeight="1">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row>
    <row r="316" spans="1:25" ht="15.75" customHeight="1">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row>
    <row r="317" spans="1:25" ht="15.75" customHeight="1">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row>
    <row r="318" spans="1:25" ht="15.75" customHeight="1">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row>
    <row r="319" spans="1:25" ht="15.75" customHeight="1">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row>
    <row r="320" spans="1:25" ht="15.75" customHeight="1">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row>
    <row r="321" spans="1:25" ht="15.75" customHeight="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row>
    <row r="322" spans="1:25" ht="15.75" customHeight="1">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row>
    <row r="323" spans="1:25" ht="15.75" customHeight="1">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row>
    <row r="324" spans="1:25" ht="15.75" customHeight="1">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row>
    <row r="325" spans="1:25" ht="15.75" customHeight="1">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row>
    <row r="326" spans="1:25" ht="15.75" customHeight="1">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row>
    <row r="327" spans="1:25" ht="15.75" customHeight="1">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row>
    <row r="328" spans="1:25" ht="15.75" customHeight="1">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row>
    <row r="329" spans="1:25" ht="15.75" customHeight="1">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row>
    <row r="330" spans="1:25" ht="15.75" customHeight="1">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row>
    <row r="331" spans="1:25" ht="15.75" customHeight="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row>
    <row r="332" spans="1:25" ht="15.75" customHeight="1">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row>
    <row r="333" spans="1:25" ht="15.75" customHeight="1">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row>
    <row r="334" spans="1:25" ht="15.75" customHeight="1">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row>
    <row r="335" spans="1:25" ht="15.75" customHeight="1">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row>
    <row r="336" spans="1:25" ht="15.75" customHeight="1">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row>
    <row r="337" spans="1:25" ht="15.75" customHeight="1">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row>
    <row r="338" spans="1:25" ht="15.75" customHeight="1">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row>
    <row r="339" spans="1:25" ht="15.75" customHeight="1">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row>
    <row r="340" spans="1:25" ht="15.75" customHeight="1">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row>
    <row r="341" spans="1:25" ht="15.75" customHeight="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row>
    <row r="342" spans="1:25" ht="15.75" customHeight="1">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row>
    <row r="343" spans="1:25" ht="15.75" customHeight="1">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row>
    <row r="344" spans="1:25" ht="15.75" customHeight="1">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row>
    <row r="345" spans="1:25" ht="15.75" customHeight="1">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row>
    <row r="346" spans="1:25" ht="15.75" customHeight="1">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row>
    <row r="347" spans="1:25" ht="15.75" customHeight="1">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row>
    <row r="348" spans="1:25" ht="15.75" customHeight="1">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row>
    <row r="349" spans="1:25" ht="15.75" customHeight="1">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row>
    <row r="350" spans="1:25" ht="15.75" customHeight="1">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row>
    <row r="351" spans="1:25" ht="15.75" customHeight="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row>
    <row r="352" spans="1:25" ht="15.75" customHeight="1">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row>
    <row r="353" spans="1:25" ht="15.75" customHeight="1">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row>
    <row r="354" spans="1:25" ht="15.75" customHeight="1">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row>
    <row r="355" spans="1:25" ht="15.75" customHeight="1">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row>
    <row r="356" spans="1:25" ht="15.75" customHeight="1">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row>
    <row r="357" spans="1:25" ht="15.75" customHeight="1">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row>
    <row r="358" spans="1:25" ht="15.75" customHeight="1">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row>
    <row r="359" spans="1:25" ht="15.75" customHeight="1">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row>
    <row r="360" spans="1:25" ht="15.75" customHeight="1">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row>
    <row r="361" spans="1:25" ht="15.75" customHeight="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row>
    <row r="362" spans="1:25" ht="15.75" customHeight="1">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row>
    <row r="363" spans="1:25" ht="15.75" customHeight="1">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row>
    <row r="364" spans="1:25" ht="15.75" customHeight="1">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row>
    <row r="365" spans="1:25" ht="15.75" customHeight="1">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row>
    <row r="366" spans="1:25" ht="15.75" customHeight="1">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row>
    <row r="367" spans="1:25" ht="15.75" customHeight="1">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row>
    <row r="368" spans="1:25" ht="15.75" customHeight="1">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row>
    <row r="369" spans="1:25" ht="15.75" customHeight="1">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row>
    <row r="370" spans="1:25" ht="15.75" customHeight="1">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row>
    <row r="371" spans="1:25" ht="15.75" customHeight="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row>
    <row r="372" spans="1:25" ht="15.75" customHeight="1">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row>
    <row r="373" spans="1:25" ht="15.75" customHeight="1">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row>
    <row r="374" spans="1:25" ht="15.75" customHeight="1">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row>
    <row r="375" spans="1:25" ht="15.75" customHeight="1">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row>
    <row r="376" spans="1:25" ht="15.75" customHeight="1">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row>
    <row r="377" spans="1:25" ht="15.75" customHeight="1">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row>
    <row r="378" spans="1:25" ht="15.75" customHeight="1">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row>
    <row r="379" spans="1:25" ht="15.75" customHeight="1">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row>
    <row r="380" spans="1:25" ht="15.75" customHeight="1">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row>
    <row r="381" spans="1:25" ht="15.75" customHeight="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row>
    <row r="382" spans="1:25" ht="15.75" customHeight="1">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row>
    <row r="383" spans="1:25" ht="15.75" customHeight="1">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row>
    <row r="384" spans="1:25" ht="15.75" customHeight="1">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row>
    <row r="385" spans="1:25" ht="15.75" customHeight="1">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row>
    <row r="386" spans="1:25" ht="15.75" customHeight="1">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row>
    <row r="387" spans="1:25" ht="15.75" customHeight="1">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row>
    <row r="388" spans="1:25" ht="15.75" customHeight="1">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row>
    <row r="389" spans="1:25" ht="15.75" customHeight="1">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row>
    <row r="390" spans="1:25" ht="15.75" customHeight="1">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row>
    <row r="391" spans="1:25" ht="15.75" customHeight="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row>
    <row r="392" spans="1:25" ht="15.75" customHeight="1">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row>
    <row r="393" spans="1:25" ht="15.75" customHeight="1">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row>
    <row r="394" spans="1:25" ht="15.75" customHeight="1">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row>
    <row r="395" spans="1:25" ht="15.75" customHeight="1">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row>
    <row r="396" spans="1:25" ht="15.75" customHeight="1">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row>
    <row r="397" spans="1:25" ht="15.75" customHeight="1">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row>
    <row r="398" spans="1:25" ht="15.75" customHeight="1">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row>
    <row r="399" spans="1:25" ht="15.75" customHeight="1">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row>
    <row r="400" spans="1:25" ht="15.75" customHeight="1">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row>
    <row r="401" spans="1:25" ht="15.75" customHeight="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row>
    <row r="402" spans="1:25" ht="15.75" customHeight="1">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row>
    <row r="403" spans="1:25" ht="15.75" customHeight="1">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row>
    <row r="404" spans="1:25" ht="15.75" customHeight="1">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row>
    <row r="405" spans="1:25" ht="15.75" customHeight="1">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row>
    <row r="406" spans="1:25" ht="15.75" customHeight="1">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row>
    <row r="407" spans="1:25" ht="15.75" customHeight="1">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row>
    <row r="408" spans="1:25" ht="15.75" customHeight="1">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row>
    <row r="409" spans="1:25" ht="15.75" customHeight="1">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row>
    <row r="410" spans="1:25" ht="15.75" customHeight="1">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row>
    <row r="411" spans="1:25" ht="15.75" customHeight="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row>
    <row r="412" spans="1:25" ht="15.75" customHeight="1">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row>
    <row r="413" spans="1:25" ht="15.75" customHeight="1">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row>
    <row r="414" spans="1:25" ht="15.75" customHeight="1">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row>
    <row r="415" spans="1:25" ht="15.75" customHeight="1">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row>
    <row r="416" spans="1:25" ht="15.75" customHeight="1">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row>
    <row r="417" spans="1:25" ht="15.75" customHeight="1">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row>
    <row r="418" spans="1:25" ht="15.75" customHeight="1">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row>
    <row r="419" spans="1:25" ht="15.75" customHeight="1">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row>
    <row r="420" spans="1:25" ht="15.75" customHeight="1">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row>
    <row r="421" spans="1:25" ht="15.75" customHeight="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row>
    <row r="422" spans="1:25" ht="15.75" customHeight="1">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row>
    <row r="423" spans="1:25" ht="15.75" customHeight="1">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row>
    <row r="424" spans="1:25" ht="15.75" customHeight="1">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row>
    <row r="425" spans="1:25" ht="15.75" customHeight="1">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row>
    <row r="426" spans="1:25" ht="15.75" customHeight="1">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row>
    <row r="427" spans="1:25" ht="15.75" customHeight="1">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row>
    <row r="428" spans="1:25" ht="15.75" customHeight="1">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row>
    <row r="429" spans="1:25" ht="15.75" customHeight="1">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row>
    <row r="430" spans="1:25" ht="15.75" customHeight="1">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row>
    <row r="431" spans="1:25" ht="15.75" customHeight="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row>
    <row r="432" spans="1:25" ht="15.75" customHeight="1">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row>
    <row r="433" spans="1:25" ht="15.75" customHeight="1">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row>
    <row r="434" spans="1:25" ht="15.75" customHeight="1">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row>
    <row r="435" spans="1:25" ht="15.75" customHeight="1">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row>
    <row r="436" spans="1:25" ht="15.75" customHeight="1">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row>
    <row r="437" spans="1:25" ht="15.75" customHeight="1">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row>
    <row r="438" spans="1:25" ht="15.75" customHeight="1">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row>
    <row r="439" spans="1:25" ht="15.75" customHeight="1">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row>
    <row r="440" spans="1:25" ht="15.75" customHeight="1">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row>
    <row r="441" spans="1:25" ht="15.75" customHeight="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row>
    <row r="442" spans="1:25" ht="15.75" customHeight="1">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row>
    <row r="443" spans="1:25" ht="15.75" customHeight="1">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row>
    <row r="444" spans="1:25" ht="15.75" customHeight="1">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row>
    <row r="445" spans="1:25" ht="15.75" customHeight="1">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row>
    <row r="446" spans="1:25" ht="15.75" customHeight="1">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row>
    <row r="447" spans="1:25" ht="15.75" customHeight="1">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row>
    <row r="448" spans="1:25" ht="15.75" customHeight="1">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row>
    <row r="449" spans="1:25" ht="15.75" customHeight="1">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row>
    <row r="450" spans="1:25" ht="15.75" customHeight="1">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row>
    <row r="451" spans="1:25" ht="15.75" customHeight="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row>
    <row r="452" spans="1:25" ht="15.75" customHeight="1">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row>
    <row r="453" spans="1:25" ht="15.75" customHeight="1">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row>
    <row r="454" spans="1:25" ht="15.75" customHeight="1">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row>
    <row r="455" spans="1:25" ht="15.75" customHeight="1">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row>
    <row r="456" spans="1:25" ht="15.75" customHeight="1">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row>
    <row r="457" spans="1:25" ht="15.75" customHeight="1">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row>
    <row r="458" spans="1:25" ht="15.75" customHeight="1">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row>
    <row r="459" spans="1:25" ht="15.75" customHeight="1">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row>
    <row r="460" spans="1:25" ht="15.75" customHeight="1">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row>
    <row r="461" spans="1:25" ht="15.75" customHeight="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row>
    <row r="462" spans="1:25" ht="15.75" customHeight="1">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row>
    <row r="463" spans="1:25" ht="15.75" customHeight="1">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row>
    <row r="464" spans="1:25" ht="15.75" customHeight="1">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row>
    <row r="465" spans="1:25" ht="15.75" customHeight="1">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row>
    <row r="466" spans="1:25" ht="15.75" customHeight="1">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row>
    <row r="467" spans="1:25" ht="15.75" customHeight="1">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row>
    <row r="468" spans="1:25" ht="15.75" customHeight="1">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row>
    <row r="469" spans="1:25" ht="15.75" customHeight="1">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row>
    <row r="470" spans="1:25" ht="15.75" customHeight="1">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row>
    <row r="471" spans="1:25" ht="15.75" customHeight="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row>
    <row r="472" spans="1:25" ht="15.75" customHeight="1">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row>
    <row r="473" spans="1:25" ht="15.75" customHeight="1">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row>
    <row r="474" spans="1:25" ht="15.75" customHeight="1">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row>
    <row r="475" spans="1:25" ht="15.75" customHeight="1">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row>
    <row r="476" spans="1:25" ht="15.75" customHeight="1">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row>
    <row r="477" spans="1:25" ht="15.75" customHeight="1">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row>
    <row r="478" spans="1:25" ht="15.75" customHeight="1">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row>
    <row r="479" spans="1:25" ht="15.75" customHeight="1">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row>
    <row r="480" spans="1:25" ht="15.75" customHeight="1">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row>
    <row r="481" spans="1:25" ht="15.75" customHeight="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row>
    <row r="482" spans="1:25" ht="15.75" customHeight="1">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row>
    <row r="483" spans="1:25" ht="15.75" customHeight="1">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row>
    <row r="484" spans="1:25" ht="15.75" customHeight="1">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row>
    <row r="485" spans="1:25" ht="15.75" customHeight="1">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row>
    <row r="486" spans="1:25" ht="15.75" customHeight="1">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row>
    <row r="487" spans="1:25" ht="15.75" customHeight="1">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row>
    <row r="488" spans="1:25" ht="15.75" customHeight="1">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row>
    <row r="489" spans="1:25" ht="15.75" customHeight="1">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row>
    <row r="490" spans="1:25" ht="15.75" customHeight="1">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row>
    <row r="491" spans="1:25" ht="15.75" customHeight="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row>
    <row r="492" spans="1:25" ht="15.75" customHeight="1">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row>
    <row r="493" spans="1:25" ht="15.75" customHeight="1">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row>
    <row r="494" spans="1:25" ht="15.75" customHeight="1">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row>
    <row r="495" spans="1:25" ht="15.75" customHeight="1">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row>
    <row r="496" spans="1:25" ht="15.75" customHeight="1">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row>
    <row r="497" spans="1:25" ht="15.75" customHeight="1">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row>
    <row r="498" spans="1:25" ht="15.75" customHeight="1">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row>
    <row r="499" spans="1:25" ht="15.75" customHeight="1">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row>
    <row r="500" spans="1:25" ht="15.75" customHeight="1">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row>
    <row r="501" spans="1:25" ht="15.75" customHeight="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row>
    <row r="502" spans="1:25" ht="15.75" customHeight="1">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row>
    <row r="503" spans="1:25" ht="15.75" customHeight="1">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row>
    <row r="504" spans="1:25" ht="15.75" customHeight="1">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row>
    <row r="505" spans="1:25" ht="15.75" customHeight="1">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row>
    <row r="506" spans="1:25" ht="15.75" customHeight="1">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row>
    <row r="507" spans="1:25" ht="15.75" customHeight="1">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row>
    <row r="508" spans="1:25" ht="15.75" customHeight="1">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row>
    <row r="509" spans="1:25" ht="15.75" customHeight="1">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row>
    <row r="510" spans="1:25" ht="15.75" customHeight="1">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row>
    <row r="511" spans="1:25" ht="15.75" customHeight="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row>
    <row r="512" spans="1:25" ht="15.75" customHeight="1">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row>
    <row r="513" spans="1:25" ht="15.75" customHeight="1">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row>
    <row r="514" spans="1:25" ht="15.75" customHeight="1">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row>
    <row r="515" spans="1:25" ht="15.75" customHeight="1">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row>
    <row r="516" spans="1:25" ht="15.75" customHeight="1">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row>
    <row r="517" spans="1:25" ht="15.75" customHeight="1">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row>
    <row r="518" spans="1:25" ht="15.75" customHeight="1">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row>
    <row r="519" spans="1:25" ht="15.75" customHeight="1">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row>
    <row r="520" spans="1:25" ht="15.75" customHeight="1">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row>
    <row r="521" spans="1:25" ht="15.75" customHeight="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row>
    <row r="522" spans="1:25" ht="15.75" customHeight="1">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row>
    <row r="523" spans="1:25" ht="15.75" customHeight="1">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row>
    <row r="524" spans="1:25" ht="15.75" customHeight="1">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row>
    <row r="525" spans="1:25" ht="15.75" customHeight="1">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row>
    <row r="526" spans="1:25" ht="15.75" customHeight="1">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row>
    <row r="527" spans="1:25" ht="15.75" customHeight="1">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row>
    <row r="528" spans="1:25" ht="15.75" customHeight="1">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row>
    <row r="529" spans="1:25" ht="15.75" customHeight="1">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row>
    <row r="530" spans="1:25" ht="15.75" customHeight="1">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row>
    <row r="531" spans="1:25" ht="15.75" customHeight="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row>
    <row r="532" spans="1:25" ht="15.75" customHeight="1">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row>
    <row r="533" spans="1:25" ht="15.75" customHeight="1">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row>
    <row r="534" spans="1:25" ht="15.75" customHeight="1">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row>
    <row r="535" spans="1:25" ht="15.75" customHeight="1">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row>
    <row r="536" spans="1:25" ht="15.75" customHeight="1">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row>
    <row r="537" spans="1:25" ht="15.75" customHeight="1">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row>
    <row r="538" spans="1:25" ht="15.75" customHeight="1">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row>
    <row r="539" spans="1:25" ht="15.75" customHeight="1">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row>
    <row r="540" spans="1:25" ht="15.75" customHeight="1">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row>
    <row r="541" spans="1:25" ht="15.75" customHeight="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row>
    <row r="542" spans="1:25" ht="15.75" customHeight="1">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row>
    <row r="543" spans="1:25" ht="15.75" customHeight="1">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row>
    <row r="544" spans="1:25" ht="15.75" customHeight="1">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row>
    <row r="545" spans="1:25" ht="15.75" customHeight="1">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row>
    <row r="546" spans="1:25" ht="15.75" customHeight="1">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row>
    <row r="547" spans="1:25" ht="15.75" customHeight="1">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row>
    <row r="548" spans="1:25" ht="15.75" customHeight="1">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row>
    <row r="549" spans="1:25" ht="15.75" customHeight="1">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row>
    <row r="550" spans="1:25" ht="15.75" customHeight="1">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row>
    <row r="551" spans="1:25" ht="15.75" customHeight="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row>
    <row r="552" spans="1:25" ht="15.75" customHeight="1">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row>
    <row r="553" spans="1:25" ht="15.75" customHeight="1">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row>
    <row r="554" spans="1:25" ht="15.75" customHeight="1">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row>
    <row r="555" spans="1:25" ht="15.75" customHeight="1">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row>
    <row r="556" spans="1:25" ht="15.75" customHeight="1">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row>
    <row r="557" spans="1:25" ht="15.75" customHeight="1">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row>
    <row r="558" spans="1:25" ht="15.75" customHeight="1">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row>
    <row r="559" spans="1:25" ht="15.75" customHeight="1">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row>
    <row r="560" spans="1:25" ht="15.75" customHeight="1">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row>
    <row r="561" spans="1:25" ht="15.75" customHeight="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row>
    <row r="562" spans="1:25" ht="15.75" customHeight="1">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row>
    <row r="563" spans="1:25" ht="15.75" customHeight="1">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row>
    <row r="564" spans="1:25" ht="15.75" customHeight="1">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row>
    <row r="565" spans="1:25" ht="15.75" customHeight="1">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row>
    <row r="566" spans="1:25" ht="15.75" customHeight="1">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row>
    <row r="567" spans="1:25" ht="15.75" customHeight="1">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row>
    <row r="568" spans="1:25" ht="15.75" customHeight="1">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row>
    <row r="569" spans="1:25" ht="15.75" customHeight="1">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row>
    <row r="570" spans="1:25" ht="15.75" customHeight="1">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row>
    <row r="571" spans="1:25" ht="15.75" customHeight="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row>
    <row r="572" spans="1:25" ht="15.75" customHeight="1">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row>
    <row r="573" spans="1:25" ht="15.75" customHeight="1">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row>
    <row r="574" spans="1:25" ht="15.75" customHeight="1">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row>
    <row r="575" spans="1:25" ht="15.75" customHeight="1">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row>
    <row r="576" spans="1:25" ht="15.75" customHeight="1">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row>
    <row r="577" spans="1:25" ht="15.75" customHeight="1">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row>
    <row r="578" spans="1:25" ht="15.75" customHeight="1">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row>
    <row r="579" spans="1:25" ht="15.75" customHeight="1">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row>
    <row r="580" spans="1:25" ht="15.75" customHeight="1">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row>
    <row r="581" spans="1:25" ht="15.75" customHeight="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row>
    <row r="582" spans="1:25" ht="15.75" customHeight="1">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row>
    <row r="583" spans="1:25" ht="15.75" customHeight="1">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row>
    <row r="584" spans="1:25" ht="15.75" customHeight="1">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row>
    <row r="585" spans="1:25" ht="15.75" customHeight="1">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row>
    <row r="586" spans="1:25" ht="15.75" customHeight="1">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row>
    <row r="587" spans="1:25" ht="15.75" customHeight="1">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row>
    <row r="588" spans="1:25" ht="15.75" customHeight="1">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row>
    <row r="589" spans="1:25" ht="15.75" customHeight="1">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row>
    <row r="590" spans="1:25" ht="15.75" customHeight="1">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row>
    <row r="591" spans="1:25" ht="15.75" customHeight="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row>
    <row r="592" spans="1:25" ht="15.75" customHeight="1">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row>
    <row r="593" spans="1:25" ht="15.75" customHeight="1">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row>
    <row r="594" spans="1:25" ht="15.75" customHeight="1">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row>
    <row r="595" spans="1:25" ht="15.75" customHeight="1">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row>
    <row r="596" spans="1:25" ht="15.75" customHeight="1">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row>
    <row r="597" spans="1:25" ht="15.75" customHeight="1">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row>
    <row r="598" spans="1:25" ht="15.75" customHeight="1">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row>
    <row r="599" spans="1:25" ht="15.75" customHeight="1">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row>
    <row r="600" spans="1:25" ht="15.75" customHeight="1">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row>
    <row r="601" spans="1:25" ht="15.75" customHeight="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row>
    <row r="602" spans="1:25" ht="15.75" customHeight="1">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row>
    <row r="603" spans="1:25" ht="15.75" customHeight="1">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row>
    <row r="604" spans="1:25" ht="15.75" customHeight="1">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row>
    <row r="605" spans="1:25" ht="15.75" customHeight="1">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row>
    <row r="606" spans="1:25" ht="15.75" customHeight="1">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row>
    <row r="607" spans="1:25" ht="15.75" customHeight="1">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row>
    <row r="608" spans="1:25" ht="15.75" customHeight="1">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row>
    <row r="609" spans="1:25" ht="15.75" customHeight="1">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row>
    <row r="610" spans="1:25" ht="15.75" customHeight="1">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row>
    <row r="611" spans="1:25" ht="15.75" customHeight="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row>
    <row r="612" spans="1:25" ht="15.75" customHeight="1">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row>
    <row r="613" spans="1:25" ht="15.75" customHeight="1">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row>
    <row r="614" spans="1:25" ht="15.75" customHeight="1">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row>
    <row r="615" spans="1:25" ht="15.75" customHeight="1">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row>
    <row r="616" spans="1:25" ht="15.75" customHeight="1">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row>
    <row r="617" spans="1:25" ht="15.75" customHeight="1">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row>
    <row r="618" spans="1:25" ht="15.75" customHeight="1">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row>
    <row r="619" spans="1:25" ht="15.75" customHeight="1">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row>
    <row r="620" spans="1:25" ht="15.75" customHeight="1">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row>
    <row r="621" spans="1:25" ht="15.75" customHeight="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row>
    <row r="622" spans="1:25" ht="15.75" customHeight="1">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row>
    <row r="623" spans="1:25" ht="15.75" customHeight="1">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row>
    <row r="624" spans="1:25" ht="15.75" customHeight="1">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row>
    <row r="625" spans="1:25" ht="15.75" customHeight="1">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row>
    <row r="626" spans="1:25" ht="15.75" customHeight="1">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row>
    <row r="627" spans="1:25" ht="15.75" customHeight="1">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row>
    <row r="628" spans="1:25" ht="15.75" customHeight="1">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row>
    <row r="629" spans="1:25" ht="15.75" customHeight="1">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row>
    <row r="630" spans="1:25" ht="15.75" customHeight="1">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row>
    <row r="631" spans="1:25" ht="15.75" customHeight="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row>
    <row r="632" spans="1:25" ht="15.75" customHeight="1">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row>
    <row r="633" spans="1:25" ht="15.75" customHeight="1">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row>
    <row r="634" spans="1:25" ht="15.75" customHeight="1">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row>
    <row r="635" spans="1:25" ht="15.75" customHeight="1">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row>
    <row r="636" spans="1:25" ht="15.75" customHeight="1">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row>
    <row r="637" spans="1:25" ht="15.75" customHeight="1">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row>
    <row r="638" spans="1:25" ht="15.75" customHeight="1">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row>
    <row r="639" spans="1:25" ht="15.75" customHeight="1">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row>
    <row r="640" spans="1:25" ht="15.75" customHeight="1">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row>
    <row r="641" spans="1:25" ht="15.75" customHeight="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row>
    <row r="642" spans="1:25" ht="15.75" customHeight="1">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row>
    <row r="643" spans="1:25" ht="15.75" customHeight="1">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row>
    <row r="644" spans="1:25" ht="15.75" customHeight="1">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row>
    <row r="645" spans="1:25" ht="15.75" customHeight="1">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row>
    <row r="646" spans="1:25" ht="15.75" customHeight="1">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row>
    <row r="647" spans="1:25" ht="15.75" customHeight="1">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row>
    <row r="648" spans="1:25" ht="15.75" customHeight="1">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row>
    <row r="649" spans="1:25" ht="15.75" customHeight="1">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row>
    <row r="650" spans="1:25" ht="15.75" customHeight="1">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row>
    <row r="651" spans="1:25" ht="15.75" customHeight="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row>
    <row r="652" spans="1:25" ht="15.75" customHeight="1">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row>
    <row r="653" spans="1:25" ht="15.75" customHeight="1">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row>
    <row r="654" spans="1:25" ht="15.75" customHeight="1">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row>
    <row r="655" spans="1:25" ht="15.75" customHeight="1">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row>
    <row r="656" spans="1:25" ht="15.75" customHeight="1">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row>
    <row r="657" spans="1:25" ht="15.75" customHeight="1">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row>
    <row r="658" spans="1:25" ht="15.75" customHeight="1">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row>
    <row r="659" spans="1:25" ht="15.75" customHeight="1">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row>
    <row r="660" spans="1:25" ht="15.75" customHeight="1">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row>
    <row r="661" spans="1:25" ht="15.75" customHeight="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row>
    <row r="662" spans="1:25" ht="15.75" customHeight="1">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row>
    <row r="663" spans="1:25" ht="15.75" customHeight="1">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row>
    <row r="664" spans="1:25" ht="15.75" customHeight="1">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row>
    <row r="665" spans="1:25" ht="15.75" customHeight="1">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row>
    <row r="666" spans="1:25" ht="15.75" customHeight="1">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row>
    <row r="667" spans="1:25" ht="15.75" customHeight="1">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row>
    <row r="668" spans="1:25" ht="15.75" customHeight="1">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row>
    <row r="669" spans="1:25" ht="15.75" customHeight="1">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row>
    <row r="670" spans="1:25" ht="15.75" customHeight="1">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row>
    <row r="671" spans="1:25" ht="15.75" customHeight="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row>
    <row r="672" spans="1:25" ht="15.75" customHeight="1">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row>
    <row r="673" spans="1:25" ht="15.75" customHeight="1">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row>
    <row r="674" spans="1:25" ht="15.75" customHeight="1">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row>
    <row r="675" spans="1:25" ht="15.75" customHeight="1">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row>
    <row r="676" spans="1:25" ht="15.75" customHeight="1">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row>
    <row r="677" spans="1:25" ht="15.75" customHeight="1">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row>
    <row r="678" spans="1:25" ht="15.75" customHeight="1">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row>
    <row r="679" spans="1:25" ht="15.75" customHeight="1">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row>
    <row r="680" spans="1:25" ht="15.75" customHeight="1">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row>
    <row r="681" spans="1:25" ht="15.75" customHeight="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row>
    <row r="682" spans="1:25" ht="15.75" customHeight="1">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row>
    <row r="683" spans="1:25" ht="15.75" customHeight="1">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row>
    <row r="684" spans="1:25" ht="15.75" customHeight="1">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row>
    <row r="685" spans="1:25" ht="15.75" customHeight="1">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row>
    <row r="686" spans="1:25" ht="15.75" customHeight="1">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row>
    <row r="687" spans="1:25" ht="15.75" customHeight="1">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row>
    <row r="688" spans="1:25" ht="15.75" customHeight="1">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row>
    <row r="689" spans="1:25" ht="15.75" customHeight="1">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row>
    <row r="690" spans="1:25" ht="15.75" customHeight="1">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row>
    <row r="691" spans="1:25" ht="15.75" customHeight="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row>
    <row r="692" spans="1:25" ht="15.75" customHeight="1">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row>
    <row r="693" spans="1:25" ht="15.75" customHeight="1">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row>
    <row r="694" spans="1:25" ht="15.75" customHeight="1">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row>
    <row r="695" spans="1:25" ht="15.75" customHeight="1">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row>
    <row r="696" spans="1:25" ht="15.75" customHeight="1">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row>
    <row r="697" spans="1:25" ht="15.75" customHeight="1">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row>
    <row r="698" spans="1:25" ht="15.75" customHeight="1">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row>
    <row r="699" spans="1:25" ht="15.75" customHeight="1">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row>
    <row r="700" spans="1:25" ht="15.75" customHeight="1">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row>
    <row r="701" spans="1:25" ht="15.75" customHeight="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row>
    <row r="702" spans="1:25" ht="15.75" customHeight="1">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row>
    <row r="703" spans="1:25" ht="15.75" customHeight="1">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row>
    <row r="704" spans="1:25" ht="15.75" customHeight="1">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row>
    <row r="705" spans="1:25" ht="15.75" customHeight="1">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row>
    <row r="706" spans="1:25" ht="15.75" customHeight="1">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row>
    <row r="707" spans="1:25" ht="15.75" customHeight="1">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row>
    <row r="708" spans="1:25" ht="15.75" customHeight="1">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row>
    <row r="709" spans="1:25" ht="15.75" customHeight="1">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row>
    <row r="710" spans="1:25" ht="15.75" customHeight="1">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row>
    <row r="711" spans="1:25" ht="15.75" customHeight="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row>
    <row r="712" spans="1:25" ht="15.75" customHeight="1">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row>
    <row r="713" spans="1:25" ht="15.75" customHeight="1">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row>
    <row r="714" spans="1:25" ht="15.75" customHeight="1">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row>
    <row r="715" spans="1:25" ht="15.75" customHeight="1">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row>
    <row r="716" spans="1:25" ht="15.75" customHeight="1">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row>
    <row r="717" spans="1:25" ht="15.75" customHeight="1">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row>
    <row r="718" spans="1:25" ht="15.75" customHeight="1">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row>
    <row r="719" spans="1:25" ht="15.75" customHeight="1">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row>
    <row r="720" spans="1:25" ht="15.75" customHeight="1">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row>
    <row r="721" spans="1:25" ht="15.75" customHeight="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row>
    <row r="722" spans="1:25" ht="15.75" customHeight="1">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row>
    <row r="723" spans="1:25" ht="15.75" customHeight="1">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row>
    <row r="724" spans="1:25" ht="15.75" customHeight="1">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row>
    <row r="725" spans="1:25" ht="15.75" customHeight="1">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row>
    <row r="726" spans="1:25" ht="15.75" customHeight="1">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row>
    <row r="727" spans="1:25" ht="15.75" customHeight="1">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row>
    <row r="728" spans="1:25" ht="15.75" customHeight="1">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row>
    <row r="729" spans="1:25" ht="15.75" customHeight="1">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row>
    <row r="730" spans="1:25" ht="15.75" customHeight="1">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row>
    <row r="731" spans="1:25" ht="15.75" customHeight="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row>
    <row r="732" spans="1:25" ht="15.75" customHeight="1">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row>
    <row r="733" spans="1:25" ht="15.75" customHeight="1">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row>
    <row r="734" spans="1:25" ht="15.75" customHeight="1">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row>
    <row r="735" spans="1:25" ht="15.75" customHeight="1">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row>
    <row r="736" spans="1:25" ht="15.75" customHeight="1">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row>
    <row r="737" spans="1:25" ht="15.75" customHeight="1">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row>
    <row r="738" spans="1:25" ht="15.75" customHeight="1">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row>
    <row r="739" spans="1:25" ht="15.75" customHeight="1">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row>
    <row r="740" spans="1:25" ht="15.75" customHeight="1">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row>
    <row r="741" spans="1:25" ht="15.75" customHeight="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row>
    <row r="742" spans="1:25" ht="15.75" customHeight="1">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row>
    <row r="743" spans="1:25" ht="15.75" customHeight="1">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row>
    <row r="744" spans="1:25" ht="15.75" customHeight="1">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row>
    <row r="745" spans="1:25" ht="15.75" customHeight="1">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row>
    <row r="746" spans="1:25" ht="15.75" customHeight="1">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row>
    <row r="747" spans="1:25" ht="15.75" customHeight="1">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row>
    <row r="748" spans="1:25" ht="15.75" customHeight="1">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row>
    <row r="749" spans="1:25" ht="15.75" customHeight="1">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row>
    <row r="750" spans="1:25" ht="15.75" customHeight="1">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row>
    <row r="751" spans="1:25" ht="15.75" customHeight="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row>
    <row r="752" spans="1:25" ht="15.75" customHeight="1">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row>
    <row r="753" spans="1:25" ht="15.75" customHeight="1">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row>
    <row r="754" spans="1:25" ht="15.75" customHeight="1">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row>
    <row r="755" spans="1:25" ht="15.75" customHeight="1">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row>
    <row r="756" spans="1:25" ht="15.75" customHeight="1">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row>
    <row r="757" spans="1:25" ht="15.75" customHeight="1">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row>
    <row r="758" spans="1:25" ht="15.75" customHeight="1">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row>
    <row r="759" spans="1:25" ht="15.75" customHeight="1">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row>
    <row r="760" spans="1:25" ht="15.75" customHeight="1">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row>
    <row r="761" spans="1:25" ht="15.75" customHeight="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row>
    <row r="762" spans="1:25" ht="15.75" customHeight="1">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row>
    <row r="763" spans="1:25" ht="15.75" customHeight="1">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row>
    <row r="764" spans="1:25" ht="15.75" customHeight="1">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row>
    <row r="765" spans="1:25" ht="15.75" customHeight="1">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row>
    <row r="766" spans="1:25" ht="15.75" customHeight="1">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row>
    <row r="767" spans="1:25" ht="15.75" customHeight="1">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row>
    <row r="768" spans="1:25" ht="15.75" customHeight="1">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row>
    <row r="769" spans="1:25" ht="15.75" customHeight="1">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row>
    <row r="770" spans="1:25" ht="15.75" customHeight="1">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row>
    <row r="771" spans="1:25" ht="15.75" customHeight="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row>
    <row r="772" spans="1:25" ht="15.75" customHeight="1">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row>
    <row r="773" spans="1:25" ht="15.75" customHeight="1">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row>
    <row r="774" spans="1:25" ht="15.75" customHeight="1">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row>
    <row r="775" spans="1:25" ht="15.75" customHeight="1">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row>
    <row r="776" spans="1:25" ht="15.75" customHeight="1">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row>
    <row r="777" spans="1:25" ht="15.75" customHeight="1">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row>
    <row r="778" spans="1:25" ht="15.75" customHeight="1">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row>
    <row r="779" spans="1:25" ht="15.75" customHeight="1">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row>
    <row r="780" spans="1:25" ht="15.75" customHeight="1">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row>
    <row r="781" spans="1:25" ht="15.75" customHeight="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row>
    <row r="782" spans="1:25" ht="15.75" customHeight="1">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row>
    <row r="783" spans="1:25" ht="15.75" customHeight="1">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row>
    <row r="784" spans="1:25" ht="15.75" customHeight="1">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row>
    <row r="785" spans="1:25" ht="15.75" customHeight="1">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row>
    <row r="786" spans="1:25" ht="15.75" customHeight="1">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row>
    <row r="787" spans="1:25" ht="15.75" customHeight="1">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row>
    <row r="788" spans="1:25" ht="15.75" customHeight="1">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row>
    <row r="789" spans="1:25" ht="15.75" customHeight="1">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row>
    <row r="790" spans="1:25" ht="15.75" customHeight="1">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row>
    <row r="791" spans="1:25" ht="15.75" customHeight="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row>
    <row r="792" spans="1:25" ht="15.75" customHeight="1">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row>
    <row r="793" spans="1:25" ht="15.75" customHeight="1">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row>
    <row r="794" spans="1:25" ht="15.75" customHeight="1">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row>
    <row r="795" spans="1:25" ht="15.75" customHeight="1">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row>
    <row r="796" spans="1:25" ht="15.75" customHeight="1">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row>
    <row r="797" spans="1:25" ht="15.75" customHeight="1">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row>
    <row r="798" spans="1:25" ht="15.75" customHeight="1">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row>
    <row r="799" spans="1:25" ht="15.75" customHeight="1">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row>
    <row r="800" spans="1:25" ht="15.75" customHeight="1">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row>
    <row r="801" spans="1:25" ht="15.75" customHeight="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row>
    <row r="802" spans="1:25" ht="15.75" customHeight="1">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row>
    <row r="803" spans="1:25" ht="15.75" customHeight="1">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row>
    <row r="804" spans="1:25" ht="15.75" customHeight="1">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row>
    <row r="805" spans="1:25" ht="15.75" customHeight="1">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row>
    <row r="806" spans="1:25" ht="15.75" customHeight="1">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row>
    <row r="807" spans="1:25" ht="15.75" customHeight="1">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row>
    <row r="808" spans="1:25" ht="15.75" customHeight="1">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row>
    <row r="809" spans="1:25" ht="15.75" customHeight="1">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row>
    <row r="810" spans="1:25" ht="15.75" customHeight="1">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row>
    <row r="811" spans="1:25" ht="15.75" customHeight="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row>
    <row r="812" spans="1:25" ht="15.75" customHeight="1">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row>
    <row r="813" spans="1:25" ht="15.75" customHeight="1">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row>
    <row r="814" spans="1:25" ht="15.75" customHeight="1">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row>
    <row r="815" spans="1:25" ht="15.75" customHeight="1">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row>
    <row r="816" spans="1:25" ht="15.75" customHeight="1">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row>
    <row r="817" spans="1:25" ht="15.75" customHeight="1">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row>
    <row r="818" spans="1:25" ht="15.75" customHeight="1">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row>
    <row r="819" spans="1:25" ht="15.75" customHeight="1">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row>
    <row r="820" spans="1:25" ht="15.75" customHeight="1">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row>
    <row r="821" spans="1:25" ht="15.75" customHeight="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row>
    <row r="822" spans="1:25" ht="15.75" customHeight="1">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row>
    <row r="823" spans="1:25" ht="15.75" customHeight="1">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row>
    <row r="824" spans="1:25" ht="15.75" customHeight="1">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row>
    <row r="825" spans="1:25" ht="15.75" customHeight="1">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row>
    <row r="826" spans="1:25" ht="15.75" customHeight="1">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row>
    <row r="827" spans="1:25" ht="15.75" customHeight="1">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row>
    <row r="828" spans="1:25" ht="15.75" customHeight="1">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row>
    <row r="829" spans="1:25" ht="15.75" customHeight="1">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row>
    <row r="830" spans="1:25" ht="15.75" customHeight="1">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row>
    <row r="831" spans="1:25" ht="15.75" customHeight="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row>
    <row r="832" spans="1:25" ht="15.75" customHeight="1">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row>
    <row r="833" spans="1:25" ht="15.75" customHeight="1">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row>
    <row r="834" spans="1:25" ht="15.75" customHeight="1">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row>
    <row r="835" spans="1:25" ht="15.75" customHeight="1">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row>
    <row r="836" spans="1:25" ht="15.75" customHeight="1">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row>
    <row r="837" spans="1:25" ht="15.75" customHeight="1">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row>
    <row r="838" spans="1:25" ht="15.75" customHeight="1">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row>
    <row r="839" spans="1:25" ht="15.75" customHeight="1">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row>
    <row r="840" spans="1:25" ht="15.75" customHeight="1">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row>
    <row r="841" spans="1:25" ht="15.75" customHeight="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row>
    <row r="842" spans="1:25" ht="15.75" customHeight="1">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row>
    <row r="843" spans="1:25" ht="15.75" customHeight="1">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row>
    <row r="844" spans="1:25" ht="15.75" customHeight="1">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row>
    <row r="845" spans="1:25" ht="15.75" customHeight="1">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row>
    <row r="846" spans="1:25" ht="15.75" customHeight="1">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row>
    <row r="847" spans="1:25" ht="15.75" customHeight="1">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row>
    <row r="848" spans="1:25" ht="15.75" customHeight="1">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row>
    <row r="849" spans="1:25" ht="15.75" customHeight="1">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row>
    <row r="850" spans="1:25" ht="15.75" customHeight="1">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row>
    <row r="851" spans="1:25" ht="15.75" customHeight="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row>
    <row r="852" spans="1:25" ht="15.75" customHeight="1">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row>
    <row r="853" spans="1:25" ht="15.75" customHeight="1">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row>
    <row r="854" spans="1:25" ht="15.75" customHeight="1">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row>
    <row r="855" spans="1:25" ht="15.75" customHeight="1">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row>
    <row r="856" spans="1:25" ht="15.75" customHeight="1">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row>
    <row r="857" spans="1:25" ht="15.75" customHeight="1">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row>
    <row r="858" spans="1:25" ht="15.75" customHeight="1">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row>
    <row r="859" spans="1:25" ht="15.75" customHeight="1">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row>
    <row r="860" spans="1:25" ht="15.75" customHeight="1">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row>
    <row r="861" spans="1:25" ht="15.75" customHeight="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row>
    <row r="862" spans="1:25" ht="15.75" customHeight="1">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row>
    <row r="863" spans="1:25" ht="15.75" customHeight="1">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row>
    <row r="864" spans="1:25" ht="15.75" customHeight="1">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row>
    <row r="865" spans="1:25" ht="15.75" customHeight="1">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row>
    <row r="866" spans="1:25" ht="15.75" customHeight="1">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row>
    <row r="867" spans="1:25" ht="15.75" customHeight="1">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row>
    <row r="868" spans="1:25" ht="15.75" customHeight="1">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row>
    <row r="869" spans="1:25" ht="15.75" customHeight="1">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row>
    <row r="870" spans="1:25" ht="15.75" customHeight="1">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row>
    <row r="871" spans="1:25" ht="15.75" customHeight="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row>
    <row r="872" spans="1:25" ht="15.75" customHeight="1">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row>
    <row r="873" spans="1:25" ht="15.75" customHeight="1">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row>
    <row r="874" spans="1:25" ht="15.75" customHeight="1">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row>
    <row r="875" spans="1:25" ht="15.75" customHeight="1">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row>
    <row r="876" spans="1:25" ht="15.75" customHeight="1">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row>
    <row r="877" spans="1:25" ht="15.75" customHeight="1">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row>
    <row r="878" spans="1:25" ht="15.75" customHeight="1">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row>
    <row r="879" spans="1:25" ht="15.75" customHeight="1">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row>
    <row r="880" spans="1:25" ht="15.75" customHeight="1">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row>
    <row r="881" spans="1:25" ht="15.75" customHeight="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row>
    <row r="882" spans="1:25" ht="15.75" customHeight="1">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row>
    <row r="883" spans="1:25" ht="15.75" customHeight="1">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row>
    <row r="884" spans="1:25" ht="15.75" customHeight="1">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row>
    <row r="885" spans="1:25" ht="15.75" customHeight="1">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row>
    <row r="886" spans="1:25" ht="15.75" customHeight="1">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row>
    <row r="887" spans="1:25" ht="15.75" customHeight="1">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row>
    <row r="888" spans="1:25" ht="15.75" customHeight="1">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row>
    <row r="889" spans="1:25" ht="15.75" customHeight="1">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row>
    <row r="890" spans="1:25" ht="15.75" customHeight="1">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row>
    <row r="891" spans="1:25" ht="15.75" customHeight="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row>
    <row r="892" spans="1:25" ht="15.75" customHeight="1">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row>
    <row r="893" spans="1:25" ht="15.75" customHeight="1">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row>
    <row r="894" spans="1:25" ht="15.75" customHeight="1">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row>
    <row r="895" spans="1:25" ht="15.75" customHeight="1">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row>
    <row r="896" spans="1:25" ht="15.75" customHeight="1">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row>
    <row r="897" spans="1:25" ht="15.75" customHeight="1">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row>
    <row r="898" spans="1:25" ht="15.75" customHeight="1">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row>
    <row r="899" spans="1:25" ht="15.75" customHeight="1">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row>
    <row r="900" spans="1:25" ht="15.75" customHeight="1">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row>
    <row r="901" spans="1:25" ht="15.75" customHeight="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row>
    <row r="902" spans="1:25" ht="15.75" customHeight="1">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row>
    <row r="903" spans="1:25" ht="15.75" customHeight="1">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row>
    <row r="904" spans="1:25" ht="15.75" customHeight="1">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row>
    <row r="905" spans="1:25" ht="15.75" customHeight="1">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row>
    <row r="906" spans="1:25" ht="15.75" customHeight="1">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row>
    <row r="907" spans="1:25" ht="15.75" customHeight="1">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row>
    <row r="908" spans="1:25" ht="15.75" customHeight="1">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row>
    <row r="909" spans="1:25" ht="15.75" customHeight="1">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row>
    <row r="910" spans="1:25" ht="15.75" customHeight="1">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row>
    <row r="911" spans="1:25" ht="15.75" customHeight="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row>
    <row r="912" spans="1:25" ht="15.75" customHeight="1">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row>
    <row r="913" spans="1:25" ht="15.75" customHeight="1">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row>
    <row r="914" spans="1:25" ht="15.75" customHeight="1">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row>
    <row r="915" spans="1:25" ht="15.75" customHeight="1">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row>
    <row r="916" spans="1:25" ht="15.75" customHeight="1">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row>
    <row r="917" spans="1:25" ht="15.75" customHeight="1">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row>
    <row r="918" spans="1:25" ht="15.75" customHeight="1">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row>
    <row r="919" spans="1:25" ht="15.75" customHeight="1">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row>
    <row r="920" spans="1:25" ht="15.75" customHeight="1">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row>
    <row r="921" spans="1:25" ht="15.75" customHeight="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row>
    <row r="922" spans="1:25" ht="15.75" customHeight="1">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row>
    <row r="923" spans="1:25" ht="15.75" customHeight="1">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row>
    <row r="924" spans="1:25" ht="15.75" customHeight="1">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row>
    <row r="925" spans="1:25" ht="15.75" customHeight="1">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row>
    <row r="926" spans="1:25" ht="15.75" customHeight="1">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row>
    <row r="927" spans="1:25" ht="15.75" customHeight="1">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row>
    <row r="928" spans="1:25" ht="15.75" customHeight="1">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row>
    <row r="929" spans="1:25" ht="15.75" customHeight="1">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row>
    <row r="930" spans="1:25" ht="15.75" customHeight="1">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row>
    <row r="931" spans="1:25" ht="15.75" customHeight="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row>
    <row r="932" spans="1:25" ht="15.75" customHeight="1">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row>
    <row r="933" spans="1:25" ht="15.75" customHeight="1">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row>
    <row r="934" spans="1:25" ht="15.75" customHeight="1">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row>
    <row r="935" spans="1:25" ht="15.75" customHeight="1">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row>
    <row r="936" spans="1:25" ht="15.75" customHeight="1">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row>
    <row r="937" spans="1:25" ht="15.75" customHeight="1">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row>
    <row r="938" spans="1:25" ht="15.75" customHeight="1">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row>
    <row r="939" spans="1:25" ht="15.75" customHeight="1">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row>
    <row r="940" spans="1:25" ht="15.75" customHeight="1">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row>
    <row r="941" spans="1:25" ht="15.75" customHeight="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row>
    <row r="942" spans="1:25" ht="15.75" customHeight="1">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row>
    <row r="943" spans="1:25" ht="15.75" customHeight="1">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row>
    <row r="944" spans="1:25" ht="15.75" customHeight="1">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row>
    <row r="945" spans="1:25" ht="15.75" customHeight="1">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row>
    <row r="946" spans="1:25" ht="15.75" customHeight="1">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row>
    <row r="947" spans="1:25" ht="15.75" customHeight="1">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row>
    <row r="948" spans="1:25" ht="15.75" customHeight="1">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row>
    <row r="949" spans="1:25" ht="15.75" customHeight="1">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row>
    <row r="950" spans="1:25" ht="15.75" customHeight="1">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row>
    <row r="951" spans="1:25" ht="15.75" customHeight="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row>
    <row r="952" spans="1:25" ht="15.75" customHeight="1">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row>
    <row r="953" spans="1:25" ht="15.75" customHeight="1">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row>
    <row r="954" spans="1:25" ht="15.75" customHeight="1">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row>
    <row r="955" spans="1:25" ht="15.75" customHeight="1">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row>
    <row r="956" spans="1:25" ht="15.75" customHeight="1">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row>
    <row r="957" spans="1:25" ht="15.75" customHeight="1">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row>
    <row r="958" spans="1:25" ht="15.75" customHeight="1">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row>
    <row r="959" spans="1:25" ht="15.75" customHeight="1">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row>
    <row r="960" spans="1:25" ht="15.75" customHeight="1">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row>
    <row r="961" spans="1:25" ht="15.75" customHeight="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row>
    <row r="962" spans="1:25" ht="15.75" customHeight="1">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row>
    <row r="963" spans="1:25" ht="15.75" customHeight="1">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row>
    <row r="964" spans="1:25" ht="15.75" customHeight="1">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row>
    <row r="965" spans="1:25" ht="15.75" customHeight="1">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row>
    <row r="966" spans="1:25" ht="15.75" customHeight="1">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row>
    <row r="967" spans="1:25" ht="15.75" customHeight="1">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row>
    <row r="968" spans="1:25" ht="15.75" customHeight="1">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row>
    <row r="969" spans="1:25" ht="15.75" customHeight="1">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row>
    <row r="970" spans="1:25" ht="15.75" customHeight="1">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row>
    <row r="971" spans="1:25" ht="15.75" customHeight="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row>
    <row r="972" spans="1:25" ht="15.75" customHeight="1">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row>
    <row r="973" spans="1:25" ht="15.75" customHeight="1">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row>
    <row r="974" spans="1:25" ht="15.75" customHeight="1">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row>
    <row r="975" spans="1:25" ht="15.75" customHeight="1">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row>
    <row r="976" spans="1:25" ht="15.75" customHeight="1">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row>
    <row r="977" spans="1:25" ht="15.75" customHeight="1">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row>
    <row r="978" spans="1:25" ht="15.75" customHeight="1">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row>
    <row r="979" spans="1:25" ht="15.75" customHeight="1">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row>
    <row r="980" spans="1:25" ht="15.75" customHeight="1">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row>
    <row r="981" spans="1:25" ht="15.75" customHeight="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row>
    <row r="982" spans="1:25" ht="15.75" customHeight="1">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row>
    <row r="983" spans="1:25" ht="15.75" customHeight="1">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row>
    <row r="984" spans="1:25" ht="15.75" customHeight="1">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row>
    <row r="985" spans="1:25" ht="15.75" customHeight="1">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row>
    <row r="986" spans="1:25" ht="15.75" customHeight="1">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row>
    <row r="987" spans="1:25" ht="15.75" customHeight="1">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row>
    <row r="988" spans="1:25" ht="15.75" customHeight="1">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row>
    <row r="989" spans="1:25" ht="15.75" customHeight="1">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row>
    <row r="990" spans="1:25" ht="15.75" customHeight="1">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row>
    <row r="991" spans="1:25" ht="15.75" customHeight="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row>
    <row r="992" spans="1:25" ht="15.75" customHeight="1">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row>
    <row r="993" spans="1:25" ht="15.75" customHeight="1">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row>
    <row r="994" spans="1:25" ht="15.75" customHeight="1">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row>
    <row r="995" spans="1:25" ht="15.75" customHeight="1">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row>
    <row r="996" spans="1:25" ht="15.75" customHeight="1">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row>
    <row r="997" spans="1:25" ht="15.75" customHeight="1">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row>
    <row r="998" spans="1:25" ht="15.75" customHeight="1">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row>
    <row r="999" spans="1:25" ht="15.75" customHeight="1">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row>
    <row r="1000" spans="1:25" ht="15.75" customHeight="1">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workbookViewId="0"/>
  </sheetViews>
  <sheetFormatPr baseColWidth="10" defaultColWidth="12.6640625" defaultRowHeight="15" customHeight="1"/>
  <cols>
    <col min="1" max="1" width="14.6640625" customWidth="1"/>
    <col min="2" max="2" width="18.1640625" customWidth="1"/>
    <col min="3" max="3" width="20.1640625" customWidth="1"/>
    <col min="4" max="4" width="18.6640625" customWidth="1"/>
    <col min="5" max="5" width="19.1640625" customWidth="1"/>
    <col min="6" max="7" width="20.83203125" customWidth="1"/>
    <col min="8" max="8" width="14.1640625" customWidth="1"/>
    <col min="9" max="10" width="19.83203125" customWidth="1"/>
    <col min="11" max="11" width="16.6640625" customWidth="1"/>
    <col min="12" max="12" width="24.33203125" customWidth="1"/>
    <col min="13" max="26" width="8.6640625" customWidth="1"/>
  </cols>
  <sheetData>
    <row r="1" spans="1:26" ht="26.25" customHeight="1">
      <c r="A1" s="83" t="s">
        <v>0</v>
      </c>
      <c r="B1" s="83" t="s">
        <v>1006</v>
      </c>
      <c r="C1" s="83" t="s">
        <v>1007</v>
      </c>
      <c r="D1" s="83" t="s">
        <v>1008</v>
      </c>
      <c r="E1" s="83" t="s">
        <v>1009</v>
      </c>
      <c r="F1" s="83" t="s">
        <v>1010</v>
      </c>
      <c r="G1" s="83" t="s">
        <v>15</v>
      </c>
      <c r="H1" s="83" t="s">
        <v>21</v>
      </c>
      <c r="I1" s="83" t="s">
        <v>18</v>
      </c>
      <c r="J1" s="83" t="s">
        <v>1011</v>
      </c>
      <c r="K1" s="83" t="s">
        <v>1012</v>
      </c>
      <c r="L1" s="83" t="s">
        <v>1013</v>
      </c>
      <c r="M1" s="84"/>
      <c r="N1" s="84"/>
      <c r="O1" s="84"/>
      <c r="P1" s="84"/>
      <c r="Q1" s="84"/>
      <c r="R1" s="84"/>
      <c r="S1" s="84"/>
      <c r="T1" s="84"/>
      <c r="U1" s="84"/>
      <c r="V1" s="84"/>
      <c r="W1" s="84"/>
      <c r="X1" s="84"/>
      <c r="Y1" s="84"/>
      <c r="Z1" s="84"/>
    </row>
    <row r="2" spans="1:26" ht="26.25" customHeight="1">
      <c r="A2" s="85" t="str">
        <f t="shared" ref="A2:A143" si="0">"25S-"&amp;RIGHT("00"&amp;ROW()-1,3)</f>
        <v>25S-001</v>
      </c>
      <c r="B2" s="86" t="s">
        <v>609</v>
      </c>
      <c r="C2" s="86" t="s">
        <v>1014</v>
      </c>
      <c r="D2" s="86">
        <v>94416</v>
      </c>
      <c r="E2" s="86">
        <v>141568</v>
      </c>
      <c r="F2" s="86" t="s">
        <v>1015</v>
      </c>
      <c r="G2" s="86">
        <f t="array" ref="G2">IFERROR(
  IF(INDEX(RAW_DATA!P:P, MATCH(A2, RAW_DATA!A:A, 0)) = "",
     "",
     INDEX(RAW_DATA!P:P, MATCH(A2, RAW_DATA!A:A, 0))
  ),
  ""
)</f>
        <v>186</v>
      </c>
      <c r="H2" s="87">
        <f t="array" ref="H2">IFERROR(
  IF(
    ISNUMBER(MATCH(A2, RAW_DATA!A:A, 0)),
    IF(
      OR(
        INDEX(RAW_DATA!P:P, MATCH(A2, RAW_DATA!A:A, 0)) = "",
        INDEX(RAW_DATA!W:W, MATCH(A2, RAW_DATA!A:A, 0)) = "UNPAID"
      ),
      "",
      INDEX(RAW_DATA!V:V, MATCH(A2, RAW_DATA!A:A, 0))
    ),
    ""
  ),
  ""
)</f>
        <v>45831</v>
      </c>
      <c r="I2" s="88">
        <f t="array" ref="I2">IFERROR(
  IF(
    OR(
      INDEX(RAW_DATA!P:P, MATCH(A2, RAW_DATA!A:A, 0)) = "",
      INDEX(RAW_DATA!W:W, MATCH(A2, RAW_DATA!A:A, 0)) = "UNPAID"
    ),
    "",
    INDEX(RAW_DATA!S:S, MATCH(A2, RAW_DATA!A:A, 0))
  ),
  ""
)</f>
        <v>3943.88</v>
      </c>
      <c r="J2" s="88" t="str">
        <f t="array" ref="J2">IFERROR(
  IF(
    INDEX(RAW_DATA!P:P, MATCH(A2, RAW_DATA!A:A, 0)) = "",
    "Not Billed",
    INDEX(RAW_DATA!W:W, MATCH(A2, RAW_DATA!A:A, 0))
  ),
  "Not Billed"
)</f>
        <v>PAID</v>
      </c>
      <c r="K2" s="86"/>
      <c r="L2" s="86"/>
    </row>
    <row r="3" spans="1:26" ht="26.25" customHeight="1">
      <c r="A3" s="85" t="str">
        <f t="shared" si="0"/>
        <v>25S-002</v>
      </c>
      <c r="B3" s="86" t="s">
        <v>1016</v>
      </c>
      <c r="C3" s="86" t="s">
        <v>1014</v>
      </c>
      <c r="D3" s="86"/>
      <c r="E3" s="86"/>
      <c r="F3" s="86" t="s">
        <v>1017</v>
      </c>
      <c r="G3" s="86" t="str">
        <f t="array" ref="G3">IFERROR(
  IF(INDEX(RAW_DATA!P:P, MATCH(A3, RAW_DATA!A:A, 0)) = "",
     "",
     INDEX(RAW_DATA!P:P, MATCH(A3, RAW_DATA!A:A, 0))
  ),
  ""
)</f>
        <v/>
      </c>
      <c r="H3" s="87" t="str">
        <f t="array" ref="H3">IFERROR(
  IF(
    ISNUMBER(MATCH(A3, RAW_DATA!A:A, 0)),
    IF(
      OR(
        INDEX(RAW_DATA!P:P, MATCH(A3, RAW_DATA!A:A, 0)) = "",
        INDEX(RAW_DATA!W:W, MATCH(A3, RAW_DATA!A:A, 0)) = "UNPAID"
      ),
      "",
      INDEX(RAW_DATA!V:V, MATCH(A3, RAW_DATA!A:A, 0))
    ),
    ""
  ),
  ""
)</f>
        <v/>
      </c>
      <c r="I3" s="88" t="str">
        <f t="array" ref="I3">IFERROR(
  IF(
    OR(
      INDEX(RAW_DATA!P:P, MATCH(A3, RAW_DATA!A:A, 0)) = "",
      INDEX(RAW_DATA!W:W, MATCH(A3, RAW_DATA!A:A, 0)) = "UNPAID"
    ),
    "",
    INDEX(RAW_DATA!S:S, MATCH(A3, RAW_DATA!A:A, 0))
  ),
  ""
)</f>
        <v/>
      </c>
      <c r="J3" s="88" t="str">
        <f t="array" ref="J3">IFERROR(
  IF(
    INDEX(RAW_DATA!P:P, MATCH(A3, RAW_DATA!A:A, 0)) = "",
    "Not Billed",
    INDEX(RAW_DATA!W:W, MATCH(A3, RAW_DATA!A:A, 0))
  ),
  "Not Billed"
)</f>
        <v>Not Billed</v>
      </c>
      <c r="K3" s="86"/>
      <c r="L3" s="86"/>
    </row>
    <row r="4" spans="1:26" ht="26.25" customHeight="1">
      <c r="A4" s="85" t="str">
        <f t="shared" si="0"/>
        <v>25S-003</v>
      </c>
      <c r="B4" s="86" t="s">
        <v>299</v>
      </c>
      <c r="C4" s="86" t="s">
        <v>1014</v>
      </c>
      <c r="D4" s="86">
        <v>94540</v>
      </c>
      <c r="E4" s="86">
        <v>141670</v>
      </c>
      <c r="F4" s="86" t="s">
        <v>1018</v>
      </c>
      <c r="G4" s="86" t="str">
        <f t="array" ref="G4">IFERROR(
  IF(INDEX(RAW_DATA!P:P, MATCH(A4, RAW_DATA!A:A, 0)) = "",
     "",
     INDEX(RAW_DATA!P:P, MATCH(A4, RAW_DATA!A:A, 0))
  ),
  ""
)</f>
        <v/>
      </c>
      <c r="H4" s="87" t="str">
        <f t="array" ref="H4">IFERROR(
  IF(
    ISNUMBER(MATCH(A4, RAW_DATA!A:A, 0)),
    IF(
      OR(
        INDEX(RAW_DATA!P:P, MATCH(A4, RAW_DATA!A:A, 0)) = "",
        INDEX(RAW_DATA!W:W, MATCH(A4, RAW_DATA!A:A, 0)) = "UNPAID"
      ),
      "",
      INDEX(RAW_DATA!V:V, MATCH(A4, RAW_DATA!A:A, 0))
    ),
    ""
  ),
  ""
)</f>
        <v/>
      </c>
      <c r="I4" s="88" t="str">
        <f t="array" ref="I4">IFERROR(
  IF(
    OR(
      INDEX(RAW_DATA!P:P, MATCH(A4, RAW_DATA!A:A, 0)) = "",
      INDEX(RAW_DATA!W:W, MATCH(A4, RAW_DATA!A:A, 0)) = "UNPAID"
    ),
    "",
    INDEX(RAW_DATA!S:S, MATCH(A4, RAW_DATA!A:A, 0))
  ),
  ""
)</f>
        <v/>
      </c>
      <c r="J4" s="88" t="str">
        <f t="array" ref="J4">IFERROR(
  IF(
    INDEX(RAW_DATA!P:P, MATCH(A4, RAW_DATA!A:A, 0)) = "",
    "Not Billed",
    INDEX(RAW_DATA!W:W, MATCH(A4, RAW_DATA!A:A, 0))
  ),
  "Not Billed"
)</f>
        <v>Not Billed</v>
      </c>
      <c r="K4" s="86"/>
      <c r="L4" s="86" t="s">
        <v>1019</v>
      </c>
    </row>
    <row r="5" spans="1:26" ht="26.25" customHeight="1">
      <c r="A5" s="85" t="str">
        <f t="shared" si="0"/>
        <v>25S-004</v>
      </c>
      <c r="B5" s="86" t="s">
        <v>632</v>
      </c>
      <c r="C5" s="86" t="s">
        <v>1014</v>
      </c>
      <c r="D5" s="86">
        <v>94758</v>
      </c>
      <c r="E5" s="86">
        <v>141770</v>
      </c>
      <c r="F5" s="86" t="s">
        <v>1015</v>
      </c>
      <c r="G5" s="86" t="str">
        <f t="array" ref="G5">IFERROR(
  IF(INDEX(RAW_DATA!P:P, MATCH(A5, RAW_DATA!A:A, 0)) = "",
     "",
     INDEX(RAW_DATA!P:P, MATCH(A5, RAW_DATA!A:A, 0))
  ),
  ""
)</f>
        <v/>
      </c>
      <c r="H5" s="87" t="str">
        <f t="array" ref="H5">IFERROR(
  IF(
    ISNUMBER(MATCH(A5, RAW_DATA!A:A, 0)),
    IF(
      OR(
        INDEX(RAW_DATA!P:P, MATCH(A5, RAW_DATA!A:A, 0)) = "",
        INDEX(RAW_DATA!W:W, MATCH(A5, RAW_DATA!A:A, 0)) = "UNPAID"
      ),
      "",
      INDEX(RAW_DATA!V:V, MATCH(A5, RAW_DATA!A:A, 0))
    ),
    ""
  ),
  ""
)</f>
        <v/>
      </c>
      <c r="I5" s="88" t="str">
        <f t="array" ref="I5">IFERROR(
  IF(
    OR(
      INDEX(RAW_DATA!P:P, MATCH(A5, RAW_DATA!A:A, 0)) = "",
      INDEX(RAW_DATA!W:W, MATCH(A5, RAW_DATA!A:A, 0)) = "UNPAID"
    ),
    "",
    INDEX(RAW_DATA!S:S, MATCH(A5, RAW_DATA!A:A, 0))
  ),
  ""
)</f>
        <v/>
      </c>
      <c r="J5" s="88" t="str">
        <f t="array" ref="J5">IFERROR(
  IF(
    INDEX(RAW_DATA!P:P, MATCH(A5, RAW_DATA!A:A, 0)) = "",
    "Not Billed",
    INDEX(RAW_DATA!W:W, MATCH(A5, RAW_DATA!A:A, 0))
  ),
  "Not Billed"
)</f>
        <v>Not Billed</v>
      </c>
      <c r="K5" s="86"/>
      <c r="L5" s="86" t="s">
        <v>1019</v>
      </c>
    </row>
    <row r="6" spans="1:26" ht="26.25" customHeight="1">
      <c r="A6" s="85" t="str">
        <f t="shared" si="0"/>
        <v>25S-005</v>
      </c>
      <c r="B6" s="86" t="s">
        <v>1020</v>
      </c>
      <c r="C6" s="86" t="s">
        <v>657</v>
      </c>
      <c r="D6" s="86">
        <v>94367</v>
      </c>
      <c r="E6" s="86">
        <v>139246</v>
      </c>
      <c r="F6" s="86" t="s">
        <v>1021</v>
      </c>
      <c r="G6" s="86" t="str">
        <f t="array" ref="G6">IFERROR(
  IF(INDEX(RAW_DATA!P:P, MATCH(A6, RAW_DATA!A:A, 0)) = "",
     "",
     INDEX(RAW_DATA!P:P, MATCH(A6, RAW_DATA!A:A, 0))
  ),
  ""
)</f>
        <v/>
      </c>
      <c r="H6" s="87" t="str">
        <f t="array" ref="H6">IFERROR(
  IF(
    ISNUMBER(MATCH(A6, RAW_DATA!A:A, 0)),
    IF(
      OR(
        INDEX(RAW_DATA!P:P, MATCH(A6, RAW_DATA!A:A, 0)) = "",
        INDEX(RAW_DATA!W:W, MATCH(A6, RAW_DATA!A:A, 0)) = "UNPAID"
      ),
      "",
      INDEX(RAW_DATA!V:V, MATCH(A6, RAW_DATA!A:A, 0))
    ),
    ""
  ),
  ""
)</f>
        <v/>
      </c>
      <c r="I6" s="88" t="str">
        <f t="array" ref="I6">IFERROR(
  IF(
    OR(
      INDEX(RAW_DATA!P:P, MATCH(A6, RAW_DATA!A:A, 0)) = "",
      INDEX(RAW_DATA!W:W, MATCH(A6, RAW_DATA!A:A, 0)) = "UNPAID"
    ),
    "",
    INDEX(RAW_DATA!S:S, MATCH(A6, RAW_DATA!A:A, 0))
  ),
  ""
)</f>
        <v/>
      </c>
      <c r="J6" s="88" t="str">
        <f t="array" ref="J6">IFERROR(
  IF(
    INDEX(RAW_DATA!P:P, MATCH(A6, RAW_DATA!A:A, 0)) = "",
    "Not Billed",
    INDEX(RAW_DATA!W:W, MATCH(A6, RAW_DATA!A:A, 0))
  ),
  "Not Billed"
)</f>
        <v>Not Billed</v>
      </c>
      <c r="K6" s="86"/>
      <c r="L6" s="86"/>
    </row>
    <row r="7" spans="1:26" ht="26.25" customHeight="1">
      <c r="A7" s="85" t="str">
        <f t="shared" si="0"/>
        <v>25S-006</v>
      </c>
      <c r="B7" s="86" t="s">
        <v>684</v>
      </c>
      <c r="C7" s="86" t="s">
        <v>657</v>
      </c>
      <c r="D7" s="86"/>
      <c r="E7" s="86"/>
      <c r="F7" s="86" t="s">
        <v>1021</v>
      </c>
      <c r="G7" s="86" t="str">
        <f t="array" ref="G7">IFERROR(
  IF(INDEX(RAW_DATA!P:P, MATCH(A7, RAW_DATA!A:A, 0)) = "",
     "",
     INDEX(RAW_DATA!P:P, MATCH(A7, RAW_DATA!A:A, 0))
  ),
  ""
)</f>
        <v/>
      </c>
      <c r="H7" s="87" t="str">
        <f t="array" ref="H7">IFERROR(
  IF(
    ISNUMBER(MATCH(A7, RAW_DATA!A:A, 0)),
    IF(
      OR(
        INDEX(RAW_DATA!P:P, MATCH(A7, RAW_DATA!A:A, 0)) = "",
        INDEX(RAW_DATA!W:W, MATCH(A7, RAW_DATA!A:A, 0)) = "UNPAID"
      ),
      "",
      INDEX(RAW_DATA!V:V, MATCH(A7, RAW_DATA!A:A, 0))
    ),
    ""
  ),
  ""
)</f>
        <v/>
      </c>
      <c r="I7" s="88" t="str">
        <f t="array" ref="I7">IFERROR(
  IF(
    OR(
      INDEX(RAW_DATA!P:P, MATCH(A7, RAW_DATA!A:A, 0)) = "",
      INDEX(RAW_DATA!W:W, MATCH(A7, RAW_DATA!A:A, 0)) = "UNPAID"
    ),
    "",
    INDEX(RAW_DATA!S:S, MATCH(A7, RAW_DATA!A:A, 0))
  ),
  ""
)</f>
        <v/>
      </c>
      <c r="J7" s="88" t="str">
        <f t="array" ref="J7">IFERROR(
  IF(
    INDEX(RAW_DATA!P:P, MATCH(A7, RAW_DATA!A:A, 0)) = "",
    "Not Billed",
    INDEX(RAW_DATA!W:W, MATCH(A7, RAW_DATA!A:A, 0))
  ),
  "Not Billed"
)</f>
        <v>Not Billed</v>
      </c>
      <c r="K7" s="86"/>
      <c r="L7" s="86"/>
    </row>
    <row r="8" spans="1:26" ht="26.25" customHeight="1">
      <c r="A8" s="85" t="str">
        <f t="shared" si="0"/>
        <v>25S-007</v>
      </c>
      <c r="B8" s="86" t="s">
        <v>756</v>
      </c>
      <c r="C8" s="86" t="s">
        <v>1014</v>
      </c>
      <c r="D8" s="86"/>
      <c r="E8" s="86"/>
      <c r="F8" s="86" t="s">
        <v>1021</v>
      </c>
      <c r="G8" s="86" t="str">
        <f t="array" ref="G8">IFERROR(
  IF(INDEX(RAW_DATA!P:P, MATCH(A8, RAW_DATA!A:A, 0)) = "",
     "",
     INDEX(RAW_DATA!P:P, MATCH(A8, RAW_DATA!A:A, 0))
  ),
  ""
)</f>
        <v/>
      </c>
      <c r="H8" s="87" t="str">
        <f t="array" ref="H8">IFERROR(
  IF(
    ISNUMBER(MATCH(A8, RAW_DATA!A:A, 0)),
    IF(
      OR(
        INDEX(RAW_DATA!P:P, MATCH(A8, RAW_DATA!A:A, 0)) = "",
        INDEX(RAW_DATA!W:W, MATCH(A8, RAW_DATA!A:A, 0)) = "UNPAID"
      ),
      "",
      INDEX(RAW_DATA!V:V, MATCH(A8, RAW_DATA!A:A, 0))
    ),
    ""
  ),
  ""
)</f>
        <v/>
      </c>
      <c r="I8" s="88" t="str">
        <f t="array" ref="I8">IFERROR(
  IF(
    OR(
      INDEX(RAW_DATA!P:P, MATCH(A8, RAW_DATA!A:A, 0)) = "",
      INDEX(RAW_DATA!W:W, MATCH(A8, RAW_DATA!A:A, 0)) = "UNPAID"
    ),
    "",
    INDEX(RAW_DATA!S:S, MATCH(A8, RAW_DATA!A:A, 0))
  ),
  ""
)</f>
        <v/>
      </c>
      <c r="J8" s="88" t="str">
        <f t="array" ref="J8">IFERROR(
  IF(
    INDEX(RAW_DATA!P:P, MATCH(A8, RAW_DATA!A:A, 0)) = "",
    "Not Billed",
    INDEX(RAW_DATA!W:W, MATCH(A8, RAW_DATA!A:A, 0))
  ),
  "Not Billed"
)</f>
        <v>Not Billed</v>
      </c>
      <c r="K8" s="86"/>
      <c r="L8" s="86"/>
    </row>
    <row r="9" spans="1:26" ht="26.25" customHeight="1">
      <c r="A9" s="85" t="str">
        <f t="shared" si="0"/>
        <v>25S-008</v>
      </c>
      <c r="B9" s="86" t="s">
        <v>632</v>
      </c>
      <c r="C9" s="86" t="s">
        <v>1014</v>
      </c>
      <c r="D9" s="86">
        <v>94587</v>
      </c>
      <c r="E9" s="86">
        <v>141701</v>
      </c>
      <c r="F9" s="86" t="s">
        <v>1015</v>
      </c>
      <c r="G9" s="86" t="str">
        <f t="array" ref="G9">IFERROR(
  IF(INDEX(RAW_DATA!P:P, MATCH(A9, RAW_DATA!A:A, 0)) = "",
     "",
     INDEX(RAW_DATA!P:P, MATCH(A9, RAW_DATA!A:A, 0))
  ),
  ""
)</f>
        <v/>
      </c>
      <c r="H9" s="87" t="str">
        <f t="array" ref="H9">IFERROR(
  IF(
    ISNUMBER(MATCH(A9, RAW_DATA!A:A, 0)),
    IF(
      OR(
        INDEX(RAW_DATA!P:P, MATCH(A9, RAW_DATA!A:A, 0)) = "",
        INDEX(RAW_DATA!W:W, MATCH(A9, RAW_DATA!A:A, 0)) = "UNPAID"
      ),
      "",
      INDEX(RAW_DATA!V:V, MATCH(A9, RAW_DATA!A:A, 0))
    ),
    ""
  ),
  ""
)</f>
        <v/>
      </c>
      <c r="I9" s="88" t="str">
        <f t="array" ref="I9">IFERROR(
  IF(
    OR(
      INDEX(RAW_DATA!P:P, MATCH(A9, RAW_DATA!A:A, 0)) = "",
      INDEX(RAW_DATA!W:W, MATCH(A9, RAW_DATA!A:A, 0)) = "UNPAID"
    ),
    "",
    INDEX(RAW_DATA!S:S, MATCH(A9, RAW_DATA!A:A, 0))
  ),
  ""
)</f>
        <v/>
      </c>
      <c r="J9" s="88" t="str">
        <f t="array" ref="J9">IFERROR(
  IF(
    INDEX(RAW_DATA!P:P, MATCH(A9, RAW_DATA!A:A, 0)) = "",
    "Not Billed",
    INDEX(RAW_DATA!W:W, MATCH(A9, RAW_DATA!A:A, 0))
  ),
  "Not Billed"
)</f>
        <v>Not Billed</v>
      </c>
      <c r="K9" s="86"/>
      <c r="L9" s="86"/>
    </row>
    <row r="10" spans="1:26" ht="26.25" customHeight="1">
      <c r="A10" s="85" t="str">
        <f t="shared" si="0"/>
        <v>25S-009</v>
      </c>
      <c r="B10" s="86" t="s">
        <v>333</v>
      </c>
      <c r="C10" s="86" t="s">
        <v>1014</v>
      </c>
      <c r="D10" s="86">
        <v>94618</v>
      </c>
      <c r="E10" s="86">
        <v>141715</v>
      </c>
      <c r="F10" s="86" t="s">
        <v>1022</v>
      </c>
      <c r="G10" s="86" t="str">
        <f t="array" ref="G10">IFERROR(
  IF(INDEX(RAW_DATA!P:P, MATCH(A10, RAW_DATA!A:A, 0)) = "",
     "",
     INDEX(RAW_DATA!P:P, MATCH(A10, RAW_DATA!A:A, 0))
  ),
  ""
)</f>
        <v/>
      </c>
      <c r="H10" s="87" t="str">
        <f t="array" ref="H10">IFERROR(
  IF(
    ISNUMBER(MATCH(A10, RAW_DATA!A:A, 0)),
    IF(
      OR(
        INDEX(RAW_DATA!P:P, MATCH(A10, RAW_DATA!A:A, 0)) = "",
        INDEX(RAW_DATA!W:W, MATCH(A10, RAW_DATA!A:A, 0)) = "UNPAID"
      ),
      "",
      INDEX(RAW_DATA!V:V, MATCH(A10, RAW_DATA!A:A, 0))
    ),
    ""
  ),
  ""
)</f>
        <v/>
      </c>
      <c r="I10" s="88" t="str">
        <f t="array" ref="I10">IFERROR(
  IF(
    OR(
      INDEX(RAW_DATA!P:P, MATCH(A10, RAW_DATA!A:A, 0)) = "",
      INDEX(RAW_DATA!W:W, MATCH(A10, RAW_DATA!A:A, 0)) = "UNPAID"
    ),
    "",
    INDEX(RAW_DATA!S:S, MATCH(A10, RAW_DATA!A:A, 0))
  ),
  ""
)</f>
        <v/>
      </c>
      <c r="J10" s="88" t="str">
        <f t="array" ref="J10">IFERROR(
  IF(
    INDEX(RAW_DATA!P:P, MATCH(A10, RAW_DATA!A:A, 0)) = "",
    "Not Billed",
    INDEX(RAW_DATA!W:W, MATCH(A10, RAW_DATA!A:A, 0))
  ),
  "Not Billed"
)</f>
        <v>Not Billed</v>
      </c>
      <c r="K10" s="86"/>
      <c r="L10" s="86"/>
    </row>
    <row r="11" spans="1:26" ht="26.25" customHeight="1">
      <c r="A11" s="85" t="str">
        <f t="shared" si="0"/>
        <v>25S-010</v>
      </c>
      <c r="B11" s="86" t="s">
        <v>888</v>
      </c>
      <c r="C11" s="86" t="s">
        <v>1014</v>
      </c>
      <c r="D11" s="86">
        <v>94758</v>
      </c>
      <c r="E11" s="86">
        <v>141770</v>
      </c>
      <c r="F11" s="86" t="s">
        <v>1023</v>
      </c>
      <c r="G11" s="86" t="str">
        <f t="array" ref="G11">IFERROR(
  IF(INDEX(RAW_DATA!P:P, MATCH(A11, RAW_DATA!A:A, 0)) = "",
     "",
     INDEX(RAW_DATA!P:P, MATCH(A11, RAW_DATA!A:A, 0))
  ),
  ""
)</f>
        <v/>
      </c>
      <c r="H11" s="87" t="str">
        <f t="array" ref="H11">IFERROR(
  IF(
    ISNUMBER(MATCH(A11, RAW_DATA!A:A, 0)),
    IF(
      OR(
        INDEX(RAW_DATA!P:P, MATCH(A11, RAW_DATA!A:A, 0)) = "",
        INDEX(RAW_DATA!W:W, MATCH(A11, RAW_DATA!A:A, 0)) = "UNPAID"
      ),
      "",
      INDEX(RAW_DATA!V:V, MATCH(A11, RAW_DATA!A:A, 0))
    ),
    ""
  ),
  ""
)</f>
        <v/>
      </c>
      <c r="I11" s="88" t="str">
        <f t="array" ref="I11">IFERROR(
  IF(
    OR(
      INDEX(RAW_DATA!P:P, MATCH(A11, RAW_DATA!A:A, 0)) = "",
      INDEX(RAW_DATA!W:W, MATCH(A11, RAW_DATA!A:A, 0)) = "UNPAID"
    ),
    "",
    INDEX(RAW_DATA!S:S, MATCH(A11, RAW_DATA!A:A, 0))
  ),
  ""
)</f>
        <v/>
      </c>
      <c r="J11" s="88" t="str">
        <f t="array" ref="J11">IFERROR(
  IF(
    INDEX(RAW_DATA!P:P, MATCH(A11, RAW_DATA!A:A, 0)) = "",
    "Not Billed",
    INDEX(RAW_DATA!W:W, MATCH(A11, RAW_DATA!A:A, 0))
  ),
  "Not Billed"
)</f>
        <v>Not Billed</v>
      </c>
      <c r="K11" s="86"/>
      <c r="L11" s="86" t="s">
        <v>1019</v>
      </c>
    </row>
    <row r="12" spans="1:26" ht="26.25" customHeight="1">
      <c r="A12" s="85" t="str">
        <f t="shared" si="0"/>
        <v>25S-011</v>
      </c>
      <c r="B12" s="86" t="s">
        <v>1024</v>
      </c>
      <c r="C12" s="86" t="s">
        <v>1014</v>
      </c>
      <c r="D12" s="86"/>
      <c r="E12" s="86"/>
      <c r="F12" s="86" t="s">
        <v>1023</v>
      </c>
      <c r="G12" s="86" t="str">
        <f t="array" ref="G12">IFERROR(
  IF(INDEX(RAW_DATA!P:P, MATCH(A12, RAW_DATA!A:A, 0)) = "",
     "",
     INDEX(RAW_DATA!P:P, MATCH(A12, RAW_DATA!A:A, 0))
  ),
  ""
)</f>
        <v/>
      </c>
      <c r="H12" s="87" t="str">
        <f t="array" ref="H12">IFERROR(
  IF(
    ISNUMBER(MATCH(A12, RAW_DATA!A:A, 0)),
    IF(
      OR(
        INDEX(RAW_DATA!P:P, MATCH(A12, RAW_DATA!A:A, 0)) = "",
        INDEX(RAW_DATA!W:W, MATCH(A12, RAW_DATA!A:A, 0)) = "UNPAID"
      ),
      "",
      INDEX(RAW_DATA!V:V, MATCH(A12, RAW_DATA!A:A, 0))
    ),
    ""
  ),
  ""
)</f>
        <v/>
      </c>
      <c r="I12" s="88" t="str">
        <f t="array" ref="I12">IFERROR(
  IF(
    OR(
      INDEX(RAW_DATA!P:P, MATCH(A12, RAW_DATA!A:A, 0)) = "",
      INDEX(RAW_DATA!W:W, MATCH(A12, RAW_DATA!A:A, 0)) = "UNPAID"
    ),
    "",
    INDEX(RAW_DATA!S:S, MATCH(A12, RAW_DATA!A:A, 0))
  ),
  ""
)</f>
        <v/>
      </c>
      <c r="J12" s="88" t="str">
        <f t="array" ref="J12">IFERROR(
  IF(
    INDEX(RAW_DATA!P:P, MATCH(A12, RAW_DATA!A:A, 0)) = "",
    "Not Billed",
    INDEX(RAW_DATA!W:W, MATCH(A12, RAW_DATA!A:A, 0))
  ),
  "Not Billed"
)</f>
        <v>Not Billed</v>
      </c>
      <c r="K12" s="86"/>
      <c r="L12" s="86" t="s">
        <v>1019</v>
      </c>
    </row>
    <row r="13" spans="1:26" ht="26.25" customHeight="1">
      <c r="A13" s="85" t="str">
        <f t="shared" si="0"/>
        <v>25S-012</v>
      </c>
      <c r="B13" s="86" t="s">
        <v>210</v>
      </c>
      <c r="C13" s="86" t="s">
        <v>1014</v>
      </c>
      <c r="D13" s="86"/>
      <c r="E13" s="86"/>
      <c r="F13" s="86"/>
      <c r="G13" s="86" t="str">
        <f t="array" ref="G13">IFERROR(
  IF(INDEX(RAW_DATA!P:P, MATCH(A13, RAW_DATA!A:A, 0)) = "",
     "",
     INDEX(RAW_DATA!P:P, MATCH(A13, RAW_DATA!A:A, 0))
  ),
  ""
)</f>
        <v/>
      </c>
      <c r="H13" s="87" t="str">
        <f t="array" ref="H13">IFERROR(
  IF(
    ISNUMBER(MATCH(A13, RAW_DATA!A:A, 0)),
    IF(
      OR(
        INDEX(RAW_DATA!P:P, MATCH(A13, RAW_DATA!A:A, 0)) = "",
        INDEX(RAW_DATA!W:W, MATCH(A13, RAW_DATA!A:A, 0)) = "UNPAID"
      ),
      "",
      INDEX(RAW_DATA!V:V, MATCH(A13, RAW_DATA!A:A, 0))
    ),
    ""
  ),
  ""
)</f>
        <v/>
      </c>
      <c r="I13" s="88" t="str">
        <f t="array" ref="I13">IFERROR(
  IF(
    OR(
      INDEX(RAW_DATA!P:P, MATCH(A13, RAW_DATA!A:A, 0)) = "",
      INDEX(RAW_DATA!W:W, MATCH(A13, RAW_DATA!A:A, 0)) = "UNPAID"
    ),
    "",
    INDEX(RAW_DATA!S:S, MATCH(A13, RAW_DATA!A:A, 0))
  ),
  ""
)</f>
        <v/>
      </c>
      <c r="J13" s="88" t="str">
        <f t="array" ref="J13">IFERROR(
  IF(
    INDEX(RAW_DATA!P:P, MATCH(A13, RAW_DATA!A:A, 0)) = "",
    "Not Billed",
    INDEX(RAW_DATA!W:W, MATCH(A13, RAW_DATA!A:A, 0))
  ),
  "Not Billed"
)</f>
        <v>Not Billed</v>
      </c>
      <c r="K13" s="86"/>
      <c r="L13" s="86" t="s">
        <v>1019</v>
      </c>
    </row>
    <row r="14" spans="1:26" ht="26.25" customHeight="1">
      <c r="A14" s="85" t="str">
        <f t="shared" si="0"/>
        <v>25S-013</v>
      </c>
      <c r="B14" s="86" t="s">
        <v>102</v>
      </c>
      <c r="C14" s="86" t="s">
        <v>1014</v>
      </c>
      <c r="D14" s="86"/>
      <c r="E14" s="86"/>
      <c r="F14" s="86" t="s">
        <v>1015</v>
      </c>
      <c r="G14" s="86" t="str">
        <f t="array" ref="G14">IFERROR(
  IF(INDEX(RAW_DATA!P:P, MATCH(A14, RAW_DATA!A:A, 0)) = "",
     "",
     INDEX(RAW_DATA!P:P, MATCH(A14, RAW_DATA!A:A, 0))
  ),
  ""
)</f>
        <v/>
      </c>
      <c r="H14" s="87" t="str">
        <f t="array" ref="H14">IFERROR(
  IF(
    ISNUMBER(MATCH(A14, RAW_DATA!A:A, 0)),
    IF(
      OR(
        INDEX(RAW_DATA!P:P, MATCH(A14, RAW_DATA!A:A, 0)) = "",
        INDEX(RAW_DATA!W:W, MATCH(A14, RAW_DATA!A:A, 0)) = "UNPAID"
      ),
      "",
      INDEX(RAW_DATA!V:V, MATCH(A14, RAW_DATA!A:A, 0))
    ),
    ""
  ),
  ""
)</f>
        <v/>
      </c>
      <c r="I14" s="88" t="str">
        <f t="array" ref="I14">IFERROR(
  IF(
    OR(
      INDEX(RAW_DATA!P:P, MATCH(A14, RAW_DATA!A:A, 0)) = "",
      INDEX(RAW_DATA!W:W, MATCH(A14, RAW_DATA!A:A, 0)) = "UNPAID"
    ),
    "",
    INDEX(RAW_DATA!S:S, MATCH(A14, RAW_DATA!A:A, 0))
  ),
  ""
)</f>
        <v/>
      </c>
      <c r="J14" s="88" t="str">
        <f t="array" ref="J14">IFERROR(
  IF(
    INDEX(RAW_DATA!P:P, MATCH(A14, RAW_DATA!A:A, 0)) = "",
    "Not Billed",
    INDEX(RAW_DATA!W:W, MATCH(A14, RAW_DATA!A:A, 0))
  ),
  "Not Billed"
)</f>
        <v>Not Billed</v>
      </c>
      <c r="K14" s="86"/>
      <c r="L14" s="86"/>
    </row>
    <row r="15" spans="1:26" ht="26.25" customHeight="1">
      <c r="A15" s="85" t="str">
        <f t="shared" si="0"/>
        <v>25S-014</v>
      </c>
      <c r="B15" s="86" t="s">
        <v>1025</v>
      </c>
      <c r="C15" s="86" t="s">
        <v>657</v>
      </c>
      <c r="D15" s="86"/>
      <c r="E15" s="86"/>
      <c r="F15" s="86" t="s">
        <v>1021</v>
      </c>
      <c r="G15" s="86" t="str">
        <f t="array" ref="G15">IFERROR(
  IF(INDEX(RAW_DATA!P:P, MATCH(A15, RAW_DATA!A:A, 0)) = "",
     "",
     INDEX(RAW_DATA!P:P, MATCH(A15, RAW_DATA!A:A, 0))
  ),
  ""
)</f>
        <v/>
      </c>
      <c r="H15" s="87" t="str">
        <f t="array" ref="H15">IFERROR(
  IF(
    ISNUMBER(MATCH(A15, RAW_DATA!A:A, 0)),
    IF(
      OR(
        INDEX(RAW_DATA!P:P, MATCH(A15, RAW_DATA!A:A, 0)) = "",
        INDEX(RAW_DATA!W:W, MATCH(A15, RAW_DATA!A:A, 0)) = "UNPAID"
      ),
      "",
      INDEX(RAW_DATA!V:V, MATCH(A15, RAW_DATA!A:A, 0))
    ),
    ""
  ),
  ""
)</f>
        <v/>
      </c>
      <c r="I15" s="88" t="str">
        <f t="array" ref="I15">IFERROR(
  IF(
    OR(
      INDEX(RAW_DATA!P:P, MATCH(A15, RAW_DATA!A:A, 0)) = "",
      INDEX(RAW_DATA!W:W, MATCH(A15, RAW_DATA!A:A, 0)) = "UNPAID"
    ),
    "",
    INDEX(RAW_DATA!S:S, MATCH(A15, RAW_DATA!A:A, 0))
  ),
  ""
)</f>
        <v/>
      </c>
      <c r="J15" s="88" t="str">
        <f t="array" ref="J15">IFERROR(
  IF(
    INDEX(RAW_DATA!P:P, MATCH(A15, RAW_DATA!A:A, 0)) = "",
    "Not Billed",
    INDEX(RAW_DATA!W:W, MATCH(A15, RAW_DATA!A:A, 0))
  ),
  "Not Billed"
)</f>
        <v>Not Billed</v>
      </c>
      <c r="K15" s="86"/>
      <c r="L15" s="86" t="s">
        <v>1026</v>
      </c>
    </row>
    <row r="16" spans="1:26" ht="26.25" customHeight="1">
      <c r="A16" s="85" t="str">
        <f t="shared" si="0"/>
        <v>25S-015</v>
      </c>
      <c r="B16" s="86" t="s">
        <v>893</v>
      </c>
      <c r="C16" s="86" t="s">
        <v>1014</v>
      </c>
      <c r="D16" s="86">
        <v>94778</v>
      </c>
      <c r="E16" s="86">
        <v>141789</v>
      </c>
      <c r="F16" s="86" t="s">
        <v>1023</v>
      </c>
      <c r="G16" s="86" t="str">
        <f t="array" ref="G16">IFERROR(
  IF(INDEX(RAW_DATA!P:P, MATCH(A16, RAW_DATA!A:A, 0)) = "",
     "",
     INDEX(RAW_DATA!P:P, MATCH(A16, RAW_DATA!A:A, 0))
  ),
  ""
)</f>
        <v/>
      </c>
      <c r="H16" s="87" t="str">
        <f t="array" ref="H16">IFERROR(
  IF(
    ISNUMBER(MATCH(A16, RAW_DATA!A:A, 0)),
    IF(
      OR(
        INDEX(RAW_DATA!P:P, MATCH(A16, RAW_DATA!A:A, 0)) = "",
        INDEX(RAW_DATA!W:W, MATCH(A16, RAW_DATA!A:A, 0)) = "UNPAID"
      ),
      "",
      INDEX(RAW_DATA!V:V, MATCH(A16, RAW_DATA!A:A, 0))
    ),
    ""
  ),
  ""
)</f>
        <v/>
      </c>
      <c r="I16" s="88" t="str">
        <f t="array" ref="I16">IFERROR(
  IF(
    OR(
      INDEX(RAW_DATA!P:P, MATCH(A16, RAW_DATA!A:A, 0)) = "",
      INDEX(RAW_DATA!W:W, MATCH(A16, RAW_DATA!A:A, 0)) = "UNPAID"
    ),
    "",
    INDEX(RAW_DATA!S:S, MATCH(A16, RAW_DATA!A:A, 0))
  ),
  ""
)</f>
        <v/>
      </c>
      <c r="J16" s="88" t="str">
        <f t="array" ref="J16">IFERROR(
  IF(
    INDEX(RAW_DATA!P:P, MATCH(A16, RAW_DATA!A:A, 0)) = "",
    "Not Billed",
    INDEX(RAW_DATA!W:W, MATCH(A16, RAW_DATA!A:A, 0))
  ),
  "Not Billed"
)</f>
        <v>Not Billed</v>
      </c>
      <c r="K16" s="86"/>
      <c r="L16" s="86"/>
    </row>
    <row r="17" spans="1:12" ht="26.25" customHeight="1">
      <c r="A17" s="85" t="str">
        <f t="shared" si="0"/>
        <v>25S-016</v>
      </c>
      <c r="B17" s="86" t="s">
        <v>833</v>
      </c>
      <c r="C17" s="86" t="s">
        <v>657</v>
      </c>
      <c r="D17" s="86"/>
      <c r="E17" s="86"/>
      <c r="F17" s="86"/>
      <c r="G17" s="86" t="str">
        <f t="array" ref="G17">IFERROR(
  IF(INDEX(RAW_DATA!P:P, MATCH(A17, RAW_DATA!A:A, 0)) = "",
     "",
     INDEX(RAW_DATA!P:P, MATCH(A17, RAW_DATA!A:A, 0))
  ),
  ""
)</f>
        <v/>
      </c>
      <c r="H17" s="87" t="str">
        <f t="array" ref="H17">IFERROR(
  IF(
    ISNUMBER(MATCH(A17, RAW_DATA!A:A, 0)),
    IF(
      OR(
        INDEX(RAW_DATA!P:P, MATCH(A17, RAW_DATA!A:A, 0)) = "",
        INDEX(RAW_DATA!W:W, MATCH(A17, RAW_DATA!A:A, 0)) = "UNPAID"
      ),
      "",
      INDEX(RAW_DATA!V:V, MATCH(A17, RAW_DATA!A:A, 0))
    ),
    ""
  ),
  ""
)</f>
        <v/>
      </c>
      <c r="I17" s="88" t="str">
        <f t="array" ref="I17">IFERROR(
  IF(
    OR(
      INDEX(RAW_DATA!P:P, MATCH(A17, RAW_DATA!A:A, 0)) = "",
      INDEX(RAW_DATA!W:W, MATCH(A17, RAW_DATA!A:A, 0)) = "UNPAID"
    ),
    "",
    INDEX(RAW_DATA!S:S, MATCH(A17, RAW_DATA!A:A, 0))
  ),
  ""
)</f>
        <v/>
      </c>
      <c r="J17" s="88" t="str">
        <f t="array" ref="J17">IFERROR(
  IF(
    INDEX(RAW_DATA!P:P, MATCH(A17, RAW_DATA!A:A, 0)) = "",
    "Not Billed",
    INDEX(RAW_DATA!W:W, MATCH(A17, RAW_DATA!A:A, 0))
  ),
  "Not Billed"
)</f>
        <v>Not Billed</v>
      </c>
      <c r="K17" s="86"/>
      <c r="L17" s="86" t="s">
        <v>1026</v>
      </c>
    </row>
    <row r="18" spans="1:12" ht="26.25" customHeight="1">
      <c r="A18" s="85" t="str">
        <f t="shared" si="0"/>
        <v>25S-017</v>
      </c>
      <c r="B18" s="86" t="s">
        <v>1027</v>
      </c>
      <c r="C18" s="86" t="s">
        <v>657</v>
      </c>
      <c r="D18" s="86"/>
      <c r="E18" s="86"/>
      <c r="F18" s="86"/>
      <c r="G18" s="86" t="str">
        <f t="array" ref="G18">IFERROR(
  IF(INDEX(RAW_DATA!P:P, MATCH(A18, RAW_DATA!A:A, 0)) = "",
     "",
     INDEX(RAW_DATA!P:P, MATCH(A18, RAW_DATA!A:A, 0))
  ),
  ""
)</f>
        <v/>
      </c>
      <c r="H18" s="87" t="str">
        <f t="array" ref="H18">IFERROR(
  IF(
    ISNUMBER(MATCH(A18, RAW_DATA!A:A, 0)),
    IF(
      OR(
        INDEX(RAW_DATA!P:P, MATCH(A18, RAW_DATA!A:A, 0)) = "",
        INDEX(RAW_DATA!W:W, MATCH(A18, RAW_DATA!A:A, 0)) = "UNPAID"
      ),
      "",
      INDEX(RAW_DATA!V:V, MATCH(A18, RAW_DATA!A:A, 0))
    ),
    ""
  ),
  ""
)</f>
        <v/>
      </c>
      <c r="I18" s="88" t="str">
        <f t="array" ref="I18">IFERROR(
  IF(
    OR(
      INDEX(RAW_DATA!P:P, MATCH(A18, RAW_DATA!A:A, 0)) = "",
      INDEX(RAW_DATA!W:W, MATCH(A18, RAW_DATA!A:A, 0)) = "UNPAID"
    ),
    "",
    INDEX(RAW_DATA!S:S, MATCH(A18, RAW_DATA!A:A, 0))
  ),
  ""
)</f>
        <v/>
      </c>
      <c r="J18" s="88" t="str">
        <f t="array" ref="J18">IFERROR(
  IF(
    INDEX(RAW_DATA!P:P, MATCH(A18, RAW_DATA!A:A, 0)) = "",
    "Not Billed",
    INDEX(RAW_DATA!W:W, MATCH(A18, RAW_DATA!A:A, 0))
  ),
  "Not Billed"
)</f>
        <v>Not Billed</v>
      </c>
      <c r="K18" s="86"/>
      <c r="L18" s="86"/>
    </row>
    <row r="19" spans="1:12" ht="26.25" customHeight="1">
      <c r="A19" s="85" t="str">
        <f t="shared" si="0"/>
        <v>25S-018</v>
      </c>
      <c r="B19" s="86" t="s">
        <v>347</v>
      </c>
      <c r="C19" s="86" t="s">
        <v>657</v>
      </c>
      <c r="D19" s="86">
        <v>95250</v>
      </c>
      <c r="E19" s="86"/>
      <c r="F19" s="86"/>
      <c r="G19" s="86" t="str">
        <f t="array" ref="G19">IFERROR(
  IF(INDEX(RAW_DATA!P:P, MATCH(A19, RAW_DATA!A:A, 0)) = "",
     "",
     INDEX(RAW_DATA!P:P, MATCH(A19, RAW_DATA!A:A, 0))
  ),
  ""
)</f>
        <v/>
      </c>
      <c r="H19" s="87" t="str">
        <f t="array" ref="H19">IFERROR(
  IF(
    ISNUMBER(MATCH(A19, RAW_DATA!A:A, 0)),
    IF(
      OR(
        INDEX(RAW_DATA!P:P, MATCH(A19, RAW_DATA!A:A, 0)) = "",
        INDEX(RAW_DATA!W:W, MATCH(A19, RAW_DATA!A:A, 0)) = "UNPAID"
      ),
      "",
      INDEX(RAW_DATA!V:V, MATCH(A19, RAW_DATA!A:A, 0))
    ),
    ""
  ),
  ""
)</f>
        <v/>
      </c>
      <c r="I19" s="88" t="str">
        <f t="array" ref="I19">IFERROR(
  IF(
    OR(
      INDEX(RAW_DATA!P:P, MATCH(A19, RAW_DATA!A:A, 0)) = "",
      INDEX(RAW_DATA!W:W, MATCH(A19, RAW_DATA!A:A, 0)) = "UNPAID"
    ),
    "",
    INDEX(RAW_DATA!S:S, MATCH(A19, RAW_DATA!A:A, 0))
  ),
  ""
)</f>
        <v/>
      </c>
      <c r="J19" s="88" t="str">
        <f t="array" ref="J19">IFERROR(
  IF(
    INDEX(RAW_DATA!P:P, MATCH(A19, RAW_DATA!A:A, 0)) = "",
    "Not Billed",
    INDEX(RAW_DATA!W:W, MATCH(A19, RAW_DATA!A:A, 0))
  ),
  "Not Billed"
)</f>
        <v>Not Billed</v>
      </c>
      <c r="K19" s="86"/>
      <c r="L19" s="86"/>
    </row>
    <row r="20" spans="1:12" ht="26.25" customHeight="1">
      <c r="A20" s="85" t="str">
        <f t="shared" si="0"/>
        <v>25S-019</v>
      </c>
      <c r="B20" s="86" t="s">
        <v>684</v>
      </c>
      <c r="C20" s="86" t="s">
        <v>657</v>
      </c>
      <c r="D20" s="86"/>
      <c r="E20" s="86"/>
      <c r="F20" s="86"/>
      <c r="G20" s="86" t="str">
        <f t="array" ref="G20">IFERROR(
  IF(INDEX(RAW_DATA!P:P, MATCH(A20, RAW_DATA!A:A, 0)) = "",
     "",
     INDEX(RAW_DATA!P:P, MATCH(A20, RAW_DATA!A:A, 0))
  ),
  ""
)</f>
        <v/>
      </c>
      <c r="H20" s="87" t="str">
        <f t="array" ref="H20">IFERROR(
  IF(
    ISNUMBER(MATCH(A20, RAW_DATA!A:A, 0)),
    IF(
      OR(
        INDEX(RAW_DATA!P:P, MATCH(A20, RAW_DATA!A:A, 0)) = "",
        INDEX(RAW_DATA!W:W, MATCH(A20, RAW_DATA!A:A, 0)) = "UNPAID"
      ),
      "",
      INDEX(RAW_DATA!V:V, MATCH(A20, RAW_DATA!A:A, 0))
    ),
    ""
  ),
  ""
)</f>
        <v/>
      </c>
      <c r="I20" s="88" t="str">
        <f t="array" ref="I20">IFERROR(
  IF(
    OR(
      INDEX(RAW_DATA!P:P, MATCH(A20, RAW_DATA!A:A, 0)) = "",
      INDEX(RAW_DATA!W:W, MATCH(A20, RAW_DATA!A:A, 0)) = "UNPAID"
    ),
    "",
    INDEX(RAW_DATA!S:S, MATCH(A20, RAW_DATA!A:A, 0))
  ),
  ""
)</f>
        <v/>
      </c>
      <c r="J20" s="88" t="str">
        <f t="array" ref="J20">IFERROR(
  IF(
    INDEX(RAW_DATA!P:P, MATCH(A20, RAW_DATA!A:A, 0)) = "",
    "Not Billed",
    INDEX(RAW_DATA!W:W, MATCH(A20, RAW_DATA!A:A, 0))
  ),
  "Not Billed"
)</f>
        <v>Not Billed</v>
      </c>
      <c r="K20" s="86"/>
      <c r="L20" s="86" t="s">
        <v>1028</v>
      </c>
    </row>
    <row r="21" spans="1:12" ht="26.25" customHeight="1">
      <c r="A21" s="85" t="str">
        <f t="shared" si="0"/>
        <v>25S-020</v>
      </c>
      <c r="B21" s="86" t="s">
        <v>1029</v>
      </c>
      <c r="C21" s="86" t="s">
        <v>28</v>
      </c>
      <c r="D21" s="86">
        <v>50159</v>
      </c>
      <c r="E21" s="86">
        <v>77931</v>
      </c>
      <c r="F21" s="86"/>
      <c r="G21" s="86" t="str">
        <f t="array" ref="G21">IFERROR(
  IF(INDEX(RAW_DATA!P:P, MATCH(A21, RAW_DATA!A:A, 0)) = "",
     "",
     INDEX(RAW_DATA!P:P, MATCH(A21, RAW_DATA!A:A, 0))
  ),
  ""
)</f>
        <v/>
      </c>
      <c r="H21" s="87" t="str">
        <f t="array" ref="H21">IFERROR(
  IF(
    ISNUMBER(MATCH(A21, RAW_DATA!A:A, 0)),
    IF(
      OR(
        INDEX(RAW_DATA!P:P, MATCH(A21, RAW_DATA!A:A, 0)) = "",
        INDEX(RAW_DATA!W:W, MATCH(A21, RAW_DATA!A:A, 0)) = "UNPAID"
      ),
      "",
      INDEX(RAW_DATA!V:V, MATCH(A21, RAW_DATA!A:A, 0))
    ),
    ""
  ),
  ""
)</f>
        <v/>
      </c>
      <c r="I21" s="88" t="str">
        <f t="array" ref="I21">IFERROR(
  IF(
    OR(
      INDEX(RAW_DATA!P:P, MATCH(A21, RAW_DATA!A:A, 0)) = "",
      INDEX(RAW_DATA!W:W, MATCH(A21, RAW_DATA!A:A, 0)) = "UNPAID"
    ),
    "",
    INDEX(RAW_DATA!S:S, MATCH(A21, RAW_DATA!A:A, 0))
  ),
  ""
)</f>
        <v/>
      </c>
      <c r="J21" s="88" t="str">
        <f t="array" ref="J21">IFERROR(
  IF(
    INDEX(RAW_DATA!P:P, MATCH(A21, RAW_DATA!A:A, 0)) = "",
    "Not Billed",
    INDEX(RAW_DATA!W:W, MATCH(A21, RAW_DATA!A:A, 0))
  ),
  "Not Billed"
)</f>
        <v>Not Billed</v>
      </c>
      <c r="K21" s="86"/>
      <c r="L21" s="86" t="s">
        <v>1030</v>
      </c>
    </row>
    <row r="22" spans="1:12" ht="26.25" customHeight="1">
      <c r="A22" s="85" t="str">
        <f t="shared" si="0"/>
        <v>25S-021</v>
      </c>
      <c r="B22" s="86" t="s">
        <v>1020</v>
      </c>
      <c r="C22" s="86" t="s">
        <v>1031</v>
      </c>
      <c r="D22" s="86"/>
      <c r="E22" s="86"/>
      <c r="F22" s="86" t="s">
        <v>1021</v>
      </c>
      <c r="G22" s="86" t="str">
        <f t="array" ref="G22">IFERROR(
  IF(INDEX(RAW_DATA!P:P, MATCH(A22, RAW_DATA!A:A, 0)) = "",
     "",
     INDEX(RAW_DATA!P:P, MATCH(A22, RAW_DATA!A:A, 0))
  ),
  ""
)</f>
        <v/>
      </c>
      <c r="H22" s="87" t="str">
        <f t="array" ref="H22">IFERROR(
  IF(
    ISNUMBER(MATCH(A22, RAW_DATA!A:A, 0)),
    IF(
      OR(
        INDEX(RAW_DATA!P:P, MATCH(A22, RAW_DATA!A:A, 0)) = "",
        INDEX(RAW_DATA!W:W, MATCH(A22, RAW_DATA!A:A, 0)) = "UNPAID"
      ),
      "",
      INDEX(RAW_DATA!V:V, MATCH(A22, RAW_DATA!A:A, 0))
    ),
    ""
  ),
  ""
)</f>
        <v/>
      </c>
      <c r="I22" s="88" t="str">
        <f t="array" ref="I22">IFERROR(
  IF(
    OR(
      INDEX(RAW_DATA!P:P, MATCH(A22, RAW_DATA!A:A, 0)) = "",
      INDEX(RAW_DATA!W:W, MATCH(A22, RAW_DATA!A:A, 0)) = "UNPAID"
    ),
    "",
    INDEX(RAW_DATA!S:S, MATCH(A22, RAW_DATA!A:A, 0))
  ),
  ""
)</f>
        <v/>
      </c>
      <c r="J22" s="88" t="str">
        <f t="array" ref="J22">IFERROR(
  IF(
    INDEX(RAW_DATA!P:P, MATCH(A22, RAW_DATA!A:A, 0)) = "",
    "Not Billed",
    INDEX(RAW_DATA!W:W, MATCH(A22, RAW_DATA!A:A, 0))
  ),
  "Not Billed"
)</f>
        <v>Not Billed</v>
      </c>
      <c r="K22" s="86"/>
      <c r="L22" s="86"/>
    </row>
    <row r="23" spans="1:12" ht="26.25" customHeight="1">
      <c r="A23" s="85" t="str">
        <f t="shared" si="0"/>
        <v>25S-022</v>
      </c>
      <c r="B23" s="86"/>
      <c r="C23" s="86"/>
      <c r="D23" s="86"/>
      <c r="E23" s="86"/>
      <c r="F23" s="86"/>
      <c r="G23" s="86" t="str">
        <f t="array" ref="G23">IFERROR(
  IF(INDEX(RAW_DATA!P:P, MATCH(A23, RAW_DATA!A:A, 0)) = "",
     "",
     INDEX(RAW_DATA!P:P, MATCH(A23, RAW_DATA!A:A, 0))
  ),
  ""
)</f>
        <v/>
      </c>
      <c r="H23" s="87" t="str">
        <f t="array" ref="H23">IFERROR(
  IF(
    ISNUMBER(MATCH(A23, RAW_DATA!A:A, 0)),
    IF(
      OR(
        INDEX(RAW_DATA!P:P, MATCH(A23, RAW_DATA!A:A, 0)) = "",
        INDEX(RAW_DATA!W:W, MATCH(A23, RAW_DATA!A:A, 0)) = "UNPAID"
      ),
      "",
      INDEX(RAW_DATA!V:V, MATCH(A23, RAW_DATA!A:A, 0))
    ),
    ""
  ),
  ""
)</f>
        <v/>
      </c>
      <c r="I23" s="88" t="str">
        <f t="array" ref="I23">IFERROR(
  IF(
    OR(
      INDEX(RAW_DATA!P:P, MATCH(A23, RAW_DATA!A:A, 0)) = "",
      INDEX(RAW_DATA!W:W, MATCH(A23, RAW_DATA!A:A, 0)) = "UNPAID"
    ),
    "",
    INDEX(RAW_DATA!S:S, MATCH(A23, RAW_DATA!A:A, 0))
  ),
  ""
)</f>
        <v/>
      </c>
      <c r="J23" s="88" t="str">
        <f t="array" ref="J23">IFERROR(
  IF(
    INDEX(RAW_DATA!P:P, MATCH(A23, RAW_DATA!A:A, 0)) = "",
    "Not Billed",
    INDEX(RAW_DATA!W:W, MATCH(A23, RAW_DATA!A:A, 0))
  ),
  "Not Billed"
)</f>
        <v>Not Billed</v>
      </c>
      <c r="K23" s="86"/>
      <c r="L23" s="86"/>
    </row>
    <row r="24" spans="1:12" ht="26.25" customHeight="1">
      <c r="A24" s="85" t="str">
        <f t="shared" si="0"/>
        <v>25S-023</v>
      </c>
      <c r="B24" s="86"/>
      <c r="C24" s="86"/>
      <c r="D24" s="86"/>
      <c r="E24" s="86"/>
      <c r="F24" s="86"/>
      <c r="G24" s="86" t="str">
        <f t="array" ref="G24">IFERROR(
  IF(INDEX(RAW_DATA!P:P, MATCH(A24, RAW_DATA!A:A, 0)) = "",
     "",
     INDEX(RAW_DATA!P:P, MATCH(A24, RAW_DATA!A:A, 0))
  ),
  ""
)</f>
        <v/>
      </c>
      <c r="H24" s="87" t="str">
        <f t="array" ref="H24">IFERROR(
  IF(
    ISNUMBER(MATCH(A24, RAW_DATA!A:A, 0)),
    IF(
      OR(
        INDEX(RAW_DATA!P:P, MATCH(A24, RAW_DATA!A:A, 0)) = "",
        INDEX(RAW_DATA!W:W, MATCH(A24, RAW_DATA!A:A, 0)) = "UNPAID"
      ),
      "",
      INDEX(RAW_DATA!V:V, MATCH(A24, RAW_DATA!A:A, 0))
    ),
    ""
  ),
  ""
)</f>
        <v/>
      </c>
      <c r="I24" s="88" t="str">
        <f t="array" ref="I24">IFERROR(
  IF(
    OR(
      INDEX(RAW_DATA!P:P, MATCH(A24, RAW_DATA!A:A, 0)) = "",
      INDEX(RAW_DATA!W:W, MATCH(A24, RAW_DATA!A:A, 0)) = "UNPAID"
    ),
    "",
    INDEX(RAW_DATA!S:S, MATCH(A24, RAW_DATA!A:A, 0))
  ),
  ""
)</f>
        <v/>
      </c>
      <c r="J24" s="88" t="str">
        <f t="array" ref="J24">IFERROR(
  IF(
    INDEX(RAW_DATA!P:P, MATCH(A24, RAW_DATA!A:A, 0)) = "",
    "Not Billed",
    INDEX(RAW_DATA!W:W, MATCH(A24, RAW_DATA!A:A, 0))
  ),
  "Not Billed"
)</f>
        <v>Not Billed</v>
      </c>
      <c r="K24" s="86"/>
      <c r="L24" s="86"/>
    </row>
    <row r="25" spans="1:12" ht="26.25" customHeight="1">
      <c r="A25" s="85" t="str">
        <f t="shared" si="0"/>
        <v>25S-024</v>
      </c>
      <c r="B25" s="86"/>
      <c r="C25" s="86"/>
      <c r="D25" s="86"/>
      <c r="E25" s="86"/>
      <c r="F25" s="86"/>
      <c r="G25" s="86" t="str">
        <f t="array" ref="G25">IFERROR(
  IF(INDEX(RAW_DATA!P:P, MATCH(A25, RAW_DATA!A:A, 0)) = "",
     "",
     INDEX(RAW_DATA!P:P, MATCH(A25, RAW_DATA!A:A, 0))
  ),
  ""
)</f>
        <v/>
      </c>
      <c r="H25" s="87" t="str">
        <f t="array" ref="H25">IFERROR(
  IF(
    ISNUMBER(MATCH(A25, RAW_DATA!A:A, 0)),
    IF(
      OR(
        INDEX(RAW_DATA!P:P, MATCH(A25, RAW_DATA!A:A, 0)) = "",
        INDEX(RAW_DATA!W:W, MATCH(A25, RAW_DATA!A:A, 0)) = "UNPAID"
      ),
      "",
      INDEX(RAW_DATA!V:V, MATCH(A25, RAW_DATA!A:A, 0))
    ),
    ""
  ),
  ""
)</f>
        <v/>
      </c>
      <c r="I25" s="88" t="str">
        <f t="array" ref="I25">IFERROR(
  IF(
    OR(
      INDEX(RAW_DATA!P:P, MATCH(A25, RAW_DATA!A:A, 0)) = "",
      INDEX(RAW_DATA!W:W, MATCH(A25, RAW_DATA!A:A, 0)) = "UNPAID"
    ),
    "",
    INDEX(RAW_DATA!S:S, MATCH(A25, RAW_DATA!A:A, 0))
  ),
  ""
)</f>
        <v/>
      </c>
      <c r="J25" s="88" t="str">
        <f t="array" ref="J25">IFERROR(
  IF(
    INDEX(RAW_DATA!P:P, MATCH(A25, RAW_DATA!A:A, 0)) = "",
    "Not Billed",
    INDEX(RAW_DATA!W:W, MATCH(A25, RAW_DATA!A:A, 0))
  ),
  "Not Billed"
)</f>
        <v>Not Billed</v>
      </c>
      <c r="K25" s="86"/>
      <c r="L25" s="86"/>
    </row>
    <row r="26" spans="1:12" ht="26.25" customHeight="1">
      <c r="A26" s="85" t="str">
        <f t="shared" si="0"/>
        <v>25S-025</v>
      </c>
      <c r="B26" s="86"/>
      <c r="C26" s="86"/>
      <c r="D26" s="86"/>
      <c r="E26" s="86"/>
      <c r="F26" s="86"/>
      <c r="G26" s="86" t="str">
        <f t="array" ref="G26">IFERROR(
  IF(INDEX(RAW_DATA!P:P, MATCH(A26, RAW_DATA!A:A, 0)) = "",
     "",
     INDEX(RAW_DATA!P:P, MATCH(A26, RAW_DATA!A:A, 0))
  ),
  ""
)</f>
        <v/>
      </c>
      <c r="H26" s="87" t="str">
        <f t="array" ref="H26">IFERROR(
  IF(
    ISNUMBER(MATCH(A26, RAW_DATA!A:A, 0)),
    IF(
      OR(
        INDEX(RAW_DATA!P:P, MATCH(A26, RAW_DATA!A:A, 0)) = "",
        INDEX(RAW_DATA!W:W, MATCH(A26, RAW_DATA!A:A, 0)) = "UNPAID"
      ),
      "",
      INDEX(RAW_DATA!V:V, MATCH(A26, RAW_DATA!A:A, 0))
    ),
    ""
  ),
  ""
)</f>
        <v/>
      </c>
      <c r="I26" s="88" t="str">
        <f t="array" ref="I26">IFERROR(
  IF(
    OR(
      INDEX(RAW_DATA!P:P, MATCH(A26, RAW_DATA!A:A, 0)) = "",
      INDEX(RAW_DATA!W:W, MATCH(A26, RAW_DATA!A:A, 0)) = "UNPAID"
    ),
    "",
    INDEX(RAW_DATA!S:S, MATCH(A26, RAW_DATA!A:A, 0))
  ),
  ""
)</f>
        <v/>
      </c>
      <c r="J26" s="88" t="str">
        <f t="array" ref="J26">IFERROR(
  IF(
    INDEX(RAW_DATA!P:P, MATCH(A26, RAW_DATA!A:A, 0)) = "",
    "Not Billed",
    INDEX(RAW_DATA!W:W, MATCH(A26, RAW_DATA!A:A, 0))
  ),
  "Not Billed"
)</f>
        <v>Not Billed</v>
      </c>
      <c r="K26" s="86"/>
      <c r="L26" s="86"/>
    </row>
    <row r="27" spans="1:12" ht="26.25" customHeight="1">
      <c r="A27" s="85" t="str">
        <f t="shared" si="0"/>
        <v>25S-026</v>
      </c>
      <c r="B27" s="86"/>
      <c r="C27" s="86"/>
      <c r="D27" s="86"/>
      <c r="E27" s="86"/>
      <c r="F27" s="86"/>
      <c r="G27" s="86" t="str">
        <f t="array" ref="G27">IFERROR(
  IF(INDEX(RAW_DATA!P:P, MATCH(A27, RAW_DATA!A:A, 0)) = "",
     "",
     INDEX(RAW_DATA!P:P, MATCH(A27, RAW_DATA!A:A, 0))
  ),
  ""
)</f>
        <v/>
      </c>
      <c r="H27" s="87" t="str">
        <f t="array" ref="H27">IFERROR(
  IF(
    ISNUMBER(MATCH(A27, RAW_DATA!A:A, 0)),
    IF(
      OR(
        INDEX(RAW_DATA!P:P, MATCH(A27, RAW_DATA!A:A, 0)) = "",
        INDEX(RAW_DATA!W:W, MATCH(A27, RAW_DATA!A:A, 0)) = "UNPAID"
      ),
      "",
      INDEX(RAW_DATA!V:V, MATCH(A27, RAW_DATA!A:A, 0))
    ),
    ""
  ),
  ""
)</f>
        <v/>
      </c>
      <c r="I27" s="88" t="str">
        <f t="array" ref="I27">IFERROR(
  IF(
    OR(
      INDEX(RAW_DATA!P:P, MATCH(A27, RAW_DATA!A:A, 0)) = "",
      INDEX(RAW_DATA!W:W, MATCH(A27, RAW_DATA!A:A, 0)) = "UNPAID"
    ),
    "",
    INDEX(RAW_DATA!S:S, MATCH(A27, RAW_DATA!A:A, 0))
  ),
  ""
)</f>
        <v/>
      </c>
      <c r="J27" s="88" t="str">
        <f t="array" ref="J27">IFERROR(
  IF(
    INDEX(RAW_DATA!P:P, MATCH(A27, RAW_DATA!A:A, 0)) = "",
    "Not Billed",
    INDEX(RAW_DATA!W:W, MATCH(A27, RAW_DATA!A:A, 0))
  ),
  "Not Billed"
)</f>
        <v>Not Billed</v>
      </c>
      <c r="K27" s="86"/>
      <c r="L27" s="86"/>
    </row>
    <row r="28" spans="1:12" ht="26.25" customHeight="1">
      <c r="A28" s="85" t="str">
        <f t="shared" si="0"/>
        <v>25S-027</v>
      </c>
      <c r="B28" s="86"/>
      <c r="C28" s="86"/>
      <c r="D28" s="86"/>
      <c r="E28" s="86"/>
      <c r="F28" s="86"/>
      <c r="G28" s="86" t="str">
        <f t="array" ref="G28">IFERROR(
  IF(INDEX(RAW_DATA!P:P, MATCH(A28, RAW_DATA!A:A, 0)) = "",
     "",
     INDEX(RAW_DATA!P:P, MATCH(A28, RAW_DATA!A:A, 0))
  ),
  ""
)</f>
        <v/>
      </c>
      <c r="H28" s="87" t="str">
        <f t="array" ref="H28">IFERROR(
  IF(
    ISNUMBER(MATCH(A28, RAW_DATA!A:A, 0)),
    IF(
      OR(
        INDEX(RAW_DATA!P:P, MATCH(A28, RAW_DATA!A:A, 0)) = "",
        INDEX(RAW_DATA!W:W, MATCH(A28, RAW_DATA!A:A, 0)) = "UNPAID"
      ),
      "",
      INDEX(RAW_DATA!V:V, MATCH(A28, RAW_DATA!A:A, 0))
    ),
    ""
  ),
  ""
)</f>
        <v/>
      </c>
      <c r="I28" s="88" t="str">
        <f t="array" ref="I28">IFERROR(
  IF(
    OR(
      INDEX(RAW_DATA!P:P, MATCH(A28, RAW_DATA!A:A, 0)) = "",
      INDEX(RAW_DATA!W:W, MATCH(A28, RAW_DATA!A:A, 0)) = "UNPAID"
    ),
    "",
    INDEX(RAW_DATA!S:S, MATCH(A28, RAW_DATA!A:A, 0))
  ),
  ""
)</f>
        <v/>
      </c>
      <c r="J28" s="88" t="str">
        <f t="array" ref="J28">IFERROR(
  IF(
    INDEX(RAW_DATA!P:P, MATCH(A28, RAW_DATA!A:A, 0)) = "",
    "Not Billed",
    INDEX(RAW_DATA!W:W, MATCH(A28, RAW_DATA!A:A, 0))
  ),
  "Not Billed"
)</f>
        <v>Not Billed</v>
      </c>
      <c r="K28" s="86"/>
      <c r="L28" s="86"/>
    </row>
    <row r="29" spans="1:12" ht="26.25" customHeight="1">
      <c r="A29" s="85" t="str">
        <f t="shared" si="0"/>
        <v>25S-028</v>
      </c>
      <c r="B29" s="86"/>
      <c r="C29" s="86"/>
      <c r="D29" s="86"/>
      <c r="E29" s="86"/>
      <c r="F29" s="86"/>
      <c r="G29" s="86" t="str">
        <f t="array" ref="G29">IFERROR(
  IF(INDEX(RAW_DATA!P:P, MATCH(A29, RAW_DATA!A:A, 0)) = "",
     "",
     INDEX(RAW_DATA!P:P, MATCH(A29, RAW_DATA!A:A, 0))
  ),
  ""
)</f>
        <v/>
      </c>
      <c r="H29" s="87" t="str">
        <f t="array" ref="H29">IFERROR(
  IF(
    ISNUMBER(MATCH(A29, RAW_DATA!A:A, 0)),
    IF(
      OR(
        INDEX(RAW_DATA!P:P, MATCH(A29, RAW_DATA!A:A, 0)) = "",
        INDEX(RAW_DATA!W:W, MATCH(A29, RAW_DATA!A:A, 0)) = "UNPAID"
      ),
      "",
      INDEX(RAW_DATA!V:V, MATCH(A29, RAW_DATA!A:A, 0))
    ),
    ""
  ),
  ""
)</f>
        <v/>
      </c>
      <c r="I29" s="88" t="str">
        <f t="array" ref="I29">IFERROR(
  IF(
    OR(
      INDEX(RAW_DATA!P:P, MATCH(A29, RAW_DATA!A:A, 0)) = "",
      INDEX(RAW_DATA!W:W, MATCH(A29, RAW_DATA!A:A, 0)) = "UNPAID"
    ),
    "",
    INDEX(RAW_DATA!S:S, MATCH(A29, RAW_DATA!A:A, 0))
  ),
  ""
)</f>
        <v/>
      </c>
      <c r="J29" s="88" t="str">
        <f t="array" ref="J29">IFERROR(
  IF(
    INDEX(RAW_DATA!P:P, MATCH(A29, RAW_DATA!A:A, 0)) = "",
    "Not Billed",
    INDEX(RAW_DATA!W:W, MATCH(A29, RAW_DATA!A:A, 0))
  ),
  "Not Billed"
)</f>
        <v>Not Billed</v>
      </c>
      <c r="K29" s="86"/>
      <c r="L29" s="86"/>
    </row>
    <row r="30" spans="1:12" ht="26.25" customHeight="1">
      <c r="A30" s="85" t="str">
        <f t="shared" si="0"/>
        <v>25S-029</v>
      </c>
      <c r="B30" s="86"/>
      <c r="C30" s="86"/>
      <c r="D30" s="86"/>
      <c r="E30" s="86"/>
      <c r="F30" s="86"/>
      <c r="G30" s="86" t="str">
        <f t="array" ref="G30">IFERROR(
  IF(INDEX(RAW_DATA!P:P, MATCH(A30, RAW_DATA!A:A, 0)) = "",
     "",
     INDEX(RAW_DATA!P:P, MATCH(A30, RAW_DATA!A:A, 0))
  ),
  ""
)</f>
        <v/>
      </c>
      <c r="H30" s="87" t="str">
        <f t="array" ref="H30">IFERROR(
  IF(
    ISNUMBER(MATCH(A30, RAW_DATA!A:A, 0)),
    IF(
      OR(
        INDEX(RAW_DATA!P:P, MATCH(A30, RAW_DATA!A:A, 0)) = "",
        INDEX(RAW_DATA!W:W, MATCH(A30, RAW_DATA!A:A, 0)) = "UNPAID"
      ),
      "",
      INDEX(RAW_DATA!V:V, MATCH(A30, RAW_DATA!A:A, 0))
    ),
    ""
  ),
  ""
)</f>
        <v/>
      </c>
      <c r="I30" s="88" t="str">
        <f t="array" ref="I30">IFERROR(
  IF(
    OR(
      INDEX(RAW_DATA!P:P, MATCH(A30, RAW_DATA!A:A, 0)) = "",
      INDEX(RAW_DATA!W:W, MATCH(A30, RAW_DATA!A:A, 0)) = "UNPAID"
    ),
    "",
    INDEX(RAW_DATA!S:S, MATCH(A30, RAW_DATA!A:A, 0))
  ),
  ""
)</f>
        <v/>
      </c>
      <c r="J30" s="88" t="str">
        <f t="array" ref="J30">IFERROR(
  IF(
    INDEX(RAW_DATA!P:P, MATCH(A30, RAW_DATA!A:A, 0)) = "",
    "Not Billed",
    INDEX(RAW_DATA!W:W, MATCH(A30, RAW_DATA!A:A, 0))
  ),
  "Not Billed"
)</f>
        <v>Not Billed</v>
      </c>
      <c r="K30" s="86"/>
      <c r="L30" s="86"/>
    </row>
    <row r="31" spans="1:12" ht="26.25" customHeight="1">
      <c r="A31" s="85" t="str">
        <f t="shared" si="0"/>
        <v>25S-030</v>
      </c>
      <c r="B31" s="86"/>
      <c r="C31" s="86"/>
      <c r="D31" s="86"/>
      <c r="E31" s="86"/>
      <c r="F31" s="86"/>
      <c r="G31" s="86" t="str">
        <f t="array" ref="G31">IFERROR(
  IF(INDEX(RAW_DATA!P:P, MATCH(A31, RAW_DATA!A:A, 0)) = "",
     "",
     INDEX(RAW_DATA!P:P, MATCH(A31, RAW_DATA!A:A, 0))
  ),
  ""
)</f>
        <v/>
      </c>
      <c r="H31" s="87" t="str">
        <f t="array" ref="H31">IFERROR(
  IF(
    ISNUMBER(MATCH(A31, RAW_DATA!A:A, 0)),
    IF(
      OR(
        INDEX(RAW_DATA!P:P, MATCH(A31, RAW_DATA!A:A, 0)) = "",
        INDEX(RAW_DATA!W:W, MATCH(A31, RAW_DATA!A:A, 0)) = "UNPAID"
      ),
      "",
      INDEX(RAW_DATA!V:V, MATCH(A31, RAW_DATA!A:A, 0))
    ),
    ""
  ),
  ""
)</f>
        <v/>
      </c>
      <c r="I31" s="88" t="str">
        <f t="array" ref="I31">IFERROR(
  IF(
    OR(
      INDEX(RAW_DATA!P:P, MATCH(A31, RAW_DATA!A:A, 0)) = "",
      INDEX(RAW_DATA!W:W, MATCH(A31, RAW_DATA!A:A, 0)) = "UNPAID"
    ),
    "",
    INDEX(RAW_DATA!S:S, MATCH(A31, RAW_DATA!A:A, 0))
  ),
  ""
)</f>
        <v/>
      </c>
      <c r="J31" s="88" t="str">
        <f t="array" ref="J31">IFERROR(
  IF(
    INDEX(RAW_DATA!P:P, MATCH(A31, RAW_DATA!A:A, 0)) = "",
    "Not Billed",
    INDEX(RAW_DATA!W:W, MATCH(A31, RAW_DATA!A:A, 0))
  ),
  "Not Billed"
)</f>
        <v>Not Billed</v>
      </c>
      <c r="K31" s="86"/>
      <c r="L31" s="86"/>
    </row>
    <row r="32" spans="1:12" ht="26.25" customHeight="1">
      <c r="A32" s="85" t="str">
        <f t="shared" si="0"/>
        <v>25S-031</v>
      </c>
      <c r="B32" s="86"/>
      <c r="C32" s="86"/>
      <c r="D32" s="86"/>
      <c r="E32" s="86"/>
      <c r="F32" s="86"/>
      <c r="G32" s="86" t="str">
        <f t="array" ref="G32">IFERROR(
  IF(INDEX(RAW_DATA!P:P, MATCH(A32, RAW_DATA!A:A, 0)) = "",
     "",
     INDEX(RAW_DATA!P:P, MATCH(A32, RAW_DATA!A:A, 0))
  ),
  ""
)</f>
        <v/>
      </c>
      <c r="H32" s="87" t="str">
        <f t="array" ref="H32">IFERROR(
  IF(
    ISNUMBER(MATCH(A32, RAW_DATA!A:A, 0)),
    IF(
      OR(
        INDEX(RAW_DATA!P:P, MATCH(A32, RAW_DATA!A:A, 0)) = "",
        INDEX(RAW_DATA!W:W, MATCH(A32, RAW_DATA!A:A, 0)) = "UNPAID"
      ),
      "",
      INDEX(RAW_DATA!V:V, MATCH(A32, RAW_DATA!A:A, 0))
    ),
    ""
  ),
  ""
)</f>
        <v/>
      </c>
      <c r="I32" s="88" t="str">
        <f t="array" ref="I32">IFERROR(
  IF(
    OR(
      INDEX(RAW_DATA!P:P, MATCH(A32, RAW_DATA!A:A, 0)) = "",
      INDEX(RAW_DATA!W:W, MATCH(A32, RAW_DATA!A:A, 0)) = "UNPAID"
    ),
    "",
    INDEX(RAW_DATA!S:S, MATCH(A32, RAW_DATA!A:A, 0))
  ),
  ""
)</f>
        <v/>
      </c>
      <c r="J32" s="88" t="str">
        <f t="array" ref="J32">IFERROR(
  IF(
    INDEX(RAW_DATA!P:P, MATCH(A32, RAW_DATA!A:A, 0)) = "",
    "Not Billed",
    INDEX(RAW_DATA!W:W, MATCH(A32, RAW_DATA!A:A, 0))
  ),
  "Not Billed"
)</f>
        <v>Not Billed</v>
      </c>
      <c r="K32" s="86"/>
      <c r="L32" s="86"/>
    </row>
    <row r="33" spans="1:12" ht="26.25" customHeight="1">
      <c r="A33" s="85" t="str">
        <f t="shared" si="0"/>
        <v>25S-032</v>
      </c>
      <c r="B33" s="86"/>
      <c r="C33" s="86"/>
      <c r="D33" s="86"/>
      <c r="E33" s="86"/>
      <c r="F33" s="86"/>
      <c r="G33" s="86" t="str">
        <f t="array" ref="G33">IFERROR(
  IF(INDEX(RAW_DATA!P:P, MATCH(A33, RAW_DATA!A:A, 0)) = "",
     "",
     INDEX(RAW_DATA!P:P, MATCH(A33, RAW_DATA!A:A, 0))
  ),
  ""
)</f>
        <v/>
      </c>
      <c r="H33" s="87" t="str">
        <f t="array" ref="H33">IFERROR(
  IF(
    ISNUMBER(MATCH(A33, RAW_DATA!A:A, 0)),
    IF(
      OR(
        INDEX(RAW_DATA!P:P, MATCH(A33, RAW_DATA!A:A, 0)) = "",
        INDEX(RAW_DATA!W:W, MATCH(A33, RAW_DATA!A:A, 0)) = "UNPAID"
      ),
      "",
      INDEX(RAW_DATA!V:V, MATCH(A33, RAW_DATA!A:A, 0))
    ),
    ""
  ),
  ""
)</f>
        <v/>
      </c>
      <c r="I33" s="88" t="str">
        <f t="array" ref="I33">IFERROR(
  IF(
    OR(
      INDEX(RAW_DATA!P:P, MATCH(A33, RAW_DATA!A:A, 0)) = "",
      INDEX(RAW_DATA!W:W, MATCH(A33, RAW_DATA!A:A, 0)) = "UNPAID"
    ),
    "",
    INDEX(RAW_DATA!S:S, MATCH(A33, RAW_DATA!A:A, 0))
  ),
  ""
)</f>
        <v/>
      </c>
      <c r="J33" s="88" t="str">
        <f t="array" ref="J33">IFERROR(
  IF(
    INDEX(RAW_DATA!P:P, MATCH(A33, RAW_DATA!A:A, 0)) = "",
    "Not Billed",
    INDEX(RAW_DATA!W:W, MATCH(A33, RAW_DATA!A:A, 0))
  ),
  "Not Billed"
)</f>
        <v>Not Billed</v>
      </c>
      <c r="K33" s="86"/>
      <c r="L33" s="86"/>
    </row>
    <row r="34" spans="1:12" ht="26.25" customHeight="1">
      <c r="A34" s="85" t="str">
        <f t="shared" si="0"/>
        <v>25S-033</v>
      </c>
      <c r="B34" s="86"/>
      <c r="C34" s="86"/>
      <c r="D34" s="86"/>
      <c r="E34" s="86"/>
      <c r="F34" s="86"/>
      <c r="G34" s="86" t="str">
        <f t="array" ref="G34">IFERROR(
  IF(INDEX(RAW_DATA!P:P, MATCH(A34, RAW_DATA!A:A, 0)) = "",
     "",
     INDEX(RAW_DATA!P:P, MATCH(A34, RAW_DATA!A:A, 0))
  ),
  ""
)</f>
        <v/>
      </c>
      <c r="H34" s="87" t="str">
        <f t="array" ref="H34">IFERROR(
  IF(
    ISNUMBER(MATCH(A34, RAW_DATA!A:A, 0)),
    IF(
      OR(
        INDEX(RAW_DATA!P:P, MATCH(A34, RAW_DATA!A:A, 0)) = "",
        INDEX(RAW_DATA!W:W, MATCH(A34, RAW_DATA!A:A, 0)) = "UNPAID"
      ),
      "",
      INDEX(RAW_DATA!V:V, MATCH(A34, RAW_DATA!A:A, 0))
    ),
    ""
  ),
  ""
)</f>
        <v/>
      </c>
      <c r="I34" s="88" t="str">
        <f t="array" ref="I34">IFERROR(
  IF(
    OR(
      INDEX(RAW_DATA!P:P, MATCH(A34, RAW_DATA!A:A, 0)) = "",
      INDEX(RAW_DATA!W:W, MATCH(A34, RAW_DATA!A:A, 0)) = "UNPAID"
    ),
    "",
    INDEX(RAW_DATA!S:S, MATCH(A34, RAW_DATA!A:A, 0))
  ),
  ""
)</f>
        <v/>
      </c>
      <c r="J34" s="88" t="str">
        <f t="array" ref="J34">IFERROR(
  IF(
    INDEX(RAW_DATA!P:P, MATCH(A34, RAW_DATA!A:A, 0)) = "",
    "Not Billed",
    INDEX(RAW_DATA!W:W, MATCH(A34, RAW_DATA!A:A, 0))
  ),
  "Not Billed"
)</f>
        <v>Not Billed</v>
      </c>
      <c r="K34" s="86"/>
      <c r="L34" s="86"/>
    </row>
    <row r="35" spans="1:12" ht="26.25" customHeight="1">
      <c r="A35" s="85" t="str">
        <f t="shared" si="0"/>
        <v>25S-034</v>
      </c>
      <c r="B35" s="86"/>
      <c r="C35" s="86"/>
      <c r="D35" s="86"/>
      <c r="E35" s="86"/>
      <c r="F35" s="86"/>
      <c r="G35" s="86" t="str">
        <f t="array" ref="G35">IFERROR(
  IF(INDEX(RAW_DATA!P:P, MATCH(A35, RAW_DATA!A:A, 0)) = "",
     "",
     INDEX(RAW_DATA!P:P, MATCH(A35, RAW_DATA!A:A, 0))
  ),
  ""
)</f>
        <v/>
      </c>
      <c r="H35" s="87" t="str">
        <f t="array" ref="H35">IFERROR(
  IF(
    ISNUMBER(MATCH(A35, RAW_DATA!A:A, 0)),
    IF(
      OR(
        INDEX(RAW_DATA!P:P, MATCH(A35, RAW_DATA!A:A, 0)) = "",
        INDEX(RAW_DATA!W:W, MATCH(A35, RAW_DATA!A:A, 0)) = "UNPAID"
      ),
      "",
      INDEX(RAW_DATA!V:V, MATCH(A35, RAW_DATA!A:A, 0))
    ),
    ""
  ),
  ""
)</f>
        <v/>
      </c>
      <c r="I35" s="88" t="str">
        <f t="array" ref="I35">IFERROR(
  IF(
    OR(
      INDEX(RAW_DATA!P:P, MATCH(A35, RAW_DATA!A:A, 0)) = "",
      INDEX(RAW_DATA!W:W, MATCH(A35, RAW_DATA!A:A, 0)) = "UNPAID"
    ),
    "",
    INDEX(RAW_DATA!S:S, MATCH(A35, RAW_DATA!A:A, 0))
  ),
  ""
)</f>
        <v/>
      </c>
      <c r="J35" s="88" t="str">
        <f t="array" ref="J35">IFERROR(
  IF(
    INDEX(RAW_DATA!P:P, MATCH(A35, RAW_DATA!A:A, 0)) = "",
    "Not Billed",
    INDEX(RAW_DATA!W:W, MATCH(A35, RAW_DATA!A:A, 0))
  ),
  "Not Billed"
)</f>
        <v>Not Billed</v>
      </c>
      <c r="K35" s="86"/>
      <c r="L35" s="86"/>
    </row>
    <row r="36" spans="1:12" ht="26.25" customHeight="1">
      <c r="A36" s="85" t="str">
        <f t="shared" si="0"/>
        <v>25S-035</v>
      </c>
      <c r="B36" s="86"/>
      <c r="C36" s="86"/>
      <c r="D36" s="86"/>
      <c r="E36" s="86"/>
      <c r="F36" s="86"/>
      <c r="G36" s="86" t="str">
        <f t="array" ref="G36">IFERROR(
  IF(INDEX(RAW_DATA!P:P, MATCH(A36, RAW_DATA!A:A, 0)) = "",
     "",
     INDEX(RAW_DATA!P:P, MATCH(A36, RAW_DATA!A:A, 0))
  ),
  ""
)</f>
        <v/>
      </c>
      <c r="H36" s="87" t="str">
        <f t="array" ref="H36">IFERROR(
  IF(
    ISNUMBER(MATCH(A36, RAW_DATA!A:A, 0)),
    IF(
      OR(
        INDEX(RAW_DATA!P:P, MATCH(A36, RAW_DATA!A:A, 0)) = "",
        INDEX(RAW_DATA!W:W, MATCH(A36, RAW_DATA!A:A, 0)) = "UNPAID"
      ),
      "",
      INDEX(RAW_DATA!V:V, MATCH(A36, RAW_DATA!A:A, 0))
    ),
    ""
  ),
  ""
)</f>
        <v/>
      </c>
      <c r="I36" s="88" t="str">
        <f t="array" ref="I36">IFERROR(
  IF(
    OR(
      INDEX(RAW_DATA!P:P, MATCH(A36, RAW_DATA!A:A, 0)) = "",
      INDEX(RAW_DATA!W:W, MATCH(A36, RAW_DATA!A:A, 0)) = "UNPAID"
    ),
    "",
    INDEX(RAW_DATA!S:S, MATCH(A36, RAW_DATA!A:A, 0))
  ),
  ""
)</f>
        <v/>
      </c>
      <c r="J36" s="88" t="str">
        <f t="array" ref="J36">IFERROR(
  IF(
    INDEX(RAW_DATA!P:P, MATCH(A36, RAW_DATA!A:A, 0)) = "",
    "Not Billed",
    INDEX(RAW_DATA!W:W, MATCH(A36, RAW_DATA!A:A, 0))
  ),
  "Not Billed"
)</f>
        <v>Not Billed</v>
      </c>
      <c r="K36" s="86"/>
      <c r="L36" s="86"/>
    </row>
    <row r="37" spans="1:12" ht="26.25" customHeight="1">
      <c r="A37" s="85" t="str">
        <f t="shared" si="0"/>
        <v>25S-036</v>
      </c>
      <c r="B37" s="86"/>
      <c r="C37" s="86"/>
      <c r="D37" s="86"/>
      <c r="E37" s="86"/>
      <c r="F37" s="86"/>
      <c r="G37" s="86" t="str">
        <f t="array" ref="G37">IFERROR(
  IF(INDEX(RAW_DATA!P:P, MATCH(A37, RAW_DATA!A:A, 0)) = "",
     "",
     INDEX(RAW_DATA!P:P, MATCH(A37, RAW_DATA!A:A, 0))
  ),
  ""
)</f>
        <v/>
      </c>
      <c r="H37" s="87" t="str">
        <f t="array" ref="H37">IFERROR(
  IF(
    ISNUMBER(MATCH(A37, RAW_DATA!A:A, 0)),
    IF(
      OR(
        INDEX(RAW_DATA!P:P, MATCH(A37, RAW_DATA!A:A, 0)) = "",
        INDEX(RAW_DATA!W:W, MATCH(A37, RAW_DATA!A:A, 0)) = "UNPAID"
      ),
      "",
      INDEX(RAW_DATA!V:V, MATCH(A37, RAW_DATA!A:A, 0))
    ),
    ""
  ),
  ""
)</f>
        <v/>
      </c>
      <c r="I37" s="88" t="str">
        <f t="array" ref="I37">IFERROR(
  IF(
    OR(
      INDEX(RAW_DATA!P:P, MATCH(A37, RAW_DATA!A:A, 0)) = "",
      INDEX(RAW_DATA!W:W, MATCH(A37, RAW_DATA!A:A, 0)) = "UNPAID"
    ),
    "",
    INDEX(RAW_DATA!S:S, MATCH(A37, RAW_DATA!A:A, 0))
  ),
  ""
)</f>
        <v/>
      </c>
      <c r="J37" s="88" t="str">
        <f t="array" ref="J37">IFERROR(
  IF(
    INDEX(RAW_DATA!P:P, MATCH(A37, RAW_DATA!A:A, 0)) = "",
    "Not Billed",
    INDEX(RAW_DATA!W:W, MATCH(A37, RAW_DATA!A:A, 0))
  ),
  "Not Billed"
)</f>
        <v>Not Billed</v>
      </c>
      <c r="K37" s="86"/>
      <c r="L37" s="86"/>
    </row>
    <row r="38" spans="1:12" ht="26.25" customHeight="1">
      <c r="A38" s="85" t="str">
        <f t="shared" si="0"/>
        <v>25S-037</v>
      </c>
      <c r="B38" s="86"/>
      <c r="C38" s="86"/>
      <c r="D38" s="86"/>
      <c r="E38" s="86"/>
      <c r="F38" s="86"/>
      <c r="G38" s="86" t="str">
        <f t="array" ref="G38">IFERROR(
  IF(INDEX(RAW_DATA!P:P, MATCH(A38, RAW_DATA!A:A, 0)) = "",
     "",
     INDEX(RAW_DATA!P:P, MATCH(A38, RAW_DATA!A:A, 0))
  ),
  ""
)</f>
        <v/>
      </c>
      <c r="H38" s="87" t="str">
        <f t="array" ref="H38">IFERROR(
  IF(
    ISNUMBER(MATCH(A38, RAW_DATA!A:A, 0)),
    IF(
      OR(
        INDEX(RAW_DATA!P:P, MATCH(A38, RAW_DATA!A:A, 0)) = "",
        INDEX(RAW_DATA!W:W, MATCH(A38, RAW_DATA!A:A, 0)) = "UNPAID"
      ),
      "",
      INDEX(RAW_DATA!V:V, MATCH(A38, RAW_DATA!A:A, 0))
    ),
    ""
  ),
  ""
)</f>
        <v/>
      </c>
      <c r="I38" s="88" t="str">
        <f t="array" ref="I38">IFERROR(
  IF(
    OR(
      INDEX(RAW_DATA!P:P, MATCH(A38, RAW_DATA!A:A, 0)) = "",
      INDEX(RAW_DATA!W:W, MATCH(A38, RAW_DATA!A:A, 0)) = "UNPAID"
    ),
    "",
    INDEX(RAW_DATA!S:S, MATCH(A38, RAW_DATA!A:A, 0))
  ),
  ""
)</f>
        <v/>
      </c>
      <c r="J38" s="88" t="str">
        <f t="array" ref="J38">IFERROR(
  IF(
    INDEX(RAW_DATA!P:P, MATCH(A38, RAW_DATA!A:A, 0)) = "",
    "Not Billed",
    INDEX(RAW_DATA!W:W, MATCH(A38, RAW_DATA!A:A, 0))
  ),
  "Not Billed"
)</f>
        <v>Not Billed</v>
      </c>
      <c r="K38" s="86"/>
      <c r="L38" s="86"/>
    </row>
    <row r="39" spans="1:12" ht="26.25" customHeight="1">
      <c r="A39" s="85" t="str">
        <f t="shared" si="0"/>
        <v>25S-038</v>
      </c>
      <c r="B39" s="86"/>
      <c r="C39" s="86"/>
      <c r="D39" s="86"/>
      <c r="E39" s="86"/>
      <c r="F39" s="86"/>
      <c r="G39" s="86" t="str">
        <f t="array" ref="G39">IFERROR(
  IF(INDEX(RAW_DATA!P:P, MATCH(A39, RAW_DATA!A:A, 0)) = "",
     "",
     INDEX(RAW_DATA!P:P, MATCH(A39, RAW_DATA!A:A, 0))
  ),
  ""
)</f>
        <v/>
      </c>
      <c r="H39" s="87" t="str">
        <f t="array" ref="H39">IFERROR(
  IF(
    ISNUMBER(MATCH(A39, RAW_DATA!A:A, 0)),
    IF(
      OR(
        INDEX(RAW_DATA!P:P, MATCH(A39, RAW_DATA!A:A, 0)) = "",
        INDEX(RAW_DATA!W:W, MATCH(A39, RAW_DATA!A:A, 0)) = "UNPAID"
      ),
      "",
      INDEX(RAW_DATA!V:V, MATCH(A39, RAW_DATA!A:A, 0))
    ),
    ""
  ),
  ""
)</f>
        <v/>
      </c>
      <c r="I39" s="88" t="str">
        <f t="array" ref="I39">IFERROR(
  IF(
    OR(
      INDEX(RAW_DATA!P:P, MATCH(A39, RAW_DATA!A:A, 0)) = "",
      INDEX(RAW_DATA!W:W, MATCH(A39, RAW_DATA!A:A, 0)) = "UNPAID"
    ),
    "",
    INDEX(RAW_DATA!S:S, MATCH(A39, RAW_DATA!A:A, 0))
  ),
  ""
)</f>
        <v/>
      </c>
      <c r="J39" s="88" t="str">
        <f t="array" ref="J39">IFERROR(
  IF(
    INDEX(RAW_DATA!P:P, MATCH(A39, RAW_DATA!A:A, 0)) = "",
    "Not Billed",
    INDEX(RAW_DATA!W:W, MATCH(A39, RAW_DATA!A:A, 0))
  ),
  "Not Billed"
)</f>
        <v>Not Billed</v>
      </c>
      <c r="K39" s="86"/>
      <c r="L39" s="86"/>
    </row>
    <row r="40" spans="1:12" ht="26.25" customHeight="1">
      <c r="A40" s="85" t="str">
        <f t="shared" si="0"/>
        <v>25S-039</v>
      </c>
      <c r="B40" s="86"/>
      <c r="C40" s="86"/>
      <c r="D40" s="86"/>
      <c r="E40" s="86"/>
      <c r="F40" s="86"/>
      <c r="G40" s="86" t="str">
        <f t="array" ref="G40">IFERROR(
  IF(INDEX(RAW_DATA!P:P, MATCH(A40, RAW_DATA!A:A, 0)) = "",
     "",
     INDEX(RAW_DATA!P:P, MATCH(A40, RAW_DATA!A:A, 0))
  ),
  ""
)</f>
        <v/>
      </c>
      <c r="H40" s="87" t="str">
        <f t="array" ref="H40">IFERROR(
  IF(
    ISNUMBER(MATCH(A40, RAW_DATA!A:A, 0)),
    IF(
      OR(
        INDEX(RAW_DATA!P:P, MATCH(A40, RAW_DATA!A:A, 0)) = "",
        INDEX(RAW_DATA!W:W, MATCH(A40, RAW_DATA!A:A, 0)) = "UNPAID"
      ),
      "",
      INDEX(RAW_DATA!V:V, MATCH(A40, RAW_DATA!A:A, 0))
    ),
    ""
  ),
  ""
)</f>
        <v/>
      </c>
      <c r="I40" s="88" t="str">
        <f t="array" ref="I40">IFERROR(
  IF(
    OR(
      INDEX(RAW_DATA!P:P, MATCH(A40, RAW_DATA!A:A, 0)) = "",
      INDEX(RAW_DATA!W:W, MATCH(A40, RAW_DATA!A:A, 0)) = "UNPAID"
    ),
    "",
    INDEX(RAW_DATA!S:S, MATCH(A40, RAW_DATA!A:A, 0))
  ),
  ""
)</f>
        <v/>
      </c>
      <c r="J40" s="88" t="str">
        <f t="array" ref="J40">IFERROR(
  IF(
    INDEX(RAW_DATA!P:P, MATCH(A40, RAW_DATA!A:A, 0)) = "",
    "Not Billed",
    INDEX(RAW_DATA!W:W, MATCH(A40, RAW_DATA!A:A, 0))
  ),
  "Not Billed"
)</f>
        <v>Not Billed</v>
      </c>
      <c r="K40" s="86"/>
      <c r="L40" s="86"/>
    </row>
    <row r="41" spans="1:12" ht="26.25" customHeight="1">
      <c r="A41" s="85" t="str">
        <f t="shared" si="0"/>
        <v>25S-040</v>
      </c>
      <c r="B41" s="86"/>
      <c r="C41" s="86"/>
      <c r="D41" s="86"/>
      <c r="E41" s="86"/>
      <c r="F41" s="86"/>
      <c r="G41" s="86" t="str">
        <f t="array" ref="G41">IFERROR(
  IF(INDEX(RAW_DATA!P:P, MATCH(A41, RAW_DATA!A:A, 0)) = "",
     "",
     INDEX(RAW_DATA!P:P, MATCH(A41, RAW_DATA!A:A, 0))
  ),
  ""
)</f>
        <v/>
      </c>
      <c r="H41" s="87" t="str">
        <f t="array" ref="H41">IFERROR(
  IF(
    ISNUMBER(MATCH(A41, RAW_DATA!A:A, 0)),
    IF(
      OR(
        INDEX(RAW_DATA!P:P, MATCH(A41, RAW_DATA!A:A, 0)) = "",
        INDEX(RAW_DATA!W:W, MATCH(A41, RAW_DATA!A:A, 0)) = "UNPAID"
      ),
      "",
      INDEX(RAW_DATA!V:V, MATCH(A41, RAW_DATA!A:A, 0))
    ),
    ""
  ),
  ""
)</f>
        <v/>
      </c>
      <c r="I41" s="88" t="str">
        <f t="array" ref="I41">IFERROR(
  IF(
    OR(
      INDEX(RAW_DATA!P:P, MATCH(A41, RAW_DATA!A:A, 0)) = "",
      INDEX(RAW_DATA!W:W, MATCH(A41, RAW_DATA!A:A, 0)) = "UNPAID"
    ),
    "",
    INDEX(RAW_DATA!S:S, MATCH(A41, RAW_DATA!A:A, 0))
  ),
  ""
)</f>
        <v/>
      </c>
      <c r="J41" s="88" t="str">
        <f t="array" ref="J41">IFERROR(
  IF(
    INDEX(RAW_DATA!P:P, MATCH(A41, RAW_DATA!A:A, 0)) = "",
    "Not Billed",
    INDEX(RAW_DATA!W:W, MATCH(A41, RAW_DATA!A:A, 0))
  ),
  "Not Billed"
)</f>
        <v>Not Billed</v>
      </c>
      <c r="K41" s="86"/>
      <c r="L41" s="86"/>
    </row>
    <row r="42" spans="1:12" ht="26.25" customHeight="1">
      <c r="A42" s="85" t="str">
        <f t="shared" si="0"/>
        <v>25S-041</v>
      </c>
      <c r="B42" s="86"/>
      <c r="C42" s="86"/>
      <c r="D42" s="86"/>
      <c r="E42" s="86"/>
      <c r="F42" s="86"/>
      <c r="G42" s="86" t="str">
        <f t="array" ref="G42">IFERROR(
  IF(INDEX(RAW_DATA!P:P, MATCH(A42, RAW_DATA!A:A, 0)) = "",
     "",
     INDEX(RAW_DATA!P:P, MATCH(A42, RAW_DATA!A:A, 0))
  ),
  ""
)</f>
        <v/>
      </c>
      <c r="H42" s="87" t="str">
        <f t="array" ref="H42">IFERROR(
  IF(
    ISNUMBER(MATCH(A42, RAW_DATA!A:A, 0)),
    IF(
      OR(
        INDEX(RAW_DATA!P:P, MATCH(A42, RAW_DATA!A:A, 0)) = "",
        INDEX(RAW_DATA!W:W, MATCH(A42, RAW_DATA!A:A, 0)) = "UNPAID"
      ),
      "",
      INDEX(RAW_DATA!V:V, MATCH(A42, RAW_DATA!A:A, 0))
    ),
    ""
  ),
  ""
)</f>
        <v/>
      </c>
      <c r="I42" s="88" t="str">
        <f t="array" ref="I42">IFERROR(
  IF(
    OR(
      INDEX(RAW_DATA!P:P, MATCH(A42, RAW_DATA!A:A, 0)) = "",
      INDEX(RAW_DATA!W:W, MATCH(A42, RAW_DATA!A:A, 0)) = "UNPAID"
    ),
    "",
    INDEX(RAW_DATA!S:S, MATCH(A42, RAW_DATA!A:A, 0))
  ),
  ""
)</f>
        <v/>
      </c>
      <c r="J42" s="88" t="str">
        <f t="array" ref="J42">IFERROR(
  IF(
    INDEX(RAW_DATA!P:P, MATCH(A42, RAW_DATA!A:A, 0)) = "",
    "Not Billed",
    INDEX(RAW_DATA!W:W, MATCH(A42, RAW_DATA!A:A, 0))
  ),
  "Not Billed"
)</f>
        <v>Not Billed</v>
      </c>
      <c r="K42" s="86"/>
      <c r="L42" s="86"/>
    </row>
    <row r="43" spans="1:12" ht="26.25" customHeight="1">
      <c r="A43" s="85" t="str">
        <f t="shared" si="0"/>
        <v>25S-042</v>
      </c>
      <c r="B43" s="86"/>
      <c r="C43" s="86"/>
      <c r="D43" s="86"/>
      <c r="E43" s="86"/>
      <c r="F43" s="86"/>
      <c r="G43" s="86" t="str">
        <f t="array" ref="G43">IFERROR(
  IF(INDEX(RAW_DATA!P:P, MATCH(A43, RAW_DATA!A:A, 0)) = "",
     "",
     INDEX(RAW_DATA!P:P, MATCH(A43, RAW_DATA!A:A, 0))
  ),
  ""
)</f>
        <v/>
      </c>
      <c r="H43" s="87" t="str">
        <f t="array" ref="H43">IFERROR(
  IF(
    ISNUMBER(MATCH(A43, RAW_DATA!A:A, 0)),
    IF(
      OR(
        INDEX(RAW_DATA!P:P, MATCH(A43, RAW_DATA!A:A, 0)) = "",
        INDEX(RAW_DATA!W:W, MATCH(A43, RAW_DATA!A:A, 0)) = "UNPAID"
      ),
      "",
      INDEX(RAW_DATA!V:V, MATCH(A43, RAW_DATA!A:A, 0))
    ),
    ""
  ),
  ""
)</f>
        <v/>
      </c>
      <c r="I43" s="88" t="str">
        <f t="array" ref="I43">IFERROR(
  IF(
    OR(
      INDEX(RAW_DATA!P:P, MATCH(A43, RAW_DATA!A:A, 0)) = "",
      INDEX(RAW_DATA!W:W, MATCH(A43, RAW_DATA!A:A, 0)) = "UNPAID"
    ),
    "",
    INDEX(RAW_DATA!S:S, MATCH(A43, RAW_DATA!A:A, 0))
  ),
  ""
)</f>
        <v/>
      </c>
      <c r="J43" s="88" t="str">
        <f t="array" ref="J43">IFERROR(
  IF(
    INDEX(RAW_DATA!P:P, MATCH(A43, RAW_DATA!A:A, 0)) = "",
    "Not Billed",
    INDEX(RAW_DATA!W:W, MATCH(A43, RAW_DATA!A:A, 0))
  ),
  "Not Billed"
)</f>
        <v>Not Billed</v>
      </c>
      <c r="K43" s="86"/>
      <c r="L43" s="86"/>
    </row>
    <row r="44" spans="1:12" ht="26.25" customHeight="1">
      <c r="A44" s="85" t="str">
        <f t="shared" si="0"/>
        <v>25S-043</v>
      </c>
      <c r="B44" s="86"/>
      <c r="C44" s="86"/>
      <c r="D44" s="86"/>
      <c r="E44" s="86"/>
      <c r="F44" s="86"/>
      <c r="G44" s="86" t="str">
        <f t="array" ref="G44">IFERROR(
  IF(INDEX(RAW_DATA!P:P, MATCH(A44, RAW_DATA!A:A, 0)) = "",
     "",
     INDEX(RAW_DATA!P:P, MATCH(A44, RAW_DATA!A:A, 0))
  ),
  ""
)</f>
        <v/>
      </c>
      <c r="H44" s="87" t="str">
        <f t="array" ref="H44">IFERROR(
  IF(
    ISNUMBER(MATCH(A44, RAW_DATA!A:A, 0)),
    IF(
      OR(
        INDEX(RAW_DATA!P:P, MATCH(A44, RAW_DATA!A:A, 0)) = "",
        INDEX(RAW_DATA!W:W, MATCH(A44, RAW_DATA!A:A, 0)) = "UNPAID"
      ),
      "",
      INDEX(RAW_DATA!V:V, MATCH(A44, RAW_DATA!A:A, 0))
    ),
    ""
  ),
  ""
)</f>
        <v/>
      </c>
      <c r="I44" s="88" t="str">
        <f t="array" ref="I44">IFERROR(
  IF(
    OR(
      INDEX(RAW_DATA!P:P, MATCH(A44, RAW_DATA!A:A, 0)) = "",
      INDEX(RAW_DATA!W:W, MATCH(A44, RAW_DATA!A:A, 0)) = "UNPAID"
    ),
    "",
    INDEX(RAW_DATA!S:S, MATCH(A44, RAW_DATA!A:A, 0))
  ),
  ""
)</f>
        <v/>
      </c>
      <c r="J44" s="88" t="str">
        <f t="array" ref="J44">IFERROR(
  IF(
    INDEX(RAW_DATA!P:P, MATCH(A44, RAW_DATA!A:A, 0)) = "",
    "Not Billed",
    INDEX(RAW_DATA!W:W, MATCH(A44, RAW_DATA!A:A, 0))
  ),
  "Not Billed"
)</f>
        <v>Not Billed</v>
      </c>
      <c r="K44" s="86"/>
      <c r="L44" s="86"/>
    </row>
    <row r="45" spans="1:12" ht="26.25" customHeight="1">
      <c r="A45" s="85" t="str">
        <f t="shared" si="0"/>
        <v>25S-044</v>
      </c>
      <c r="B45" s="86"/>
      <c r="C45" s="86"/>
      <c r="D45" s="86"/>
      <c r="E45" s="86"/>
      <c r="F45" s="86"/>
      <c r="G45" s="86" t="str">
        <f t="array" ref="G45">IFERROR(
  IF(INDEX(RAW_DATA!P:P, MATCH(A45, RAW_DATA!A:A, 0)) = "",
     "",
     INDEX(RAW_DATA!P:P, MATCH(A45, RAW_DATA!A:A, 0))
  ),
  ""
)</f>
        <v/>
      </c>
      <c r="H45" s="87" t="str">
        <f t="array" ref="H45">IFERROR(
  IF(
    ISNUMBER(MATCH(A45, RAW_DATA!A:A, 0)),
    IF(
      OR(
        INDEX(RAW_DATA!P:P, MATCH(A45, RAW_DATA!A:A, 0)) = "",
        INDEX(RAW_DATA!W:W, MATCH(A45, RAW_DATA!A:A, 0)) = "UNPAID"
      ),
      "",
      INDEX(RAW_DATA!V:V, MATCH(A45, RAW_DATA!A:A, 0))
    ),
    ""
  ),
  ""
)</f>
        <v/>
      </c>
      <c r="I45" s="88" t="str">
        <f t="array" ref="I45">IFERROR(
  IF(
    OR(
      INDEX(RAW_DATA!P:P, MATCH(A45, RAW_DATA!A:A, 0)) = "",
      INDEX(RAW_DATA!W:W, MATCH(A45, RAW_DATA!A:A, 0)) = "UNPAID"
    ),
    "",
    INDEX(RAW_DATA!S:S, MATCH(A45, RAW_DATA!A:A, 0))
  ),
  ""
)</f>
        <v/>
      </c>
      <c r="J45" s="88" t="str">
        <f t="array" ref="J45">IFERROR(
  IF(
    INDEX(RAW_DATA!P:P, MATCH(A45, RAW_DATA!A:A, 0)) = "",
    "Not Billed",
    INDEX(RAW_DATA!W:W, MATCH(A45, RAW_DATA!A:A, 0))
  ),
  "Not Billed"
)</f>
        <v>Not Billed</v>
      </c>
      <c r="K45" s="86"/>
      <c r="L45" s="86"/>
    </row>
    <row r="46" spans="1:12" ht="26.25" customHeight="1">
      <c r="A46" s="85" t="str">
        <f t="shared" si="0"/>
        <v>25S-045</v>
      </c>
      <c r="B46" s="86"/>
      <c r="C46" s="86"/>
      <c r="D46" s="86"/>
      <c r="E46" s="86"/>
      <c r="F46" s="86"/>
      <c r="G46" s="86" t="str">
        <f t="array" ref="G46">IFERROR(
  IF(INDEX(RAW_DATA!P:P, MATCH(A46, RAW_DATA!A:A, 0)) = "",
     "",
     INDEX(RAW_DATA!P:P, MATCH(A46, RAW_DATA!A:A, 0))
  ),
  ""
)</f>
        <v/>
      </c>
      <c r="H46" s="87" t="str">
        <f t="array" ref="H46">IFERROR(
  IF(
    ISNUMBER(MATCH(A46, RAW_DATA!A:A, 0)),
    IF(
      OR(
        INDEX(RAW_DATA!P:P, MATCH(A46, RAW_DATA!A:A, 0)) = "",
        INDEX(RAW_DATA!W:W, MATCH(A46, RAW_DATA!A:A, 0)) = "UNPAID"
      ),
      "",
      INDEX(RAW_DATA!V:V, MATCH(A46, RAW_DATA!A:A, 0))
    ),
    ""
  ),
  ""
)</f>
        <v/>
      </c>
      <c r="I46" s="88" t="str">
        <f t="array" ref="I46">IFERROR(
  IF(
    OR(
      INDEX(RAW_DATA!P:P, MATCH(A46, RAW_DATA!A:A, 0)) = "",
      INDEX(RAW_DATA!W:W, MATCH(A46, RAW_DATA!A:A, 0)) = "UNPAID"
    ),
    "",
    INDEX(RAW_DATA!S:S, MATCH(A46, RAW_DATA!A:A, 0))
  ),
  ""
)</f>
        <v/>
      </c>
      <c r="J46" s="88" t="str">
        <f t="array" ref="J46">IFERROR(
  IF(
    INDEX(RAW_DATA!P:P, MATCH(A46, RAW_DATA!A:A, 0)) = "",
    "Not Billed",
    INDEX(RAW_DATA!W:W, MATCH(A46, RAW_DATA!A:A, 0))
  ),
  "Not Billed"
)</f>
        <v>Not Billed</v>
      </c>
      <c r="K46" s="86"/>
      <c r="L46" s="86"/>
    </row>
    <row r="47" spans="1:12" ht="26.25" customHeight="1">
      <c r="A47" s="85" t="str">
        <f t="shared" si="0"/>
        <v>25S-046</v>
      </c>
      <c r="B47" s="86"/>
      <c r="C47" s="86"/>
      <c r="D47" s="86"/>
      <c r="E47" s="86"/>
      <c r="F47" s="86"/>
      <c r="G47" s="86" t="str">
        <f t="array" ref="G47">IFERROR(
  IF(INDEX(RAW_DATA!P:P, MATCH(A47, RAW_DATA!A:A, 0)) = "",
     "",
     INDEX(RAW_DATA!P:P, MATCH(A47, RAW_DATA!A:A, 0))
  ),
  ""
)</f>
        <v/>
      </c>
      <c r="H47" s="87" t="str">
        <f t="array" ref="H47">IFERROR(
  IF(
    ISNUMBER(MATCH(A47, RAW_DATA!A:A, 0)),
    IF(
      OR(
        INDEX(RAW_DATA!P:P, MATCH(A47, RAW_DATA!A:A, 0)) = "",
        INDEX(RAW_DATA!W:W, MATCH(A47, RAW_DATA!A:A, 0)) = "UNPAID"
      ),
      "",
      INDEX(RAW_DATA!V:V, MATCH(A47, RAW_DATA!A:A, 0))
    ),
    ""
  ),
  ""
)</f>
        <v/>
      </c>
      <c r="I47" s="88" t="str">
        <f t="array" ref="I47">IFERROR(
  IF(
    OR(
      INDEX(RAW_DATA!P:P, MATCH(A47, RAW_DATA!A:A, 0)) = "",
      INDEX(RAW_DATA!W:W, MATCH(A47, RAW_DATA!A:A, 0)) = "UNPAID"
    ),
    "",
    INDEX(RAW_DATA!S:S, MATCH(A47, RAW_DATA!A:A, 0))
  ),
  ""
)</f>
        <v/>
      </c>
      <c r="J47" s="88" t="str">
        <f t="array" ref="J47">IFERROR(
  IF(
    INDEX(RAW_DATA!P:P, MATCH(A47, RAW_DATA!A:A, 0)) = "",
    "Not Billed",
    INDEX(RAW_DATA!W:W, MATCH(A47, RAW_DATA!A:A, 0))
  ),
  "Not Billed"
)</f>
        <v>Not Billed</v>
      </c>
      <c r="K47" s="86"/>
      <c r="L47" s="86"/>
    </row>
    <row r="48" spans="1:12" ht="26.25" customHeight="1">
      <c r="A48" s="85" t="str">
        <f t="shared" si="0"/>
        <v>25S-047</v>
      </c>
      <c r="B48" s="86"/>
      <c r="C48" s="86"/>
      <c r="D48" s="86"/>
      <c r="E48" s="86"/>
      <c r="F48" s="86"/>
      <c r="G48" s="86" t="str">
        <f t="array" ref="G48">IFERROR(
  IF(INDEX(RAW_DATA!P:P, MATCH(A48, RAW_DATA!A:A, 0)) = "",
     "",
     INDEX(RAW_DATA!P:P, MATCH(A48, RAW_DATA!A:A, 0))
  ),
  ""
)</f>
        <v/>
      </c>
      <c r="H48" s="87" t="str">
        <f t="array" ref="H48">IFERROR(
  IF(
    ISNUMBER(MATCH(A48, RAW_DATA!A:A, 0)),
    IF(
      OR(
        INDEX(RAW_DATA!P:P, MATCH(A48, RAW_DATA!A:A, 0)) = "",
        INDEX(RAW_DATA!W:W, MATCH(A48, RAW_DATA!A:A, 0)) = "UNPAID"
      ),
      "",
      INDEX(RAW_DATA!V:V, MATCH(A48, RAW_DATA!A:A, 0))
    ),
    ""
  ),
  ""
)</f>
        <v/>
      </c>
      <c r="I48" s="88" t="str">
        <f t="array" ref="I48">IFERROR(
  IF(
    OR(
      INDEX(RAW_DATA!P:P, MATCH(A48, RAW_DATA!A:A, 0)) = "",
      INDEX(RAW_DATA!W:W, MATCH(A48, RAW_DATA!A:A, 0)) = "UNPAID"
    ),
    "",
    INDEX(RAW_DATA!S:S, MATCH(A48, RAW_DATA!A:A, 0))
  ),
  ""
)</f>
        <v/>
      </c>
      <c r="J48" s="88" t="str">
        <f t="array" ref="J48">IFERROR(
  IF(
    INDEX(RAW_DATA!P:P, MATCH(A48, RAW_DATA!A:A, 0)) = "",
    "Not Billed",
    INDEX(RAW_DATA!W:W, MATCH(A48, RAW_DATA!A:A, 0))
  ),
  "Not Billed"
)</f>
        <v>Not Billed</v>
      </c>
      <c r="K48" s="86"/>
      <c r="L48" s="86"/>
    </row>
    <row r="49" spans="1:12" ht="26.25" customHeight="1">
      <c r="A49" s="85" t="str">
        <f t="shared" si="0"/>
        <v>25S-048</v>
      </c>
      <c r="B49" s="86"/>
      <c r="C49" s="86"/>
      <c r="D49" s="86"/>
      <c r="E49" s="86"/>
      <c r="F49" s="86"/>
      <c r="G49" s="86" t="str">
        <f t="array" ref="G49">IFERROR(
  IF(INDEX(RAW_DATA!P:P, MATCH(A49, RAW_DATA!A:A, 0)) = "",
     "",
     INDEX(RAW_DATA!P:P, MATCH(A49, RAW_DATA!A:A, 0))
  ),
  ""
)</f>
        <v/>
      </c>
      <c r="H49" s="87" t="str">
        <f t="array" ref="H49">IFERROR(
  IF(
    ISNUMBER(MATCH(A49, RAW_DATA!A:A, 0)),
    IF(
      OR(
        INDEX(RAW_DATA!P:P, MATCH(A49, RAW_DATA!A:A, 0)) = "",
        INDEX(RAW_DATA!W:W, MATCH(A49, RAW_DATA!A:A, 0)) = "UNPAID"
      ),
      "",
      INDEX(RAW_DATA!V:V, MATCH(A49, RAW_DATA!A:A, 0))
    ),
    ""
  ),
  ""
)</f>
        <v/>
      </c>
      <c r="I49" s="88" t="str">
        <f t="array" ref="I49">IFERROR(
  IF(
    OR(
      INDEX(RAW_DATA!P:P, MATCH(A49, RAW_DATA!A:A, 0)) = "",
      INDEX(RAW_DATA!W:W, MATCH(A49, RAW_DATA!A:A, 0)) = "UNPAID"
    ),
    "",
    INDEX(RAW_DATA!S:S, MATCH(A49, RAW_DATA!A:A, 0))
  ),
  ""
)</f>
        <v/>
      </c>
      <c r="J49" s="88" t="str">
        <f t="array" ref="J49">IFERROR(
  IF(
    INDEX(RAW_DATA!P:P, MATCH(A49, RAW_DATA!A:A, 0)) = "",
    "Not Billed",
    INDEX(RAW_DATA!W:W, MATCH(A49, RAW_DATA!A:A, 0))
  ),
  "Not Billed"
)</f>
        <v>Not Billed</v>
      </c>
      <c r="K49" s="86"/>
      <c r="L49" s="86"/>
    </row>
    <row r="50" spans="1:12" ht="26.25" customHeight="1">
      <c r="A50" s="85" t="str">
        <f t="shared" si="0"/>
        <v>25S-049</v>
      </c>
      <c r="B50" s="86"/>
      <c r="C50" s="86"/>
      <c r="D50" s="86"/>
      <c r="E50" s="86"/>
      <c r="F50" s="86"/>
      <c r="G50" s="86" t="str">
        <f t="array" ref="G50">IFERROR(
  IF(INDEX(RAW_DATA!P:P, MATCH(A50, RAW_DATA!A:A, 0)) = "",
     "",
     INDEX(RAW_DATA!P:P, MATCH(A50, RAW_DATA!A:A, 0))
  ),
  ""
)</f>
        <v/>
      </c>
      <c r="H50" s="87" t="str">
        <f t="array" ref="H50">IFERROR(
  IF(
    ISNUMBER(MATCH(A50, RAW_DATA!A:A, 0)),
    IF(
      OR(
        INDEX(RAW_DATA!P:P, MATCH(A50, RAW_DATA!A:A, 0)) = "",
        INDEX(RAW_DATA!W:W, MATCH(A50, RAW_DATA!A:A, 0)) = "UNPAID"
      ),
      "",
      INDEX(RAW_DATA!V:V, MATCH(A50, RAW_DATA!A:A, 0))
    ),
    ""
  ),
  ""
)</f>
        <v/>
      </c>
      <c r="I50" s="88" t="str">
        <f t="array" ref="I50">IFERROR(
  IF(
    OR(
      INDEX(RAW_DATA!P:P, MATCH(A50, RAW_DATA!A:A, 0)) = "",
      INDEX(RAW_DATA!W:W, MATCH(A50, RAW_DATA!A:A, 0)) = "UNPAID"
    ),
    "",
    INDEX(RAW_DATA!S:S, MATCH(A50, RAW_DATA!A:A, 0))
  ),
  ""
)</f>
        <v/>
      </c>
      <c r="J50" s="88" t="str">
        <f t="array" ref="J50">IFERROR(
  IF(
    INDEX(RAW_DATA!P:P, MATCH(A50, RAW_DATA!A:A, 0)) = "",
    "Not Billed",
    INDEX(RAW_DATA!W:W, MATCH(A50, RAW_DATA!A:A, 0))
  ),
  "Not Billed"
)</f>
        <v>Not Billed</v>
      </c>
      <c r="K50" s="86"/>
      <c r="L50" s="86"/>
    </row>
    <row r="51" spans="1:12" ht="26.25" customHeight="1">
      <c r="A51" s="85" t="str">
        <f t="shared" si="0"/>
        <v>25S-050</v>
      </c>
      <c r="B51" s="86"/>
      <c r="C51" s="86"/>
      <c r="D51" s="86"/>
      <c r="E51" s="86"/>
      <c r="F51" s="86"/>
      <c r="G51" s="86" t="str">
        <f t="array" ref="G51">IFERROR(
  IF(INDEX(RAW_DATA!P:P, MATCH(A51, RAW_DATA!A:A, 0)) = "",
     "",
     INDEX(RAW_DATA!P:P, MATCH(A51, RAW_DATA!A:A, 0))
  ),
  ""
)</f>
        <v/>
      </c>
      <c r="H51" s="87" t="str">
        <f t="array" ref="H51">IFERROR(
  IF(
    ISNUMBER(MATCH(A51, RAW_DATA!A:A, 0)),
    IF(
      OR(
        INDEX(RAW_DATA!P:P, MATCH(A51, RAW_DATA!A:A, 0)) = "",
        INDEX(RAW_DATA!W:W, MATCH(A51, RAW_DATA!A:A, 0)) = "UNPAID"
      ),
      "",
      INDEX(RAW_DATA!V:V, MATCH(A51, RAW_DATA!A:A, 0))
    ),
    ""
  ),
  ""
)</f>
        <v/>
      </c>
      <c r="I51" s="88" t="str">
        <f t="array" ref="I51">IFERROR(
  IF(
    OR(
      INDEX(RAW_DATA!P:P, MATCH(A51, RAW_DATA!A:A, 0)) = "",
      INDEX(RAW_DATA!W:W, MATCH(A51, RAW_DATA!A:A, 0)) = "UNPAID"
    ),
    "",
    INDEX(RAW_DATA!S:S, MATCH(A51, RAW_DATA!A:A, 0))
  ),
  ""
)</f>
        <v/>
      </c>
      <c r="J51" s="88" t="str">
        <f t="array" ref="J51">IFERROR(
  IF(
    INDEX(RAW_DATA!P:P, MATCH(A51, RAW_DATA!A:A, 0)) = "",
    "Not Billed",
    INDEX(RAW_DATA!W:W, MATCH(A51, RAW_DATA!A:A, 0))
  ),
  "Not Billed"
)</f>
        <v>Not Billed</v>
      </c>
      <c r="K51" s="86"/>
      <c r="L51" s="86"/>
    </row>
    <row r="52" spans="1:12" ht="26.25" customHeight="1">
      <c r="A52" s="85" t="str">
        <f t="shared" si="0"/>
        <v>25S-051</v>
      </c>
      <c r="B52" s="86"/>
      <c r="C52" s="86"/>
      <c r="D52" s="86"/>
      <c r="E52" s="86"/>
      <c r="F52" s="86"/>
      <c r="G52" s="86" t="str">
        <f t="array" ref="G52">IFERROR(
  IF(INDEX(RAW_DATA!P:P, MATCH(A52, RAW_DATA!A:A, 0)) = "",
     "",
     INDEX(RAW_DATA!P:P, MATCH(A52, RAW_DATA!A:A, 0))
  ),
  ""
)</f>
        <v/>
      </c>
      <c r="H52" s="87" t="str">
        <f t="array" ref="H52">IFERROR(
  IF(
    ISNUMBER(MATCH(A52, RAW_DATA!A:A, 0)),
    IF(
      OR(
        INDEX(RAW_DATA!P:P, MATCH(A52, RAW_DATA!A:A, 0)) = "",
        INDEX(RAW_DATA!W:W, MATCH(A52, RAW_DATA!A:A, 0)) = "UNPAID"
      ),
      "",
      INDEX(RAW_DATA!V:V, MATCH(A52, RAW_DATA!A:A, 0))
    ),
    ""
  ),
  ""
)</f>
        <v/>
      </c>
      <c r="I52" s="88" t="str">
        <f t="array" ref="I52">IFERROR(
  IF(
    OR(
      INDEX(RAW_DATA!P:P, MATCH(A52, RAW_DATA!A:A, 0)) = "",
      INDEX(RAW_DATA!W:W, MATCH(A52, RAW_DATA!A:A, 0)) = "UNPAID"
    ),
    "",
    INDEX(RAW_DATA!S:S, MATCH(A52, RAW_DATA!A:A, 0))
  ),
  ""
)</f>
        <v/>
      </c>
      <c r="J52" s="88" t="str">
        <f t="array" ref="J52">IFERROR(
  IF(
    INDEX(RAW_DATA!P:P, MATCH(A52, RAW_DATA!A:A, 0)) = "",
    "Not Billed",
    INDEX(RAW_DATA!W:W, MATCH(A52, RAW_DATA!A:A, 0))
  ),
  "Not Billed"
)</f>
        <v>Not Billed</v>
      </c>
      <c r="K52" s="86"/>
      <c r="L52" s="86"/>
    </row>
    <row r="53" spans="1:12" ht="26.25" customHeight="1">
      <c r="A53" s="85" t="str">
        <f t="shared" si="0"/>
        <v>25S-052</v>
      </c>
      <c r="B53" s="86"/>
      <c r="C53" s="86"/>
      <c r="D53" s="86"/>
      <c r="E53" s="86"/>
      <c r="F53" s="86"/>
      <c r="G53" s="86" t="str">
        <f t="array" ref="G53">IFERROR(
  IF(INDEX(RAW_DATA!P:P, MATCH(A53, RAW_DATA!A:A, 0)) = "",
     "",
     INDEX(RAW_DATA!P:P, MATCH(A53, RAW_DATA!A:A, 0))
  ),
  ""
)</f>
        <v/>
      </c>
      <c r="H53" s="87" t="str">
        <f t="array" ref="H53">IFERROR(
  IF(
    ISNUMBER(MATCH(A53, RAW_DATA!A:A, 0)),
    IF(
      OR(
        INDEX(RAW_DATA!P:P, MATCH(A53, RAW_DATA!A:A, 0)) = "",
        INDEX(RAW_DATA!W:W, MATCH(A53, RAW_DATA!A:A, 0)) = "UNPAID"
      ),
      "",
      INDEX(RAW_DATA!V:V, MATCH(A53, RAW_DATA!A:A, 0))
    ),
    ""
  ),
  ""
)</f>
        <v/>
      </c>
      <c r="I53" s="88" t="str">
        <f t="array" ref="I53">IFERROR(
  IF(
    OR(
      INDEX(RAW_DATA!P:P, MATCH(A53, RAW_DATA!A:A, 0)) = "",
      INDEX(RAW_DATA!W:W, MATCH(A53, RAW_DATA!A:A, 0)) = "UNPAID"
    ),
    "",
    INDEX(RAW_DATA!S:S, MATCH(A53, RAW_DATA!A:A, 0))
  ),
  ""
)</f>
        <v/>
      </c>
      <c r="J53" s="88" t="str">
        <f t="array" ref="J53">IFERROR(
  IF(
    INDEX(RAW_DATA!P:P, MATCH(A53, RAW_DATA!A:A, 0)) = "",
    "Not Billed",
    INDEX(RAW_DATA!W:W, MATCH(A53, RAW_DATA!A:A, 0))
  ),
  "Not Billed"
)</f>
        <v>Not Billed</v>
      </c>
      <c r="K53" s="86"/>
      <c r="L53" s="86"/>
    </row>
    <row r="54" spans="1:12" ht="26.25" customHeight="1">
      <c r="A54" s="85" t="str">
        <f t="shared" si="0"/>
        <v>25S-053</v>
      </c>
      <c r="B54" s="86"/>
      <c r="C54" s="86"/>
      <c r="D54" s="86"/>
      <c r="E54" s="86"/>
      <c r="F54" s="86"/>
      <c r="G54" s="86" t="str">
        <f t="array" ref="G54">IFERROR(
  IF(INDEX(RAW_DATA!P:P, MATCH(A54, RAW_DATA!A:A, 0)) = "",
     "",
     INDEX(RAW_DATA!P:P, MATCH(A54, RAW_DATA!A:A, 0))
  ),
  ""
)</f>
        <v/>
      </c>
      <c r="H54" s="87" t="str">
        <f t="array" ref="H54">IFERROR(
  IF(
    ISNUMBER(MATCH(A54, RAW_DATA!A:A, 0)),
    IF(
      OR(
        INDEX(RAW_DATA!P:P, MATCH(A54, RAW_DATA!A:A, 0)) = "",
        INDEX(RAW_DATA!W:W, MATCH(A54, RAW_DATA!A:A, 0)) = "UNPAID"
      ),
      "",
      INDEX(RAW_DATA!V:V, MATCH(A54, RAW_DATA!A:A, 0))
    ),
    ""
  ),
  ""
)</f>
        <v/>
      </c>
      <c r="I54" s="88" t="str">
        <f t="array" ref="I54">IFERROR(
  IF(
    OR(
      INDEX(RAW_DATA!P:P, MATCH(A54, RAW_DATA!A:A, 0)) = "",
      INDEX(RAW_DATA!W:W, MATCH(A54, RAW_DATA!A:A, 0)) = "UNPAID"
    ),
    "",
    INDEX(RAW_DATA!S:S, MATCH(A54, RAW_DATA!A:A, 0))
  ),
  ""
)</f>
        <v/>
      </c>
      <c r="J54" s="88" t="str">
        <f t="array" ref="J54">IFERROR(
  IF(
    INDEX(RAW_DATA!P:P, MATCH(A54, RAW_DATA!A:A, 0)) = "",
    "Not Billed",
    INDEX(RAW_DATA!W:W, MATCH(A54, RAW_DATA!A:A, 0))
  ),
  "Not Billed"
)</f>
        <v>Not Billed</v>
      </c>
      <c r="K54" s="86"/>
      <c r="L54" s="86"/>
    </row>
    <row r="55" spans="1:12" ht="26.25" customHeight="1">
      <c r="A55" s="85" t="str">
        <f t="shared" si="0"/>
        <v>25S-054</v>
      </c>
      <c r="B55" s="86"/>
      <c r="C55" s="86"/>
      <c r="D55" s="86"/>
      <c r="E55" s="86"/>
      <c r="F55" s="86"/>
      <c r="G55" s="86" t="str">
        <f t="array" ref="G55">IFERROR(
  IF(INDEX(RAW_DATA!P:P, MATCH(A55, RAW_DATA!A:A, 0)) = "",
     "",
     INDEX(RAW_DATA!P:P, MATCH(A55, RAW_DATA!A:A, 0))
  ),
  ""
)</f>
        <v/>
      </c>
      <c r="H55" s="87" t="str">
        <f t="array" ref="H55">IFERROR(
  IF(
    ISNUMBER(MATCH(A55, RAW_DATA!A:A, 0)),
    IF(
      OR(
        INDEX(RAW_DATA!P:P, MATCH(A55, RAW_DATA!A:A, 0)) = "",
        INDEX(RAW_DATA!W:W, MATCH(A55, RAW_DATA!A:A, 0)) = "UNPAID"
      ),
      "",
      INDEX(RAW_DATA!V:V, MATCH(A55, RAW_DATA!A:A, 0))
    ),
    ""
  ),
  ""
)</f>
        <v/>
      </c>
      <c r="I55" s="88" t="str">
        <f t="array" ref="I55">IFERROR(
  IF(
    OR(
      INDEX(RAW_DATA!P:P, MATCH(A55, RAW_DATA!A:A, 0)) = "",
      INDEX(RAW_DATA!W:W, MATCH(A55, RAW_DATA!A:A, 0)) = "UNPAID"
    ),
    "",
    INDEX(RAW_DATA!S:S, MATCH(A55, RAW_DATA!A:A, 0))
  ),
  ""
)</f>
        <v/>
      </c>
      <c r="J55" s="88" t="str">
        <f t="array" ref="J55">IFERROR(
  IF(
    INDEX(RAW_DATA!P:P, MATCH(A55, RAW_DATA!A:A, 0)) = "",
    "Not Billed",
    INDEX(RAW_DATA!W:W, MATCH(A55, RAW_DATA!A:A, 0))
  ),
  "Not Billed"
)</f>
        <v>Not Billed</v>
      </c>
      <c r="K55" s="86"/>
      <c r="L55" s="86"/>
    </row>
    <row r="56" spans="1:12" ht="26.25" customHeight="1">
      <c r="A56" s="85" t="str">
        <f t="shared" si="0"/>
        <v>25S-055</v>
      </c>
      <c r="B56" s="86"/>
      <c r="C56" s="86"/>
      <c r="D56" s="86"/>
      <c r="E56" s="86"/>
      <c r="F56" s="86"/>
      <c r="G56" s="86" t="str">
        <f t="array" ref="G56">IFERROR(
  IF(INDEX(RAW_DATA!P:P, MATCH(A56, RAW_DATA!A:A, 0)) = "",
     "",
     INDEX(RAW_DATA!P:P, MATCH(A56, RAW_DATA!A:A, 0))
  ),
  ""
)</f>
        <v/>
      </c>
      <c r="H56" s="87" t="str">
        <f t="array" ref="H56">IFERROR(
  IF(
    ISNUMBER(MATCH(A56, RAW_DATA!A:A, 0)),
    IF(
      OR(
        INDEX(RAW_DATA!P:P, MATCH(A56, RAW_DATA!A:A, 0)) = "",
        INDEX(RAW_DATA!W:W, MATCH(A56, RAW_DATA!A:A, 0)) = "UNPAID"
      ),
      "",
      INDEX(RAW_DATA!V:V, MATCH(A56, RAW_DATA!A:A, 0))
    ),
    ""
  ),
  ""
)</f>
        <v/>
      </c>
      <c r="I56" s="88" t="str">
        <f t="array" ref="I56">IFERROR(
  IF(
    OR(
      INDEX(RAW_DATA!P:P, MATCH(A56, RAW_DATA!A:A, 0)) = "",
      INDEX(RAW_DATA!W:W, MATCH(A56, RAW_DATA!A:A, 0)) = "UNPAID"
    ),
    "",
    INDEX(RAW_DATA!S:S, MATCH(A56, RAW_DATA!A:A, 0))
  ),
  ""
)</f>
        <v/>
      </c>
      <c r="J56" s="88" t="str">
        <f t="array" ref="J56">IFERROR(
  IF(
    INDEX(RAW_DATA!P:P, MATCH(A56, RAW_DATA!A:A, 0)) = "",
    "Not Billed",
    INDEX(RAW_DATA!W:W, MATCH(A56, RAW_DATA!A:A, 0))
  ),
  "Not Billed"
)</f>
        <v>Not Billed</v>
      </c>
      <c r="K56" s="86"/>
      <c r="L56" s="86"/>
    </row>
    <row r="57" spans="1:12" ht="26.25" customHeight="1">
      <c r="A57" s="85" t="str">
        <f t="shared" si="0"/>
        <v>25S-056</v>
      </c>
      <c r="B57" s="86"/>
      <c r="C57" s="86"/>
      <c r="D57" s="86"/>
      <c r="E57" s="86"/>
      <c r="F57" s="86"/>
      <c r="G57" s="86" t="str">
        <f t="array" ref="G57">IFERROR(
  IF(INDEX(RAW_DATA!P:P, MATCH(A57, RAW_DATA!A:A, 0)) = "",
     "",
     INDEX(RAW_DATA!P:P, MATCH(A57, RAW_DATA!A:A, 0))
  ),
  ""
)</f>
        <v/>
      </c>
      <c r="H57" s="87" t="str">
        <f t="array" ref="H57">IFERROR(
  IF(
    ISNUMBER(MATCH(A57, RAW_DATA!A:A, 0)),
    IF(
      OR(
        INDEX(RAW_DATA!P:P, MATCH(A57, RAW_DATA!A:A, 0)) = "",
        INDEX(RAW_DATA!W:W, MATCH(A57, RAW_DATA!A:A, 0)) = "UNPAID"
      ),
      "",
      INDEX(RAW_DATA!V:V, MATCH(A57, RAW_DATA!A:A, 0))
    ),
    ""
  ),
  ""
)</f>
        <v/>
      </c>
      <c r="I57" s="88" t="str">
        <f t="array" ref="I57">IFERROR(
  IF(
    OR(
      INDEX(RAW_DATA!P:P, MATCH(A57, RAW_DATA!A:A, 0)) = "",
      INDEX(RAW_DATA!W:W, MATCH(A57, RAW_DATA!A:A, 0)) = "UNPAID"
    ),
    "",
    INDEX(RAW_DATA!S:S, MATCH(A57, RAW_DATA!A:A, 0))
  ),
  ""
)</f>
        <v/>
      </c>
      <c r="J57" s="88" t="str">
        <f t="array" ref="J57">IFERROR(
  IF(
    INDEX(RAW_DATA!P:P, MATCH(A57, RAW_DATA!A:A, 0)) = "",
    "Not Billed",
    INDEX(RAW_DATA!W:W, MATCH(A57, RAW_DATA!A:A, 0))
  ),
  "Not Billed"
)</f>
        <v>Not Billed</v>
      </c>
      <c r="K57" s="86"/>
      <c r="L57" s="86"/>
    </row>
    <row r="58" spans="1:12" ht="26.25" customHeight="1">
      <c r="A58" s="85" t="str">
        <f t="shared" si="0"/>
        <v>25S-057</v>
      </c>
      <c r="B58" s="86"/>
      <c r="C58" s="86"/>
      <c r="D58" s="86"/>
      <c r="E58" s="86"/>
      <c r="F58" s="86"/>
      <c r="G58" s="86" t="str">
        <f t="array" ref="G58">IFERROR(
  IF(INDEX(RAW_DATA!P:P, MATCH(A58, RAW_DATA!A:A, 0)) = "",
     "",
     INDEX(RAW_DATA!P:P, MATCH(A58, RAW_DATA!A:A, 0))
  ),
  ""
)</f>
        <v/>
      </c>
      <c r="H58" s="87" t="str">
        <f t="array" ref="H58">IFERROR(
  IF(
    ISNUMBER(MATCH(A58, RAW_DATA!A:A, 0)),
    IF(
      OR(
        INDEX(RAW_DATA!P:P, MATCH(A58, RAW_DATA!A:A, 0)) = "",
        INDEX(RAW_DATA!W:W, MATCH(A58, RAW_DATA!A:A, 0)) = "UNPAID"
      ),
      "",
      INDEX(RAW_DATA!V:V, MATCH(A58, RAW_DATA!A:A, 0))
    ),
    ""
  ),
  ""
)</f>
        <v/>
      </c>
      <c r="I58" s="88" t="str">
        <f t="array" ref="I58">IFERROR(
  IF(
    OR(
      INDEX(RAW_DATA!P:P, MATCH(A58, RAW_DATA!A:A, 0)) = "",
      INDEX(RAW_DATA!W:W, MATCH(A58, RAW_DATA!A:A, 0)) = "UNPAID"
    ),
    "",
    INDEX(RAW_DATA!S:S, MATCH(A58, RAW_DATA!A:A, 0))
  ),
  ""
)</f>
        <v/>
      </c>
      <c r="J58" s="88" t="str">
        <f t="array" ref="J58">IFERROR(
  IF(
    INDEX(RAW_DATA!P:P, MATCH(A58, RAW_DATA!A:A, 0)) = "",
    "Not Billed",
    INDEX(RAW_DATA!W:W, MATCH(A58, RAW_DATA!A:A, 0))
  ),
  "Not Billed"
)</f>
        <v>Not Billed</v>
      </c>
      <c r="K58" s="86"/>
      <c r="L58" s="86"/>
    </row>
    <row r="59" spans="1:12" ht="26.25" customHeight="1">
      <c r="A59" s="85" t="str">
        <f t="shared" si="0"/>
        <v>25S-058</v>
      </c>
      <c r="B59" s="86"/>
      <c r="C59" s="86"/>
      <c r="D59" s="86"/>
      <c r="E59" s="86"/>
      <c r="F59" s="86"/>
      <c r="G59" s="86" t="str">
        <f t="array" ref="G59">IFERROR(
  IF(INDEX(RAW_DATA!P:P, MATCH(A59, RAW_DATA!A:A, 0)) = "",
     "",
     INDEX(RAW_DATA!P:P, MATCH(A59, RAW_DATA!A:A, 0))
  ),
  ""
)</f>
        <v/>
      </c>
      <c r="H59" s="87" t="str">
        <f t="array" ref="H59">IFERROR(
  IF(
    ISNUMBER(MATCH(A59, RAW_DATA!A:A, 0)),
    IF(
      OR(
        INDEX(RAW_DATA!P:P, MATCH(A59, RAW_DATA!A:A, 0)) = "",
        INDEX(RAW_DATA!W:W, MATCH(A59, RAW_DATA!A:A, 0)) = "UNPAID"
      ),
      "",
      INDEX(RAW_DATA!V:V, MATCH(A59, RAW_DATA!A:A, 0))
    ),
    ""
  ),
  ""
)</f>
        <v/>
      </c>
      <c r="I59" s="88" t="str">
        <f t="array" ref="I59">IFERROR(
  IF(
    OR(
      INDEX(RAW_DATA!P:P, MATCH(A59, RAW_DATA!A:A, 0)) = "",
      INDEX(RAW_DATA!W:W, MATCH(A59, RAW_DATA!A:A, 0)) = "UNPAID"
    ),
    "",
    INDEX(RAW_DATA!S:S, MATCH(A59, RAW_DATA!A:A, 0))
  ),
  ""
)</f>
        <v/>
      </c>
      <c r="J59" s="88" t="str">
        <f t="array" ref="J59">IFERROR(
  IF(
    INDEX(RAW_DATA!P:P, MATCH(A59, RAW_DATA!A:A, 0)) = "",
    "Not Billed",
    INDEX(RAW_DATA!W:W, MATCH(A59, RAW_DATA!A:A, 0))
  ),
  "Not Billed"
)</f>
        <v>Not Billed</v>
      </c>
      <c r="K59" s="86"/>
      <c r="L59" s="86"/>
    </row>
    <row r="60" spans="1:12" ht="26.25" customHeight="1">
      <c r="A60" s="85" t="str">
        <f t="shared" si="0"/>
        <v>25S-059</v>
      </c>
      <c r="B60" s="86"/>
      <c r="C60" s="86"/>
      <c r="D60" s="86"/>
      <c r="E60" s="86"/>
      <c r="F60" s="86"/>
      <c r="G60" s="86" t="str">
        <f t="array" ref="G60">IFERROR(
  IF(INDEX(RAW_DATA!P:P, MATCH(A60, RAW_DATA!A:A, 0)) = "",
     "",
     INDEX(RAW_DATA!P:P, MATCH(A60, RAW_DATA!A:A, 0))
  ),
  ""
)</f>
        <v/>
      </c>
      <c r="H60" s="87" t="str">
        <f t="array" ref="H60">IFERROR(
  IF(
    ISNUMBER(MATCH(A60, RAW_DATA!A:A, 0)),
    IF(
      OR(
        INDEX(RAW_DATA!P:P, MATCH(A60, RAW_DATA!A:A, 0)) = "",
        INDEX(RAW_DATA!W:W, MATCH(A60, RAW_DATA!A:A, 0)) = "UNPAID"
      ),
      "",
      INDEX(RAW_DATA!V:V, MATCH(A60, RAW_DATA!A:A, 0))
    ),
    ""
  ),
  ""
)</f>
        <v/>
      </c>
      <c r="I60" s="88" t="str">
        <f t="array" ref="I60">IFERROR(
  IF(
    OR(
      INDEX(RAW_DATA!P:P, MATCH(A60, RAW_DATA!A:A, 0)) = "",
      INDEX(RAW_DATA!W:W, MATCH(A60, RAW_DATA!A:A, 0)) = "UNPAID"
    ),
    "",
    INDEX(RAW_DATA!S:S, MATCH(A60, RAW_DATA!A:A, 0))
  ),
  ""
)</f>
        <v/>
      </c>
      <c r="J60" s="88" t="str">
        <f t="array" ref="J60">IFERROR(
  IF(
    INDEX(RAW_DATA!P:P, MATCH(A60, RAW_DATA!A:A, 0)) = "",
    "Not Billed",
    INDEX(RAW_DATA!W:W, MATCH(A60, RAW_DATA!A:A, 0))
  ),
  "Not Billed"
)</f>
        <v>Not Billed</v>
      </c>
      <c r="K60" s="86"/>
      <c r="L60" s="86"/>
    </row>
    <row r="61" spans="1:12" ht="26.25" customHeight="1">
      <c r="A61" s="85" t="str">
        <f t="shared" si="0"/>
        <v>25S-060</v>
      </c>
      <c r="B61" s="86"/>
      <c r="C61" s="86"/>
      <c r="D61" s="86"/>
      <c r="E61" s="86"/>
      <c r="F61" s="86"/>
      <c r="G61" s="86" t="str">
        <f t="array" ref="G61">IFERROR(
  IF(INDEX(RAW_DATA!P:P, MATCH(A61, RAW_DATA!A:A, 0)) = "",
     "",
     INDEX(RAW_DATA!P:P, MATCH(A61, RAW_DATA!A:A, 0))
  ),
  ""
)</f>
        <v/>
      </c>
      <c r="H61" s="87" t="str">
        <f t="array" ref="H61">IFERROR(
  IF(
    ISNUMBER(MATCH(A61, RAW_DATA!A:A, 0)),
    IF(
      OR(
        INDEX(RAW_DATA!P:P, MATCH(A61, RAW_DATA!A:A, 0)) = "",
        INDEX(RAW_DATA!W:W, MATCH(A61, RAW_DATA!A:A, 0)) = "UNPAID"
      ),
      "",
      INDEX(RAW_DATA!V:V, MATCH(A61, RAW_DATA!A:A, 0))
    ),
    ""
  ),
  ""
)</f>
        <v/>
      </c>
      <c r="I61" s="88" t="str">
        <f t="array" ref="I61">IFERROR(
  IF(
    OR(
      INDEX(RAW_DATA!P:P, MATCH(A61, RAW_DATA!A:A, 0)) = "",
      INDEX(RAW_DATA!W:W, MATCH(A61, RAW_DATA!A:A, 0)) = "UNPAID"
    ),
    "",
    INDEX(RAW_DATA!S:S, MATCH(A61, RAW_DATA!A:A, 0))
  ),
  ""
)</f>
        <v/>
      </c>
      <c r="J61" s="88" t="str">
        <f t="array" ref="J61">IFERROR(
  IF(
    INDEX(RAW_DATA!P:P, MATCH(A61, RAW_DATA!A:A, 0)) = "",
    "Not Billed",
    INDEX(RAW_DATA!W:W, MATCH(A61, RAW_DATA!A:A, 0))
  ),
  "Not Billed"
)</f>
        <v>Not Billed</v>
      </c>
      <c r="K61" s="86"/>
      <c r="L61" s="86"/>
    </row>
    <row r="62" spans="1:12" ht="26.25" customHeight="1">
      <c r="A62" s="85" t="str">
        <f t="shared" si="0"/>
        <v>25S-061</v>
      </c>
      <c r="B62" s="86"/>
      <c r="C62" s="86"/>
      <c r="D62" s="86"/>
      <c r="E62" s="86"/>
      <c r="F62" s="86"/>
      <c r="G62" s="86" t="str">
        <f t="array" ref="G62">IFERROR(
  IF(INDEX(RAW_DATA!P:P, MATCH(A62, RAW_DATA!A:A, 0)) = "",
     "",
     INDEX(RAW_DATA!P:P, MATCH(A62, RAW_DATA!A:A, 0))
  ),
  ""
)</f>
        <v/>
      </c>
      <c r="H62" s="87" t="str">
        <f t="array" ref="H62">IFERROR(
  IF(
    ISNUMBER(MATCH(A62, RAW_DATA!A:A, 0)),
    IF(
      OR(
        INDEX(RAW_DATA!P:P, MATCH(A62, RAW_DATA!A:A, 0)) = "",
        INDEX(RAW_DATA!W:W, MATCH(A62, RAW_DATA!A:A, 0)) = "UNPAID"
      ),
      "",
      INDEX(RAW_DATA!V:V, MATCH(A62, RAW_DATA!A:A, 0))
    ),
    ""
  ),
  ""
)</f>
        <v/>
      </c>
      <c r="I62" s="88" t="str">
        <f t="array" ref="I62">IFERROR(
  IF(
    OR(
      INDEX(RAW_DATA!P:P, MATCH(A62, RAW_DATA!A:A, 0)) = "",
      INDEX(RAW_DATA!W:W, MATCH(A62, RAW_DATA!A:A, 0)) = "UNPAID"
    ),
    "",
    INDEX(RAW_DATA!S:S, MATCH(A62, RAW_DATA!A:A, 0))
  ),
  ""
)</f>
        <v/>
      </c>
      <c r="J62" s="88" t="str">
        <f t="array" ref="J62">IFERROR(
  IF(
    INDEX(RAW_DATA!P:P, MATCH(A62, RAW_DATA!A:A, 0)) = "",
    "Not Billed",
    INDEX(RAW_DATA!W:W, MATCH(A62, RAW_DATA!A:A, 0))
  ),
  "Not Billed"
)</f>
        <v>Not Billed</v>
      </c>
      <c r="K62" s="86"/>
      <c r="L62" s="86"/>
    </row>
    <row r="63" spans="1:12" ht="26.25" customHeight="1">
      <c r="A63" s="85" t="str">
        <f t="shared" si="0"/>
        <v>25S-062</v>
      </c>
      <c r="B63" s="86"/>
      <c r="C63" s="86"/>
      <c r="D63" s="86"/>
      <c r="E63" s="86"/>
      <c r="F63" s="86"/>
      <c r="G63" s="86" t="str">
        <f t="array" ref="G63">IFERROR(
  IF(INDEX(RAW_DATA!P:P, MATCH(A63, RAW_DATA!A:A, 0)) = "",
     "",
     INDEX(RAW_DATA!P:P, MATCH(A63, RAW_DATA!A:A, 0))
  ),
  ""
)</f>
        <v/>
      </c>
      <c r="H63" s="87" t="str">
        <f t="array" ref="H63">IFERROR(
  IF(
    ISNUMBER(MATCH(A63, RAW_DATA!A:A, 0)),
    IF(
      OR(
        INDEX(RAW_DATA!P:P, MATCH(A63, RAW_DATA!A:A, 0)) = "",
        INDEX(RAW_DATA!W:W, MATCH(A63, RAW_DATA!A:A, 0)) = "UNPAID"
      ),
      "",
      INDEX(RAW_DATA!V:V, MATCH(A63, RAW_DATA!A:A, 0))
    ),
    ""
  ),
  ""
)</f>
        <v/>
      </c>
      <c r="I63" s="88" t="str">
        <f t="array" ref="I63">IFERROR(
  IF(
    OR(
      INDEX(RAW_DATA!P:P, MATCH(A63, RAW_DATA!A:A, 0)) = "",
      INDEX(RAW_DATA!W:W, MATCH(A63, RAW_DATA!A:A, 0)) = "UNPAID"
    ),
    "",
    INDEX(RAW_DATA!S:S, MATCH(A63, RAW_DATA!A:A, 0))
  ),
  ""
)</f>
        <v/>
      </c>
      <c r="J63" s="88" t="str">
        <f t="array" ref="J63">IFERROR(
  IF(
    INDEX(RAW_DATA!P:P, MATCH(A63, RAW_DATA!A:A, 0)) = "",
    "Not Billed",
    INDEX(RAW_DATA!W:W, MATCH(A63, RAW_DATA!A:A, 0))
  ),
  "Not Billed"
)</f>
        <v>Not Billed</v>
      </c>
      <c r="K63" s="86"/>
      <c r="L63" s="86"/>
    </row>
    <row r="64" spans="1:12" ht="26.25" customHeight="1">
      <c r="A64" s="85" t="str">
        <f t="shared" si="0"/>
        <v>25S-063</v>
      </c>
      <c r="B64" s="86"/>
      <c r="C64" s="86"/>
      <c r="D64" s="86"/>
      <c r="E64" s="86"/>
      <c r="F64" s="86"/>
      <c r="G64" s="86" t="str">
        <f t="array" ref="G64">IFERROR(
  IF(INDEX(RAW_DATA!P:P, MATCH(A64, RAW_DATA!A:A, 0)) = "",
     "",
     INDEX(RAW_DATA!P:P, MATCH(A64, RAW_DATA!A:A, 0))
  ),
  ""
)</f>
        <v/>
      </c>
      <c r="H64" s="87" t="str">
        <f t="array" ref="H64">IFERROR(
  IF(
    ISNUMBER(MATCH(A64, RAW_DATA!A:A, 0)),
    IF(
      OR(
        INDEX(RAW_DATA!P:P, MATCH(A64, RAW_DATA!A:A, 0)) = "",
        INDEX(RAW_DATA!W:W, MATCH(A64, RAW_DATA!A:A, 0)) = "UNPAID"
      ),
      "",
      INDEX(RAW_DATA!V:V, MATCH(A64, RAW_DATA!A:A, 0))
    ),
    ""
  ),
  ""
)</f>
        <v/>
      </c>
      <c r="I64" s="88" t="str">
        <f t="array" ref="I64">IFERROR(
  IF(
    OR(
      INDEX(RAW_DATA!P:P, MATCH(A64, RAW_DATA!A:A, 0)) = "",
      INDEX(RAW_DATA!W:W, MATCH(A64, RAW_DATA!A:A, 0)) = "UNPAID"
    ),
    "",
    INDEX(RAW_DATA!S:S, MATCH(A64, RAW_DATA!A:A, 0))
  ),
  ""
)</f>
        <v/>
      </c>
      <c r="J64" s="88" t="str">
        <f t="array" ref="J64">IFERROR(
  IF(
    INDEX(RAW_DATA!P:P, MATCH(A64, RAW_DATA!A:A, 0)) = "",
    "Not Billed",
    INDEX(RAW_DATA!W:W, MATCH(A64, RAW_DATA!A:A, 0))
  ),
  "Not Billed"
)</f>
        <v>Not Billed</v>
      </c>
      <c r="K64" s="86"/>
      <c r="L64" s="86"/>
    </row>
    <row r="65" spans="1:12" ht="26.25" customHeight="1">
      <c r="A65" s="85" t="str">
        <f t="shared" si="0"/>
        <v>25S-064</v>
      </c>
      <c r="B65" s="86"/>
      <c r="C65" s="86"/>
      <c r="D65" s="86"/>
      <c r="E65" s="86"/>
      <c r="F65" s="86"/>
      <c r="G65" s="86" t="str">
        <f t="array" ref="G65">IFERROR(
  IF(INDEX(RAW_DATA!P:P, MATCH(A65, RAW_DATA!A:A, 0)) = "",
     "",
     INDEX(RAW_DATA!P:P, MATCH(A65, RAW_DATA!A:A, 0))
  ),
  ""
)</f>
        <v/>
      </c>
      <c r="H65" s="87" t="str">
        <f t="array" ref="H65">IFERROR(
  IF(
    ISNUMBER(MATCH(A65, RAW_DATA!A:A, 0)),
    IF(
      OR(
        INDEX(RAW_DATA!P:P, MATCH(A65, RAW_DATA!A:A, 0)) = "",
        INDEX(RAW_DATA!W:W, MATCH(A65, RAW_DATA!A:A, 0)) = "UNPAID"
      ),
      "",
      INDEX(RAW_DATA!V:V, MATCH(A65, RAW_DATA!A:A, 0))
    ),
    ""
  ),
  ""
)</f>
        <v/>
      </c>
      <c r="I65" s="88" t="str">
        <f t="array" ref="I65">IFERROR(
  IF(
    OR(
      INDEX(RAW_DATA!P:P, MATCH(A65, RAW_DATA!A:A, 0)) = "",
      INDEX(RAW_DATA!W:W, MATCH(A65, RAW_DATA!A:A, 0)) = "UNPAID"
    ),
    "",
    INDEX(RAW_DATA!S:S, MATCH(A65, RAW_DATA!A:A, 0))
  ),
  ""
)</f>
        <v/>
      </c>
      <c r="J65" s="88" t="str">
        <f t="array" ref="J65">IFERROR(
  IF(
    INDEX(RAW_DATA!P:P, MATCH(A65, RAW_DATA!A:A, 0)) = "",
    "Not Billed",
    INDEX(RAW_DATA!W:W, MATCH(A65, RAW_DATA!A:A, 0))
  ),
  "Not Billed"
)</f>
        <v>Not Billed</v>
      </c>
      <c r="K65" s="86"/>
      <c r="L65" s="86"/>
    </row>
    <row r="66" spans="1:12" ht="26.25" customHeight="1">
      <c r="A66" s="85" t="str">
        <f t="shared" si="0"/>
        <v>25S-065</v>
      </c>
      <c r="B66" s="86"/>
      <c r="C66" s="86"/>
      <c r="D66" s="86"/>
      <c r="E66" s="86"/>
      <c r="F66" s="86"/>
      <c r="G66" s="86" t="str">
        <f t="array" ref="G66">IFERROR(
  IF(INDEX(RAW_DATA!P:P, MATCH(A66, RAW_DATA!A:A, 0)) = "",
     "",
     INDEX(RAW_DATA!P:P, MATCH(A66, RAW_DATA!A:A, 0))
  ),
  ""
)</f>
        <v/>
      </c>
      <c r="H66" s="87" t="str">
        <f t="array" ref="H66">IFERROR(
  IF(
    ISNUMBER(MATCH(A66, RAW_DATA!A:A, 0)),
    IF(
      OR(
        INDEX(RAW_DATA!P:P, MATCH(A66, RAW_DATA!A:A, 0)) = "",
        INDEX(RAW_DATA!W:W, MATCH(A66, RAW_DATA!A:A, 0)) = "UNPAID"
      ),
      "",
      INDEX(RAW_DATA!V:V, MATCH(A66, RAW_DATA!A:A, 0))
    ),
    ""
  ),
  ""
)</f>
        <v/>
      </c>
      <c r="I66" s="88" t="str">
        <f t="array" ref="I66">IFERROR(
  IF(
    OR(
      INDEX(RAW_DATA!P:P, MATCH(A66, RAW_DATA!A:A, 0)) = "",
      INDEX(RAW_DATA!W:W, MATCH(A66, RAW_DATA!A:A, 0)) = "UNPAID"
    ),
    "",
    INDEX(RAW_DATA!S:S, MATCH(A66, RAW_DATA!A:A, 0))
  ),
  ""
)</f>
        <v/>
      </c>
      <c r="J66" s="88" t="str">
        <f t="array" ref="J66">IFERROR(
  IF(
    INDEX(RAW_DATA!P:P, MATCH(A66, RAW_DATA!A:A, 0)) = "",
    "Not Billed",
    INDEX(RAW_DATA!W:W, MATCH(A66, RAW_DATA!A:A, 0))
  ),
  "Not Billed"
)</f>
        <v>Not Billed</v>
      </c>
      <c r="K66" s="86"/>
      <c r="L66" s="86"/>
    </row>
    <row r="67" spans="1:12" ht="26.25" customHeight="1">
      <c r="A67" s="85" t="str">
        <f t="shared" si="0"/>
        <v>25S-066</v>
      </c>
      <c r="B67" s="86"/>
      <c r="C67" s="86"/>
      <c r="D67" s="86"/>
      <c r="E67" s="86"/>
      <c r="F67" s="86"/>
      <c r="G67" s="86" t="str">
        <f t="array" ref="G67">IFERROR(
  IF(INDEX(RAW_DATA!P:P, MATCH(A67, RAW_DATA!A:A, 0)) = "",
     "",
     INDEX(RAW_DATA!P:P, MATCH(A67, RAW_DATA!A:A, 0))
  ),
  ""
)</f>
        <v/>
      </c>
      <c r="H67" s="87" t="str">
        <f t="array" ref="H67">IFERROR(
  IF(
    ISNUMBER(MATCH(A67, RAW_DATA!A:A, 0)),
    IF(
      OR(
        INDEX(RAW_DATA!P:P, MATCH(A67, RAW_DATA!A:A, 0)) = "",
        INDEX(RAW_DATA!W:W, MATCH(A67, RAW_DATA!A:A, 0)) = "UNPAID"
      ),
      "",
      INDEX(RAW_DATA!V:V, MATCH(A67, RAW_DATA!A:A, 0))
    ),
    ""
  ),
  ""
)</f>
        <v/>
      </c>
      <c r="I67" s="88" t="str">
        <f t="array" ref="I67">IFERROR(
  IF(
    OR(
      INDEX(RAW_DATA!P:P, MATCH(A67, RAW_DATA!A:A, 0)) = "",
      INDEX(RAW_DATA!W:W, MATCH(A67, RAW_DATA!A:A, 0)) = "UNPAID"
    ),
    "",
    INDEX(RAW_DATA!S:S, MATCH(A67, RAW_DATA!A:A, 0))
  ),
  ""
)</f>
        <v/>
      </c>
      <c r="J67" s="88" t="str">
        <f t="array" ref="J67">IFERROR(
  IF(
    INDEX(RAW_DATA!P:P, MATCH(A67, RAW_DATA!A:A, 0)) = "",
    "Not Billed",
    INDEX(RAW_DATA!W:W, MATCH(A67, RAW_DATA!A:A, 0))
  ),
  "Not Billed"
)</f>
        <v>Not Billed</v>
      </c>
      <c r="K67" s="86"/>
      <c r="L67" s="86"/>
    </row>
    <row r="68" spans="1:12" ht="26.25" customHeight="1">
      <c r="A68" s="85" t="str">
        <f t="shared" si="0"/>
        <v>25S-067</v>
      </c>
      <c r="B68" s="86"/>
      <c r="C68" s="86"/>
      <c r="D68" s="86"/>
      <c r="E68" s="86"/>
      <c r="F68" s="86"/>
      <c r="G68" s="86" t="str">
        <f t="array" ref="G68">IFERROR(
  IF(INDEX(RAW_DATA!P:P, MATCH(A68, RAW_DATA!A:A, 0)) = "",
     "",
     INDEX(RAW_DATA!P:P, MATCH(A68, RAW_DATA!A:A, 0))
  ),
  ""
)</f>
        <v/>
      </c>
      <c r="H68" s="87" t="str">
        <f t="array" ref="H68">IFERROR(
  IF(
    ISNUMBER(MATCH(A68, RAW_DATA!A:A, 0)),
    IF(
      OR(
        INDEX(RAW_DATA!P:P, MATCH(A68, RAW_DATA!A:A, 0)) = "",
        INDEX(RAW_DATA!W:W, MATCH(A68, RAW_DATA!A:A, 0)) = "UNPAID"
      ),
      "",
      INDEX(RAW_DATA!V:V, MATCH(A68, RAW_DATA!A:A, 0))
    ),
    ""
  ),
  ""
)</f>
        <v/>
      </c>
      <c r="I68" s="88" t="str">
        <f t="array" ref="I68">IFERROR(
  IF(
    OR(
      INDEX(RAW_DATA!P:P, MATCH(A68, RAW_DATA!A:A, 0)) = "",
      INDEX(RAW_DATA!W:W, MATCH(A68, RAW_DATA!A:A, 0)) = "UNPAID"
    ),
    "",
    INDEX(RAW_DATA!S:S, MATCH(A68, RAW_DATA!A:A, 0))
  ),
  ""
)</f>
        <v/>
      </c>
      <c r="J68" s="88" t="str">
        <f t="array" ref="J68">IFERROR(
  IF(
    INDEX(RAW_DATA!P:P, MATCH(A68, RAW_DATA!A:A, 0)) = "",
    "Not Billed",
    INDEX(RAW_DATA!W:W, MATCH(A68, RAW_DATA!A:A, 0))
  ),
  "Not Billed"
)</f>
        <v>Not Billed</v>
      </c>
      <c r="K68" s="86"/>
      <c r="L68" s="86"/>
    </row>
    <row r="69" spans="1:12" ht="26.25" customHeight="1">
      <c r="A69" s="85" t="str">
        <f t="shared" si="0"/>
        <v>25S-068</v>
      </c>
      <c r="B69" s="86"/>
      <c r="C69" s="86"/>
      <c r="D69" s="86"/>
      <c r="E69" s="86"/>
      <c r="F69" s="86"/>
      <c r="G69" s="86" t="str">
        <f t="array" ref="G69">IFERROR(
  IF(INDEX(RAW_DATA!P:P, MATCH(A69, RAW_DATA!A:A, 0)) = "",
     "",
     INDEX(RAW_DATA!P:P, MATCH(A69, RAW_DATA!A:A, 0))
  ),
  ""
)</f>
        <v/>
      </c>
      <c r="H69" s="87" t="str">
        <f t="array" ref="H69">IFERROR(
  IF(
    ISNUMBER(MATCH(A69, RAW_DATA!A:A, 0)),
    IF(
      OR(
        INDEX(RAW_DATA!P:P, MATCH(A69, RAW_DATA!A:A, 0)) = "",
        INDEX(RAW_DATA!W:W, MATCH(A69, RAW_DATA!A:A, 0)) = "UNPAID"
      ),
      "",
      INDEX(RAW_DATA!V:V, MATCH(A69, RAW_DATA!A:A, 0))
    ),
    ""
  ),
  ""
)</f>
        <v/>
      </c>
      <c r="I69" s="88" t="str">
        <f t="array" ref="I69">IFERROR(
  IF(
    OR(
      INDEX(RAW_DATA!P:P, MATCH(A69, RAW_DATA!A:A, 0)) = "",
      INDEX(RAW_DATA!W:W, MATCH(A69, RAW_DATA!A:A, 0)) = "UNPAID"
    ),
    "",
    INDEX(RAW_DATA!S:S, MATCH(A69, RAW_DATA!A:A, 0))
  ),
  ""
)</f>
        <v/>
      </c>
      <c r="J69" s="88" t="str">
        <f t="array" ref="J69">IFERROR(
  IF(
    INDEX(RAW_DATA!P:P, MATCH(A69, RAW_DATA!A:A, 0)) = "",
    "Not Billed",
    INDEX(RAW_DATA!W:W, MATCH(A69, RAW_DATA!A:A, 0))
  ),
  "Not Billed"
)</f>
        <v>Not Billed</v>
      </c>
      <c r="K69" s="86"/>
      <c r="L69" s="86"/>
    </row>
    <row r="70" spans="1:12" ht="26.25" customHeight="1">
      <c r="A70" s="85" t="str">
        <f t="shared" si="0"/>
        <v>25S-069</v>
      </c>
      <c r="B70" s="86"/>
      <c r="C70" s="86"/>
      <c r="D70" s="86"/>
      <c r="E70" s="86"/>
      <c r="F70" s="86"/>
      <c r="G70" s="86" t="str">
        <f t="array" ref="G70">IFERROR(
  IF(INDEX(RAW_DATA!P:P, MATCH(A70, RAW_DATA!A:A, 0)) = "",
     "",
     INDEX(RAW_DATA!P:P, MATCH(A70, RAW_DATA!A:A, 0))
  ),
  ""
)</f>
        <v/>
      </c>
      <c r="H70" s="87" t="str">
        <f t="array" ref="H70">IFERROR(
  IF(
    ISNUMBER(MATCH(A70, RAW_DATA!A:A, 0)),
    IF(
      OR(
        INDEX(RAW_DATA!P:P, MATCH(A70, RAW_DATA!A:A, 0)) = "",
        INDEX(RAW_DATA!W:W, MATCH(A70, RAW_DATA!A:A, 0)) = "UNPAID"
      ),
      "",
      INDEX(RAW_DATA!V:V, MATCH(A70, RAW_DATA!A:A, 0))
    ),
    ""
  ),
  ""
)</f>
        <v/>
      </c>
      <c r="I70" s="88" t="str">
        <f t="array" ref="I70">IFERROR(
  IF(
    OR(
      INDEX(RAW_DATA!P:P, MATCH(A70, RAW_DATA!A:A, 0)) = "",
      INDEX(RAW_DATA!W:W, MATCH(A70, RAW_DATA!A:A, 0)) = "UNPAID"
    ),
    "",
    INDEX(RAW_DATA!S:S, MATCH(A70, RAW_DATA!A:A, 0))
  ),
  ""
)</f>
        <v/>
      </c>
      <c r="J70" s="88" t="str">
        <f t="array" ref="J70">IFERROR(
  IF(
    INDEX(RAW_DATA!P:P, MATCH(A70, RAW_DATA!A:A, 0)) = "",
    "Not Billed",
    INDEX(RAW_DATA!W:W, MATCH(A70, RAW_DATA!A:A, 0))
  ),
  "Not Billed"
)</f>
        <v>Not Billed</v>
      </c>
      <c r="K70" s="86"/>
      <c r="L70" s="86"/>
    </row>
    <row r="71" spans="1:12" ht="26.25" customHeight="1">
      <c r="A71" s="85" t="str">
        <f t="shared" si="0"/>
        <v>25S-070</v>
      </c>
      <c r="B71" s="86"/>
      <c r="C71" s="86"/>
      <c r="D71" s="86"/>
      <c r="E71" s="86"/>
      <c r="F71" s="86"/>
      <c r="G71" s="86" t="str">
        <f t="array" ref="G71">IFERROR(
  IF(INDEX(RAW_DATA!P:P, MATCH(A71, RAW_DATA!A:A, 0)) = "",
     "",
     INDEX(RAW_DATA!P:P, MATCH(A71, RAW_DATA!A:A, 0))
  ),
  ""
)</f>
        <v/>
      </c>
      <c r="H71" s="87" t="str">
        <f t="array" ref="H71">IFERROR(
  IF(
    ISNUMBER(MATCH(A71, RAW_DATA!A:A, 0)),
    IF(
      OR(
        INDEX(RAW_DATA!P:P, MATCH(A71, RAW_DATA!A:A, 0)) = "",
        INDEX(RAW_DATA!W:W, MATCH(A71, RAW_DATA!A:A, 0)) = "UNPAID"
      ),
      "",
      INDEX(RAW_DATA!V:V, MATCH(A71, RAW_DATA!A:A, 0))
    ),
    ""
  ),
  ""
)</f>
        <v/>
      </c>
      <c r="I71" s="88" t="str">
        <f t="array" ref="I71">IFERROR(
  IF(
    OR(
      INDEX(RAW_DATA!P:P, MATCH(A71, RAW_DATA!A:A, 0)) = "",
      INDEX(RAW_DATA!W:W, MATCH(A71, RAW_DATA!A:A, 0)) = "UNPAID"
    ),
    "",
    INDEX(RAW_DATA!S:S, MATCH(A71, RAW_DATA!A:A, 0))
  ),
  ""
)</f>
        <v/>
      </c>
      <c r="J71" s="88" t="str">
        <f t="array" ref="J71">IFERROR(
  IF(
    INDEX(RAW_DATA!P:P, MATCH(A71, RAW_DATA!A:A, 0)) = "",
    "Not Billed",
    INDEX(RAW_DATA!W:W, MATCH(A71, RAW_DATA!A:A, 0))
  ),
  "Not Billed"
)</f>
        <v>Not Billed</v>
      </c>
      <c r="K71" s="86"/>
      <c r="L71" s="86"/>
    </row>
    <row r="72" spans="1:12" ht="26.25" customHeight="1">
      <c r="A72" s="85" t="str">
        <f t="shared" si="0"/>
        <v>25S-071</v>
      </c>
      <c r="B72" s="86"/>
      <c r="C72" s="86"/>
      <c r="D72" s="86"/>
      <c r="E72" s="86"/>
      <c r="F72" s="86"/>
      <c r="G72" s="86" t="str">
        <f t="array" ref="G72">IFERROR(
  IF(INDEX(RAW_DATA!P:P, MATCH(A72, RAW_DATA!A:A, 0)) = "",
     "",
     INDEX(RAW_DATA!P:P, MATCH(A72, RAW_DATA!A:A, 0))
  ),
  ""
)</f>
        <v/>
      </c>
      <c r="H72" s="87" t="str">
        <f t="array" ref="H72">IFERROR(
  IF(
    ISNUMBER(MATCH(A72, RAW_DATA!A:A, 0)),
    IF(
      OR(
        INDEX(RAW_DATA!P:P, MATCH(A72, RAW_DATA!A:A, 0)) = "",
        INDEX(RAW_DATA!W:W, MATCH(A72, RAW_DATA!A:A, 0)) = "UNPAID"
      ),
      "",
      INDEX(RAW_DATA!V:V, MATCH(A72, RAW_DATA!A:A, 0))
    ),
    ""
  ),
  ""
)</f>
        <v/>
      </c>
      <c r="I72" s="88" t="str">
        <f t="array" ref="I72">IFERROR(
  IF(
    OR(
      INDEX(RAW_DATA!P:P, MATCH(A72, RAW_DATA!A:A, 0)) = "",
      INDEX(RAW_DATA!W:W, MATCH(A72, RAW_DATA!A:A, 0)) = "UNPAID"
    ),
    "",
    INDEX(RAW_DATA!S:S, MATCH(A72, RAW_DATA!A:A, 0))
  ),
  ""
)</f>
        <v/>
      </c>
      <c r="J72" s="88" t="str">
        <f t="array" ref="J72">IFERROR(
  IF(
    INDEX(RAW_DATA!P:P, MATCH(A72, RAW_DATA!A:A, 0)) = "",
    "Not Billed",
    INDEX(RAW_DATA!W:W, MATCH(A72, RAW_DATA!A:A, 0))
  ),
  "Not Billed"
)</f>
        <v>Not Billed</v>
      </c>
      <c r="K72" s="86"/>
      <c r="L72" s="86"/>
    </row>
    <row r="73" spans="1:12" ht="26.25" customHeight="1">
      <c r="A73" s="85" t="str">
        <f t="shared" si="0"/>
        <v>25S-072</v>
      </c>
      <c r="B73" s="86"/>
      <c r="C73" s="86"/>
      <c r="D73" s="86"/>
      <c r="E73" s="86"/>
      <c r="F73" s="86"/>
      <c r="G73" s="86" t="str">
        <f t="array" ref="G73">IFERROR(
  IF(INDEX(RAW_DATA!P:P, MATCH(A73, RAW_DATA!A:A, 0)) = "",
     "",
     INDEX(RAW_DATA!P:P, MATCH(A73, RAW_DATA!A:A, 0))
  ),
  ""
)</f>
        <v/>
      </c>
      <c r="H73" s="87" t="str">
        <f t="array" ref="H73">IFERROR(
  IF(
    ISNUMBER(MATCH(A73, RAW_DATA!A:A, 0)),
    IF(
      OR(
        INDEX(RAW_DATA!P:P, MATCH(A73, RAW_DATA!A:A, 0)) = "",
        INDEX(RAW_DATA!W:W, MATCH(A73, RAW_DATA!A:A, 0)) = "UNPAID"
      ),
      "",
      INDEX(RAW_DATA!V:V, MATCH(A73, RAW_DATA!A:A, 0))
    ),
    ""
  ),
  ""
)</f>
        <v/>
      </c>
      <c r="I73" s="88" t="str">
        <f t="array" ref="I73">IFERROR(
  IF(
    OR(
      INDEX(RAW_DATA!P:P, MATCH(A73, RAW_DATA!A:A, 0)) = "",
      INDEX(RAW_DATA!W:W, MATCH(A73, RAW_DATA!A:A, 0)) = "UNPAID"
    ),
    "",
    INDEX(RAW_DATA!S:S, MATCH(A73, RAW_DATA!A:A, 0))
  ),
  ""
)</f>
        <v/>
      </c>
      <c r="J73" s="88" t="str">
        <f t="array" ref="J73">IFERROR(
  IF(
    INDEX(RAW_DATA!P:P, MATCH(A73, RAW_DATA!A:A, 0)) = "",
    "Not Billed",
    INDEX(RAW_DATA!W:W, MATCH(A73, RAW_DATA!A:A, 0))
  ),
  "Not Billed"
)</f>
        <v>Not Billed</v>
      </c>
      <c r="K73" s="86"/>
      <c r="L73" s="86"/>
    </row>
    <row r="74" spans="1:12" ht="26.25" customHeight="1">
      <c r="A74" s="85" t="str">
        <f t="shared" si="0"/>
        <v>25S-073</v>
      </c>
      <c r="B74" s="86"/>
      <c r="C74" s="86"/>
      <c r="D74" s="86"/>
      <c r="E74" s="86"/>
      <c r="F74" s="86"/>
      <c r="G74" s="86" t="str">
        <f t="array" ref="G74">IFERROR(
  IF(INDEX(RAW_DATA!P:P, MATCH(A74, RAW_DATA!A:A, 0)) = "",
     "",
     INDEX(RAW_DATA!P:P, MATCH(A74, RAW_DATA!A:A, 0))
  ),
  ""
)</f>
        <v/>
      </c>
      <c r="H74" s="87" t="str">
        <f t="array" ref="H74">IFERROR(
  IF(
    ISNUMBER(MATCH(A74, RAW_DATA!A:A, 0)),
    IF(
      OR(
        INDEX(RAW_DATA!P:P, MATCH(A74, RAW_DATA!A:A, 0)) = "",
        INDEX(RAW_DATA!W:W, MATCH(A74, RAW_DATA!A:A, 0)) = "UNPAID"
      ),
      "",
      INDEX(RAW_DATA!V:V, MATCH(A74, RAW_DATA!A:A, 0))
    ),
    ""
  ),
  ""
)</f>
        <v/>
      </c>
      <c r="I74" s="88" t="str">
        <f t="array" ref="I74">IFERROR(
  IF(
    OR(
      INDEX(RAW_DATA!P:P, MATCH(A74, RAW_DATA!A:A, 0)) = "",
      INDEX(RAW_DATA!W:W, MATCH(A74, RAW_DATA!A:A, 0)) = "UNPAID"
    ),
    "",
    INDEX(RAW_DATA!S:S, MATCH(A74, RAW_DATA!A:A, 0))
  ),
  ""
)</f>
        <v/>
      </c>
      <c r="J74" s="88" t="str">
        <f t="array" ref="J74">IFERROR(
  IF(
    INDEX(RAW_DATA!P:P, MATCH(A74, RAW_DATA!A:A, 0)) = "",
    "Not Billed",
    INDEX(RAW_DATA!W:W, MATCH(A74, RAW_DATA!A:A, 0))
  ),
  "Not Billed"
)</f>
        <v>Not Billed</v>
      </c>
      <c r="K74" s="86"/>
      <c r="L74" s="86"/>
    </row>
    <row r="75" spans="1:12" ht="26.25" customHeight="1">
      <c r="A75" s="85" t="str">
        <f t="shared" si="0"/>
        <v>25S-074</v>
      </c>
      <c r="B75" s="86"/>
      <c r="C75" s="86"/>
      <c r="D75" s="86"/>
      <c r="E75" s="86"/>
      <c r="F75" s="86"/>
      <c r="G75" s="86" t="str">
        <f t="array" ref="G75">IFERROR(
  IF(INDEX(RAW_DATA!P:P, MATCH(A75, RAW_DATA!A:A, 0)) = "",
     "",
     INDEX(RAW_DATA!P:P, MATCH(A75, RAW_DATA!A:A, 0))
  ),
  ""
)</f>
        <v/>
      </c>
      <c r="H75" s="87" t="str">
        <f t="array" ref="H75">IFERROR(
  IF(
    ISNUMBER(MATCH(A75, RAW_DATA!A:A, 0)),
    IF(
      OR(
        INDEX(RAW_DATA!P:P, MATCH(A75, RAW_DATA!A:A, 0)) = "",
        INDEX(RAW_DATA!W:W, MATCH(A75, RAW_DATA!A:A, 0)) = "UNPAID"
      ),
      "",
      INDEX(RAW_DATA!V:V, MATCH(A75, RAW_DATA!A:A, 0))
    ),
    ""
  ),
  ""
)</f>
        <v/>
      </c>
      <c r="I75" s="88" t="str">
        <f t="array" ref="I75">IFERROR(
  IF(
    OR(
      INDEX(RAW_DATA!P:P, MATCH(A75, RAW_DATA!A:A, 0)) = "",
      INDEX(RAW_DATA!W:W, MATCH(A75, RAW_DATA!A:A, 0)) = "UNPAID"
    ),
    "",
    INDEX(RAW_DATA!S:S, MATCH(A75, RAW_DATA!A:A, 0))
  ),
  ""
)</f>
        <v/>
      </c>
      <c r="J75" s="88" t="str">
        <f t="array" ref="J75">IFERROR(
  IF(
    INDEX(RAW_DATA!P:P, MATCH(A75, RAW_DATA!A:A, 0)) = "",
    "Not Billed",
    INDEX(RAW_DATA!W:W, MATCH(A75, RAW_DATA!A:A, 0))
  ),
  "Not Billed"
)</f>
        <v>Not Billed</v>
      </c>
      <c r="K75" s="86"/>
      <c r="L75" s="86"/>
    </row>
    <row r="76" spans="1:12" ht="26.25" customHeight="1">
      <c r="A76" s="85" t="str">
        <f t="shared" si="0"/>
        <v>25S-075</v>
      </c>
      <c r="B76" s="86"/>
      <c r="C76" s="86"/>
      <c r="D76" s="86"/>
      <c r="E76" s="86"/>
      <c r="F76" s="86"/>
      <c r="G76" s="86" t="str">
        <f t="array" ref="G76">IFERROR(
  IF(INDEX(RAW_DATA!P:P, MATCH(A76, RAW_DATA!A:A, 0)) = "",
     "",
     INDEX(RAW_DATA!P:P, MATCH(A76, RAW_DATA!A:A, 0))
  ),
  ""
)</f>
        <v/>
      </c>
      <c r="H76" s="87" t="str">
        <f t="array" ref="H76">IFERROR(
  IF(
    ISNUMBER(MATCH(A76, RAW_DATA!A:A, 0)),
    IF(
      OR(
        INDEX(RAW_DATA!P:P, MATCH(A76, RAW_DATA!A:A, 0)) = "",
        INDEX(RAW_DATA!W:W, MATCH(A76, RAW_DATA!A:A, 0)) = "UNPAID"
      ),
      "",
      INDEX(RAW_DATA!V:V, MATCH(A76, RAW_DATA!A:A, 0))
    ),
    ""
  ),
  ""
)</f>
        <v/>
      </c>
      <c r="I76" s="88" t="str">
        <f t="array" ref="I76">IFERROR(
  IF(
    OR(
      INDEX(RAW_DATA!P:P, MATCH(A76, RAW_DATA!A:A, 0)) = "",
      INDEX(RAW_DATA!W:W, MATCH(A76, RAW_DATA!A:A, 0)) = "UNPAID"
    ),
    "",
    INDEX(RAW_DATA!S:S, MATCH(A76, RAW_DATA!A:A, 0))
  ),
  ""
)</f>
        <v/>
      </c>
      <c r="J76" s="88" t="str">
        <f t="array" ref="J76">IFERROR(
  IF(
    INDEX(RAW_DATA!P:P, MATCH(A76, RAW_DATA!A:A, 0)) = "",
    "Not Billed",
    INDEX(RAW_DATA!W:W, MATCH(A76, RAW_DATA!A:A, 0))
  ),
  "Not Billed"
)</f>
        <v>Not Billed</v>
      </c>
      <c r="K76" s="86"/>
      <c r="L76" s="86"/>
    </row>
    <row r="77" spans="1:12" ht="26.25" customHeight="1">
      <c r="A77" s="85" t="str">
        <f t="shared" si="0"/>
        <v>25S-076</v>
      </c>
      <c r="B77" s="86"/>
      <c r="C77" s="86"/>
      <c r="D77" s="86"/>
      <c r="E77" s="86"/>
      <c r="F77" s="86"/>
      <c r="G77" s="86" t="str">
        <f t="array" ref="G77">IFERROR(
  IF(INDEX(RAW_DATA!P:P, MATCH(A77, RAW_DATA!A:A, 0)) = "",
     "",
     INDEX(RAW_DATA!P:P, MATCH(A77, RAW_DATA!A:A, 0))
  ),
  ""
)</f>
        <v/>
      </c>
      <c r="H77" s="87" t="str">
        <f t="array" ref="H77">IFERROR(
  IF(
    ISNUMBER(MATCH(A77, RAW_DATA!A:A, 0)),
    IF(
      OR(
        INDEX(RAW_DATA!P:P, MATCH(A77, RAW_DATA!A:A, 0)) = "",
        INDEX(RAW_DATA!W:W, MATCH(A77, RAW_DATA!A:A, 0)) = "UNPAID"
      ),
      "",
      INDEX(RAW_DATA!V:V, MATCH(A77, RAW_DATA!A:A, 0))
    ),
    ""
  ),
  ""
)</f>
        <v/>
      </c>
      <c r="I77" s="88" t="str">
        <f t="array" ref="I77">IFERROR(
  IF(
    OR(
      INDEX(RAW_DATA!P:P, MATCH(A77, RAW_DATA!A:A, 0)) = "",
      INDEX(RAW_DATA!W:W, MATCH(A77, RAW_DATA!A:A, 0)) = "UNPAID"
    ),
    "",
    INDEX(RAW_DATA!S:S, MATCH(A77, RAW_DATA!A:A, 0))
  ),
  ""
)</f>
        <v/>
      </c>
      <c r="J77" s="88" t="str">
        <f t="array" ref="J77">IFERROR(
  IF(
    INDEX(RAW_DATA!P:P, MATCH(A77, RAW_DATA!A:A, 0)) = "",
    "Not Billed",
    INDEX(RAW_DATA!W:W, MATCH(A77, RAW_DATA!A:A, 0))
  ),
  "Not Billed"
)</f>
        <v>Not Billed</v>
      </c>
      <c r="K77" s="86"/>
      <c r="L77" s="86"/>
    </row>
    <row r="78" spans="1:12" ht="26.25" customHeight="1">
      <c r="A78" s="85" t="str">
        <f t="shared" si="0"/>
        <v>25S-077</v>
      </c>
      <c r="B78" s="86"/>
      <c r="C78" s="86"/>
      <c r="D78" s="86"/>
      <c r="E78" s="86"/>
      <c r="F78" s="86"/>
      <c r="G78" s="86" t="str">
        <f t="array" ref="G78">IFERROR(
  IF(INDEX(RAW_DATA!P:P, MATCH(A78, RAW_DATA!A:A, 0)) = "",
     "",
     INDEX(RAW_DATA!P:P, MATCH(A78, RAW_DATA!A:A, 0))
  ),
  ""
)</f>
        <v/>
      </c>
      <c r="H78" s="87" t="str">
        <f t="array" ref="H78">IFERROR(
  IF(
    ISNUMBER(MATCH(A78, RAW_DATA!A:A, 0)),
    IF(
      OR(
        INDEX(RAW_DATA!P:P, MATCH(A78, RAW_DATA!A:A, 0)) = "",
        INDEX(RAW_DATA!W:W, MATCH(A78, RAW_DATA!A:A, 0)) = "UNPAID"
      ),
      "",
      INDEX(RAW_DATA!V:V, MATCH(A78, RAW_DATA!A:A, 0))
    ),
    ""
  ),
  ""
)</f>
        <v/>
      </c>
      <c r="I78" s="88" t="str">
        <f t="array" ref="I78">IFERROR(
  IF(
    OR(
      INDEX(RAW_DATA!P:P, MATCH(A78, RAW_DATA!A:A, 0)) = "",
      INDEX(RAW_DATA!W:W, MATCH(A78, RAW_DATA!A:A, 0)) = "UNPAID"
    ),
    "",
    INDEX(RAW_DATA!S:S, MATCH(A78, RAW_DATA!A:A, 0))
  ),
  ""
)</f>
        <v/>
      </c>
      <c r="J78" s="88" t="str">
        <f t="array" ref="J78">IFERROR(
  IF(
    INDEX(RAW_DATA!P:P, MATCH(A78, RAW_DATA!A:A, 0)) = "",
    "Not Billed",
    INDEX(RAW_DATA!W:W, MATCH(A78, RAW_DATA!A:A, 0))
  ),
  "Not Billed"
)</f>
        <v>Not Billed</v>
      </c>
      <c r="K78" s="86"/>
      <c r="L78" s="86"/>
    </row>
    <row r="79" spans="1:12" ht="26.25" customHeight="1">
      <c r="A79" s="85" t="str">
        <f t="shared" si="0"/>
        <v>25S-078</v>
      </c>
      <c r="B79" s="86"/>
      <c r="C79" s="86"/>
      <c r="D79" s="86"/>
      <c r="E79" s="86"/>
      <c r="F79" s="86"/>
      <c r="G79" s="86" t="str">
        <f t="array" ref="G79">IFERROR(
  IF(INDEX(RAW_DATA!P:P, MATCH(A79, RAW_DATA!A:A, 0)) = "",
     "",
     INDEX(RAW_DATA!P:P, MATCH(A79, RAW_DATA!A:A, 0))
  ),
  ""
)</f>
        <v/>
      </c>
      <c r="H79" s="87" t="str">
        <f t="array" ref="H79">IFERROR(
  IF(
    ISNUMBER(MATCH(A79, RAW_DATA!A:A, 0)),
    IF(
      OR(
        INDEX(RAW_DATA!P:P, MATCH(A79, RAW_DATA!A:A, 0)) = "",
        INDEX(RAW_DATA!W:W, MATCH(A79, RAW_DATA!A:A, 0)) = "UNPAID"
      ),
      "",
      INDEX(RAW_DATA!V:V, MATCH(A79, RAW_DATA!A:A, 0))
    ),
    ""
  ),
  ""
)</f>
        <v/>
      </c>
      <c r="I79" s="88" t="str">
        <f t="array" ref="I79">IFERROR(
  IF(
    OR(
      INDEX(RAW_DATA!P:P, MATCH(A79, RAW_DATA!A:A, 0)) = "",
      INDEX(RAW_DATA!W:W, MATCH(A79, RAW_DATA!A:A, 0)) = "UNPAID"
    ),
    "",
    INDEX(RAW_DATA!S:S, MATCH(A79, RAW_DATA!A:A, 0))
  ),
  ""
)</f>
        <v/>
      </c>
      <c r="J79" s="88" t="str">
        <f t="array" ref="J79">IFERROR(
  IF(
    INDEX(RAW_DATA!P:P, MATCH(A79, RAW_DATA!A:A, 0)) = "",
    "Not Billed",
    INDEX(RAW_DATA!W:W, MATCH(A79, RAW_DATA!A:A, 0))
  ),
  "Not Billed"
)</f>
        <v>Not Billed</v>
      </c>
      <c r="K79" s="86"/>
      <c r="L79" s="86"/>
    </row>
    <row r="80" spans="1:12" ht="26.25" customHeight="1">
      <c r="A80" s="85" t="str">
        <f t="shared" si="0"/>
        <v>25S-079</v>
      </c>
      <c r="B80" s="86"/>
      <c r="C80" s="86"/>
      <c r="D80" s="86"/>
      <c r="E80" s="86"/>
      <c r="F80" s="86"/>
      <c r="G80" s="86" t="str">
        <f t="array" ref="G80">IFERROR(
  IF(INDEX(RAW_DATA!P:P, MATCH(A80, RAW_DATA!A:A, 0)) = "",
     "",
     INDEX(RAW_DATA!P:P, MATCH(A80, RAW_DATA!A:A, 0))
  ),
  ""
)</f>
        <v/>
      </c>
      <c r="H80" s="87" t="str">
        <f t="array" ref="H80">IFERROR(
  IF(
    ISNUMBER(MATCH(A80, RAW_DATA!A:A, 0)),
    IF(
      OR(
        INDEX(RAW_DATA!P:P, MATCH(A80, RAW_DATA!A:A, 0)) = "",
        INDEX(RAW_DATA!W:W, MATCH(A80, RAW_DATA!A:A, 0)) = "UNPAID"
      ),
      "",
      INDEX(RAW_DATA!V:V, MATCH(A80, RAW_DATA!A:A, 0))
    ),
    ""
  ),
  ""
)</f>
        <v/>
      </c>
      <c r="I80" s="88" t="str">
        <f t="array" ref="I80">IFERROR(
  IF(
    OR(
      INDEX(RAW_DATA!P:P, MATCH(A80, RAW_DATA!A:A, 0)) = "",
      INDEX(RAW_DATA!W:W, MATCH(A80, RAW_DATA!A:A, 0)) = "UNPAID"
    ),
    "",
    INDEX(RAW_DATA!S:S, MATCH(A80, RAW_DATA!A:A, 0))
  ),
  ""
)</f>
        <v/>
      </c>
      <c r="J80" s="88" t="str">
        <f t="array" ref="J80">IFERROR(
  IF(
    INDEX(RAW_DATA!P:P, MATCH(A80, RAW_DATA!A:A, 0)) = "",
    "Not Billed",
    INDEX(RAW_DATA!W:W, MATCH(A80, RAW_DATA!A:A, 0))
  ),
  "Not Billed"
)</f>
        <v>Not Billed</v>
      </c>
      <c r="K80" s="86"/>
      <c r="L80" s="86"/>
    </row>
    <row r="81" spans="1:12" ht="26.25" customHeight="1">
      <c r="A81" s="85" t="str">
        <f t="shared" si="0"/>
        <v>25S-080</v>
      </c>
      <c r="B81" s="86"/>
      <c r="C81" s="86"/>
      <c r="D81" s="86"/>
      <c r="E81" s="86"/>
      <c r="F81" s="86"/>
      <c r="G81" s="86" t="str">
        <f t="array" ref="G81">IFERROR(
  IF(INDEX(RAW_DATA!P:P, MATCH(A81, RAW_DATA!A:A, 0)) = "",
     "",
     INDEX(RAW_DATA!P:P, MATCH(A81, RAW_DATA!A:A, 0))
  ),
  ""
)</f>
        <v/>
      </c>
      <c r="H81" s="87" t="str">
        <f t="array" ref="H81">IFERROR(
  IF(
    ISNUMBER(MATCH(A81, RAW_DATA!A:A, 0)),
    IF(
      OR(
        INDEX(RAW_DATA!P:P, MATCH(A81, RAW_DATA!A:A, 0)) = "",
        INDEX(RAW_DATA!W:W, MATCH(A81, RAW_DATA!A:A, 0)) = "UNPAID"
      ),
      "",
      INDEX(RAW_DATA!V:V, MATCH(A81, RAW_DATA!A:A, 0))
    ),
    ""
  ),
  ""
)</f>
        <v/>
      </c>
      <c r="I81" s="88" t="str">
        <f t="array" ref="I81">IFERROR(
  IF(
    OR(
      INDEX(RAW_DATA!P:P, MATCH(A81, RAW_DATA!A:A, 0)) = "",
      INDEX(RAW_DATA!W:W, MATCH(A81, RAW_DATA!A:A, 0)) = "UNPAID"
    ),
    "",
    INDEX(RAW_DATA!S:S, MATCH(A81, RAW_DATA!A:A, 0))
  ),
  ""
)</f>
        <v/>
      </c>
      <c r="J81" s="88" t="str">
        <f t="array" ref="J81">IFERROR(
  IF(
    INDEX(RAW_DATA!P:P, MATCH(A81, RAW_DATA!A:A, 0)) = "",
    "Not Billed",
    INDEX(RAW_DATA!W:W, MATCH(A81, RAW_DATA!A:A, 0))
  ),
  "Not Billed"
)</f>
        <v>Not Billed</v>
      </c>
      <c r="K81" s="86"/>
      <c r="L81" s="86"/>
    </row>
    <row r="82" spans="1:12" ht="26.25" customHeight="1">
      <c r="A82" s="85" t="str">
        <f t="shared" si="0"/>
        <v>25S-081</v>
      </c>
      <c r="B82" s="86"/>
      <c r="C82" s="86"/>
      <c r="D82" s="86"/>
      <c r="E82" s="86"/>
      <c r="F82" s="86"/>
      <c r="G82" s="86" t="str">
        <f t="array" ref="G82">IFERROR(
  IF(INDEX(RAW_DATA!P:P, MATCH(A82, RAW_DATA!A:A, 0)) = "",
     "",
     INDEX(RAW_DATA!P:P, MATCH(A82, RAW_DATA!A:A, 0))
  ),
  ""
)</f>
        <v/>
      </c>
      <c r="H82" s="87" t="str">
        <f t="array" ref="H82">IFERROR(
  IF(
    ISNUMBER(MATCH(A82, RAW_DATA!A:A, 0)),
    IF(
      OR(
        INDEX(RAW_DATA!P:P, MATCH(A82, RAW_DATA!A:A, 0)) = "",
        INDEX(RAW_DATA!W:W, MATCH(A82, RAW_DATA!A:A, 0)) = "UNPAID"
      ),
      "",
      INDEX(RAW_DATA!V:V, MATCH(A82, RAW_DATA!A:A, 0))
    ),
    ""
  ),
  ""
)</f>
        <v/>
      </c>
      <c r="I82" s="88" t="str">
        <f t="array" ref="I82">IFERROR(
  IF(
    OR(
      INDEX(RAW_DATA!P:P, MATCH(A82, RAW_DATA!A:A, 0)) = "",
      INDEX(RAW_DATA!W:W, MATCH(A82, RAW_DATA!A:A, 0)) = "UNPAID"
    ),
    "",
    INDEX(RAW_DATA!S:S, MATCH(A82, RAW_DATA!A:A, 0))
  ),
  ""
)</f>
        <v/>
      </c>
      <c r="J82" s="88" t="str">
        <f t="array" ref="J82">IFERROR(
  IF(
    INDEX(RAW_DATA!P:P, MATCH(A82, RAW_DATA!A:A, 0)) = "",
    "Not Billed",
    INDEX(RAW_DATA!W:W, MATCH(A82, RAW_DATA!A:A, 0))
  ),
  "Not Billed"
)</f>
        <v>Not Billed</v>
      </c>
      <c r="K82" s="86"/>
      <c r="L82" s="86"/>
    </row>
    <row r="83" spans="1:12" ht="26.25" customHeight="1">
      <c r="A83" s="85" t="str">
        <f t="shared" si="0"/>
        <v>25S-082</v>
      </c>
      <c r="B83" s="86"/>
      <c r="C83" s="86"/>
      <c r="D83" s="86"/>
      <c r="E83" s="86"/>
      <c r="F83" s="86"/>
      <c r="G83" s="86" t="str">
        <f t="array" ref="G83">IFERROR(
  IF(INDEX(RAW_DATA!P:P, MATCH(A83, RAW_DATA!A:A, 0)) = "",
     "",
     INDEX(RAW_DATA!P:P, MATCH(A83, RAW_DATA!A:A, 0))
  ),
  ""
)</f>
        <v/>
      </c>
      <c r="H83" s="87" t="str">
        <f t="array" ref="H83">IFERROR(
  IF(
    ISNUMBER(MATCH(A83, RAW_DATA!A:A, 0)),
    IF(
      OR(
        INDEX(RAW_DATA!P:P, MATCH(A83, RAW_DATA!A:A, 0)) = "",
        INDEX(RAW_DATA!W:W, MATCH(A83, RAW_DATA!A:A, 0)) = "UNPAID"
      ),
      "",
      INDEX(RAW_DATA!V:V, MATCH(A83, RAW_DATA!A:A, 0))
    ),
    ""
  ),
  ""
)</f>
        <v/>
      </c>
      <c r="I83" s="88" t="str">
        <f t="array" ref="I83">IFERROR(
  IF(
    OR(
      INDEX(RAW_DATA!P:P, MATCH(A83, RAW_DATA!A:A, 0)) = "",
      INDEX(RAW_DATA!W:W, MATCH(A83, RAW_DATA!A:A, 0)) = "UNPAID"
    ),
    "",
    INDEX(RAW_DATA!S:S, MATCH(A83, RAW_DATA!A:A, 0))
  ),
  ""
)</f>
        <v/>
      </c>
      <c r="J83" s="88" t="str">
        <f t="array" ref="J83">IFERROR(
  IF(
    INDEX(RAW_DATA!P:P, MATCH(A83, RAW_DATA!A:A, 0)) = "",
    "Not Billed",
    INDEX(RAW_DATA!W:W, MATCH(A83, RAW_DATA!A:A, 0))
  ),
  "Not Billed"
)</f>
        <v>Not Billed</v>
      </c>
      <c r="K83" s="86"/>
      <c r="L83" s="86"/>
    </row>
    <row r="84" spans="1:12" ht="26.25" customHeight="1">
      <c r="A84" s="85" t="str">
        <f t="shared" si="0"/>
        <v>25S-083</v>
      </c>
      <c r="B84" s="86"/>
      <c r="C84" s="86"/>
      <c r="D84" s="86"/>
      <c r="E84" s="86"/>
      <c r="F84" s="86"/>
      <c r="G84" s="86" t="str">
        <f t="array" ref="G84">IFERROR(
  IF(INDEX(RAW_DATA!P:P, MATCH(A84, RAW_DATA!A:A, 0)) = "",
     "",
     INDEX(RAW_DATA!P:P, MATCH(A84, RAW_DATA!A:A, 0))
  ),
  ""
)</f>
        <v/>
      </c>
      <c r="H84" s="87" t="str">
        <f t="array" ref="H84">IFERROR(
  IF(
    ISNUMBER(MATCH(A84, RAW_DATA!A:A, 0)),
    IF(
      OR(
        INDEX(RAW_DATA!P:P, MATCH(A84, RAW_DATA!A:A, 0)) = "",
        INDEX(RAW_DATA!W:W, MATCH(A84, RAW_DATA!A:A, 0)) = "UNPAID"
      ),
      "",
      INDEX(RAW_DATA!V:V, MATCH(A84, RAW_DATA!A:A, 0))
    ),
    ""
  ),
  ""
)</f>
        <v/>
      </c>
      <c r="I84" s="88" t="str">
        <f t="array" ref="I84">IFERROR(
  IF(
    OR(
      INDEX(RAW_DATA!P:P, MATCH(A84, RAW_DATA!A:A, 0)) = "",
      INDEX(RAW_DATA!W:W, MATCH(A84, RAW_DATA!A:A, 0)) = "UNPAID"
    ),
    "",
    INDEX(RAW_DATA!S:S, MATCH(A84, RAW_DATA!A:A, 0))
  ),
  ""
)</f>
        <v/>
      </c>
      <c r="J84" s="88" t="str">
        <f t="array" ref="J84">IFERROR(
  IF(
    INDEX(RAW_DATA!P:P, MATCH(A84, RAW_DATA!A:A, 0)) = "",
    "Not Billed",
    INDEX(RAW_DATA!W:W, MATCH(A84, RAW_DATA!A:A, 0))
  ),
  "Not Billed"
)</f>
        <v>Not Billed</v>
      </c>
      <c r="K84" s="86"/>
      <c r="L84" s="86"/>
    </row>
    <row r="85" spans="1:12" ht="26.25" customHeight="1">
      <c r="A85" s="85" t="str">
        <f t="shared" si="0"/>
        <v>25S-084</v>
      </c>
      <c r="B85" s="86"/>
      <c r="C85" s="86"/>
      <c r="D85" s="86"/>
      <c r="E85" s="86"/>
      <c r="F85" s="86"/>
      <c r="G85" s="86" t="str">
        <f t="array" ref="G85">IFERROR(
  IF(INDEX(RAW_DATA!P:P, MATCH(A85, RAW_DATA!A:A, 0)) = "",
     "",
     INDEX(RAW_DATA!P:P, MATCH(A85, RAW_DATA!A:A, 0))
  ),
  ""
)</f>
        <v/>
      </c>
      <c r="H85" s="87" t="str">
        <f t="array" ref="H85">IFERROR(
  IF(
    ISNUMBER(MATCH(A85, RAW_DATA!A:A, 0)),
    IF(
      OR(
        INDEX(RAW_DATA!P:P, MATCH(A85, RAW_DATA!A:A, 0)) = "",
        INDEX(RAW_DATA!W:W, MATCH(A85, RAW_DATA!A:A, 0)) = "UNPAID"
      ),
      "",
      INDEX(RAW_DATA!V:V, MATCH(A85, RAW_DATA!A:A, 0))
    ),
    ""
  ),
  ""
)</f>
        <v/>
      </c>
      <c r="I85" s="88" t="str">
        <f t="array" ref="I85">IFERROR(
  IF(
    OR(
      INDEX(RAW_DATA!P:P, MATCH(A85, RAW_DATA!A:A, 0)) = "",
      INDEX(RAW_DATA!W:W, MATCH(A85, RAW_DATA!A:A, 0)) = "UNPAID"
    ),
    "",
    INDEX(RAW_DATA!S:S, MATCH(A85, RAW_DATA!A:A, 0))
  ),
  ""
)</f>
        <v/>
      </c>
      <c r="J85" s="88" t="str">
        <f t="array" ref="J85">IFERROR(
  IF(
    INDEX(RAW_DATA!P:P, MATCH(A85, RAW_DATA!A:A, 0)) = "",
    "Not Billed",
    INDEX(RAW_DATA!W:W, MATCH(A85, RAW_DATA!A:A, 0))
  ),
  "Not Billed"
)</f>
        <v>Not Billed</v>
      </c>
      <c r="K85" s="86"/>
      <c r="L85" s="86"/>
    </row>
    <row r="86" spans="1:12" ht="26.25" customHeight="1">
      <c r="A86" s="85" t="str">
        <f t="shared" si="0"/>
        <v>25S-085</v>
      </c>
      <c r="B86" s="86"/>
      <c r="C86" s="86"/>
      <c r="D86" s="86"/>
      <c r="E86" s="86"/>
      <c r="F86" s="86"/>
      <c r="G86" s="86" t="str">
        <f t="array" ref="G86">IFERROR(
  IF(INDEX(RAW_DATA!P:P, MATCH(A86, RAW_DATA!A:A, 0)) = "",
     "",
     INDEX(RAW_DATA!P:P, MATCH(A86, RAW_DATA!A:A, 0))
  ),
  ""
)</f>
        <v/>
      </c>
      <c r="H86" s="87" t="str">
        <f t="array" ref="H86">IFERROR(
  IF(
    ISNUMBER(MATCH(A86, RAW_DATA!A:A, 0)),
    IF(
      OR(
        INDEX(RAW_DATA!P:P, MATCH(A86, RAW_DATA!A:A, 0)) = "",
        INDEX(RAW_DATA!W:W, MATCH(A86, RAW_DATA!A:A, 0)) = "UNPAID"
      ),
      "",
      INDEX(RAW_DATA!V:V, MATCH(A86, RAW_DATA!A:A, 0))
    ),
    ""
  ),
  ""
)</f>
        <v/>
      </c>
      <c r="I86" s="88" t="str">
        <f t="array" ref="I86">IFERROR(
  IF(
    OR(
      INDEX(RAW_DATA!P:P, MATCH(A86, RAW_DATA!A:A, 0)) = "",
      INDEX(RAW_DATA!W:W, MATCH(A86, RAW_DATA!A:A, 0)) = "UNPAID"
    ),
    "",
    INDEX(RAW_DATA!S:S, MATCH(A86, RAW_DATA!A:A, 0))
  ),
  ""
)</f>
        <v/>
      </c>
      <c r="J86" s="88" t="str">
        <f t="array" ref="J86">IFERROR(
  IF(
    INDEX(RAW_DATA!P:P, MATCH(A86, RAW_DATA!A:A, 0)) = "",
    "Not Billed",
    INDEX(RAW_DATA!W:W, MATCH(A86, RAW_DATA!A:A, 0))
  ),
  "Not Billed"
)</f>
        <v>Not Billed</v>
      </c>
      <c r="K86" s="86"/>
      <c r="L86" s="86"/>
    </row>
    <row r="87" spans="1:12" ht="26.25" customHeight="1">
      <c r="A87" s="85" t="str">
        <f t="shared" si="0"/>
        <v>25S-086</v>
      </c>
      <c r="B87" s="86"/>
      <c r="C87" s="86"/>
      <c r="D87" s="86"/>
      <c r="E87" s="86"/>
      <c r="F87" s="86"/>
      <c r="G87" s="86" t="str">
        <f t="array" ref="G87">IFERROR(
  IF(INDEX(RAW_DATA!P:P, MATCH(A87, RAW_DATA!A:A, 0)) = "",
     "",
     INDEX(RAW_DATA!P:P, MATCH(A87, RAW_DATA!A:A, 0))
  ),
  ""
)</f>
        <v/>
      </c>
      <c r="H87" s="87" t="str">
        <f t="array" ref="H87">IFERROR(
  IF(
    ISNUMBER(MATCH(A87, RAW_DATA!A:A, 0)),
    IF(
      OR(
        INDEX(RAW_DATA!P:P, MATCH(A87, RAW_DATA!A:A, 0)) = "",
        INDEX(RAW_DATA!W:W, MATCH(A87, RAW_DATA!A:A, 0)) = "UNPAID"
      ),
      "",
      INDEX(RAW_DATA!V:V, MATCH(A87, RAW_DATA!A:A, 0))
    ),
    ""
  ),
  ""
)</f>
        <v/>
      </c>
      <c r="I87" s="88" t="str">
        <f t="array" ref="I87">IFERROR(
  IF(
    OR(
      INDEX(RAW_DATA!P:P, MATCH(A87, RAW_DATA!A:A, 0)) = "",
      INDEX(RAW_DATA!W:W, MATCH(A87, RAW_DATA!A:A, 0)) = "UNPAID"
    ),
    "",
    INDEX(RAW_DATA!S:S, MATCH(A87, RAW_DATA!A:A, 0))
  ),
  ""
)</f>
        <v/>
      </c>
      <c r="J87" s="88" t="str">
        <f t="array" ref="J87">IFERROR(
  IF(
    INDEX(RAW_DATA!P:P, MATCH(A87, RAW_DATA!A:A, 0)) = "",
    "Not Billed",
    INDEX(RAW_DATA!W:W, MATCH(A87, RAW_DATA!A:A, 0))
  ),
  "Not Billed"
)</f>
        <v>Not Billed</v>
      </c>
      <c r="K87" s="86"/>
      <c r="L87" s="86"/>
    </row>
    <row r="88" spans="1:12" ht="26.25" customHeight="1">
      <c r="A88" s="85" t="str">
        <f t="shared" si="0"/>
        <v>25S-087</v>
      </c>
      <c r="B88" s="86"/>
      <c r="C88" s="86"/>
      <c r="D88" s="86"/>
      <c r="E88" s="86"/>
      <c r="F88" s="86"/>
      <c r="G88" s="86" t="str">
        <f t="array" ref="G88">IFERROR(
  IF(INDEX(RAW_DATA!P:P, MATCH(A88, RAW_DATA!A:A, 0)) = "",
     "",
     INDEX(RAW_DATA!P:P, MATCH(A88, RAW_DATA!A:A, 0))
  ),
  ""
)</f>
        <v/>
      </c>
      <c r="H88" s="87" t="str">
        <f t="array" ref="H88">IFERROR(
  IF(
    ISNUMBER(MATCH(A88, RAW_DATA!A:A, 0)),
    IF(
      OR(
        INDEX(RAW_DATA!P:P, MATCH(A88, RAW_DATA!A:A, 0)) = "",
        INDEX(RAW_DATA!W:W, MATCH(A88, RAW_DATA!A:A, 0)) = "UNPAID"
      ),
      "",
      INDEX(RAW_DATA!V:V, MATCH(A88, RAW_DATA!A:A, 0))
    ),
    ""
  ),
  ""
)</f>
        <v/>
      </c>
      <c r="I88" s="88" t="str">
        <f t="array" ref="I88">IFERROR(
  IF(
    OR(
      INDEX(RAW_DATA!P:P, MATCH(A88, RAW_DATA!A:A, 0)) = "",
      INDEX(RAW_DATA!W:W, MATCH(A88, RAW_DATA!A:A, 0)) = "UNPAID"
    ),
    "",
    INDEX(RAW_DATA!S:S, MATCH(A88, RAW_DATA!A:A, 0))
  ),
  ""
)</f>
        <v/>
      </c>
      <c r="J88" s="88" t="str">
        <f t="array" ref="J88">IFERROR(
  IF(
    INDEX(RAW_DATA!P:P, MATCH(A88, RAW_DATA!A:A, 0)) = "",
    "Not Billed",
    INDEX(RAW_DATA!W:W, MATCH(A88, RAW_DATA!A:A, 0))
  ),
  "Not Billed"
)</f>
        <v>Not Billed</v>
      </c>
      <c r="K88" s="86"/>
      <c r="L88" s="86"/>
    </row>
    <row r="89" spans="1:12" ht="26.25" customHeight="1">
      <c r="A89" s="85" t="str">
        <f t="shared" si="0"/>
        <v>25S-088</v>
      </c>
      <c r="B89" s="86"/>
      <c r="C89" s="86"/>
      <c r="D89" s="86"/>
      <c r="E89" s="86"/>
      <c r="F89" s="86"/>
      <c r="G89" s="86" t="str">
        <f t="array" ref="G89">IFERROR(
  IF(INDEX(RAW_DATA!P:P, MATCH(A89, RAW_DATA!A:A, 0)) = "",
     "",
     INDEX(RAW_DATA!P:P, MATCH(A89, RAW_DATA!A:A, 0))
  ),
  ""
)</f>
        <v/>
      </c>
      <c r="H89" s="87" t="str">
        <f t="array" ref="H89">IFERROR(
  IF(
    ISNUMBER(MATCH(A89, RAW_DATA!A:A, 0)),
    IF(
      OR(
        INDEX(RAW_DATA!P:P, MATCH(A89, RAW_DATA!A:A, 0)) = "",
        INDEX(RAW_DATA!W:W, MATCH(A89, RAW_DATA!A:A, 0)) = "UNPAID"
      ),
      "",
      INDEX(RAW_DATA!V:V, MATCH(A89, RAW_DATA!A:A, 0))
    ),
    ""
  ),
  ""
)</f>
        <v/>
      </c>
      <c r="I89" s="88" t="str">
        <f t="array" ref="I89">IFERROR(
  IF(
    OR(
      INDEX(RAW_DATA!P:P, MATCH(A89, RAW_DATA!A:A, 0)) = "",
      INDEX(RAW_DATA!W:W, MATCH(A89, RAW_DATA!A:A, 0)) = "UNPAID"
    ),
    "",
    INDEX(RAW_DATA!S:S, MATCH(A89, RAW_DATA!A:A, 0))
  ),
  ""
)</f>
        <v/>
      </c>
      <c r="J89" s="88" t="str">
        <f t="array" ref="J89">IFERROR(
  IF(
    INDEX(RAW_DATA!P:P, MATCH(A89, RAW_DATA!A:A, 0)) = "",
    "Not Billed",
    INDEX(RAW_DATA!W:W, MATCH(A89, RAW_DATA!A:A, 0))
  ),
  "Not Billed"
)</f>
        <v>Not Billed</v>
      </c>
      <c r="K89" s="86"/>
      <c r="L89" s="86"/>
    </row>
    <row r="90" spans="1:12" ht="26.25" customHeight="1">
      <c r="A90" s="85" t="str">
        <f t="shared" si="0"/>
        <v>25S-089</v>
      </c>
      <c r="B90" s="86"/>
      <c r="C90" s="86"/>
      <c r="D90" s="86"/>
      <c r="E90" s="86"/>
      <c r="F90" s="86"/>
      <c r="G90" s="86" t="str">
        <f t="array" ref="G90">IFERROR(
  IF(INDEX(RAW_DATA!P:P, MATCH(A90, RAW_DATA!A:A, 0)) = "",
     "",
     INDEX(RAW_DATA!P:P, MATCH(A90, RAW_DATA!A:A, 0))
  ),
  ""
)</f>
        <v/>
      </c>
      <c r="H90" s="87" t="str">
        <f t="array" ref="H90">IFERROR(
  IF(
    ISNUMBER(MATCH(A90, RAW_DATA!A:A, 0)),
    IF(
      OR(
        INDEX(RAW_DATA!P:P, MATCH(A90, RAW_DATA!A:A, 0)) = "",
        INDEX(RAW_DATA!W:W, MATCH(A90, RAW_DATA!A:A, 0)) = "UNPAID"
      ),
      "",
      INDEX(RAW_DATA!V:V, MATCH(A90, RAW_DATA!A:A, 0))
    ),
    ""
  ),
  ""
)</f>
        <v/>
      </c>
      <c r="I90" s="88" t="str">
        <f t="array" ref="I90">IFERROR(
  IF(
    OR(
      INDEX(RAW_DATA!P:P, MATCH(A90, RAW_DATA!A:A, 0)) = "",
      INDEX(RAW_DATA!W:W, MATCH(A90, RAW_DATA!A:A, 0)) = "UNPAID"
    ),
    "",
    INDEX(RAW_DATA!S:S, MATCH(A90, RAW_DATA!A:A, 0))
  ),
  ""
)</f>
        <v/>
      </c>
      <c r="J90" s="88" t="str">
        <f t="array" ref="J90">IFERROR(
  IF(
    INDEX(RAW_DATA!P:P, MATCH(A90, RAW_DATA!A:A, 0)) = "",
    "Not Billed",
    INDEX(RAW_DATA!W:W, MATCH(A90, RAW_DATA!A:A, 0))
  ),
  "Not Billed"
)</f>
        <v>Not Billed</v>
      </c>
      <c r="K90" s="86"/>
      <c r="L90" s="86"/>
    </row>
    <row r="91" spans="1:12" ht="26.25" customHeight="1">
      <c r="A91" s="85" t="str">
        <f t="shared" si="0"/>
        <v>25S-090</v>
      </c>
      <c r="B91" s="86"/>
      <c r="C91" s="86"/>
      <c r="D91" s="86"/>
      <c r="E91" s="86"/>
      <c r="F91" s="86"/>
      <c r="G91" s="86" t="str">
        <f t="array" ref="G91">IFERROR(
  IF(INDEX(RAW_DATA!P:P, MATCH(A91, RAW_DATA!A:A, 0)) = "",
     "",
     INDEX(RAW_DATA!P:P, MATCH(A91, RAW_DATA!A:A, 0))
  ),
  ""
)</f>
        <v/>
      </c>
      <c r="H91" s="87" t="str">
        <f t="array" ref="H91">IFERROR(
  IF(
    ISNUMBER(MATCH(A91, RAW_DATA!A:A, 0)),
    IF(
      OR(
        INDEX(RAW_DATA!P:P, MATCH(A91, RAW_DATA!A:A, 0)) = "",
        INDEX(RAW_DATA!W:W, MATCH(A91, RAW_DATA!A:A, 0)) = "UNPAID"
      ),
      "",
      INDEX(RAW_DATA!V:V, MATCH(A91, RAW_DATA!A:A, 0))
    ),
    ""
  ),
  ""
)</f>
        <v/>
      </c>
      <c r="I91" s="88" t="str">
        <f t="array" ref="I91">IFERROR(
  IF(
    OR(
      INDEX(RAW_DATA!P:P, MATCH(A91, RAW_DATA!A:A, 0)) = "",
      INDEX(RAW_DATA!W:W, MATCH(A91, RAW_DATA!A:A, 0)) = "UNPAID"
    ),
    "",
    INDEX(RAW_DATA!S:S, MATCH(A91, RAW_DATA!A:A, 0))
  ),
  ""
)</f>
        <v/>
      </c>
      <c r="J91" s="88" t="str">
        <f t="array" ref="J91">IFERROR(
  IF(
    INDEX(RAW_DATA!P:P, MATCH(A91, RAW_DATA!A:A, 0)) = "",
    "Not Billed",
    INDEX(RAW_DATA!W:W, MATCH(A91, RAW_DATA!A:A, 0))
  ),
  "Not Billed"
)</f>
        <v>Not Billed</v>
      </c>
      <c r="K91" s="86"/>
      <c r="L91" s="86"/>
    </row>
    <row r="92" spans="1:12" ht="26.25" customHeight="1">
      <c r="A92" s="85" t="str">
        <f t="shared" si="0"/>
        <v>25S-091</v>
      </c>
      <c r="B92" s="86"/>
      <c r="C92" s="86"/>
      <c r="D92" s="86"/>
      <c r="E92" s="86"/>
      <c r="F92" s="86"/>
      <c r="G92" s="86" t="str">
        <f t="array" ref="G92">IFERROR(
  IF(INDEX(RAW_DATA!P:P, MATCH(A92, RAW_DATA!A:A, 0)) = "",
     "",
     INDEX(RAW_DATA!P:P, MATCH(A92, RAW_DATA!A:A, 0))
  ),
  ""
)</f>
        <v/>
      </c>
      <c r="H92" s="87" t="str">
        <f t="array" ref="H92">IFERROR(
  IF(
    ISNUMBER(MATCH(A92, RAW_DATA!A:A, 0)),
    IF(
      OR(
        INDEX(RAW_DATA!P:P, MATCH(A92, RAW_DATA!A:A, 0)) = "",
        INDEX(RAW_DATA!W:W, MATCH(A92, RAW_DATA!A:A, 0)) = "UNPAID"
      ),
      "",
      INDEX(RAW_DATA!V:V, MATCH(A92, RAW_DATA!A:A, 0))
    ),
    ""
  ),
  ""
)</f>
        <v/>
      </c>
      <c r="I92" s="88" t="str">
        <f t="array" ref="I92">IFERROR(
  IF(
    OR(
      INDEX(RAW_DATA!P:P, MATCH(A92, RAW_DATA!A:A, 0)) = "",
      INDEX(RAW_DATA!W:W, MATCH(A92, RAW_DATA!A:A, 0)) = "UNPAID"
    ),
    "",
    INDEX(RAW_DATA!S:S, MATCH(A92, RAW_DATA!A:A, 0))
  ),
  ""
)</f>
        <v/>
      </c>
      <c r="J92" s="88" t="str">
        <f t="array" ref="J92">IFERROR(
  IF(
    INDEX(RAW_DATA!P:P, MATCH(A92, RAW_DATA!A:A, 0)) = "",
    "Not Billed",
    INDEX(RAW_DATA!W:W, MATCH(A92, RAW_DATA!A:A, 0))
  ),
  "Not Billed"
)</f>
        <v>Not Billed</v>
      </c>
      <c r="K92" s="86"/>
      <c r="L92" s="86"/>
    </row>
    <row r="93" spans="1:12" ht="26.25" customHeight="1">
      <c r="A93" s="85" t="str">
        <f t="shared" si="0"/>
        <v>25S-092</v>
      </c>
      <c r="B93" s="86"/>
      <c r="C93" s="86"/>
      <c r="D93" s="86"/>
      <c r="E93" s="86"/>
      <c r="F93" s="86"/>
      <c r="G93" s="86" t="str">
        <f t="array" ref="G93">IFERROR(
  IF(INDEX(RAW_DATA!P:P, MATCH(A93, RAW_DATA!A:A, 0)) = "",
     "",
     INDEX(RAW_DATA!P:P, MATCH(A93, RAW_DATA!A:A, 0))
  ),
  ""
)</f>
        <v/>
      </c>
      <c r="H93" s="87" t="str">
        <f t="array" ref="H93">IFERROR(
  IF(
    ISNUMBER(MATCH(A93, RAW_DATA!A:A, 0)),
    IF(
      OR(
        INDEX(RAW_DATA!P:P, MATCH(A93, RAW_DATA!A:A, 0)) = "",
        INDEX(RAW_DATA!W:W, MATCH(A93, RAW_DATA!A:A, 0)) = "UNPAID"
      ),
      "",
      INDEX(RAW_DATA!V:V, MATCH(A93, RAW_DATA!A:A, 0))
    ),
    ""
  ),
  ""
)</f>
        <v/>
      </c>
      <c r="I93" s="88" t="str">
        <f t="array" ref="I93">IFERROR(
  IF(
    OR(
      INDEX(RAW_DATA!P:P, MATCH(A93, RAW_DATA!A:A, 0)) = "",
      INDEX(RAW_DATA!W:W, MATCH(A93, RAW_DATA!A:A, 0)) = "UNPAID"
    ),
    "",
    INDEX(RAW_DATA!S:S, MATCH(A93, RAW_DATA!A:A, 0))
  ),
  ""
)</f>
        <v/>
      </c>
      <c r="J93" s="88" t="str">
        <f t="array" ref="J93">IFERROR(
  IF(
    INDEX(RAW_DATA!P:P, MATCH(A93, RAW_DATA!A:A, 0)) = "",
    "Not Billed",
    INDEX(RAW_DATA!W:W, MATCH(A93, RAW_DATA!A:A, 0))
  ),
  "Not Billed"
)</f>
        <v>Not Billed</v>
      </c>
      <c r="K93" s="86"/>
      <c r="L93" s="86"/>
    </row>
    <row r="94" spans="1:12" ht="26.25" customHeight="1">
      <c r="A94" s="85" t="str">
        <f t="shared" si="0"/>
        <v>25S-093</v>
      </c>
      <c r="B94" s="86"/>
      <c r="C94" s="86"/>
      <c r="D94" s="86"/>
      <c r="E94" s="86"/>
      <c r="F94" s="86"/>
      <c r="G94" s="86" t="str">
        <f t="array" ref="G94">IFERROR(
  IF(INDEX(RAW_DATA!P:P, MATCH(A94, RAW_DATA!A:A, 0)) = "",
     "",
     INDEX(RAW_DATA!P:P, MATCH(A94, RAW_DATA!A:A, 0))
  ),
  ""
)</f>
        <v/>
      </c>
      <c r="H94" s="87" t="str">
        <f t="array" ref="H94">IFERROR(
  IF(
    ISNUMBER(MATCH(A94, RAW_DATA!A:A, 0)),
    IF(
      OR(
        INDEX(RAW_DATA!P:P, MATCH(A94, RAW_DATA!A:A, 0)) = "",
        INDEX(RAW_DATA!W:W, MATCH(A94, RAW_DATA!A:A, 0)) = "UNPAID"
      ),
      "",
      INDEX(RAW_DATA!V:V, MATCH(A94, RAW_DATA!A:A, 0))
    ),
    ""
  ),
  ""
)</f>
        <v/>
      </c>
      <c r="I94" s="88" t="str">
        <f t="array" ref="I94">IFERROR(
  IF(
    OR(
      INDEX(RAW_DATA!P:P, MATCH(A94, RAW_DATA!A:A, 0)) = "",
      INDEX(RAW_DATA!W:W, MATCH(A94, RAW_DATA!A:A, 0)) = "UNPAID"
    ),
    "",
    INDEX(RAW_DATA!S:S, MATCH(A94, RAW_DATA!A:A, 0))
  ),
  ""
)</f>
        <v/>
      </c>
      <c r="J94" s="88" t="str">
        <f t="array" ref="J94">IFERROR(
  IF(
    INDEX(RAW_DATA!P:P, MATCH(A94, RAW_DATA!A:A, 0)) = "",
    "Not Billed",
    INDEX(RAW_DATA!W:W, MATCH(A94, RAW_DATA!A:A, 0))
  ),
  "Not Billed"
)</f>
        <v>Not Billed</v>
      </c>
      <c r="K94" s="86"/>
      <c r="L94" s="86"/>
    </row>
    <row r="95" spans="1:12" ht="26.25" customHeight="1">
      <c r="A95" s="85" t="str">
        <f t="shared" si="0"/>
        <v>25S-094</v>
      </c>
      <c r="B95" s="86"/>
      <c r="C95" s="86"/>
      <c r="D95" s="86"/>
      <c r="E95" s="86"/>
      <c r="F95" s="86"/>
      <c r="G95" s="86" t="str">
        <f t="array" ref="G95">IFERROR(
  IF(INDEX(RAW_DATA!P:P, MATCH(A95, RAW_DATA!A:A, 0)) = "",
     "",
     INDEX(RAW_DATA!P:P, MATCH(A95, RAW_DATA!A:A, 0))
  ),
  ""
)</f>
        <v/>
      </c>
      <c r="H95" s="87" t="str">
        <f t="array" ref="H95">IFERROR(
  IF(
    ISNUMBER(MATCH(A95, RAW_DATA!A:A, 0)),
    IF(
      OR(
        INDEX(RAW_DATA!P:P, MATCH(A95, RAW_DATA!A:A, 0)) = "",
        INDEX(RAW_DATA!W:W, MATCH(A95, RAW_DATA!A:A, 0)) = "UNPAID"
      ),
      "",
      INDEX(RAW_DATA!V:V, MATCH(A95, RAW_DATA!A:A, 0))
    ),
    ""
  ),
  ""
)</f>
        <v/>
      </c>
      <c r="I95" s="88" t="str">
        <f t="array" ref="I95">IFERROR(
  IF(
    OR(
      INDEX(RAW_DATA!P:P, MATCH(A95, RAW_DATA!A:A, 0)) = "",
      INDEX(RAW_DATA!W:W, MATCH(A95, RAW_DATA!A:A, 0)) = "UNPAID"
    ),
    "",
    INDEX(RAW_DATA!S:S, MATCH(A95, RAW_DATA!A:A, 0))
  ),
  ""
)</f>
        <v/>
      </c>
      <c r="J95" s="88" t="str">
        <f t="array" ref="J95">IFERROR(
  IF(
    INDEX(RAW_DATA!P:P, MATCH(A95, RAW_DATA!A:A, 0)) = "",
    "Not Billed",
    INDEX(RAW_DATA!W:W, MATCH(A95, RAW_DATA!A:A, 0))
  ),
  "Not Billed"
)</f>
        <v>Not Billed</v>
      </c>
      <c r="K95" s="86"/>
      <c r="L95" s="86"/>
    </row>
    <row r="96" spans="1:12" ht="26.25" customHeight="1">
      <c r="A96" s="85" t="str">
        <f t="shared" si="0"/>
        <v>25S-095</v>
      </c>
      <c r="B96" s="86"/>
      <c r="C96" s="86"/>
      <c r="D96" s="86"/>
      <c r="E96" s="86"/>
      <c r="F96" s="86"/>
      <c r="G96" s="86" t="str">
        <f t="array" ref="G96">IFERROR(
  IF(INDEX(RAW_DATA!P:P, MATCH(A96, RAW_DATA!A:A, 0)) = "",
     "",
     INDEX(RAW_DATA!P:P, MATCH(A96, RAW_DATA!A:A, 0))
  ),
  ""
)</f>
        <v/>
      </c>
      <c r="H96" s="87" t="str">
        <f t="array" ref="H96">IFERROR(
  IF(
    ISNUMBER(MATCH(A96, RAW_DATA!A:A, 0)),
    IF(
      OR(
        INDEX(RAW_DATA!P:P, MATCH(A96, RAW_DATA!A:A, 0)) = "",
        INDEX(RAW_DATA!W:W, MATCH(A96, RAW_DATA!A:A, 0)) = "UNPAID"
      ),
      "",
      INDEX(RAW_DATA!V:V, MATCH(A96, RAW_DATA!A:A, 0))
    ),
    ""
  ),
  ""
)</f>
        <v/>
      </c>
      <c r="I96" s="88" t="str">
        <f t="array" ref="I96">IFERROR(
  IF(
    OR(
      INDEX(RAW_DATA!P:P, MATCH(A96, RAW_DATA!A:A, 0)) = "",
      INDEX(RAW_DATA!W:W, MATCH(A96, RAW_DATA!A:A, 0)) = "UNPAID"
    ),
    "",
    INDEX(RAW_DATA!S:S, MATCH(A96, RAW_DATA!A:A, 0))
  ),
  ""
)</f>
        <v/>
      </c>
      <c r="J96" s="88" t="str">
        <f t="array" ref="J96">IFERROR(
  IF(
    INDEX(RAW_DATA!P:P, MATCH(A96, RAW_DATA!A:A, 0)) = "",
    "Not Billed",
    INDEX(RAW_DATA!W:W, MATCH(A96, RAW_DATA!A:A, 0))
  ),
  "Not Billed"
)</f>
        <v>Not Billed</v>
      </c>
      <c r="K96" s="86"/>
      <c r="L96" s="86"/>
    </row>
    <row r="97" spans="1:12" ht="26.25" customHeight="1">
      <c r="A97" s="85" t="str">
        <f t="shared" si="0"/>
        <v>25S-096</v>
      </c>
      <c r="B97" s="86"/>
      <c r="C97" s="86"/>
      <c r="D97" s="86"/>
      <c r="E97" s="86"/>
      <c r="F97" s="86"/>
      <c r="G97" s="86" t="str">
        <f t="array" ref="G97">IFERROR(
  IF(INDEX(RAW_DATA!P:P, MATCH(A97, RAW_DATA!A:A, 0)) = "",
     "",
     INDEX(RAW_DATA!P:P, MATCH(A97, RAW_DATA!A:A, 0))
  ),
  ""
)</f>
        <v/>
      </c>
      <c r="H97" s="87" t="str">
        <f t="array" ref="H97">IFERROR(
  IF(
    ISNUMBER(MATCH(A97, RAW_DATA!A:A, 0)),
    IF(
      OR(
        INDEX(RAW_DATA!P:P, MATCH(A97, RAW_DATA!A:A, 0)) = "",
        INDEX(RAW_DATA!W:W, MATCH(A97, RAW_DATA!A:A, 0)) = "UNPAID"
      ),
      "",
      INDEX(RAW_DATA!V:V, MATCH(A97, RAW_DATA!A:A, 0))
    ),
    ""
  ),
  ""
)</f>
        <v/>
      </c>
      <c r="I97" s="88" t="str">
        <f t="array" ref="I97">IFERROR(
  IF(
    OR(
      INDEX(RAW_DATA!P:P, MATCH(A97, RAW_DATA!A:A, 0)) = "",
      INDEX(RAW_DATA!W:W, MATCH(A97, RAW_DATA!A:A, 0)) = "UNPAID"
    ),
    "",
    INDEX(RAW_DATA!S:S, MATCH(A97, RAW_DATA!A:A, 0))
  ),
  ""
)</f>
        <v/>
      </c>
      <c r="J97" s="88" t="str">
        <f t="array" ref="J97">IFERROR(
  IF(
    INDEX(RAW_DATA!P:P, MATCH(A97, RAW_DATA!A:A, 0)) = "",
    "Not Billed",
    INDEX(RAW_DATA!W:W, MATCH(A97, RAW_DATA!A:A, 0))
  ),
  "Not Billed"
)</f>
        <v>Not Billed</v>
      </c>
      <c r="K97" s="86"/>
      <c r="L97" s="86"/>
    </row>
    <row r="98" spans="1:12" ht="26.25" customHeight="1">
      <c r="A98" s="85" t="str">
        <f t="shared" si="0"/>
        <v>25S-097</v>
      </c>
      <c r="B98" s="86"/>
      <c r="C98" s="86"/>
      <c r="D98" s="86"/>
      <c r="E98" s="86"/>
      <c r="F98" s="86"/>
      <c r="G98" s="86" t="str">
        <f t="array" ref="G98">IFERROR(
  IF(INDEX(RAW_DATA!P:P, MATCH(A98, RAW_DATA!A:A, 0)) = "",
     "",
     INDEX(RAW_DATA!P:P, MATCH(A98, RAW_DATA!A:A, 0))
  ),
  ""
)</f>
        <v/>
      </c>
      <c r="H98" s="87" t="str">
        <f t="array" ref="H98">IFERROR(
  IF(
    ISNUMBER(MATCH(A98, RAW_DATA!A:A, 0)),
    IF(
      OR(
        INDEX(RAW_DATA!P:P, MATCH(A98, RAW_DATA!A:A, 0)) = "",
        INDEX(RAW_DATA!W:W, MATCH(A98, RAW_DATA!A:A, 0)) = "UNPAID"
      ),
      "",
      INDEX(RAW_DATA!V:V, MATCH(A98, RAW_DATA!A:A, 0))
    ),
    ""
  ),
  ""
)</f>
        <v/>
      </c>
      <c r="I98" s="88" t="str">
        <f t="array" ref="I98">IFERROR(
  IF(
    OR(
      INDEX(RAW_DATA!P:P, MATCH(A98, RAW_DATA!A:A, 0)) = "",
      INDEX(RAW_DATA!W:W, MATCH(A98, RAW_DATA!A:A, 0)) = "UNPAID"
    ),
    "",
    INDEX(RAW_DATA!S:S, MATCH(A98, RAW_DATA!A:A, 0))
  ),
  ""
)</f>
        <v/>
      </c>
      <c r="J98" s="88" t="str">
        <f t="array" ref="J98">IFERROR(
  IF(
    INDEX(RAW_DATA!P:P, MATCH(A98, RAW_DATA!A:A, 0)) = "",
    "Not Billed",
    INDEX(RAW_DATA!W:W, MATCH(A98, RAW_DATA!A:A, 0))
  ),
  "Not Billed"
)</f>
        <v>Not Billed</v>
      </c>
      <c r="K98" s="86"/>
      <c r="L98" s="86"/>
    </row>
    <row r="99" spans="1:12" ht="26.25" customHeight="1">
      <c r="A99" s="85" t="str">
        <f t="shared" si="0"/>
        <v>25S-098</v>
      </c>
      <c r="B99" s="86"/>
      <c r="C99" s="86"/>
      <c r="D99" s="86"/>
      <c r="E99" s="86"/>
      <c r="F99" s="86"/>
      <c r="G99" s="86" t="str">
        <f t="array" ref="G99">IFERROR(
  IF(INDEX(RAW_DATA!P:P, MATCH(A99, RAW_DATA!A:A, 0)) = "",
     "",
     INDEX(RAW_DATA!P:P, MATCH(A99, RAW_DATA!A:A, 0))
  ),
  ""
)</f>
        <v/>
      </c>
      <c r="H99" s="87" t="str">
        <f t="array" ref="H99">IFERROR(
  IF(
    ISNUMBER(MATCH(A99, RAW_DATA!A:A, 0)),
    IF(
      OR(
        INDEX(RAW_DATA!P:P, MATCH(A99, RAW_DATA!A:A, 0)) = "",
        INDEX(RAW_DATA!W:W, MATCH(A99, RAW_DATA!A:A, 0)) = "UNPAID"
      ),
      "",
      INDEX(RAW_DATA!V:V, MATCH(A99, RAW_DATA!A:A, 0))
    ),
    ""
  ),
  ""
)</f>
        <v/>
      </c>
      <c r="I99" s="88" t="str">
        <f t="array" ref="I99">IFERROR(
  IF(
    OR(
      INDEX(RAW_DATA!P:P, MATCH(A99, RAW_DATA!A:A, 0)) = "",
      INDEX(RAW_DATA!W:W, MATCH(A99, RAW_DATA!A:A, 0)) = "UNPAID"
    ),
    "",
    INDEX(RAW_DATA!S:S, MATCH(A99, RAW_DATA!A:A, 0))
  ),
  ""
)</f>
        <v/>
      </c>
      <c r="J99" s="88" t="str">
        <f t="array" ref="J99">IFERROR(
  IF(
    INDEX(RAW_DATA!P:P, MATCH(A99, RAW_DATA!A:A, 0)) = "",
    "Not Billed",
    INDEX(RAW_DATA!W:W, MATCH(A99, RAW_DATA!A:A, 0))
  ),
  "Not Billed"
)</f>
        <v>Not Billed</v>
      </c>
      <c r="K99" s="86"/>
      <c r="L99" s="86"/>
    </row>
    <row r="100" spans="1:12" ht="26.25" customHeight="1">
      <c r="A100" s="85" t="str">
        <f t="shared" si="0"/>
        <v>25S-099</v>
      </c>
      <c r="B100" s="86"/>
      <c r="C100" s="86"/>
      <c r="D100" s="86"/>
      <c r="E100" s="86"/>
      <c r="F100" s="86"/>
      <c r="G100" s="86" t="str">
        <f t="array" ref="G100">IFERROR(
  IF(INDEX(RAW_DATA!P:P, MATCH(A100, RAW_DATA!A:A, 0)) = "",
     "",
     INDEX(RAW_DATA!P:P, MATCH(A100, RAW_DATA!A:A, 0))
  ),
  ""
)</f>
        <v/>
      </c>
      <c r="H100" s="87" t="str">
        <f t="array" ref="H100">IFERROR(
  IF(
    ISNUMBER(MATCH(A100, RAW_DATA!A:A, 0)),
    IF(
      OR(
        INDEX(RAW_DATA!P:P, MATCH(A100, RAW_DATA!A:A, 0)) = "",
        INDEX(RAW_DATA!W:W, MATCH(A100, RAW_DATA!A:A, 0)) = "UNPAID"
      ),
      "",
      INDEX(RAW_DATA!V:V, MATCH(A100, RAW_DATA!A:A, 0))
    ),
    ""
  ),
  ""
)</f>
        <v/>
      </c>
      <c r="I100" s="88" t="str">
        <f t="array" ref="I100">IFERROR(
  IF(
    OR(
      INDEX(RAW_DATA!P:P, MATCH(A100, RAW_DATA!A:A, 0)) = "",
      INDEX(RAW_DATA!W:W, MATCH(A100, RAW_DATA!A:A, 0)) = "UNPAID"
    ),
    "",
    INDEX(RAW_DATA!S:S, MATCH(A100, RAW_DATA!A:A, 0))
  ),
  ""
)</f>
        <v/>
      </c>
      <c r="J100" s="88" t="str">
        <f t="array" ref="J100">IFERROR(
  IF(
    INDEX(RAW_DATA!P:P, MATCH(A100, RAW_DATA!A:A, 0)) = "",
    "Not Billed",
    INDEX(RAW_DATA!W:W, MATCH(A100, RAW_DATA!A:A, 0))
  ),
  "Not Billed"
)</f>
        <v>Not Billed</v>
      </c>
      <c r="K100" s="86"/>
      <c r="L100" s="86"/>
    </row>
    <row r="101" spans="1:12" ht="26.25" customHeight="1">
      <c r="A101" s="85" t="str">
        <f t="shared" si="0"/>
        <v>25S-100</v>
      </c>
      <c r="B101" s="86"/>
      <c r="C101" s="86"/>
      <c r="D101" s="86"/>
      <c r="E101" s="86"/>
      <c r="F101" s="86"/>
      <c r="G101" s="86" t="str">
        <f t="array" ref="G101">IFERROR(
  IF(INDEX(RAW_DATA!P:P, MATCH(A101, RAW_DATA!A:A, 0)) = "",
     "",
     INDEX(RAW_DATA!P:P, MATCH(A101, RAW_DATA!A:A, 0))
  ),
  ""
)</f>
        <v/>
      </c>
      <c r="H101" s="87" t="str">
        <f t="array" ref="H101">IFERROR(
  IF(
    ISNUMBER(MATCH(A101, RAW_DATA!A:A, 0)),
    IF(
      OR(
        INDEX(RAW_DATA!P:P, MATCH(A101, RAW_DATA!A:A, 0)) = "",
        INDEX(RAW_DATA!W:W, MATCH(A101, RAW_DATA!A:A, 0)) = "UNPAID"
      ),
      "",
      INDEX(RAW_DATA!V:V, MATCH(A101, RAW_DATA!A:A, 0))
    ),
    ""
  ),
  ""
)</f>
        <v/>
      </c>
      <c r="I101" s="88" t="str">
        <f t="array" ref="I101">IFERROR(
  IF(
    OR(
      INDEX(RAW_DATA!P:P, MATCH(A101, RAW_DATA!A:A, 0)) = "",
      INDEX(RAW_DATA!W:W, MATCH(A101, RAW_DATA!A:A, 0)) = "UNPAID"
    ),
    "",
    INDEX(RAW_DATA!S:S, MATCH(A101, RAW_DATA!A:A, 0))
  ),
  ""
)</f>
        <v/>
      </c>
      <c r="J101" s="88" t="str">
        <f t="array" ref="J101">IFERROR(
  IF(
    INDEX(RAW_DATA!P:P, MATCH(A101, RAW_DATA!A:A, 0)) = "",
    "Not Billed",
    INDEX(RAW_DATA!W:W, MATCH(A101, RAW_DATA!A:A, 0))
  ),
  "Not Billed"
)</f>
        <v>Not Billed</v>
      </c>
      <c r="K101" s="86"/>
      <c r="L101" s="86"/>
    </row>
    <row r="102" spans="1:12" ht="26.25" customHeight="1">
      <c r="A102" s="85" t="str">
        <f t="shared" si="0"/>
        <v>25S-101</v>
      </c>
      <c r="B102" s="86"/>
      <c r="C102" s="86"/>
      <c r="D102" s="86"/>
      <c r="E102" s="86"/>
      <c r="F102" s="86"/>
      <c r="G102" s="86" t="str">
        <f t="array" ref="G102">IFERROR(
  IF(INDEX(RAW_DATA!P:P, MATCH(A102, RAW_DATA!A:A, 0)) = "",
     "",
     INDEX(RAW_DATA!P:P, MATCH(A102, RAW_DATA!A:A, 0))
  ),
  ""
)</f>
        <v/>
      </c>
      <c r="H102" s="87" t="str">
        <f t="array" ref="H102">IFERROR(
  IF(
    ISNUMBER(MATCH(A102, RAW_DATA!A:A, 0)),
    IF(
      OR(
        INDEX(RAW_DATA!P:P, MATCH(A102, RAW_DATA!A:A, 0)) = "",
        INDEX(RAW_DATA!W:W, MATCH(A102, RAW_DATA!A:A, 0)) = "UNPAID"
      ),
      "",
      INDEX(RAW_DATA!V:V, MATCH(A102, RAW_DATA!A:A, 0))
    ),
    ""
  ),
  ""
)</f>
        <v/>
      </c>
      <c r="I102" s="88" t="str">
        <f t="array" ref="I102">IFERROR(
  IF(
    OR(
      INDEX(RAW_DATA!P:P, MATCH(A102, RAW_DATA!A:A, 0)) = "",
      INDEX(RAW_DATA!W:W, MATCH(A102, RAW_DATA!A:A, 0)) = "UNPAID"
    ),
    "",
    INDEX(RAW_DATA!S:S, MATCH(A102, RAW_DATA!A:A, 0))
  ),
  ""
)</f>
        <v/>
      </c>
      <c r="J102" s="88" t="str">
        <f t="array" ref="J102">IFERROR(
  IF(
    INDEX(RAW_DATA!P:P, MATCH(A102, RAW_DATA!A:A, 0)) = "",
    "Not Billed",
    INDEX(RAW_DATA!W:W, MATCH(A102, RAW_DATA!A:A, 0))
  ),
  "Not Billed"
)</f>
        <v>Not Billed</v>
      </c>
      <c r="K102" s="86"/>
      <c r="L102" s="86"/>
    </row>
    <row r="103" spans="1:12" ht="26.25" customHeight="1">
      <c r="A103" s="85" t="str">
        <f t="shared" si="0"/>
        <v>25S-102</v>
      </c>
      <c r="B103" s="86"/>
      <c r="C103" s="86"/>
      <c r="D103" s="86"/>
      <c r="E103" s="86"/>
      <c r="F103" s="86"/>
      <c r="G103" s="86" t="str">
        <f t="array" ref="G103">IFERROR(
  IF(INDEX(RAW_DATA!P:P, MATCH(A103, RAW_DATA!A:A, 0)) = "",
     "",
     INDEX(RAW_DATA!P:P, MATCH(A103, RAW_DATA!A:A, 0))
  ),
  ""
)</f>
        <v/>
      </c>
      <c r="H103" s="87" t="str">
        <f t="array" ref="H103">IFERROR(
  IF(
    ISNUMBER(MATCH(A103, RAW_DATA!A:A, 0)),
    IF(
      OR(
        INDEX(RAW_DATA!P:P, MATCH(A103, RAW_DATA!A:A, 0)) = "",
        INDEX(RAW_DATA!W:W, MATCH(A103, RAW_DATA!A:A, 0)) = "UNPAID"
      ),
      "",
      INDEX(RAW_DATA!V:V, MATCH(A103, RAW_DATA!A:A, 0))
    ),
    ""
  ),
  ""
)</f>
        <v/>
      </c>
      <c r="I103" s="88" t="str">
        <f t="array" ref="I103">IFERROR(
  IF(
    OR(
      INDEX(RAW_DATA!P:P, MATCH(A103, RAW_DATA!A:A, 0)) = "",
      INDEX(RAW_DATA!W:W, MATCH(A103, RAW_DATA!A:A, 0)) = "UNPAID"
    ),
    "",
    INDEX(RAW_DATA!S:S, MATCH(A103, RAW_DATA!A:A, 0))
  ),
  ""
)</f>
        <v/>
      </c>
      <c r="J103" s="88" t="str">
        <f t="array" ref="J103">IFERROR(
  IF(
    INDEX(RAW_DATA!P:P, MATCH(A103, RAW_DATA!A:A, 0)) = "",
    "Not Billed",
    INDEX(RAW_DATA!W:W, MATCH(A103, RAW_DATA!A:A, 0))
  ),
  "Not Billed"
)</f>
        <v>Not Billed</v>
      </c>
      <c r="K103" s="86"/>
      <c r="L103" s="86"/>
    </row>
    <row r="104" spans="1:12" ht="26.25" customHeight="1">
      <c r="A104" s="85" t="str">
        <f t="shared" si="0"/>
        <v>25S-103</v>
      </c>
      <c r="B104" s="86"/>
      <c r="C104" s="86"/>
      <c r="D104" s="86"/>
      <c r="E104" s="86"/>
      <c r="F104" s="86"/>
      <c r="G104" s="86" t="str">
        <f t="array" ref="G104">IFERROR(
  IF(INDEX(RAW_DATA!P:P, MATCH(A104, RAW_DATA!A:A, 0)) = "",
     "",
     INDEX(RAW_DATA!P:P, MATCH(A104, RAW_DATA!A:A, 0))
  ),
  ""
)</f>
        <v/>
      </c>
      <c r="H104" s="87" t="str">
        <f t="array" ref="H104">IFERROR(
  IF(
    ISNUMBER(MATCH(A104, RAW_DATA!A:A, 0)),
    IF(
      OR(
        INDEX(RAW_DATA!P:P, MATCH(A104, RAW_DATA!A:A, 0)) = "",
        INDEX(RAW_DATA!W:W, MATCH(A104, RAW_DATA!A:A, 0)) = "UNPAID"
      ),
      "",
      INDEX(RAW_DATA!V:V, MATCH(A104, RAW_DATA!A:A, 0))
    ),
    ""
  ),
  ""
)</f>
        <v/>
      </c>
      <c r="I104" s="88" t="str">
        <f t="array" ref="I104">IFERROR(
  IF(
    OR(
      INDEX(RAW_DATA!P:P, MATCH(A104, RAW_DATA!A:A, 0)) = "",
      INDEX(RAW_DATA!W:W, MATCH(A104, RAW_DATA!A:A, 0)) = "UNPAID"
    ),
    "",
    INDEX(RAW_DATA!S:S, MATCH(A104, RAW_DATA!A:A, 0))
  ),
  ""
)</f>
        <v/>
      </c>
      <c r="J104" s="88" t="str">
        <f t="array" ref="J104">IFERROR(
  IF(
    INDEX(RAW_DATA!P:P, MATCH(A104, RAW_DATA!A:A, 0)) = "",
    "Not Billed",
    INDEX(RAW_DATA!W:W, MATCH(A104, RAW_DATA!A:A, 0))
  ),
  "Not Billed"
)</f>
        <v>Not Billed</v>
      </c>
      <c r="K104" s="86"/>
      <c r="L104" s="86"/>
    </row>
    <row r="105" spans="1:12" ht="26.25" customHeight="1">
      <c r="A105" s="85" t="str">
        <f t="shared" si="0"/>
        <v>25S-104</v>
      </c>
      <c r="B105" s="86"/>
      <c r="C105" s="86"/>
      <c r="D105" s="86"/>
      <c r="E105" s="86"/>
      <c r="F105" s="86"/>
      <c r="G105" s="86" t="str">
        <f t="array" ref="G105">IFERROR(
  IF(INDEX(RAW_DATA!P:P, MATCH(A105, RAW_DATA!A:A, 0)) = "",
     "",
     INDEX(RAW_DATA!P:P, MATCH(A105, RAW_DATA!A:A, 0))
  ),
  ""
)</f>
        <v/>
      </c>
      <c r="H105" s="87" t="str">
        <f t="array" ref="H105">IFERROR(
  IF(
    ISNUMBER(MATCH(A105, RAW_DATA!A:A, 0)),
    IF(
      OR(
        INDEX(RAW_DATA!P:P, MATCH(A105, RAW_DATA!A:A, 0)) = "",
        INDEX(RAW_DATA!W:W, MATCH(A105, RAW_DATA!A:A, 0)) = "UNPAID"
      ),
      "",
      INDEX(RAW_DATA!V:V, MATCH(A105, RAW_DATA!A:A, 0))
    ),
    ""
  ),
  ""
)</f>
        <v/>
      </c>
      <c r="I105" s="88" t="str">
        <f t="array" ref="I105">IFERROR(
  IF(
    OR(
      INDEX(RAW_DATA!P:P, MATCH(A105, RAW_DATA!A:A, 0)) = "",
      INDEX(RAW_DATA!W:W, MATCH(A105, RAW_DATA!A:A, 0)) = "UNPAID"
    ),
    "",
    INDEX(RAW_DATA!S:S, MATCH(A105, RAW_DATA!A:A, 0))
  ),
  ""
)</f>
        <v/>
      </c>
      <c r="J105" s="88" t="str">
        <f t="array" ref="J105">IFERROR(
  IF(
    INDEX(RAW_DATA!P:P, MATCH(A105, RAW_DATA!A:A, 0)) = "",
    "Not Billed",
    INDEX(RAW_DATA!W:W, MATCH(A105, RAW_DATA!A:A, 0))
  ),
  "Not Billed"
)</f>
        <v>Not Billed</v>
      </c>
      <c r="K105" s="86"/>
      <c r="L105" s="86"/>
    </row>
    <row r="106" spans="1:12" ht="26.25" customHeight="1">
      <c r="A106" s="85" t="str">
        <f t="shared" si="0"/>
        <v>25S-105</v>
      </c>
      <c r="B106" s="86"/>
      <c r="C106" s="86"/>
      <c r="D106" s="86"/>
      <c r="E106" s="86"/>
      <c r="F106" s="86"/>
      <c r="G106" s="86" t="str">
        <f t="array" ref="G106">IFERROR(
  IF(INDEX(RAW_DATA!P:P, MATCH(A106, RAW_DATA!A:A, 0)) = "",
     "",
     INDEX(RAW_DATA!P:P, MATCH(A106, RAW_DATA!A:A, 0))
  ),
  ""
)</f>
        <v/>
      </c>
      <c r="H106" s="87" t="str">
        <f t="array" ref="H106">IFERROR(
  IF(
    ISNUMBER(MATCH(A106, RAW_DATA!A:A, 0)),
    IF(
      OR(
        INDEX(RAW_DATA!P:P, MATCH(A106, RAW_DATA!A:A, 0)) = "",
        INDEX(RAW_DATA!W:W, MATCH(A106, RAW_DATA!A:A, 0)) = "UNPAID"
      ),
      "",
      INDEX(RAW_DATA!V:V, MATCH(A106, RAW_DATA!A:A, 0))
    ),
    ""
  ),
  ""
)</f>
        <v/>
      </c>
      <c r="I106" s="88" t="str">
        <f t="array" ref="I106">IFERROR(
  IF(
    OR(
      INDEX(RAW_DATA!P:P, MATCH(A106, RAW_DATA!A:A, 0)) = "",
      INDEX(RAW_DATA!W:W, MATCH(A106, RAW_DATA!A:A, 0)) = "UNPAID"
    ),
    "",
    INDEX(RAW_DATA!S:S, MATCH(A106, RAW_DATA!A:A, 0))
  ),
  ""
)</f>
        <v/>
      </c>
      <c r="J106" s="88" t="str">
        <f t="array" ref="J106">IFERROR(
  IF(
    INDEX(RAW_DATA!P:P, MATCH(A106, RAW_DATA!A:A, 0)) = "",
    "Not Billed",
    INDEX(RAW_DATA!W:W, MATCH(A106, RAW_DATA!A:A, 0))
  ),
  "Not Billed"
)</f>
        <v>Not Billed</v>
      </c>
      <c r="K106" s="86"/>
      <c r="L106" s="86"/>
    </row>
    <row r="107" spans="1:12" ht="26.25" customHeight="1">
      <c r="A107" s="85" t="str">
        <f t="shared" si="0"/>
        <v>25S-106</v>
      </c>
      <c r="B107" s="86"/>
      <c r="C107" s="86"/>
      <c r="D107" s="86"/>
      <c r="E107" s="86"/>
      <c r="F107" s="86"/>
      <c r="G107" s="86" t="str">
        <f t="array" ref="G107">IFERROR(
  IF(INDEX(RAW_DATA!P:P, MATCH(A107, RAW_DATA!A:A, 0)) = "",
     "",
     INDEX(RAW_DATA!P:P, MATCH(A107, RAW_DATA!A:A, 0))
  ),
  ""
)</f>
        <v/>
      </c>
      <c r="H107" s="87" t="str">
        <f t="array" ref="H107">IFERROR(
  IF(
    ISNUMBER(MATCH(A107, RAW_DATA!A:A, 0)),
    IF(
      OR(
        INDEX(RAW_DATA!P:P, MATCH(A107, RAW_DATA!A:A, 0)) = "",
        INDEX(RAW_DATA!W:W, MATCH(A107, RAW_DATA!A:A, 0)) = "UNPAID"
      ),
      "",
      INDEX(RAW_DATA!V:V, MATCH(A107, RAW_DATA!A:A, 0))
    ),
    ""
  ),
  ""
)</f>
        <v/>
      </c>
      <c r="I107" s="88" t="str">
        <f t="array" ref="I107">IFERROR(
  IF(
    OR(
      INDEX(RAW_DATA!P:P, MATCH(A107, RAW_DATA!A:A, 0)) = "",
      INDEX(RAW_DATA!W:W, MATCH(A107, RAW_DATA!A:A, 0)) = "UNPAID"
    ),
    "",
    INDEX(RAW_DATA!S:S, MATCH(A107, RAW_DATA!A:A, 0))
  ),
  ""
)</f>
        <v/>
      </c>
      <c r="J107" s="88" t="str">
        <f t="array" ref="J107">IFERROR(
  IF(
    INDEX(RAW_DATA!P:P, MATCH(A107, RAW_DATA!A:A, 0)) = "",
    "Not Billed",
    INDEX(RAW_DATA!W:W, MATCH(A107, RAW_DATA!A:A, 0))
  ),
  "Not Billed"
)</f>
        <v>Not Billed</v>
      </c>
      <c r="K107" s="86"/>
      <c r="L107" s="86"/>
    </row>
    <row r="108" spans="1:12" ht="26.25" customHeight="1">
      <c r="A108" s="85" t="str">
        <f t="shared" si="0"/>
        <v>25S-107</v>
      </c>
      <c r="B108" s="86"/>
      <c r="C108" s="86"/>
      <c r="D108" s="86"/>
      <c r="E108" s="86"/>
      <c r="F108" s="86"/>
      <c r="G108" s="86" t="str">
        <f t="array" ref="G108">IFERROR(
  IF(INDEX(RAW_DATA!P:P, MATCH(A108, RAW_DATA!A:A, 0)) = "",
     "",
     INDEX(RAW_DATA!P:P, MATCH(A108, RAW_DATA!A:A, 0))
  ),
  ""
)</f>
        <v/>
      </c>
      <c r="H108" s="87" t="str">
        <f t="array" ref="H108">IFERROR(
  IF(
    ISNUMBER(MATCH(A108, RAW_DATA!A:A, 0)),
    IF(
      OR(
        INDEX(RAW_DATA!P:P, MATCH(A108, RAW_DATA!A:A, 0)) = "",
        INDEX(RAW_DATA!W:W, MATCH(A108, RAW_DATA!A:A, 0)) = "UNPAID"
      ),
      "",
      INDEX(RAW_DATA!V:V, MATCH(A108, RAW_DATA!A:A, 0))
    ),
    ""
  ),
  ""
)</f>
        <v/>
      </c>
      <c r="I108" s="88" t="str">
        <f t="array" ref="I108">IFERROR(
  IF(
    OR(
      INDEX(RAW_DATA!P:P, MATCH(A108, RAW_DATA!A:A, 0)) = "",
      INDEX(RAW_DATA!W:W, MATCH(A108, RAW_DATA!A:A, 0)) = "UNPAID"
    ),
    "",
    INDEX(RAW_DATA!S:S, MATCH(A108, RAW_DATA!A:A, 0))
  ),
  ""
)</f>
        <v/>
      </c>
      <c r="J108" s="88" t="str">
        <f t="array" ref="J108">IFERROR(
  IF(
    INDEX(RAW_DATA!P:P, MATCH(A108, RAW_DATA!A:A, 0)) = "",
    "Not Billed",
    INDEX(RAW_DATA!W:W, MATCH(A108, RAW_DATA!A:A, 0))
  ),
  "Not Billed"
)</f>
        <v>Not Billed</v>
      </c>
      <c r="K108" s="86"/>
      <c r="L108" s="86"/>
    </row>
    <row r="109" spans="1:12" ht="26.25" customHeight="1">
      <c r="A109" s="85" t="str">
        <f t="shared" si="0"/>
        <v>25S-108</v>
      </c>
      <c r="B109" s="86"/>
      <c r="C109" s="86"/>
      <c r="D109" s="86"/>
      <c r="E109" s="86"/>
      <c r="F109" s="86"/>
      <c r="G109" s="86" t="str">
        <f t="array" ref="G109">IFERROR(
  IF(INDEX(RAW_DATA!P:P, MATCH(A109, RAW_DATA!A:A, 0)) = "",
     "",
     INDEX(RAW_DATA!P:P, MATCH(A109, RAW_DATA!A:A, 0))
  ),
  ""
)</f>
        <v/>
      </c>
      <c r="H109" s="87" t="str">
        <f t="array" ref="H109">IFERROR(
  IF(
    ISNUMBER(MATCH(A109, RAW_DATA!A:A, 0)),
    IF(
      OR(
        INDEX(RAW_DATA!P:P, MATCH(A109, RAW_DATA!A:A, 0)) = "",
        INDEX(RAW_DATA!W:W, MATCH(A109, RAW_DATA!A:A, 0)) = "UNPAID"
      ),
      "",
      INDEX(RAW_DATA!V:V, MATCH(A109, RAW_DATA!A:A, 0))
    ),
    ""
  ),
  ""
)</f>
        <v/>
      </c>
      <c r="I109" s="88" t="str">
        <f t="array" ref="I109">IFERROR(
  IF(
    OR(
      INDEX(RAW_DATA!P:P, MATCH(A109, RAW_DATA!A:A, 0)) = "",
      INDEX(RAW_DATA!W:W, MATCH(A109, RAW_DATA!A:A, 0)) = "UNPAID"
    ),
    "",
    INDEX(RAW_DATA!S:S, MATCH(A109, RAW_DATA!A:A, 0))
  ),
  ""
)</f>
        <v/>
      </c>
      <c r="J109" s="88" t="str">
        <f t="array" ref="J109">IFERROR(
  IF(
    INDEX(RAW_DATA!P:P, MATCH(A109, RAW_DATA!A:A, 0)) = "",
    "Not Billed",
    INDEX(RAW_DATA!W:W, MATCH(A109, RAW_DATA!A:A, 0))
  ),
  "Not Billed"
)</f>
        <v>Not Billed</v>
      </c>
      <c r="K109" s="86"/>
      <c r="L109" s="86"/>
    </row>
    <row r="110" spans="1:12" ht="26.25" customHeight="1">
      <c r="A110" s="85" t="str">
        <f t="shared" si="0"/>
        <v>25S-109</v>
      </c>
      <c r="B110" s="86"/>
      <c r="C110" s="86"/>
      <c r="D110" s="86"/>
      <c r="E110" s="86"/>
      <c r="F110" s="86"/>
      <c r="G110" s="86" t="str">
        <f t="array" ref="G110">IFERROR(
  IF(INDEX(RAW_DATA!P:P, MATCH(A110, RAW_DATA!A:A, 0)) = "",
     "",
     INDEX(RAW_DATA!P:P, MATCH(A110, RAW_DATA!A:A, 0))
  ),
  ""
)</f>
        <v/>
      </c>
      <c r="H110" s="87" t="str">
        <f t="array" ref="H110">IFERROR(
  IF(
    ISNUMBER(MATCH(A110, RAW_DATA!A:A, 0)),
    IF(
      OR(
        INDEX(RAW_DATA!P:P, MATCH(A110, RAW_DATA!A:A, 0)) = "",
        INDEX(RAW_DATA!W:W, MATCH(A110, RAW_DATA!A:A, 0)) = "UNPAID"
      ),
      "",
      INDEX(RAW_DATA!V:V, MATCH(A110, RAW_DATA!A:A, 0))
    ),
    ""
  ),
  ""
)</f>
        <v/>
      </c>
      <c r="I110" s="88" t="str">
        <f t="array" ref="I110">IFERROR(
  IF(
    OR(
      INDEX(RAW_DATA!P:P, MATCH(A110, RAW_DATA!A:A, 0)) = "",
      INDEX(RAW_DATA!W:W, MATCH(A110, RAW_DATA!A:A, 0)) = "UNPAID"
    ),
    "",
    INDEX(RAW_DATA!S:S, MATCH(A110, RAW_DATA!A:A, 0))
  ),
  ""
)</f>
        <v/>
      </c>
      <c r="J110" s="88" t="str">
        <f t="array" ref="J110">IFERROR(
  IF(
    INDEX(RAW_DATA!P:P, MATCH(A110, RAW_DATA!A:A, 0)) = "",
    "Not Billed",
    INDEX(RAW_DATA!W:W, MATCH(A110, RAW_DATA!A:A, 0))
  ),
  "Not Billed"
)</f>
        <v>Not Billed</v>
      </c>
      <c r="K110" s="86"/>
      <c r="L110" s="86"/>
    </row>
    <row r="111" spans="1:12" ht="26.25" customHeight="1">
      <c r="A111" s="85" t="str">
        <f t="shared" si="0"/>
        <v>25S-110</v>
      </c>
      <c r="B111" s="86"/>
      <c r="C111" s="86"/>
      <c r="D111" s="86"/>
      <c r="E111" s="86"/>
      <c r="F111" s="86"/>
      <c r="G111" s="86" t="str">
        <f t="array" ref="G111">IFERROR(
  IF(INDEX(RAW_DATA!P:P, MATCH(A111, RAW_DATA!A:A, 0)) = "",
     "",
     INDEX(RAW_DATA!P:P, MATCH(A111, RAW_DATA!A:A, 0))
  ),
  ""
)</f>
        <v/>
      </c>
      <c r="H111" s="87" t="str">
        <f t="array" ref="H111">IFERROR(
  IF(
    ISNUMBER(MATCH(A111, RAW_DATA!A:A, 0)),
    IF(
      OR(
        INDEX(RAW_DATA!P:P, MATCH(A111, RAW_DATA!A:A, 0)) = "",
        INDEX(RAW_DATA!W:W, MATCH(A111, RAW_DATA!A:A, 0)) = "UNPAID"
      ),
      "",
      INDEX(RAW_DATA!V:V, MATCH(A111, RAW_DATA!A:A, 0))
    ),
    ""
  ),
  ""
)</f>
        <v/>
      </c>
      <c r="I111" s="88" t="str">
        <f t="array" ref="I111">IFERROR(
  IF(
    OR(
      INDEX(RAW_DATA!P:P, MATCH(A111, RAW_DATA!A:A, 0)) = "",
      INDEX(RAW_DATA!W:W, MATCH(A111, RAW_DATA!A:A, 0)) = "UNPAID"
    ),
    "",
    INDEX(RAW_DATA!S:S, MATCH(A111, RAW_DATA!A:A, 0))
  ),
  ""
)</f>
        <v/>
      </c>
      <c r="J111" s="88" t="str">
        <f t="array" ref="J111">IFERROR(
  IF(
    INDEX(RAW_DATA!P:P, MATCH(A111, RAW_DATA!A:A, 0)) = "",
    "Not Billed",
    INDEX(RAW_DATA!W:W, MATCH(A111, RAW_DATA!A:A, 0))
  ),
  "Not Billed"
)</f>
        <v>Not Billed</v>
      </c>
      <c r="K111" s="86"/>
      <c r="L111" s="86"/>
    </row>
    <row r="112" spans="1:12" ht="26.25" customHeight="1">
      <c r="A112" s="85" t="str">
        <f t="shared" si="0"/>
        <v>25S-111</v>
      </c>
      <c r="B112" s="86"/>
      <c r="C112" s="86"/>
      <c r="D112" s="86"/>
      <c r="E112" s="86"/>
      <c r="F112" s="86"/>
      <c r="G112" s="86" t="str">
        <f t="array" ref="G112">IFERROR(
  IF(INDEX(RAW_DATA!P:P, MATCH(A112, RAW_DATA!A:A, 0)) = "",
     "",
     INDEX(RAW_DATA!P:P, MATCH(A112, RAW_DATA!A:A, 0))
  ),
  ""
)</f>
        <v/>
      </c>
      <c r="H112" s="87" t="str">
        <f t="array" ref="H112">IFERROR(
  IF(
    ISNUMBER(MATCH(A112, RAW_DATA!A:A, 0)),
    IF(
      OR(
        INDEX(RAW_DATA!P:P, MATCH(A112, RAW_DATA!A:A, 0)) = "",
        INDEX(RAW_DATA!W:W, MATCH(A112, RAW_DATA!A:A, 0)) = "UNPAID"
      ),
      "",
      INDEX(RAW_DATA!V:V, MATCH(A112, RAW_DATA!A:A, 0))
    ),
    ""
  ),
  ""
)</f>
        <v/>
      </c>
      <c r="I112" s="88" t="str">
        <f t="array" ref="I112">IFERROR(
  IF(
    OR(
      INDEX(RAW_DATA!P:P, MATCH(A112, RAW_DATA!A:A, 0)) = "",
      INDEX(RAW_DATA!W:W, MATCH(A112, RAW_DATA!A:A, 0)) = "UNPAID"
    ),
    "",
    INDEX(RAW_DATA!S:S, MATCH(A112, RAW_DATA!A:A, 0))
  ),
  ""
)</f>
        <v/>
      </c>
      <c r="J112" s="88" t="str">
        <f t="array" ref="J112">IFERROR(
  IF(
    INDEX(RAW_DATA!P:P, MATCH(A112, RAW_DATA!A:A, 0)) = "",
    "Not Billed",
    INDEX(RAW_DATA!W:W, MATCH(A112, RAW_DATA!A:A, 0))
  ),
  "Not Billed"
)</f>
        <v>Not Billed</v>
      </c>
      <c r="K112" s="86"/>
      <c r="L112" s="86"/>
    </row>
    <row r="113" spans="1:12" ht="26.25" customHeight="1">
      <c r="A113" s="85" t="str">
        <f t="shared" si="0"/>
        <v>25S-112</v>
      </c>
      <c r="B113" s="86"/>
      <c r="C113" s="86"/>
      <c r="D113" s="86"/>
      <c r="E113" s="86"/>
      <c r="F113" s="86"/>
      <c r="G113" s="86" t="str">
        <f t="array" ref="G113">IFERROR(
  IF(INDEX(RAW_DATA!P:P, MATCH(A113, RAW_DATA!A:A, 0)) = "",
     "",
     INDEX(RAW_DATA!P:P, MATCH(A113, RAW_DATA!A:A, 0))
  ),
  ""
)</f>
        <v/>
      </c>
      <c r="H113" s="87" t="str">
        <f t="array" ref="H113">IFERROR(
  IF(
    ISNUMBER(MATCH(A113, RAW_DATA!A:A, 0)),
    IF(
      OR(
        INDEX(RAW_DATA!P:P, MATCH(A113, RAW_DATA!A:A, 0)) = "",
        INDEX(RAW_DATA!W:W, MATCH(A113, RAW_DATA!A:A, 0)) = "UNPAID"
      ),
      "",
      INDEX(RAW_DATA!V:V, MATCH(A113, RAW_DATA!A:A, 0))
    ),
    ""
  ),
  ""
)</f>
        <v/>
      </c>
      <c r="I113" s="88" t="str">
        <f t="array" ref="I113">IFERROR(
  IF(
    OR(
      INDEX(RAW_DATA!P:P, MATCH(A113, RAW_DATA!A:A, 0)) = "",
      INDEX(RAW_DATA!W:W, MATCH(A113, RAW_DATA!A:A, 0)) = "UNPAID"
    ),
    "",
    INDEX(RAW_DATA!S:S, MATCH(A113, RAW_DATA!A:A, 0))
  ),
  ""
)</f>
        <v/>
      </c>
      <c r="J113" s="88" t="str">
        <f t="array" ref="J113">IFERROR(
  IF(
    INDEX(RAW_DATA!P:P, MATCH(A113, RAW_DATA!A:A, 0)) = "",
    "Not Billed",
    INDEX(RAW_DATA!W:W, MATCH(A113, RAW_DATA!A:A, 0))
  ),
  "Not Billed"
)</f>
        <v>Not Billed</v>
      </c>
      <c r="K113" s="86"/>
      <c r="L113" s="86"/>
    </row>
    <row r="114" spans="1:12" ht="26.25" customHeight="1">
      <c r="A114" s="85" t="str">
        <f t="shared" si="0"/>
        <v>25S-113</v>
      </c>
      <c r="B114" s="86"/>
      <c r="C114" s="86"/>
      <c r="D114" s="86"/>
      <c r="E114" s="86"/>
      <c r="F114" s="86"/>
      <c r="G114" s="86" t="str">
        <f t="array" ref="G114">IFERROR(
  IF(INDEX(RAW_DATA!P:P, MATCH(A114, RAW_DATA!A:A, 0)) = "",
     "",
     INDEX(RAW_DATA!P:P, MATCH(A114, RAW_DATA!A:A, 0))
  ),
  ""
)</f>
        <v/>
      </c>
      <c r="H114" s="87" t="str">
        <f t="array" ref="H114">IFERROR(
  IF(
    ISNUMBER(MATCH(A114, RAW_DATA!A:A, 0)),
    IF(
      OR(
        INDEX(RAW_DATA!P:P, MATCH(A114, RAW_DATA!A:A, 0)) = "",
        INDEX(RAW_DATA!W:W, MATCH(A114, RAW_DATA!A:A, 0)) = "UNPAID"
      ),
      "",
      INDEX(RAW_DATA!V:V, MATCH(A114, RAW_DATA!A:A, 0))
    ),
    ""
  ),
  ""
)</f>
        <v/>
      </c>
      <c r="I114" s="88" t="str">
        <f t="array" ref="I114">IFERROR(
  IF(
    OR(
      INDEX(RAW_DATA!P:P, MATCH(A114, RAW_DATA!A:A, 0)) = "",
      INDEX(RAW_DATA!W:W, MATCH(A114, RAW_DATA!A:A, 0)) = "UNPAID"
    ),
    "",
    INDEX(RAW_DATA!S:S, MATCH(A114, RAW_DATA!A:A, 0))
  ),
  ""
)</f>
        <v/>
      </c>
      <c r="J114" s="88" t="str">
        <f t="array" ref="J114">IFERROR(
  IF(
    INDEX(RAW_DATA!P:P, MATCH(A114, RAW_DATA!A:A, 0)) = "",
    "Not Billed",
    INDEX(RAW_DATA!W:W, MATCH(A114, RAW_DATA!A:A, 0))
  ),
  "Not Billed"
)</f>
        <v>Not Billed</v>
      </c>
      <c r="K114" s="86"/>
      <c r="L114" s="86"/>
    </row>
    <row r="115" spans="1:12" ht="26.25" customHeight="1">
      <c r="A115" s="85" t="str">
        <f t="shared" si="0"/>
        <v>25S-114</v>
      </c>
      <c r="B115" s="86"/>
      <c r="C115" s="86"/>
      <c r="D115" s="86"/>
      <c r="E115" s="86"/>
      <c r="F115" s="86"/>
      <c r="G115" s="86" t="str">
        <f t="array" ref="G115">IFERROR(
  IF(INDEX(RAW_DATA!P:P, MATCH(A115, RAW_DATA!A:A, 0)) = "",
     "",
     INDEX(RAW_DATA!P:P, MATCH(A115, RAW_DATA!A:A, 0))
  ),
  ""
)</f>
        <v/>
      </c>
      <c r="H115" s="87" t="str">
        <f t="array" ref="H115">IFERROR(
  IF(
    ISNUMBER(MATCH(A115, RAW_DATA!A:A, 0)),
    IF(
      OR(
        INDEX(RAW_DATA!P:P, MATCH(A115, RAW_DATA!A:A, 0)) = "",
        INDEX(RAW_DATA!W:W, MATCH(A115, RAW_DATA!A:A, 0)) = "UNPAID"
      ),
      "",
      INDEX(RAW_DATA!V:V, MATCH(A115, RAW_DATA!A:A, 0))
    ),
    ""
  ),
  ""
)</f>
        <v/>
      </c>
      <c r="I115" s="88" t="str">
        <f t="array" ref="I115">IFERROR(
  IF(
    OR(
      INDEX(RAW_DATA!P:P, MATCH(A115, RAW_DATA!A:A, 0)) = "",
      INDEX(RAW_DATA!W:W, MATCH(A115, RAW_DATA!A:A, 0)) = "UNPAID"
    ),
    "",
    INDEX(RAW_DATA!S:S, MATCH(A115, RAW_DATA!A:A, 0))
  ),
  ""
)</f>
        <v/>
      </c>
      <c r="J115" s="88" t="str">
        <f t="array" ref="J115">IFERROR(
  IF(
    INDEX(RAW_DATA!P:P, MATCH(A115, RAW_DATA!A:A, 0)) = "",
    "Not Billed",
    INDEX(RAW_DATA!W:W, MATCH(A115, RAW_DATA!A:A, 0))
  ),
  "Not Billed"
)</f>
        <v>Not Billed</v>
      </c>
      <c r="K115" s="86"/>
      <c r="L115" s="86"/>
    </row>
    <row r="116" spans="1:12" ht="26.25" customHeight="1">
      <c r="A116" s="85" t="str">
        <f t="shared" si="0"/>
        <v>25S-115</v>
      </c>
      <c r="B116" s="86"/>
      <c r="C116" s="86"/>
      <c r="D116" s="86"/>
      <c r="E116" s="86"/>
      <c r="F116" s="86"/>
      <c r="G116" s="86" t="str">
        <f t="array" ref="G116">IFERROR(
  IF(INDEX(RAW_DATA!P:P, MATCH(A116, RAW_DATA!A:A, 0)) = "",
     "",
     INDEX(RAW_DATA!P:P, MATCH(A116, RAW_DATA!A:A, 0))
  ),
  ""
)</f>
        <v/>
      </c>
      <c r="H116" s="87" t="str">
        <f t="array" ref="H116">IFERROR(
  IF(
    ISNUMBER(MATCH(A116, RAW_DATA!A:A, 0)),
    IF(
      OR(
        INDEX(RAW_DATA!P:P, MATCH(A116, RAW_DATA!A:A, 0)) = "",
        INDEX(RAW_DATA!W:W, MATCH(A116, RAW_DATA!A:A, 0)) = "UNPAID"
      ),
      "",
      INDEX(RAW_DATA!V:V, MATCH(A116, RAW_DATA!A:A, 0))
    ),
    ""
  ),
  ""
)</f>
        <v/>
      </c>
      <c r="I116" s="88" t="str">
        <f t="array" ref="I116">IFERROR(
  IF(
    OR(
      INDEX(RAW_DATA!P:P, MATCH(A116, RAW_DATA!A:A, 0)) = "",
      INDEX(RAW_DATA!W:W, MATCH(A116, RAW_DATA!A:A, 0)) = "UNPAID"
    ),
    "",
    INDEX(RAW_DATA!S:S, MATCH(A116, RAW_DATA!A:A, 0))
  ),
  ""
)</f>
        <v/>
      </c>
      <c r="J116" s="88" t="str">
        <f t="array" ref="J116">IFERROR(
  IF(
    INDEX(RAW_DATA!P:P, MATCH(A116, RAW_DATA!A:A, 0)) = "",
    "Not Billed",
    INDEX(RAW_DATA!W:W, MATCH(A116, RAW_DATA!A:A, 0))
  ),
  "Not Billed"
)</f>
        <v>Not Billed</v>
      </c>
      <c r="K116" s="86"/>
      <c r="L116" s="86"/>
    </row>
    <row r="117" spans="1:12" ht="26.25" customHeight="1">
      <c r="A117" s="85" t="str">
        <f t="shared" si="0"/>
        <v>25S-116</v>
      </c>
      <c r="B117" s="86"/>
      <c r="C117" s="86"/>
      <c r="D117" s="86"/>
      <c r="E117" s="86"/>
      <c r="F117" s="86"/>
      <c r="G117" s="86" t="str">
        <f t="array" ref="G117">IFERROR(
  IF(INDEX(RAW_DATA!P:P, MATCH(A117, RAW_DATA!A:A, 0)) = "",
     "",
     INDEX(RAW_DATA!P:P, MATCH(A117, RAW_DATA!A:A, 0))
  ),
  ""
)</f>
        <v/>
      </c>
      <c r="H117" s="87" t="str">
        <f t="array" ref="H117">IFERROR(
  IF(
    ISNUMBER(MATCH(A117, RAW_DATA!A:A, 0)),
    IF(
      OR(
        INDEX(RAW_DATA!P:P, MATCH(A117, RAW_DATA!A:A, 0)) = "",
        INDEX(RAW_DATA!W:W, MATCH(A117, RAW_DATA!A:A, 0)) = "UNPAID"
      ),
      "",
      INDEX(RAW_DATA!V:V, MATCH(A117, RAW_DATA!A:A, 0))
    ),
    ""
  ),
  ""
)</f>
        <v/>
      </c>
      <c r="I117" s="88" t="str">
        <f t="array" ref="I117">IFERROR(
  IF(
    OR(
      INDEX(RAW_DATA!P:P, MATCH(A117, RAW_DATA!A:A, 0)) = "",
      INDEX(RAW_DATA!W:W, MATCH(A117, RAW_DATA!A:A, 0)) = "UNPAID"
    ),
    "",
    INDEX(RAW_DATA!S:S, MATCH(A117, RAW_DATA!A:A, 0))
  ),
  ""
)</f>
        <v/>
      </c>
      <c r="J117" s="88" t="str">
        <f t="array" ref="J117">IFERROR(
  IF(
    INDEX(RAW_DATA!P:P, MATCH(A117, RAW_DATA!A:A, 0)) = "",
    "Not Billed",
    INDEX(RAW_DATA!W:W, MATCH(A117, RAW_DATA!A:A, 0))
  ),
  "Not Billed"
)</f>
        <v>Not Billed</v>
      </c>
      <c r="K117" s="86"/>
      <c r="L117" s="86"/>
    </row>
    <row r="118" spans="1:12" ht="26.25" customHeight="1">
      <c r="A118" s="85" t="str">
        <f t="shared" si="0"/>
        <v>25S-117</v>
      </c>
      <c r="B118" s="86"/>
      <c r="C118" s="86"/>
      <c r="D118" s="86"/>
      <c r="E118" s="86"/>
      <c r="F118" s="86"/>
      <c r="G118" s="86" t="str">
        <f t="array" ref="G118">IFERROR(
  IF(INDEX(RAW_DATA!P:P, MATCH(A118, RAW_DATA!A:A, 0)) = "",
     "",
     INDEX(RAW_DATA!P:P, MATCH(A118, RAW_DATA!A:A, 0))
  ),
  ""
)</f>
        <v/>
      </c>
      <c r="H118" s="87" t="str">
        <f t="array" ref="H118">IFERROR(
  IF(
    ISNUMBER(MATCH(A118, RAW_DATA!A:A, 0)),
    IF(
      OR(
        INDEX(RAW_DATA!P:P, MATCH(A118, RAW_DATA!A:A, 0)) = "",
        INDEX(RAW_DATA!W:W, MATCH(A118, RAW_DATA!A:A, 0)) = "UNPAID"
      ),
      "",
      INDEX(RAW_DATA!V:V, MATCH(A118, RAW_DATA!A:A, 0))
    ),
    ""
  ),
  ""
)</f>
        <v/>
      </c>
      <c r="I118" s="88" t="str">
        <f t="array" ref="I118">IFERROR(
  IF(
    OR(
      INDEX(RAW_DATA!P:P, MATCH(A118, RAW_DATA!A:A, 0)) = "",
      INDEX(RAW_DATA!W:W, MATCH(A118, RAW_DATA!A:A, 0)) = "UNPAID"
    ),
    "",
    INDEX(RAW_DATA!S:S, MATCH(A118, RAW_DATA!A:A, 0))
  ),
  ""
)</f>
        <v/>
      </c>
      <c r="J118" s="88" t="str">
        <f t="array" ref="J118">IFERROR(
  IF(
    INDEX(RAW_DATA!P:P, MATCH(A118, RAW_DATA!A:A, 0)) = "",
    "Not Billed",
    INDEX(RAW_DATA!W:W, MATCH(A118, RAW_DATA!A:A, 0))
  ),
  "Not Billed"
)</f>
        <v>Not Billed</v>
      </c>
      <c r="K118" s="86"/>
      <c r="L118" s="86"/>
    </row>
    <row r="119" spans="1:12" ht="26.25" customHeight="1">
      <c r="A119" s="85" t="str">
        <f t="shared" si="0"/>
        <v>25S-118</v>
      </c>
      <c r="B119" s="86"/>
      <c r="C119" s="86"/>
      <c r="D119" s="86"/>
      <c r="E119" s="86"/>
      <c r="F119" s="86"/>
      <c r="G119" s="86" t="str">
        <f t="array" ref="G119">IFERROR(
  IF(INDEX(RAW_DATA!P:P, MATCH(A119, RAW_DATA!A:A, 0)) = "",
     "",
     INDEX(RAW_DATA!P:P, MATCH(A119, RAW_DATA!A:A, 0))
  ),
  ""
)</f>
        <v/>
      </c>
      <c r="H119" s="87" t="str">
        <f t="array" ref="H119">IFERROR(
  IF(
    ISNUMBER(MATCH(A119, RAW_DATA!A:A, 0)),
    IF(
      OR(
        INDEX(RAW_DATA!P:P, MATCH(A119, RAW_DATA!A:A, 0)) = "",
        INDEX(RAW_DATA!W:W, MATCH(A119, RAW_DATA!A:A, 0)) = "UNPAID"
      ),
      "",
      INDEX(RAW_DATA!V:V, MATCH(A119, RAW_DATA!A:A, 0))
    ),
    ""
  ),
  ""
)</f>
        <v/>
      </c>
      <c r="I119" s="88" t="str">
        <f t="array" ref="I119">IFERROR(
  IF(
    OR(
      INDEX(RAW_DATA!P:P, MATCH(A119, RAW_DATA!A:A, 0)) = "",
      INDEX(RAW_DATA!W:W, MATCH(A119, RAW_DATA!A:A, 0)) = "UNPAID"
    ),
    "",
    INDEX(RAW_DATA!S:S, MATCH(A119, RAW_DATA!A:A, 0))
  ),
  ""
)</f>
        <v/>
      </c>
      <c r="J119" s="88" t="str">
        <f t="array" ref="J119">IFERROR(
  IF(
    INDEX(RAW_DATA!P:P, MATCH(A119, RAW_DATA!A:A, 0)) = "",
    "Not Billed",
    INDEX(RAW_DATA!W:W, MATCH(A119, RAW_DATA!A:A, 0))
  ),
  "Not Billed"
)</f>
        <v>Not Billed</v>
      </c>
      <c r="K119" s="86"/>
      <c r="L119" s="86"/>
    </row>
    <row r="120" spans="1:12" ht="26.25" customHeight="1">
      <c r="A120" s="85" t="str">
        <f t="shared" si="0"/>
        <v>25S-119</v>
      </c>
      <c r="B120" s="86"/>
      <c r="C120" s="86"/>
      <c r="D120" s="86"/>
      <c r="E120" s="86"/>
      <c r="F120" s="86"/>
      <c r="G120" s="86" t="str">
        <f t="array" ref="G120">IFERROR(
  IF(INDEX(RAW_DATA!P:P, MATCH(A120, RAW_DATA!A:A, 0)) = "",
     "",
     INDEX(RAW_DATA!P:P, MATCH(A120, RAW_DATA!A:A, 0))
  ),
  ""
)</f>
        <v/>
      </c>
      <c r="H120" s="87" t="str">
        <f t="array" ref="H120">IFERROR(
  IF(
    ISNUMBER(MATCH(A120, RAW_DATA!A:A, 0)),
    IF(
      OR(
        INDEX(RAW_DATA!P:P, MATCH(A120, RAW_DATA!A:A, 0)) = "",
        INDEX(RAW_DATA!W:W, MATCH(A120, RAW_DATA!A:A, 0)) = "UNPAID"
      ),
      "",
      INDEX(RAW_DATA!V:V, MATCH(A120, RAW_DATA!A:A, 0))
    ),
    ""
  ),
  ""
)</f>
        <v/>
      </c>
      <c r="I120" s="88" t="str">
        <f t="array" ref="I120">IFERROR(
  IF(
    OR(
      INDEX(RAW_DATA!P:P, MATCH(A120, RAW_DATA!A:A, 0)) = "",
      INDEX(RAW_DATA!W:W, MATCH(A120, RAW_DATA!A:A, 0)) = "UNPAID"
    ),
    "",
    INDEX(RAW_DATA!S:S, MATCH(A120, RAW_DATA!A:A, 0))
  ),
  ""
)</f>
        <v/>
      </c>
      <c r="J120" s="88" t="str">
        <f t="array" ref="J120">IFERROR(
  IF(
    INDEX(RAW_DATA!P:P, MATCH(A120, RAW_DATA!A:A, 0)) = "",
    "Not Billed",
    INDEX(RAW_DATA!W:W, MATCH(A120, RAW_DATA!A:A, 0))
  ),
  "Not Billed"
)</f>
        <v>Not Billed</v>
      </c>
      <c r="K120" s="86"/>
      <c r="L120" s="86"/>
    </row>
    <row r="121" spans="1:12" ht="26.25" customHeight="1">
      <c r="A121" s="85" t="str">
        <f t="shared" si="0"/>
        <v>25S-120</v>
      </c>
      <c r="B121" s="86"/>
      <c r="C121" s="86"/>
      <c r="D121" s="86"/>
      <c r="E121" s="86"/>
      <c r="F121" s="86"/>
      <c r="G121" s="86" t="str">
        <f t="array" ref="G121">IFERROR(
  IF(INDEX(RAW_DATA!P:P, MATCH(A121, RAW_DATA!A:A, 0)) = "",
     "",
     INDEX(RAW_DATA!P:P, MATCH(A121, RAW_DATA!A:A, 0))
  ),
  ""
)</f>
        <v/>
      </c>
      <c r="H121" s="87" t="str">
        <f t="array" ref="H121">IFERROR(
  IF(
    ISNUMBER(MATCH(A121, RAW_DATA!A:A, 0)),
    IF(
      OR(
        INDEX(RAW_DATA!P:P, MATCH(A121, RAW_DATA!A:A, 0)) = "",
        INDEX(RAW_DATA!W:W, MATCH(A121, RAW_DATA!A:A, 0)) = "UNPAID"
      ),
      "",
      INDEX(RAW_DATA!V:V, MATCH(A121, RAW_DATA!A:A, 0))
    ),
    ""
  ),
  ""
)</f>
        <v/>
      </c>
      <c r="I121" s="88" t="str">
        <f t="array" ref="I121">IFERROR(
  IF(
    OR(
      INDEX(RAW_DATA!P:P, MATCH(A121, RAW_DATA!A:A, 0)) = "",
      INDEX(RAW_DATA!W:W, MATCH(A121, RAW_DATA!A:A, 0)) = "UNPAID"
    ),
    "",
    INDEX(RAW_DATA!S:S, MATCH(A121, RAW_DATA!A:A, 0))
  ),
  ""
)</f>
        <v/>
      </c>
      <c r="J121" s="88" t="str">
        <f t="array" ref="J121">IFERROR(
  IF(
    INDEX(RAW_DATA!P:P, MATCH(A121, RAW_DATA!A:A, 0)) = "",
    "Not Billed",
    INDEX(RAW_DATA!W:W, MATCH(A121, RAW_DATA!A:A, 0))
  ),
  "Not Billed"
)</f>
        <v>Not Billed</v>
      </c>
      <c r="K121" s="86"/>
      <c r="L121" s="86"/>
    </row>
    <row r="122" spans="1:12" ht="26.25" customHeight="1">
      <c r="A122" s="85" t="str">
        <f t="shared" si="0"/>
        <v>25S-121</v>
      </c>
      <c r="B122" s="86"/>
      <c r="C122" s="86"/>
      <c r="D122" s="86"/>
      <c r="E122" s="86"/>
      <c r="F122" s="86"/>
      <c r="G122" s="86" t="str">
        <f t="array" ref="G122">IFERROR(
  IF(INDEX(RAW_DATA!P:P, MATCH(A122, RAW_DATA!A:A, 0)) = "",
     "",
     INDEX(RAW_DATA!P:P, MATCH(A122, RAW_DATA!A:A, 0))
  ),
  ""
)</f>
        <v/>
      </c>
      <c r="H122" s="87" t="str">
        <f t="array" ref="H122">IFERROR(
  IF(
    ISNUMBER(MATCH(A122, RAW_DATA!A:A, 0)),
    IF(
      OR(
        INDEX(RAW_DATA!P:P, MATCH(A122, RAW_DATA!A:A, 0)) = "",
        INDEX(RAW_DATA!W:W, MATCH(A122, RAW_DATA!A:A, 0)) = "UNPAID"
      ),
      "",
      INDEX(RAW_DATA!V:V, MATCH(A122, RAW_DATA!A:A, 0))
    ),
    ""
  ),
  ""
)</f>
        <v/>
      </c>
      <c r="I122" s="88" t="str">
        <f t="array" ref="I122">IFERROR(
  IF(
    OR(
      INDEX(RAW_DATA!P:P, MATCH(A122, RAW_DATA!A:A, 0)) = "",
      INDEX(RAW_DATA!W:W, MATCH(A122, RAW_DATA!A:A, 0)) = "UNPAID"
    ),
    "",
    INDEX(RAW_DATA!S:S, MATCH(A122, RAW_DATA!A:A, 0))
  ),
  ""
)</f>
        <v/>
      </c>
      <c r="J122" s="88" t="str">
        <f t="array" ref="J122">IFERROR(
  IF(
    INDEX(RAW_DATA!P:P, MATCH(A122, RAW_DATA!A:A, 0)) = "",
    "Not Billed",
    INDEX(RAW_DATA!W:W, MATCH(A122, RAW_DATA!A:A, 0))
  ),
  "Not Billed"
)</f>
        <v>Not Billed</v>
      </c>
      <c r="K122" s="86"/>
      <c r="L122" s="86"/>
    </row>
    <row r="123" spans="1:12" ht="26.25" customHeight="1">
      <c r="A123" s="85" t="str">
        <f t="shared" si="0"/>
        <v>25S-122</v>
      </c>
      <c r="B123" s="86"/>
      <c r="C123" s="86"/>
      <c r="D123" s="86"/>
      <c r="E123" s="86"/>
      <c r="F123" s="86"/>
      <c r="G123" s="86" t="str">
        <f t="array" ref="G123">IFERROR(
  IF(INDEX(RAW_DATA!P:P, MATCH(A123, RAW_DATA!A:A, 0)) = "",
     "",
     INDEX(RAW_DATA!P:P, MATCH(A123, RAW_DATA!A:A, 0))
  ),
  ""
)</f>
        <v/>
      </c>
      <c r="H123" s="87" t="str">
        <f t="array" ref="H123">IFERROR(
  IF(
    ISNUMBER(MATCH(A123, RAW_DATA!A:A, 0)),
    IF(
      OR(
        INDEX(RAW_DATA!P:P, MATCH(A123, RAW_DATA!A:A, 0)) = "",
        INDEX(RAW_DATA!W:W, MATCH(A123, RAW_DATA!A:A, 0)) = "UNPAID"
      ),
      "",
      INDEX(RAW_DATA!V:V, MATCH(A123, RAW_DATA!A:A, 0))
    ),
    ""
  ),
  ""
)</f>
        <v/>
      </c>
      <c r="I123" s="88" t="str">
        <f t="array" ref="I123">IFERROR(
  IF(
    OR(
      INDEX(RAW_DATA!P:P, MATCH(A123, RAW_DATA!A:A, 0)) = "",
      INDEX(RAW_DATA!W:W, MATCH(A123, RAW_DATA!A:A, 0)) = "UNPAID"
    ),
    "",
    INDEX(RAW_DATA!S:S, MATCH(A123, RAW_DATA!A:A, 0))
  ),
  ""
)</f>
        <v/>
      </c>
      <c r="J123" s="88" t="str">
        <f t="array" ref="J123">IFERROR(
  IF(
    INDEX(RAW_DATA!P:P, MATCH(A123, RAW_DATA!A:A, 0)) = "",
    "Not Billed",
    INDEX(RAW_DATA!W:W, MATCH(A123, RAW_DATA!A:A, 0))
  ),
  "Not Billed"
)</f>
        <v>Not Billed</v>
      </c>
      <c r="K123" s="86"/>
      <c r="L123" s="86"/>
    </row>
    <row r="124" spans="1:12" ht="26.25" customHeight="1">
      <c r="A124" s="85" t="str">
        <f t="shared" si="0"/>
        <v>25S-123</v>
      </c>
      <c r="B124" s="86"/>
      <c r="C124" s="86"/>
      <c r="D124" s="86"/>
      <c r="E124" s="86"/>
      <c r="F124" s="86"/>
      <c r="G124" s="86" t="str">
        <f t="array" ref="G124">IFERROR(
  IF(INDEX(RAW_DATA!P:P, MATCH(A124, RAW_DATA!A:A, 0)) = "",
     "",
     INDEX(RAW_DATA!P:P, MATCH(A124, RAW_DATA!A:A, 0))
  ),
  ""
)</f>
        <v/>
      </c>
      <c r="H124" s="87" t="str">
        <f t="array" ref="H124">IFERROR(
  IF(
    ISNUMBER(MATCH(A124, RAW_DATA!A:A, 0)),
    IF(
      OR(
        INDEX(RAW_DATA!P:P, MATCH(A124, RAW_DATA!A:A, 0)) = "",
        INDEX(RAW_DATA!W:W, MATCH(A124, RAW_DATA!A:A, 0)) = "UNPAID"
      ),
      "",
      INDEX(RAW_DATA!V:V, MATCH(A124, RAW_DATA!A:A, 0))
    ),
    ""
  ),
  ""
)</f>
        <v/>
      </c>
      <c r="I124" s="88" t="str">
        <f t="array" ref="I124">IFERROR(
  IF(
    OR(
      INDEX(RAW_DATA!P:P, MATCH(A124, RAW_DATA!A:A, 0)) = "",
      INDEX(RAW_DATA!W:W, MATCH(A124, RAW_DATA!A:A, 0)) = "UNPAID"
    ),
    "",
    INDEX(RAW_DATA!S:S, MATCH(A124, RAW_DATA!A:A, 0))
  ),
  ""
)</f>
        <v/>
      </c>
      <c r="J124" s="88" t="str">
        <f t="array" ref="J124">IFERROR(
  IF(
    INDEX(RAW_DATA!P:P, MATCH(A124, RAW_DATA!A:A, 0)) = "",
    "Not Billed",
    INDEX(RAW_DATA!W:W, MATCH(A124, RAW_DATA!A:A, 0))
  ),
  "Not Billed"
)</f>
        <v>Not Billed</v>
      </c>
      <c r="K124" s="86"/>
      <c r="L124" s="86"/>
    </row>
    <row r="125" spans="1:12" ht="26.25" customHeight="1">
      <c r="A125" s="85" t="str">
        <f t="shared" si="0"/>
        <v>25S-124</v>
      </c>
      <c r="B125" s="86"/>
      <c r="C125" s="86"/>
      <c r="D125" s="86"/>
      <c r="E125" s="86"/>
      <c r="F125" s="86"/>
      <c r="G125" s="86" t="str">
        <f t="array" ref="G125">IFERROR(
  IF(INDEX(RAW_DATA!P:P, MATCH(A125, RAW_DATA!A:A, 0)) = "",
     "",
     INDEX(RAW_DATA!P:P, MATCH(A125, RAW_DATA!A:A, 0))
  ),
  ""
)</f>
        <v/>
      </c>
      <c r="H125" s="87" t="str">
        <f t="array" ref="H125">IFERROR(
  IF(
    ISNUMBER(MATCH(A125, RAW_DATA!A:A, 0)),
    IF(
      OR(
        INDEX(RAW_DATA!P:P, MATCH(A125, RAW_DATA!A:A, 0)) = "",
        INDEX(RAW_DATA!W:W, MATCH(A125, RAW_DATA!A:A, 0)) = "UNPAID"
      ),
      "",
      INDEX(RAW_DATA!V:V, MATCH(A125, RAW_DATA!A:A, 0))
    ),
    ""
  ),
  ""
)</f>
        <v/>
      </c>
      <c r="I125" s="88" t="str">
        <f t="array" ref="I125">IFERROR(
  IF(
    OR(
      INDEX(RAW_DATA!P:P, MATCH(A125, RAW_DATA!A:A, 0)) = "",
      INDEX(RAW_DATA!W:W, MATCH(A125, RAW_DATA!A:A, 0)) = "UNPAID"
    ),
    "",
    INDEX(RAW_DATA!S:S, MATCH(A125, RAW_DATA!A:A, 0))
  ),
  ""
)</f>
        <v/>
      </c>
      <c r="J125" s="88" t="str">
        <f t="array" ref="J125">IFERROR(
  IF(
    INDEX(RAW_DATA!P:P, MATCH(A125, RAW_DATA!A:A, 0)) = "",
    "Not Billed",
    INDEX(RAW_DATA!W:W, MATCH(A125, RAW_DATA!A:A, 0))
  ),
  "Not Billed"
)</f>
        <v>Not Billed</v>
      </c>
      <c r="K125" s="86"/>
      <c r="L125" s="86"/>
    </row>
    <row r="126" spans="1:12" ht="26.25" customHeight="1">
      <c r="A126" s="85" t="str">
        <f t="shared" si="0"/>
        <v>25S-125</v>
      </c>
      <c r="B126" s="86"/>
      <c r="C126" s="86"/>
      <c r="D126" s="86"/>
      <c r="E126" s="86"/>
      <c r="F126" s="86"/>
      <c r="G126" s="86" t="str">
        <f t="array" ref="G126">IFERROR(
  IF(INDEX(RAW_DATA!P:P, MATCH(A126, RAW_DATA!A:A, 0)) = "",
     "",
     INDEX(RAW_DATA!P:P, MATCH(A126, RAW_DATA!A:A, 0))
  ),
  ""
)</f>
        <v/>
      </c>
      <c r="H126" s="87" t="str">
        <f t="array" ref="H126">IFERROR(
  IF(
    ISNUMBER(MATCH(A126, RAW_DATA!A:A, 0)),
    IF(
      OR(
        INDEX(RAW_DATA!P:P, MATCH(A126, RAW_DATA!A:A, 0)) = "",
        INDEX(RAW_DATA!W:W, MATCH(A126, RAW_DATA!A:A, 0)) = "UNPAID"
      ),
      "",
      INDEX(RAW_DATA!V:V, MATCH(A126, RAW_DATA!A:A, 0))
    ),
    ""
  ),
  ""
)</f>
        <v/>
      </c>
      <c r="I126" s="88" t="str">
        <f t="array" ref="I126">IFERROR(
  IF(
    OR(
      INDEX(RAW_DATA!P:P, MATCH(A126, RAW_DATA!A:A, 0)) = "",
      INDEX(RAW_DATA!W:W, MATCH(A126, RAW_DATA!A:A, 0)) = "UNPAID"
    ),
    "",
    INDEX(RAW_DATA!S:S, MATCH(A126, RAW_DATA!A:A, 0))
  ),
  ""
)</f>
        <v/>
      </c>
      <c r="J126" s="88" t="str">
        <f t="array" ref="J126">IFERROR(
  IF(
    INDEX(RAW_DATA!P:P, MATCH(A126, RAW_DATA!A:A, 0)) = "",
    "Not Billed",
    INDEX(RAW_DATA!W:W, MATCH(A126, RAW_DATA!A:A, 0))
  ),
  "Not Billed"
)</f>
        <v>Not Billed</v>
      </c>
      <c r="K126" s="86"/>
      <c r="L126" s="86"/>
    </row>
    <row r="127" spans="1:12" ht="26.25" customHeight="1">
      <c r="A127" s="85" t="str">
        <f t="shared" si="0"/>
        <v>25S-126</v>
      </c>
      <c r="B127" s="86"/>
      <c r="C127" s="86"/>
      <c r="D127" s="86"/>
      <c r="E127" s="86"/>
      <c r="F127" s="86"/>
      <c r="G127" s="86" t="str">
        <f t="array" ref="G127">IFERROR(
  IF(INDEX(RAW_DATA!P:P, MATCH(A127, RAW_DATA!A:A, 0)) = "",
     "",
     INDEX(RAW_DATA!P:P, MATCH(A127, RAW_DATA!A:A, 0))
  ),
  ""
)</f>
        <v/>
      </c>
      <c r="H127" s="87" t="str">
        <f t="array" ref="H127">IFERROR(
  IF(
    ISNUMBER(MATCH(A127, RAW_DATA!A:A, 0)),
    IF(
      OR(
        INDEX(RAW_DATA!P:P, MATCH(A127, RAW_DATA!A:A, 0)) = "",
        INDEX(RAW_DATA!W:W, MATCH(A127, RAW_DATA!A:A, 0)) = "UNPAID"
      ),
      "",
      INDEX(RAW_DATA!V:V, MATCH(A127, RAW_DATA!A:A, 0))
    ),
    ""
  ),
  ""
)</f>
        <v/>
      </c>
      <c r="I127" s="88" t="str">
        <f t="array" ref="I127">IFERROR(
  IF(
    OR(
      INDEX(RAW_DATA!P:P, MATCH(A127, RAW_DATA!A:A, 0)) = "",
      INDEX(RAW_DATA!W:W, MATCH(A127, RAW_DATA!A:A, 0)) = "UNPAID"
    ),
    "",
    INDEX(RAW_DATA!S:S, MATCH(A127, RAW_DATA!A:A, 0))
  ),
  ""
)</f>
        <v/>
      </c>
      <c r="J127" s="88" t="str">
        <f t="array" ref="J127">IFERROR(
  IF(
    INDEX(RAW_DATA!P:P, MATCH(A127, RAW_DATA!A:A, 0)) = "",
    "Not Billed",
    INDEX(RAW_DATA!W:W, MATCH(A127, RAW_DATA!A:A, 0))
  ),
  "Not Billed"
)</f>
        <v>Not Billed</v>
      </c>
      <c r="K127" s="86"/>
      <c r="L127" s="86"/>
    </row>
    <row r="128" spans="1:12" ht="26.25" customHeight="1">
      <c r="A128" s="85" t="str">
        <f t="shared" si="0"/>
        <v>25S-127</v>
      </c>
      <c r="B128" s="86"/>
      <c r="C128" s="86"/>
      <c r="D128" s="86"/>
      <c r="E128" s="86"/>
      <c r="F128" s="86"/>
      <c r="G128" s="86" t="str">
        <f t="array" ref="G128">IFERROR(
  IF(INDEX(RAW_DATA!P:P, MATCH(A128, RAW_DATA!A:A, 0)) = "",
     "",
     INDEX(RAW_DATA!P:P, MATCH(A128, RAW_DATA!A:A, 0))
  ),
  ""
)</f>
        <v/>
      </c>
      <c r="H128" s="87" t="str">
        <f t="array" ref="H128">IFERROR(
  IF(
    ISNUMBER(MATCH(A128, RAW_DATA!A:A, 0)),
    IF(
      OR(
        INDEX(RAW_DATA!P:P, MATCH(A128, RAW_DATA!A:A, 0)) = "",
        INDEX(RAW_DATA!W:W, MATCH(A128, RAW_DATA!A:A, 0)) = "UNPAID"
      ),
      "",
      INDEX(RAW_DATA!V:V, MATCH(A128, RAW_DATA!A:A, 0))
    ),
    ""
  ),
  ""
)</f>
        <v/>
      </c>
      <c r="I128" s="88" t="str">
        <f t="array" ref="I128">IFERROR(
  IF(
    OR(
      INDEX(RAW_DATA!P:P, MATCH(A128, RAW_DATA!A:A, 0)) = "",
      INDEX(RAW_DATA!W:W, MATCH(A128, RAW_DATA!A:A, 0)) = "UNPAID"
    ),
    "",
    INDEX(RAW_DATA!S:S, MATCH(A128, RAW_DATA!A:A, 0))
  ),
  ""
)</f>
        <v/>
      </c>
      <c r="J128" s="88" t="str">
        <f t="array" ref="J128">IFERROR(
  IF(
    INDEX(RAW_DATA!P:P, MATCH(A128, RAW_DATA!A:A, 0)) = "",
    "Not Billed",
    INDEX(RAW_DATA!W:W, MATCH(A128, RAW_DATA!A:A, 0))
  ),
  "Not Billed"
)</f>
        <v>Not Billed</v>
      </c>
      <c r="K128" s="86"/>
      <c r="L128" s="86"/>
    </row>
    <row r="129" spans="1:12" ht="26.25" customHeight="1">
      <c r="A129" s="85" t="str">
        <f t="shared" si="0"/>
        <v>25S-128</v>
      </c>
      <c r="B129" s="86"/>
      <c r="C129" s="86"/>
      <c r="D129" s="86"/>
      <c r="E129" s="86"/>
      <c r="F129" s="86"/>
      <c r="G129" s="86" t="str">
        <f t="array" ref="G129">IFERROR(
  IF(INDEX(RAW_DATA!P:P, MATCH(A129, RAW_DATA!A:A, 0)) = "",
     "",
     INDEX(RAW_DATA!P:P, MATCH(A129, RAW_DATA!A:A, 0))
  ),
  ""
)</f>
        <v/>
      </c>
      <c r="H129" s="87" t="str">
        <f t="array" ref="H129">IFERROR(
  IF(
    ISNUMBER(MATCH(A129, RAW_DATA!A:A, 0)),
    IF(
      OR(
        INDEX(RAW_DATA!P:P, MATCH(A129, RAW_DATA!A:A, 0)) = "",
        INDEX(RAW_DATA!W:W, MATCH(A129, RAW_DATA!A:A, 0)) = "UNPAID"
      ),
      "",
      INDEX(RAW_DATA!V:V, MATCH(A129, RAW_DATA!A:A, 0))
    ),
    ""
  ),
  ""
)</f>
        <v/>
      </c>
      <c r="I129" s="88" t="str">
        <f t="array" ref="I129">IFERROR(
  IF(
    OR(
      INDEX(RAW_DATA!P:P, MATCH(A129, RAW_DATA!A:A, 0)) = "",
      INDEX(RAW_DATA!W:W, MATCH(A129, RAW_DATA!A:A, 0)) = "UNPAID"
    ),
    "",
    INDEX(RAW_DATA!S:S, MATCH(A129, RAW_DATA!A:A, 0))
  ),
  ""
)</f>
        <v/>
      </c>
      <c r="J129" s="88" t="str">
        <f t="array" ref="J129">IFERROR(
  IF(
    INDEX(RAW_DATA!P:P, MATCH(A129, RAW_DATA!A:A, 0)) = "",
    "Not Billed",
    INDEX(RAW_DATA!W:W, MATCH(A129, RAW_DATA!A:A, 0))
  ),
  "Not Billed"
)</f>
        <v>Not Billed</v>
      </c>
      <c r="K129" s="86"/>
      <c r="L129" s="86"/>
    </row>
    <row r="130" spans="1:12" ht="26.25" customHeight="1">
      <c r="A130" s="85" t="str">
        <f t="shared" si="0"/>
        <v>25S-129</v>
      </c>
      <c r="B130" s="86"/>
      <c r="C130" s="86"/>
      <c r="D130" s="86"/>
      <c r="E130" s="86"/>
      <c r="F130" s="86"/>
      <c r="G130" s="86" t="str">
        <f t="array" ref="G130">IFERROR(
  IF(INDEX(RAW_DATA!P:P, MATCH(A130, RAW_DATA!A:A, 0)) = "",
     "",
     INDEX(RAW_DATA!P:P, MATCH(A130, RAW_DATA!A:A, 0))
  ),
  ""
)</f>
        <v/>
      </c>
      <c r="H130" s="87" t="str">
        <f t="array" ref="H130">IFERROR(
  IF(
    ISNUMBER(MATCH(A130, RAW_DATA!A:A, 0)),
    IF(
      OR(
        INDEX(RAW_DATA!P:P, MATCH(A130, RAW_DATA!A:A, 0)) = "",
        INDEX(RAW_DATA!W:W, MATCH(A130, RAW_DATA!A:A, 0)) = "UNPAID"
      ),
      "",
      INDEX(RAW_DATA!V:V, MATCH(A130, RAW_DATA!A:A, 0))
    ),
    ""
  ),
  ""
)</f>
        <v/>
      </c>
      <c r="I130" s="88" t="str">
        <f t="array" ref="I130">IFERROR(
  IF(
    OR(
      INDEX(RAW_DATA!P:P, MATCH(A130, RAW_DATA!A:A, 0)) = "",
      INDEX(RAW_DATA!W:W, MATCH(A130, RAW_DATA!A:A, 0)) = "UNPAID"
    ),
    "",
    INDEX(RAW_DATA!S:S, MATCH(A130, RAW_DATA!A:A, 0))
  ),
  ""
)</f>
        <v/>
      </c>
      <c r="J130" s="88" t="str">
        <f t="array" ref="J130">IFERROR(
  IF(
    INDEX(RAW_DATA!P:P, MATCH(A130, RAW_DATA!A:A, 0)) = "",
    "Not Billed",
    INDEX(RAW_DATA!W:W, MATCH(A130, RAW_DATA!A:A, 0))
  ),
  "Not Billed"
)</f>
        <v>Not Billed</v>
      </c>
      <c r="K130" s="86"/>
      <c r="L130" s="86"/>
    </row>
    <row r="131" spans="1:12" ht="26.25" customHeight="1">
      <c r="A131" s="85" t="str">
        <f t="shared" si="0"/>
        <v>25S-130</v>
      </c>
      <c r="B131" s="86"/>
      <c r="C131" s="86"/>
      <c r="D131" s="86"/>
      <c r="E131" s="86"/>
      <c r="F131" s="86"/>
      <c r="G131" s="86" t="str">
        <f t="array" ref="G131">IFERROR(
  IF(INDEX(RAW_DATA!P:P, MATCH(A131, RAW_DATA!A:A, 0)) = "",
     "",
     INDEX(RAW_DATA!P:P, MATCH(A131, RAW_DATA!A:A, 0))
  ),
  ""
)</f>
        <v/>
      </c>
      <c r="H131" s="87" t="str">
        <f t="array" ref="H131">IFERROR(
  IF(
    ISNUMBER(MATCH(A131, RAW_DATA!A:A, 0)),
    IF(
      OR(
        INDEX(RAW_DATA!P:P, MATCH(A131, RAW_DATA!A:A, 0)) = "",
        INDEX(RAW_DATA!W:W, MATCH(A131, RAW_DATA!A:A, 0)) = "UNPAID"
      ),
      "",
      INDEX(RAW_DATA!V:V, MATCH(A131, RAW_DATA!A:A, 0))
    ),
    ""
  ),
  ""
)</f>
        <v/>
      </c>
      <c r="I131" s="88" t="str">
        <f t="array" ref="I131">IFERROR(
  IF(
    OR(
      INDEX(RAW_DATA!P:P, MATCH(A131, RAW_DATA!A:A, 0)) = "",
      INDEX(RAW_DATA!W:W, MATCH(A131, RAW_DATA!A:A, 0)) = "UNPAID"
    ),
    "",
    INDEX(RAW_DATA!S:S, MATCH(A131, RAW_DATA!A:A, 0))
  ),
  ""
)</f>
        <v/>
      </c>
      <c r="J131" s="88" t="str">
        <f t="array" ref="J131">IFERROR(
  IF(
    INDEX(RAW_DATA!P:P, MATCH(A131, RAW_DATA!A:A, 0)) = "",
    "Not Billed",
    INDEX(RAW_DATA!W:W, MATCH(A131, RAW_DATA!A:A, 0))
  ),
  "Not Billed"
)</f>
        <v>Not Billed</v>
      </c>
      <c r="K131" s="86"/>
      <c r="L131" s="86"/>
    </row>
    <row r="132" spans="1:12" ht="26.25" customHeight="1">
      <c r="A132" s="85" t="str">
        <f t="shared" si="0"/>
        <v>25S-131</v>
      </c>
      <c r="B132" s="86"/>
      <c r="C132" s="86"/>
      <c r="D132" s="86"/>
      <c r="E132" s="86"/>
      <c r="F132" s="86"/>
      <c r="G132" s="86" t="str">
        <f t="array" ref="G132">IFERROR(
  IF(INDEX(RAW_DATA!P:P, MATCH(A132, RAW_DATA!A:A, 0)) = "",
     "",
     INDEX(RAW_DATA!P:P, MATCH(A132, RAW_DATA!A:A, 0))
  ),
  ""
)</f>
        <v/>
      </c>
      <c r="H132" s="87" t="str">
        <f t="array" ref="H132">IFERROR(
  IF(
    ISNUMBER(MATCH(A132, RAW_DATA!A:A, 0)),
    IF(
      OR(
        INDEX(RAW_DATA!P:P, MATCH(A132, RAW_DATA!A:A, 0)) = "",
        INDEX(RAW_DATA!W:W, MATCH(A132, RAW_DATA!A:A, 0)) = "UNPAID"
      ),
      "",
      INDEX(RAW_DATA!V:V, MATCH(A132, RAW_DATA!A:A, 0))
    ),
    ""
  ),
  ""
)</f>
        <v/>
      </c>
      <c r="I132" s="88" t="str">
        <f t="array" ref="I132">IFERROR(
  IF(
    OR(
      INDEX(RAW_DATA!P:P, MATCH(A132, RAW_DATA!A:A, 0)) = "",
      INDEX(RAW_DATA!W:W, MATCH(A132, RAW_DATA!A:A, 0)) = "UNPAID"
    ),
    "",
    INDEX(RAW_DATA!S:S, MATCH(A132, RAW_DATA!A:A, 0))
  ),
  ""
)</f>
        <v/>
      </c>
      <c r="J132" s="88" t="str">
        <f t="array" ref="J132">IFERROR(
  IF(
    INDEX(RAW_DATA!P:P, MATCH(A132, RAW_DATA!A:A, 0)) = "",
    "Not Billed",
    INDEX(RAW_DATA!W:W, MATCH(A132, RAW_DATA!A:A, 0))
  ),
  "Not Billed"
)</f>
        <v>Not Billed</v>
      </c>
      <c r="K132" s="86"/>
      <c r="L132" s="86"/>
    </row>
    <row r="133" spans="1:12" ht="26.25" customHeight="1">
      <c r="A133" s="85" t="str">
        <f t="shared" si="0"/>
        <v>25S-132</v>
      </c>
      <c r="B133" s="86"/>
      <c r="C133" s="86"/>
      <c r="D133" s="86"/>
      <c r="E133" s="86"/>
      <c r="F133" s="86"/>
      <c r="G133" s="86" t="str">
        <f t="array" ref="G133">IFERROR(
  IF(INDEX(RAW_DATA!P:P, MATCH(A133, RAW_DATA!A:A, 0)) = "",
     "",
     INDEX(RAW_DATA!P:P, MATCH(A133, RAW_DATA!A:A, 0))
  ),
  ""
)</f>
        <v/>
      </c>
      <c r="H133" s="87" t="str">
        <f t="array" ref="H133">IFERROR(
  IF(
    ISNUMBER(MATCH(A133, RAW_DATA!A:A, 0)),
    IF(
      OR(
        INDEX(RAW_DATA!P:P, MATCH(A133, RAW_DATA!A:A, 0)) = "",
        INDEX(RAW_DATA!W:W, MATCH(A133, RAW_DATA!A:A, 0)) = "UNPAID"
      ),
      "",
      INDEX(RAW_DATA!V:V, MATCH(A133, RAW_DATA!A:A, 0))
    ),
    ""
  ),
  ""
)</f>
        <v/>
      </c>
      <c r="I133" s="88" t="str">
        <f t="array" ref="I133">IFERROR(
  IF(
    OR(
      INDEX(RAW_DATA!P:P, MATCH(A133, RAW_DATA!A:A, 0)) = "",
      INDEX(RAW_DATA!W:W, MATCH(A133, RAW_DATA!A:A, 0)) = "UNPAID"
    ),
    "",
    INDEX(RAW_DATA!S:S, MATCH(A133, RAW_DATA!A:A, 0))
  ),
  ""
)</f>
        <v/>
      </c>
      <c r="J133" s="88" t="str">
        <f t="array" ref="J133">IFERROR(
  IF(
    INDEX(RAW_DATA!P:P, MATCH(A133, RAW_DATA!A:A, 0)) = "",
    "Not Billed",
    INDEX(RAW_DATA!W:W, MATCH(A133, RAW_DATA!A:A, 0))
  ),
  "Not Billed"
)</f>
        <v>Not Billed</v>
      </c>
      <c r="K133" s="86"/>
      <c r="L133" s="86"/>
    </row>
    <row r="134" spans="1:12" ht="26.25" customHeight="1">
      <c r="A134" s="85" t="str">
        <f t="shared" si="0"/>
        <v>25S-133</v>
      </c>
      <c r="B134" s="86"/>
      <c r="C134" s="86"/>
      <c r="D134" s="86"/>
      <c r="E134" s="86"/>
      <c r="F134" s="86"/>
      <c r="G134" s="86" t="str">
        <f t="array" ref="G134">IFERROR(
  IF(INDEX(RAW_DATA!P:P, MATCH(A134, RAW_DATA!A:A, 0)) = "",
     "",
     INDEX(RAW_DATA!P:P, MATCH(A134, RAW_DATA!A:A, 0))
  ),
  ""
)</f>
        <v/>
      </c>
      <c r="H134" s="87" t="str">
        <f t="array" ref="H134">IFERROR(
  IF(
    ISNUMBER(MATCH(A134, RAW_DATA!A:A, 0)),
    IF(
      OR(
        INDEX(RAW_DATA!P:P, MATCH(A134, RAW_DATA!A:A, 0)) = "",
        INDEX(RAW_DATA!W:W, MATCH(A134, RAW_DATA!A:A, 0)) = "UNPAID"
      ),
      "",
      INDEX(RAW_DATA!V:V, MATCH(A134, RAW_DATA!A:A, 0))
    ),
    ""
  ),
  ""
)</f>
        <v/>
      </c>
      <c r="I134" s="88" t="str">
        <f t="array" ref="I134">IFERROR(
  IF(
    OR(
      INDEX(RAW_DATA!P:P, MATCH(A134, RAW_DATA!A:A, 0)) = "",
      INDEX(RAW_DATA!W:W, MATCH(A134, RAW_DATA!A:A, 0)) = "UNPAID"
    ),
    "",
    INDEX(RAW_DATA!S:S, MATCH(A134, RAW_DATA!A:A, 0))
  ),
  ""
)</f>
        <v/>
      </c>
      <c r="J134" s="88" t="str">
        <f t="array" ref="J134">IFERROR(
  IF(
    INDEX(RAW_DATA!P:P, MATCH(A134, RAW_DATA!A:A, 0)) = "",
    "Not Billed",
    INDEX(RAW_DATA!W:W, MATCH(A134, RAW_DATA!A:A, 0))
  ),
  "Not Billed"
)</f>
        <v>Not Billed</v>
      </c>
      <c r="K134" s="86"/>
      <c r="L134" s="86"/>
    </row>
    <row r="135" spans="1:12" ht="26.25" customHeight="1">
      <c r="A135" s="85" t="str">
        <f t="shared" si="0"/>
        <v>25S-134</v>
      </c>
      <c r="B135" s="86"/>
      <c r="C135" s="86"/>
      <c r="D135" s="86"/>
      <c r="E135" s="86"/>
      <c r="F135" s="86"/>
      <c r="G135" s="86" t="str">
        <f t="array" ref="G135">IFERROR(
  IF(INDEX(RAW_DATA!P:P, MATCH(A135, RAW_DATA!A:A, 0)) = "",
     "",
     INDEX(RAW_DATA!P:P, MATCH(A135, RAW_DATA!A:A, 0))
  ),
  ""
)</f>
        <v/>
      </c>
      <c r="H135" s="87" t="str">
        <f t="array" ref="H135">IFERROR(
  IF(
    ISNUMBER(MATCH(A135, RAW_DATA!A:A, 0)),
    IF(
      OR(
        INDEX(RAW_DATA!P:P, MATCH(A135, RAW_DATA!A:A, 0)) = "",
        INDEX(RAW_DATA!W:W, MATCH(A135, RAW_DATA!A:A, 0)) = "UNPAID"
      ),
      "",
      INDEX(RAW_DATA!V:V, MATCH(A135, RAW_DATA!A:A, 0))
    ),
    ""
  ),
  ""
)</f>
        <v/>
      </c>
      <c r="I135" s="88" t="str">
        <f t="array" ref="I135">IFERROR(
  IF(
    OR(
      INDEX(RAW_DATA!P:P, MATCH(A135, RAW_DATA!A:A, 0)) = "",
      INDEX(RAW_DATA!W:W, MATCH(A135, RAW_DATA!A:A, 0)) = "UNPAID"
    ),
    "",
    INDEX(RAW_DATA!S:S, MATCH(A135, RAW_DATA!A:A, 0))
  ),
  ""
)</f>
        <v/>
      </c>
      <c r="J135" s="88" t="str">
        <f t="array" ref="J135">IFERROR(
  IF(
    INDEX(RAW_DATA!P:P, MATCH(A135, RAW_DATA!A:A, 0)) = "",
    "Not Billed",
    INDEX(RAW_DATA!W:W, MATCH(A135, RAW_DATA!A:A, 0))
  ),
  "Not Billed"
)</f>
        <v>Not Billed</v>
      </c>
      <c r="K135" s="86"/>
      <c r="L135" s="86"/>
    </row>
    <row r="136" spans="1:12" ht="26.25" customHeight="1">
      <c r="A136" s="85" t="str">
        <f t="shared" si="0"/>
        <v>25S-135</v>
      </c>
      <c r="B136" s="86"/>
      <c r="C136" s="86"/>
      <c r="D136" s="86"/>
      <c r="E136" s="86"/>
      <c r="F136" s="86"/>
      <c r="G136" s="86" t="str">
        <f t="array" ref="G136">IFERROR(
  IF(INDEX(RAW_DATA!P:P, MATCH(A136, RAW_DATA!A:A, 0)) = "",
     "",
     INDEX(RAW_DATA!P:P, MATCH(A136, RAW_DATA!A:A, 0))
  ),
  ""
)</f>
        <v/>
      </c>
      <c r="H136" s="87" t="str">
        <f t="array" ref="H136">IFERROR(
  IF(
    ISNUMBER(MATCH(A136, RAW_DATA!A:A, 0)),
    IF(
      OR(
        INDEX(RAW_DATA!P:P, MATCH(A136, RAW_DATA!A:A, 0)) = "",
        INDEX(RAW_DATA!W:W, MATCH(A136, RAW_DATA!A:A, 0)) = "UNPAID"
      ),
      "",
      INDEX(RAW_DATA!V:V, MATCH(A136, RAW_DATA!A:A, 0))
    ),
    ""
  ),
  ""
)</f>
        <v/>
      </c>
      <c r="I136" s="88" t="str">
        <f t="array" ref="I136">IFERROR(
  IF(
    OR(
      INDEX(RAW_DATA!P:P, MATCH(A136, RAW_DATA!A:A, 0)) = "",
      INDEX(RAW_DATA!W:W, MATCH(A136, RAW_DATA!A:A, 0)) = "UNPAID"
    ),
    "",
    INDEX(RAW_DATA!S:S, MATCH(A136, RAW_DATA!A:A, 0))
  ),
  ""
)</f>
        <v/>
      </c>
      <c r="J136" s="88" t="str">
        <f t="array" ref="J136">IFERROR(
  IF(
    INDEX(RAW_DATA!P:P, MATCH(A136, RAW_DATA!A:A, 0)) = "",
    "Not Billed",
    INDEX(RAW_DATA!W:W, MATCH(A136, RAW_DATA!A:A, 0))
  ),
  "Not Billed"
)</f>
        <v>Not Billed</v>
      </c>
      <c r="K136" s="86"/>
      <c r="L136" s="86"/>
    </row>
    <row r="137" spans="1:12" ht="26.25" customHeight="1">
      <c r="A137" s="85" t="str">
        <f t="shared" si="0"/>
        <v>25S-136</v>
      </c>
      <c r="B137" s="86"/>
      <c r="C137" s="86"/>
      <c r="D137" s="86"/>
      <c r="E137" s="86"/>
      <c r="F137" s="86"/>
      <c r="G137" s="86" t="str">
        <f t="array" ref="G137">IFERROR(
  IF(INDEX(RAW_DATA!P:P, MATCH(A137, RAW_DATA!A:A, 0)) = "",
     "",
     INDEX(RAW_DATA!P:P, MATCH(A137, RAW_DATA!A:A, 0))
  ),
  ""
)</f>
        <v/>
      </c>
      <c r="H137" s="87" t="str">
        <f t="array" ref="H137">IFERROR(
  IF(
    ISNUMBER(MATCH(A137, RAW_DATA!A:A, 0)),
    IF(
      OR(
        INDEX(RAW_DATA!P:P, MATCH(A137, RAW_DATA!A:A, 0)) = "",
        INDEX(RAW_DATA!W:W, MATCH(A137, RAW_DATA!A:A, 0)) = "UNPAID"
      ),
      "",
      INDEX(RAW_DATA!V:V, MATCH(A137, RAW_DATA!A:A, 0))
    ),
    ""
  ),
  ""
)</f>
        <v/>
      </c>
      <c r="I137" s="88" t="str">
        <f t="array" ref="I137">IFERROR(
  IF(
    OR(
      INDEX(RAW_DATA!P:P, MATCH(A137, RAW_DATA!A:A, 0)) = "",
      INDEX(RAW_DATA!W:W, MATCH(A137, RAW_DATA!A:A, 0)) = "UNPAID"
    ),
    "",
    INDEX(RAW_DATA!S:S, MATCH(A137, RAW_DATA!A:A, 0))
  ),
  ""
)</f>
        <v/>
      </c>
      <c r="J137" s="88" t="str">
        <f t="array" ref="J137">IFERROR(
  IF(
    INDEX(RAW_DATA!P:P, MATCH(A137, RAW_DATA!A:A, 0)) = "",
    "Not Billed",
    INDEX(RAW_DATA!W:W, MATCH(A137, RAW_DATA!A:A, 0))
  ),
  "Not Billed"
)</f>
        <v>Not Billed</v>
      </c>
      <c r="K137" s="86"/>
      <c r="L137" s="86"/>
    </row>
    <row r="138" spans="1:12" ht="26.25" customHeight="1">
      <c r="A138" s="85" t="str">
        <f t="shared" si="0"/>
        <v>25S-137</v>
      </c>
      <c r="B138" s="86"/>
      <c r="C138" s="86"/>
      <c r="D138" s="86"/>
      <c r="E138" s="86"/>
      <c r="F138" s="86"/>
      <c r="G138" s="86" t="str">
        <f t="array" ref="G138">IFERROR(
  IF(INDEX(RAW_DATA!P:P, MATCH(A138, RAW_DATA!A:A, 0)) = "",
     "",
     INDEX(RAW_DATA!P:P, MATCH(A138, RAW_DATA!A:A, 0))
  ),
  ""
)</f>
        <v/>
      </c>
      <c r="H138" s="87" t="str">
        <f t="array" ref="H138">IFERROR(
  IF(
    ISNUMBER(MATCH(A138, RAW_DATA!A:A, 0)),
    IF(
      OR(
        INDEX(RAW_DATA!P:P, MATCH(A138, RAW_DATA!A:A, 0)) = "",
        INDEX(RAW_DATA!W:W, MATCH(A138, RAW_DATA!A:A, 0)) = "UNPAID"
      ),
      "",
      INDEX(RAW_DATA!V:V, MATCH(A138, RAW_DATA!A:A, 0))
    ),
    ""
  ),
  ""
)</f>
        <v/>
      </c>
      <c r="I138" s="88" t="str">
        <f t="array" ref="I138">IFERROR(
  IF(
    OR(
      INDEX(RAW_DATA!P:P, MATCH(A138, RAW_DATA!A:A, 0)) = "",
      INDEX(RAW_DATA!W:W, MATCH(A138, RAW_DATA!A:A, 0)) = "UNPAID"
    ),
    "",
    INDEX(RAW_DATA!S:S, MATCH(A138, RAW_DATA!A:A, 0))
  ),
  ""
)</f>
        <v/>
      </c>
      <c r="J138" s="88" t="str">
        <f t="array" ref="J138">IFERROR(
  IF(
    INDEX(RAW_DATA!P:P, MATCH(A138, RAW_DATA!A:A, 0)) = "",
    "Not Billed",
    INDEX(RAW_DATA!W:W, MATCH(A138, RAW_DATA!A:A, 0))
  ),
  "Not Billed"
)</f>
        <v>Not Billed</v>
      </c>
      <c r="K138" s="86"/>
      <c r="L138" s="86"/>
    </row>
    <row r="139" spans="1:12" ht="26.25" customHeight="1">
      <c r="A139" s="85" t="str">
        <f t="shared" si="0"/>
        <v>25S-138</v>
      </c>
      <c r="B139" s="86"/>
      <c r="C139" s="86"/>
      <c r="D139" s="86"/>
      <c r="E139" s="86"/>
      <c r="F139" s="86"/>
      <c r="G139" s="86" t="str">
        <f t="array" ref="G139">IFERROR(
  IF(INDEX(RAW_DATA!P:P, MATCH(A139, RAW_DATA!A:A, 0)) = "",
     "",
     INDEX(RAW_DATA!P:P, MATCH(A139, RAW_DATA!A:A, 0))
  ),
  ""
)</f>
        <v/>
      </c>
      <c r="H139" s="87" t="str">
        <f t="array" ref="H139">IFERROR(
  IF(
    ISNUMBER(MATCH(A139, RAW_DATA!A:A, 0)),
    IF(
      OR(
        INDEX(RAW_DATA!P:P, MATCH(A139, RAW_DATA!A:A, 0)) = "",
        INDEX(RAW_DATA!W:W, MATCH(A139, RAW_DATA!A:A, 0)) = "UNPAID"
      ),
      "",
      INDEX(RAW_DATA!V:V, MATCH(A139, RAW_DATA!A:A, 0))
    ),
    ""
  ),
  ""
)</f>
        <v/>
      </c>
      <c r="I139" s="88" t="str">
        <f t="array" ref="I139">IFERROR(
  IF(
    OR(
      INDEX(RAW_DATA!P:P, MATCH(A139, RAW_DATA!A:A, 0)) = "",
      INDEX(RAW_DATA!W:W, MATCH(A139, RAW_DATA!A:A, 0)) = "UNPAID"
    ),
    "",
    INDEX(RAW_DATA!S:S, MATCH(A139, RAW_DATA!A:A, 0))
  ),
  ""
)</f>
        <v/>
      </c>
      <c r="J139" s="88" t="str">
        <f t="array" ref="J139">IFERROR(
  IF(
    INDEX(RAW_DATA!P:P, MATCH(A139, RAW_DATA!A:A, 0)) = "",
    "Not Billed",
    INDEX(RAW_DATA!W:W, MATCH(A139, RAW_DATA!A:A, 0))
  ),
  "Not Billed"
)</f>
        <v>Not Billed</v>
      </c>
      <c r="K139" s="86"/>
      <c r="L139" s="86"/>
    </row>
    <row r="140" spans="1:12" ht="26.25" customHeight="1">
      <c r="A140" s="85" t="str">
        <f t="shared" si="0"/>
        <v>25S-139</v>
      </c>
      <c r="B140" s="86"/>
      <c r="C140" s="86"/>
      <c r="D140" s="86"/>
      <c r="E140" s="86"/>
      <c r="F140" s="86"/>
      <c r="G140" s="86" t="str">
        <f t="array" ref="G140">IFERROR(
  IF(INDEX(RAW_DATA!P:P, MATCH(A140, RAW_DATA!A:A, 0)) = "",
     "",
     INDEX(RAW_DATA!P:P, MATCH(A140, RAW_DATA!A:A, 0))
  ),
  ""
)</f>
        <v/>
      </c>
      <c r="H140" s="87" t="str">
        <f t="array" ref="H140">IFERROR(
  IF(
    ISNUMBER(MATCH(A140, RAW_DATA!A:A, 0)),
    IF(
      OR(
        INDEX(RAW_DATA!P:P, MATCH(A140, RAW_DATA!A:A, 0)) = "",
        INDEX(RAW_DATA!W:W, MATCH(A140, RAW_DATA!A:A, 0)) = "UNPAID"
      ),
      "",
      INDEX(RAW_DATA!V:V, MATCH(A140, RAW_DATA!A:A, 0))
    ),
    ""
  ),
  ""
)</f>
        <v/>
      </c>
      <c r="I140" s="88" t="str">
        <f t="array" ref="I140">IFERROR(
  IF(
    OR(
      INDEX(RAW_DATA!P:P, MATCH(A140, RAW_DATA!A:A, 0)) = "",
      INDEX(RAW_DATA!W:W, MATCH(A140, RAW_DATA!A:A, 0)) = "UNPAID"
    ),
    "",
    INDEX(RAW_DATA!S:S, MATCH(A140, RAW_DATA!A:A, 0))
  ),
  ""
)</f>
        <v/>
      </c>
      <c r="J140" s="88" t="str">
        <f t="array" ref="J140">IFERROR(
  IF(
    INDEX(RAW_DATA!P:P, MATCH(A140, RAW_DATA!A:A, 0)) = "",
    "Not Billed",
    INDEX(RAW_DATA!W:W, MATCH(A140, RAW_DATA!A:A, 0))
  ),
  "Not Billed"
)</f>
        <v>Not Billed</v>
      </c>
      <c r="K140" s="86"/>
      <c r="L140" s="86"/>
    </row>
    <row r="141" spans="1:12" ht="26.25" customHeight="1">
      <c r="A141" s="85" t="str">
        <f t="shared" si="0"/>
        <v>25S-140</v>
      </c>
      <c r="B141" s="86"/>
      <c r="C141" s="86"/>
      <c r="D141" s="86"/>
      <c r="E141" s="86"/>
      <c r="F141" s="86"/>
      <c r="G141" s="86" t="str">
        <f t="array" ref="G141">IFERROR(
  IF(INDEX(RAW_DATA!P:P, MATCH(A141, RAW_DATA!A:A, 0)) = "",
     "",
     INDEX(RAW_DATA!P:P, MATCH(A141, RAW_DATA!A:A, 0))
  ),
  ""
)</f>
        <v/>
      </c>
      <c r="H141" s="87" t="str">
        <f t="array" ref="H141">IFERROR(
  IF(
    ISNUMBER(MATCH(A141, RAW_DATA!A:A, 0)),
    IF(
      OR(
        INDEX(RAW_DATA!P:P, MATCH(A141, RAW_DATA!A:A, 0)) = "",
        INDEX(RAW_DATA!W:W, MATCH(A141, RAW_DATA!A:A, 0)) = "UNPAID"
      ),
      "",
      INDEX(RAW_DATA!V:V, MATCH(A141, RAW_DATA!A:A, 0))
    ),
    ""
  ),
  ""
)</f>
        <v/>
      </c>
      <c r="I141" s="88" t="str">
        <f t="array" ref="I141">IFERROR(
  IF(
    OR(
      INDEX(RAW_DATA!P:P, MATCH(A141, RAW_DATA!A:A, 0)) = "",
      INDEX(RAW_DATA!W:W, MATCH(A141, RAW_DATA!A:A, 0)) = "UNPAID"
    ),
    "",
    INDEX(RAW_DATA!S:S, MATCH(A141, RAW_DATA!A:A, 0))
  ),
  ""
)</f>
        <v/>
      </c>
      <c r="J141" s="88" t="str">
        <f t="array" ref="J141">IFERROR(
  IF(
    INDEX(RAW_DATA!P:P, MATCH(A141, RAW_DATA!A:A, 0)) = "",
    "Not Billed",
    INDEX(RAW_DATA!W:W, MATCH(A141, RAW_DATA!A:A, 0))
  ),
  "Not Billed"
)</f>
        <v>Not Billed</v>
      </c>
      <c r="K141" s="86"/>
      <c r="L141" s="86"/>
    </row>
    <row r="142" spans="1:12" ht="26.25" customHeight="1">
      <c r="A142" s="89" t="str">
        <f t="shared" si="0"/>
        <v>25S-141</v>
      </c>
      <c r="B142" s="90"/>
      <c r="C142" s="90"/>
      <c r="D142" s="90"/>
      <c r="E142" s="90"/>
      <c r="F142" s="90"/>
      <c r="G142" s="86" t="str">
        <f t="array" ref="G142">IFERROR(
  IF(INDEX(RAW_DATA!P:P, MATCH(A142, RAW_DATA!A:A, 0)) = "",
     "",
     INDEX(RAW_DATA!P:P, MATCH(A142, RAW_DATA!A:A, 0))
  ),
  ""
)</f>
        <v/>
      </c>
      <c r="H142" s="87" t="str">
        <f t="array" ref="H142">IFERROR(
  IF(
    ISNUMBER(MATCH(A142, RAW_DATA!A:A, 0)),
    IF(
      OR(
        INDEX(RAW_DATA!P:P, MATCH(A142, RAW_DATA!A:A, 0)) = "",
        INDEX(RAW_DATA!W:W, MATCH(A142, RAW_DATA!A:A, 0)) = "UNPAID"
      ),
      "",
      INDEX(RAW_DATA!V:V, MATCH(A142, RAW_DATA!A:A, 0))
    ),
    ""
  ),
  ""
)</f>
        <v/>
      </c>
      <c r="I142" s="88" t="str">
        <f t="array" ref="I142">IFERROR(
  IF(
    OR(
      INDEX(RAW_DATA!P:P, MATCH(A142, RAW_DATA!A:A, 0)) = "",
      INDEX(RAW_DATA!W:W, MATCH(A142, RAW_DATA!A:A, 0)) = "UNPAID"
    ),
    "",
    INDEX(RAW_DATA!S:S, MATCH(A142, RAW_DATA!A:A, 0))
  ),
  ""
)</f>
        <v/>
      </c>
      <c r="J142" s="91" t="str">
        <f t="array" ref="J142">IFERROR(
  IF(
    INDEX(RAW_DATA!P:P, MATCH(A142, RAW_DATA!A:A, 0)) = "",
    "Not Billed",
    INDEX(RAW_DATA!W:W, MATCH(A142, RAW_DATA!A:A, 0))
  ),
  "Not Billed"
)</f>
        <v>Not Billed</v>
      </c>
      <c r="K142" s="90"/>
      <c r="L142" s="90"/>
    </row>
    <row r="143" spans="1:12" ht="26.25" customHeight="1">
      <c r="A143" s="89" t="str">
        <f t="shared" si="0"/>
        <v>25S-142</v>
      </c>
      <c r="B143" s="90"/>
      <c r="C143" s="90"/>
      <c r="D143" s="90"/>
      <c r="E143" s="90"/>
      <c r="F143" s="90"/>
      <c r="G143" s="86" t="str">
        <f t="array" ref="G143">IFERROR(
  IF(INDEX(RAW_DATA!P:P, MATCH(A143, RAW_DATA!A:A, 0)) = "",
     "",
     INDEX(RAW_DATA!P:P, MATCH(A143, RAW_DATA!A:A, 0))
  ),
  ""
)</f>
        <v/>
      </c>
      <c r="H143" s="87" t="str">
        <f t="array" ref="H143">IFERROR(
  IF(
    ISNUMBER(MATCH(A143, RAW_DATA!A:A, 0)),
    IF(
      OR(
        INDEX(RAW_DATA!P:P, MATCH(A143, RAW_DATA!A:A, 0)) = "",
        INDEX(RAW_DATA!W:W, MATCH(A143, RAW_DATA!A:A, 0)) = "UNPAID"
      ),
      "",
      INDEX(RAW_DATA!V:V, MATCH(A143, RAW_DATA!A:A, 0))
    ),
    ""
  ),
  ""
)</f>
        <v/>
      </c>
      <c r="I143" s="88" t="str">
        <f t="array" ref="I143">IFERROR(
  IF(
    OR(
      INDEX(RAW_DATA!P:P, MATCH(A143, RAW_DATA!A:A, 0)) = "",
      INDEX(RAW_DATA!W:W, MATCH(A143, RAW_DATA!A:A, 0)) = "UNPAID"
    ),
    "",
    INDEX(RAW_DATA!S:S, MATCH(A143, RAW_DATA!A:A, 0))
  ),
  ""
)</f>
        <v/>
      </c>
      <c r="J143" s="91" t="str">
        <f t="array" ref="J143">IFERROR(
  IF(
    INDEX(RAW_DATA!P:P, MATCH(A143, RAW_DATA!A:A, 0)) = "",
    "Not Billed",
    INDEX(RAW_DATA!W:W, MATCH(A143, RAW_DATA!A:A, 0))
  ),
  "Not Billed"
)</f>
        <v>Not Billed</v>
      </c>
      <c r="K143" s="90"/>
      <c r="L143" s="90"/>
    </row>
    <row r="144" spans="1:12" ht="26.25" customHeight="1">
      <c r="A144" s="92"/>
      <c r="B144" s="93"/>
      <c r="C144" s="93"/>
      <c r="D144" s="93"/>
      <c r="E144" s="93"/>
      <c r="F144" s="92"/>
      <c r="G144" s="92"/>
      <c r="H144" s="92"/>
      <c r="I144" s="92"/>
      <c r="J144" s="92"/>
      <c r="K144" s="92"/>
      <c r="L144" s="92"/>
    </row>
    <row r="145" spans="1:12" ht="26.25" customHeight="1">
      <c r="A145" s="92"/>
      <c r="B145" s="93"/>
      <c r="C145" s="93"/>
      <c r="D145" s="93"/>
      <c r="E145" s="93"/>
      <c r="F145" s="92"/>
      <c r="G145" s="92"/>
      <c r="H145" s="92"/>
      <c r="I145" s="92"/>
      <c r="J145" s="92"/>
      <c r="K145" s="92"/>
      <c r="L145" s="92"/>
    </row>
    <row r="146" spans="1:12" ht="26.25" customHeight="1">
      <c r="A146" s="92"/>
      <c r="B146" s="93"/>
      <c r="C146" s="93"/>
      <c r="D146" s="93"/>
      <c r="E146" s="93"/>
      <c r="F146" s="92"/>
      <c r="G146" s="92"/>
      <c r="H146" s="92"/>
      <c r="I146" s="92"/>
      <c r="J146" s="92"/>
      <c r="K146" s="92"/>
      <c r="L146" s="92"/>
    </row>
    <row r="147" spans="1:12" ht="26.25" customHeight="1">
      <c r="A147" s="92"/>
      <c r="B147" s="93"/>
      <c r="C147" s="93"/>
      <c r="D147" s="93"/>
      <c r="E147" s="93"/>
      <c r="F147" s="92"/>
      <c r="G147" s="92"/>
      <c r="H147" s="92"/>
      <c r="I147" s="92"/>
      <c r="J147" s="92"/>
      <c r="K147" s="92"/>
      <c r="L147" s="92"/>
    </row>
    <row r="148" spans="1:12" ht="26.25" customHeight="1">
      <c r="A148" s="92"/>
      <c r="B148" s="93"/>
      <c r="C148" s="93"/>
      <c r="D148" s="93"/>
      <c r="E148" s="93"/>
      <c r="F148" s="92"/>
      <c r="G148" s="92"/>
      <c r="H148" s="92"/>
      <c r="I148" s="92"/>
      <c r="J148" s="92"/>
      <c r="K148" s="92"/>
      <c r="L148" s="92"/>
    </row>
    <row r="149" spans="1:12" ht="26.25" customHeight="1">
      <c r="A149" s="92"/>
      <c r="B149" s="93"/>
      <c r="C149" s="93"/>
      <c r="D149" s="93"/>
      <c r="E149" s="93"/>
      <c r="F149" s="92"/>
      <c r="G149" s="92"/>
      <c r="H149" s="92"/>
      <c r="I149" s="92"/>
      <c r="J149" s="92"/>
      <c r="K149" s="92"/>
      <c r="L149" s="92"/>
    </row>
    <row r="150" spans="1:12" ht="26.25" customHeight="1">
      <c r="A150" s="92"/>
      <c r="B150" s="93"/>
      <c r="C150" s="93"/>
      <c r="D150" s="93"/>
      <c r="E150" s="93"/>
      <c r="F150" s="92"/>
      <c r="G150" s="92"/>
      <c r="H150" s="92"/>
      <c r="I150" s="92"/>
      <c r="J150" s="92"/>
      <c r="K150" s="92"/>
      <c r="L150" s="92"/>
    </row>
    <row r="151" spans="1:12" ht="26.25" customHeight="1">
      <c r="A151" s="92"/>
      <c r="B151" s="93"/>
      <c r="C151" s="93"/>
      <c r="D151" s="93"/>
      <c r="E151" s="93"/>
      <c r="F151" s="92"/>
      <c r="G151" s="92"/>
      <c r="H151" s="92"/>
      <c r="I151" s="92"/>
      <c r="J151" s="92"/>
      <c r="K151" s="92"/>
      <c r="L151" s="92"/>
    </row>
    <row r="152" spans="1:12" ht="26.25" customHeight="1">
      <c r="A152" s="92"/>
      <c r="B152" s="93"/>
      <c r="C152" s="93"/>
      <c r="D152" s="93"/>
      <c r="E152" s="93"/>
      <c r="F152" s="92"/>
      <c r="G152" s="92"/>
      <c r="H152" s="92"/>
      <c r="I152" s="92"/>
      <c r="J152" s="92"/>
      <c r="K152" s="92"/>
      <c r="L152" s="92"/>
    </row>
    <row r="153" spans="1:12" ht="26.25" customHeight="1">
      <c r="A153" s="92"/>
      <c r="B153" s="93"/>
      <c r="C153" s="93"/>
      <c r="D153" s="93"/>
      <c r="E153" s="93"/>
      <c r="F153" s="92"/>
      <c r="G153" s="92"/>
      <c r="H153" s="92"/>
      <c r="I153" s="92"/>
      <c r="J153" s="92"/>
      <c r="K153" s="92"/>
      <c r="L153" s="92"/>
    </row>
    <row r="154" spans="1:12" ht="26.25" customHeight="1">
      <c r="A154" s="92"/>
      <c r="B154" s="93"/>
      <c r="C154" s="93"/>
      <c r="D154" s="93"/>
      <c r="E154" s="93"/>
      <c r="F154" s="92"/>
      <c r="G154" s="92"/>
      <c r="H154" s="92"/>
      <c r="I154" s="92"/>
      <c r="J154" s="92"/>
      <c r="K154" s="92"/>
      <c r="L154" s="92"/>
    </row>
    <row r="155" spans="1:12" ht="26.25" customHeight="1">
      <c r="A155" s="92"/>
      <c r="B155" s="93"/>
      <c r="C155" s="93"/>
      <c r="D155" s="93"/>
      <c r="E155" s="93"/>
      <c r="F155" s="92"/>
      <c r="G155" s="92"/>
      <c r="H155" s="92"/>
      <c r="I155" s="92"/>
      <c r="J155" s="92"/>
      <c r="K155" s="92"/>
      <c r="L155" s="92"/>
    </row>
    <row r="156" spans="1:12" ht="26.25" customHeight="1">
      <c r="A156" s="92"/>
      <c r="B156" s="93"/>
      <c r="C156" s="93"/>
      <c r="D156" s="93"/>
      <c r="E156" s="93"/>
      <c r="F156" s="92"/>
      <c r="G156" s="92"/>
      <c r="H156" s="92"/>
      <c r="I156" s="92"/>
      <c r="J156" s="92"/>
      <c r="K156" s="92"/>
      <c r="L156" s="92"/>
    </row>
    <row r="157" spans="1:12" ht="26.25" customHeight="1">
      <c r="A157" s="92"/>
      <c r="B157" s="93"/>
      <c r="C157" s="93"/>
      <c r="D157" s="93"/>
      <c r="E157" s="93"/>
      <c r="F157" s="92"/>
      <c r="G157" s="92"/>
      <c r="H157" s="92"/>
      <c r="I157" s="92"/>
      <c r="J157" s="92"/>
      <c r="K157" s="92"/>
      <c r="L157" s="92"/>
    </row>
    <row r="158" spans="1:12" ht="26.25" customHeight="1">
      <c r="A158" s="92"/>
      <c r="B158" s="93"/>
      <c r="C158" s="93"/>
      <c r="D158" s="93"/>
      <c r="E158" s="93"/>
      <c r="F158" s="92"/>
      <c r="G158" s="92"/>
      <c r="H158" s="92"/>
      <c r="I158" s="92"/>
      <c r="J158" s="92"/>
      <c r="K158" s="92"/>
      <c r="L158" s="92"/>
    </row>
    <row r="159" spans="1:12" ht="26.25" customHeight="1">
      <c r="A159" s="92"/>
      <c r="B159" s="93"/>
      <c r="C159" s="93"/>
      <c r="D159" s="93"/>
      <c r="E159" s="93"/>
      <c r="F159" s="92"/>
      <c r="G159" s="92"/>
      <c r="H159" s="92"/>
      <c r="I159" s="92"/>
      <c r="J159" s="92"/>
      <c r="K159" s="92"/>
      <c r="L159" s="92"/>
    </row>
    <row r="160" spans="1:12" ht="26.25" customHeight="1">
      <c r="A160" s="92"/>
      <c r="B160" s="93"/>
      <c r="C160" s="93"/>
      <c r="D160" s="93"/>
      <c r="E160" s="93"/>
      <c r="F160" s="92"/>
      <c r="G160" s="92"/>
      <c r="H160" s="92"/>
      <c r="I160" s="92"/>
      <c r="J160" s="92"/>
      <c r="K160" s="92"/>
      <c r="L160" s="92"/>
    </row>
    <row r="161" spans="1:12" ht="26.25" customHeight="1">
      <c r="A161" s="92"/>
      <c r="B161" s="93"/>
      <c r="C161" s="93"/>
      <c r="D161" s="93"/>
      <c r="E161" s="93"/>
      <c r="F161" s="92"/>
      <c r="G161" s="92"/>
      <c r="H161" s="92"/>
      <c r="I161" s="92"/>
      <c r="J161" s="92"/>
      <c r="K161" s="92"/>
      <c r="L161" s="92"/>
    </row>
    <row r="162" spans="1:12" ht="26.25" customHeight="1">
      <c r="A162" s="92"/>
      <c r="B162" s="93"/>
      <c r="C162" s="93"/>
      <c r="D162" s="93"/>
      <c r="E162" s="93"/>
      <c r="F162" s="92"/>
      <c r="G162" s="92"/>
      <c r="H162" s="92"/>
      <c r="I162" s="92"/>
      <c r="J162" s="92"/>
      <c r="K162" s="92"/>
      <c r="L162" s="92"/>
    </row>
    <row r="163" spans="1:12" ht="26.25" customHeight="1">
      <c r="A163" s="92"/>
      <c r="B163" s="93"/>
      <c r="C163" s="93"/>
      <c r="D163" s="93"/>
      <c r="E163" s="93"/>
      <c r="F163" s="92"/>
      <c r="G163" s="92"/>
      <c r="H163" s="92"/>
      <c r="I163" s="92"/>
      <c r="J163" s="92"/>
      <c r="K163" s="92"/>
      <c r="L163" s="92"/>
    </row>
    <row r="164" spans="1:12" ht="26.25" customHeight="1">
      <c r="A164" s="92"/>
      <c r="B164" s="93"/>
      <c r="C164" s="93"/>
      <c r="D164" s="93"/>
      <c r="E164" s="93"/>
      <c r="F164" s="92"/>
      <c r="G164" s="92"/>
      <c r="H164" s="92"/>
      <c r="I164" s="92"/>
      <c r="J164" s="92"/>
      <c r="K164" s="92"/>
      <c r="L164" s="92"/>
    </row>
    <row r="165" spans="1:12" ht="26.25" customHeight="1">
      <c r="A165" s="92"/>
      <c r="B165" s="93"/>
      <c r="C165" s="93"/>
      <c r="D165" s="93"/>
      <c r="E165" s="93"/>
      <c r="F165" s="92"/>
      <c r="G165" s="92"/>
      <c r="H165" s="92"/>
      <c r="I165" s="92"/>
      <c r="J165" s="92"/>
      <c r="K165" s="92"/>
      <c r="L165" s="92"/>
    </row>
    <row r="166" spans="1:12" ht="26.25" customHeight="1">
      <c r="A166" s="92"/>
      <c r="B166" s="93"/>
      <c r="C166" s="93"/>
      <c r="D166" s="93"/>
      <c r="E166" s="93"/>
      <c r="F166" s="92"/>
      <c r="G166" s="92"/>
      <c r="H166" s="92"/>
      <c r="I166" s="92"/>
      <c r="J166" s="92"/>
      <c r="K166" s="92"/>
      <c r="L166" s="92"/>
    </row>
    <row r="167" spans="1:12" ht="26.25" customHeight="1">
      <c r="A167" s="92"/>
      <c r="B167" s="93"/>
      <c r="C167" s="93"/>
      <c r="D167" s="93"/>
      <c r="E167" s="93"/>
      <c r="F167" s="92"/>
      <c r="G167" s="92"/>
      <c r="H167" s="92"/>
      <c r="I167" s="92"/>
      <c r="J167" s="92"/>
      <c r="K167" s="92"/>
      <c r="L167" s="92"/>
    </row>
    <row r="168" spans="1:12" ht="26.25" customHeight="1">
      <c r="A168" s="92"/>
      <c r="B168" s="93"/>
      <c r="C168" s="93"/>
      <c r="D168" s="93"/>
      <c r="E168" s="93"/>
      <c r="F168" s="92"/>
      <c r="G168" s="92"/>
      <c r="H168" s="92"/>
      <c r="I168" s="92"/>
      <c r="J168" s="92"/>
      <c r="K168" s="92"/>
      <c r="L168" s="92"/>
    </row>
    <row r="169" spans="1:12" ht="26.25" customHeight="1">
      <c r="A169" s="92"/>
      <c r="B169" s="93"/>
      <c r="C169" s="93"/>
      <c r="D169" s="93"/>
      <c r="E169" s="93"/>
      <c r="F169" s="92"/>
      <c r="G169" s="92"/>
      <c r="H169" s="92"/>
      <c r="I169" s="92"/>
      <c r="J169" s="92"/>
      <c r="K169" s="92"/>
      <c r="L169" s="92"/>
    </row>
    <row r="170" spans="1:12" ht="26.25" customHeight="1">
      <c r="A170" s="92"/>
      <c r="B170" s="93"/>
      <c r="C170" s="93"/>
      <c r="D170" s="93"/>
      <c r="E170" s="93"/>
      <c r="F170" s="92"/>
      <c r="G170" s="92"/>
      <c r="H170" s="92"/>
      <c r="I170" s="92"/>
      <c r="J170" s="92"/>
      <c r="K170" s="92"/>
      <c r="L170" s="92"/>
    </row>
    <row r="171" spans="1:12" ht="26.25" customHeight="1">
      <c r="A171" s="92"/>
      <c r="B171" s="93"/>
      <c r="C171" s="93"/>
      <c r="D171" s="93"/>
      <c r="E171" s="93"/>
      <c r="F171" s="92"/>
      <c r="G171" s="92"/>
      <c r="H171" s="92"/>
      <c r="I171" s="92"/>
      <c r="J171" s="92"/>
      <c r="K171" s="92"/>
      <c r="L171" s="92"/>
    </row>
    <row r="172" spans="1:12" ht="26.25" customHeight="1">
      <c r="A172" s="92"/>
      <c r="B172" s="93"/>
      <c r="C172" s="93"/>
      <c r="D172" s="93"/>
      <c r="E172" s="93"/>
      <c r="F172" s="92"/>
      <c r="G172" s="92"/>
      <c r="H172" s="92"/>
      <c r="I172" s="92"/>
      <c r="J172" s="92"/>
      <c r="K172" s="92"/>
      <c r="L172" s="92"/>
    </row>
    <row r="173" spans="1:12" ht="26.25" customHeight="1">
      <c r="A173" s="92"/>
      <c r="B173" s="93"/>
      <c r="C173" s="93"/>
      <c r="D173" s="93"/>
      <c r="E173" s="93"/>
      <c r="F173" s="92"/>
      <c r="G173" s="92"/>
      <c r="H173" s="92"/>
      <c r="I173" s="92"/>
      <c r="J173" s="92"/>
      <c r="K173" s="92"/>
      <c r="L173" s="92"/>
    </row>
    <row r="174" spans="1:12" ht="26.25" customHeight="1">
      <c r="A174" s="92"/>
      <c r="B174" s="93"/>
      <c r="C174" s="93"/>
      <c r="D174" s="93"/>
      <c r="E174" s="93"/>
      <c r="F174" s="92"/>
      <c r="G174" s="92"/>
      <c r="H174" s="92"/>
      <c r="I174" s="92"/>
      <c r="J174" s="92"/>
      <c r="K174" s="92"/>
      <c r="L174" s="92"/>
    </row>
    <row r="175" spans="1:12" ht="26.25" customHeight="1">
      <c r="A175" s="92"/>
      <c r="B175" s="93"/>
      <c r="C175" s="93"/>
      <c r="D175" s="93"/>
      <c r="E175" s="93"/>
      <c r="F175" s="92"/>
      <c r="G175" s="92"/>
      <c r="H175" s="92"/>
      <c r="I175" s="92"/>
      <c r="J175" s="92"/>
      <c r="K175" s="92"/>
      <c r="L175" s="92"/>
    </row>
    <row r="176" spans="1:12" ht="26.25" customHeight="1">
      <c r="A176" s="92"/>
      <c r="B176" s="93"/>
      <c r="C176" s="93"/>
      <c r="D176" s="93"/>
      <c r="E176" s="93"/>
      <c r="F176" s="92"/>
      <c r="G176" s="92"/>
      <c r="H176" s="92"/>
      <c r="I176" s="92"/>
      <c r="J176" s="92"/>
      <c r="K176" s="92"/>
      <c r="L176" s="92"/>
    </row>
    <row r="177" spans="1:12" ht="26.25" customHeight="1">
      <c r="A177" s="92"/>
      <c r="B177" s="93"/>
      <c r="C177" s="93"/>
      <c r="D177" s="93"/>
      <c r="E177" s="93"/>
      <c r="F177" s="92"/>
      <c r="G177" s="92"/>
      <c r="H177" s="92"/>
      <c r="I177" s="92"/>
      <c r="J177" s="92"/>
      <c r="K177" s="92"/>
      <c r="L177" s="92"/>
    </row>
    <row r="178" spans="1:12" ht="26.25" customHeight="1">
      <c r="A178" s="92"/>
      <c r="B178" s="93"/>
      <c r="C178" s="93"/>
      <c r="D178" s="93"/>
      <c r="E178" s="93"/>
      <c r="F178" s="92"/>
      <c r="G178" s="92"/>
      <c r="H178" s="92"/>
      <c r="I178" s="92"/>
      <c r="J178" s="92"/>
      <c r="K178" s="92"/>
      <c r="L178" s="92"/>
    </row>
    <row r="179" spans="1:12" ht="26.25" customHeight="1">
      <c r="A179" s="92"/>
      <c r="B179" s="93"/>
      <c r="C179" s="93"/>
      <c r="D179" s="93"/>
      <c r="E179" s="93"/>
      <c r="F179" s="92"/>
      <c r="G179" s="92"/>
      <c r="H179" s="92"/>
      <c r="I179" s="92"/>
      <c r="J179" s="92"/>
      <c r="K179" s="92"/>
      <c r="L179" s="92"/>
    </row>
    <row r="180" spans="1:12" ht="26.25" customHeight="1">
      <c r="A180" s="92"/>
      <c r="B180" s="93"/>
      <c r="C180" s="93"/>
      <c r="D180" s="93"/>
      <c r="E180" s="93"/>
      <c r="F180" s="92"/>
      <c r="G180" s="92"/>
      <c r="H180" s="92"/>
      <c r="I180" s="92"/>
      <c r="J180" s="92"/>
      <c r="K180" s="92"/>
      <c r="L180" s="92"/>
    </row>
    <row r="181" spans="1:12" ht="26.25" customHeight="1">
      <c r="A181" s="92"/>
      <c r="B181" s="93"/>
      <c r="C181" s="93"/>
      <c r="D181" s="93"/>
      <c r="E181" s="93"/>
      <c r="F181" s="92"/>
      <c r="G181" s="92"/>
      <c r="H181" s="92"/>
      <c r="I181" s="92"/>
      <c r="J181" s="92"/>
      <c r="K181" s="92"/>
      <c r="L181" s="92"/>
    </row>
    <row r="182" spans="1:12" ht="26.25" customHeight="1">
      <c r="A182" s="92"/>
      <c r="B182" s="93"/>
      <c r="C182" s="93"/>
      <c r="D182" s="93"/>
      <c r="E182" s="93"/>
      <c r="F182" s="92"/>
      <c r="G182" s="92"/>
      <c r="H182" s="92"/>
      <c r="I182" s="92"/>
      <c r="J182" s="92"/>
      <c r="K182" s="92"/>
      <c r="L182" s="92"/>
    </row>
    <row r="183" spans="1:12" ht="26.25" customHeight="1">
      <c r="A183" s="92"/>
      <c r="B183" s="93"/>
      <c r="C183" s="93"/>
      <c r="D183" s="93"/>
      <c r="E183" s="93"/>
      <c r="F183" s="92"/>
      <c r="G183" s="92"/>
      <c r="H183" s="92"/>
      <c r="I183" s="92"/>
      <c r="J183" s="92"/>
      <c r="K183" s="92"/>
      <c r="L183" s="92"/>
    </row>
    <row r="184" spans="1:12" ht="26.25" customHeight="1">
      <c r="A184" s="92"/>
      <c r="B184" s="93"/>
      <c r="C184" s="93"/>
      <c r="D184" s="93"/>
      <c r="E184" s="93"/>
      <c r="F184" s="92"/>
      <c r="G184" s="92"/>
      <c r="H184" s="92"/>
      <c r="I184" s="92"/>
      <c r="J184" s="92"/>
      <c r="K184" s="92"/>
      <c r="L184" s="92"/>
    </row>
    <row r="185" spans="1:12" ht="26.25" customHeight="1">
      <c r="A185" s="92"/>
      <c r="B185" s="93"/>
      <c r="C185" s="93"/>
      <c r="D185" s="93"/>
      <c r="E185" s="93"/>
      <c r="F185" s="92"/>
      <c r="G185" s="92"/>
      <c r="H185" s="92"/>
      <c r="I185" s="92"/>
      <c r="J185" s="92"/>
      <c r="K185" s="92"/>
      <c r="L185" s="92"/>
    </row>
    <row r="186" spans="1:12" ht="26.25" customHeight="1">
      <c r="A186" s="92"/>
      <c r="B186" s="93"/>
      <c r="C186" s="93"/>
      <c r="D186" s="93"/>
      <c r="E186" s="93"/>
      <c r="F186" s="92"/>
      <c r="G186" s="92"/>
      <c r="H186" s="92"/>
      <c r="I186" s="92"/>
      <c r="J186" s="92"/>
      <c r="K186" s="92"/>
      <c r="L186" s="92"/>
    </row>
    <row r="187" spans="1:12" ht="26.25" customHeight="1">
      <c r="A187" s="92"/>
      <c r="B187" s="93"/>
      <c r="C187" s="93"/>
      <c r="D187" s="93"/>
      <c r="E187" s="93"/>
      <c r="F187" s="92"/>
      <c r="G187" s="92"/>
      <c r="H187" s="92"/>
      <c r="I187" s="92"/>
      <c r="J187" s="92"/>
      <c r="K187" s="92"/>
      <c r="L187" s="92"/>
    </row>
    <row r="188" spans="1:12" ht="26.25" customHeight="1">
      <c r="A188" s="92"/>
      <c r="B188" s="93"/>
      <c r="C188" s="93"/>
      <c r="D188" s="93"/>
      <c r="E188" s="93"/>
      <c r="F188" s="92"/>
      <c r="G188" s="92"/>
      <c r="H188" s="92"/>
      <c r="I188" s="92"/>
      <c r="J188" s="92"/>
      <c r="K188" s="92"/>
      <c r="L188" s="92"/>
    </row>
    <row r="189" spans="1:12" ht="26.25" customHeight="1">
      <c r="A189" s="92"/>
      <c r="B189" s="93"/>
      <c r="C189" s="93"/>
      <c r="D189" s="93"/>
      <c r="E189" s="93"/>
      <c r="F189" s="92"/>
      <c r="G189" s="92"/>
      <c r="H189" s="92"/>
      <c r="I189" s="92"/>
      <c r="J189" s="92"/>
      <c r="K189" s="92"/>
      <c r="L189" s="92"/>
    </row>
    <row r="190" spans="1:12" ht="26.25" customHeight="1">
      <c r="A190" s="92"/>
      <c r="B190" s="93"/>
      <c r="C190" s="93"/>
      <c r="D190" s="93"/>
      <c r="E190" s="93"/>
      <c r="F190" s="92"/>
      <c r="G190" s="92"/>
      <c r="H190" s="92"/>
      <c r="I190" s="92"/>
      <c r="J190" s="92"/>
      <c r="K190" s="92"/>
      <c r="L190" s="92"/>
    </row>
    <row r="191" spans="1:12" ht="26.25" customHeight="1">
      <c r="A191" s="92"/>
      <c r="B191" s="93"/>
      <c r="C191" s="93"/>
      <c r="D191" s="93"/>
      <c r="E191" s="93"/>
      <c r="F191" s="92"/>
      <c r="G191" s="92"/>
      <c r="H191" s="92"/>
      <c r="I191" s="92"/>
      <c r="J191" s="92"/>
      <c r="K191" s="92"/>
      <c r="L191" s="92"/>
    </row>
    <row r="192" spans="1:12" ht="26.25" customHeight="1">
      <c r="A192" s="92"/>
      <c r="B192" s="93"/>
      <c r="C192" s="93"/>
      <c r="D192" s="93"/>
      <c r="E192" s="93"/>
      <c r="F192" s="92"/>
      <c r="G192" s="92"/>
      <c r="H192" s="92"/>
      <c r="I192" s="92"/>
      <c r="J192" s="92"/>
      <c r="K192" s="92"/>
      <c r="L192" s="92"/>
    </row>
    <row r="193" spans="1:12" ht="26.25" customHeight="1">
      <c r="A193" s="92"/>
      <c r="B193" s="93"/>
      <c r="C193" s="93"/>
      <c r="D193" s="93"/>
      <c r="E193" s="93"/>
      <c r="F193" s="92"/>
      <c r="G193" s="92"/>
      <c r="H193" s="92"/>
      <c r="I193" s="92"/>
      <c r="J193" s="92"/>
      <c r="K193" s="92"/>
      <c r="L193" s="92"/>
    </row>
    <row r="194" spans="1:12" ht="26.25" customHeight="1">
      <c r="A194" s="92"/>
      <c r="B194" s="93"/>
      <c r="C194" s="93"/>
      <c r="D194" s="93"/>
      <c r="E194" s="93"/>
      <c r="F194" s="92"/>
      <c r="G194" s="92"/>
      <c r="H194" s="92"/>
      <c r="I194" s="92"/>
      <c r="J194" s="92"/>
      <c r="K194" s="92"/>
      <c r="L194" s="92"/>
    </row>
    <row r="195" spans="1:12" ht="26.25" customHeight="1">
      <c r="A195" s="92"/>
      <c r="B195" s="93"/>
      <c r="C195" s="93"/>
      <c r="D195" s="93"/>
      <c r="E195" s="93"/>
      <c r="F195" s="92"/>
      <c r="G195" s="92"/>
      <c r="H195" s="92"/>
      <c r="I195" s="92"/>
      <c r="J195" s="92"/>
      <c r="K195" s="92"/>
      <c r="L195" s="92"/>
    </row>
    <row r="196" spans="1:12" ht="26.25" customHeight="1">
      <c r="A196" s="92"/>
      <c r="B196" s="93"/>
      <c r="C196" s="93"/>
      <c r="D196" s="93"/>
      <c r="E196" s="93"/>
      <c r="F196" s="92"/>
      <c r="G196" s="92"/>
      <c r="H196" s="92"/>
      <c r="I196" s="92"/>
      <c r="J196" s="92"/>
      <c r="K196" s="92"/>
      <c r="L196" s="92"/>
    </row>
    <row r="197" spans="1:12" ht="26.25" customHeight="1">
      <c r="A197" s="92"/>
      <c r="B197" s="93"/>
      <c r="C197" s="93"/>
      <c r="D197" s="93"/>
      <c r="E197" s="93"/>
      <c r="F197" s="92"/>
      <c r="G197" s="92"/>
      <c r="H197" s="92"/>
      <c r="I197" s="92"/>
      <c r="J197" s="92"/>
      <c r="K197" s="92"/>
      <c r="L197" s="92"/>
    </row>
    <row r="198" spans="1:12" ht="26.25" customHeight="1">
      <c r="A198" s="92"/>
      <c r="B198" s="93"/>
      <c r="C198" s="93"/>
      <c r="D198" s="93"/>
      <c r="E198" s="93"/>
      <c r="F198" s="92"/>
      <c r="G198" s="92"/>
      <c r="H198" s="92"/>
      <c r="I198" s="92"/>
      <c r="J198" s="92"/>
      <c r="K198" s="92"/>
      <c r="L198" s="92"/>
    </row>
    <row r="199" spans="1:12" ht="26.25" customHeight="1">
      <c r="A199" s="92"/>
      <c r="B199" s="93"/>
      <c r="C199" s="93"/>
      <c r="D199" s="93"/>
      <c r="E199" s="93"/>
      <c r="F199" s="92"/>
      <c r="G199" s="92"/>
      <c r="H199" s="92"/>
      <c r="I199" s="92"/>
      <c r="J199" s="92"/>
      <c r="K199" s="92"/>
      <c r="L199" s="92"/>
    </row>
    <row r="200" spans="1:12" ht="26.25" customHeight="1">
      <c r="A200" s="92"/>
      <c r="B200" s="93"/>
      <c r="C200" s="93"/>
      <c r="D200" s="93"/>
      <c r="E200" s="93"/>
      <c r="F200" s="92"/>
      <c r="G200" s="92"/>
      <c r="H200" s="92"/>
      <c r="I200" s="92"/>
      <c r="J200" s="92"/>
      <c r="K200" s="92"/>
      <c r="L200" s="92"/>
    </row>
    <row r="201" spans="1:12" ht="26.25" customHeight="1">
      <c r="A201" s="92"/>
      <c r="B201" s="93"/>
      <c r="C201" s="93"/>
      <c r="D201" s="93"/>
      <c r="E201" s="93"/>
      <c r="F201" s="92"/>
      <c r="G201" s="92"/>
      <c r="H201" s="92"/>
      <c r="I201" s="92"/>
      <c r="J201" s="92"/>
      <c r="K201" s="92"/>
      <c r="L201" s="92"/>
    </row>
    <row r="202" spans="1:12" ht="26.25" customHeight="1">
      <c r="A202" s="92"/>
      <c r="B202" s="93"/>
      <c r="C202" s="93"/>
      <c r="D202" s="93"/>
      <c r="E202" s="93"/>
      <c r="F202" s="92"/>
      <c r="G202" s="92"/>
      <c r="H202" s="92"/>
      <c r="I202" s="92"/>
      <c r="J202" s="92"/>
      <c r="K202" s="92"/>
      <c r="L202" s="92"/>
    </row>
    <row r="203" spans="1:12" ht="26.25" customHeight="1">
      <c r="A203" s="92"/>
      <c r="B203" s="93"/>
      <c r="C203" s="93"/>
      <c r="D203" s="93"/>
      <c r="E203" s="93"/>
      <c r="F203" s="92"/>
      <c r="G203" s="92"/>
      <c r="H203" s="92"/>
      <c r="I203" s="92"/>
      <c r="J203" s="92"/>
      <c r="K203" s="92"/>
      <c r="L203" s="92"/>
    </row>
    <row r="204" spans="1:12" ht="26.25" customHeight="1">
      <c r="A204" s="92"/>
      <c r="B204" s="93"/>
      <c r="C204" s="93"/>
      <c r="D204" s="93"/>
      <c r="E204" s="93"/>
      <c r="F204" s="92"/>
      <c r="G204" s="92"/>
      <c r="H204" s="92"/>
      <c r="I204" s="92"/>
      <c r="J204" s="92"/>
      <c r="K204" s="92"/>
      <c r="L204" s="92"/>
    </row>
    <row r="205" spans="1:12" ht="26.25" customHeight="1">
      <c r="A205" s="92"/>
      <c r="B205" s="93"/>
      <c r="C205" s="93"/>
      <c r="D205" s="93"/>
      <c r="E205" s="93"/>
      <c r="F205" s="92"/>
      <c r="G205" s="92"/>
      <c r="H205" s="92"/>
      <c r="I205" s="92"/>
      <c r="J205" s="92"/>
      <c r="K205" s="92"/>
      <c r="L205" s="92"/>
    </row>
    <row r="206" spans="1:12" ht="26.25" customHeight="1">
      <c r="A206" s="92"/>
      <c r="B206" s="93"/>
      <c r="C206" s="93"/>
      <c r="D206" s="93"/>
      <c r="E206" s="93"/>
      <c r="F206" s="92"/>
      <c r="G206" s="92"/>
      <c r="H206" s="92"/>
      <c r="I206" s="92"/>
      <c r="J206" s="92"/>
      <c r="K206" s="92"/>
      <c r="L206" s="92"/>
    </row>
    <row r="207" spans="1:12" ht="26.25" customHeight="1">
      <c r="A207" s="92"/>
      <c r="B207" s="93"/>
      <c r="C207" s="93"/>
      <c r="D207" s="93"/>
      <c r="E207" s="93"/>
      <c r="F207" s="92"/>
      <c r="G207" s="92"/>
      <c r="H207" s="92"/>
      <c r="I207" s="92"/>
      <c r="J207" s="92"/>
      <c r="K207" s="92"/>
      <c r="L207" s="92"/>
    </row>
    <row r="208" spans="1:12" ht="26.25" customHeight="1">
      <c r="A208" s="92"/>
      <c r="B208" s="93"/>
      <c r="C208" s="93"/>
      <c r="D208" s="93"/>
      <c r="E208" s="93"/>
      <c r="F208" s="92"/>
      <c r="G208" s="92"/>
      <c r="H208" s="92"/>
      <c r="I208" s="92"/>
      <c r="J208" s="92"/>
      <c r="K208" s="92"/>
      <c r="L208" s="92"/>
    </row>
    <row r="209" spans="1:12" ht="26.25" customHeight="1">
      <c r="A209" s="92"/>
      <c r="B209" s="93"/>
      <c r="C209" s="93"/>
      <c r="D209" s="93"/>
      <c r="E209" s="93"/>
      <c r="F209" s="92"/>
      <c r="G209" s="92"/>
      <c r="H209" s="92"/>
      <c r="I209" s="92"/>
      <c r="J209" s="92"/>
      <c r="K209" s="92"/>
      <c r="L209" s="92"/>
    </row>
    <row r="210" spans="1:12" ht="26.25" customHeight="1">
      <c r="A210" s="92"/>
      <c r="B210" s="93"/>
      <c r="C210" s="93"/>
      <c r="D210" s="93"/>
      <c r="E210" s="93"/>
      <c r="F210" s="92"/>
      <c r="G210" s="92"/>
      <c r="H210" s="92"/>
      <c r="I210" s="92"/>
      <c r="J210" s="92"/>
      <c r="K210" s="92"/>
      <c r="L210" s="92"/>
    </row>
    <row r="211" spans="1:12" ht="26.25" customHeight="1">
      <c r="A211" s="92"/>
      <c r="B211" s="93"/>
      <c r="C211" s="93"/>
      <c r="D211" s="93"/>
      <c r="E211" s="93"/>
      <c r="F211" s="92"/>
      <c r="G211" s="92"/>
      <c r="H211" s="92"/>
      <c r="I211" s="92"/>
      <c r="J211" s="92"/>
      <c r="K211" s="92"/>
      <c r="L211" s="92"/>
    </row>
    <row r="212" spans="1:12" ht="26.25" customHeight="1">
      <c r="A212" s="92"/>
      <c r="B212" s="93"/>
      <c r="C212" s="93"/>
      <c r="D212" s="93"/>
      <c r="E212" s="93"/>
      <c r="F212" s="92"/>
      <c r="G212" s="92"/>
      <c r="H212" s="92"/>
      <c r="I212" s="92"/>
      <c r="J212" s="92"/>
      <c r="K212" s="92"/>
      <c r="L212" s="92"/>
    </row>
    <row r="213" spans="1:12" ht="26.25" customHeight="1">
      <c r="A213" s="92"/>
      <c r="B213" s="93"/>
      <c r="C213" s="93"/>
      <c r="D213" s="93"/>
      <c r="E213" s="93"/>
      <c r="F213" s="92"/>
      <c r="G213" s="92"/>
      <c r="H213" s="92"/>
      <c r="I213" s="92"/>
      <c r="J213" s="92"/>
      <c r="K213" s="92"/>
      <c r="L213" s="92"/>
    </row>
    <row r="214" spans="1:12" ht="26.25" customHeight="1">
      <c r="A214" s="92"/>
      <c r="B214" s="93"/>
      <c r="C214" s="93"/>
      <c r="D214" s="93"/>
      <c r="E214" s="93"/>
      <c r="F214" s="92"/>
      <c r="G214" s="92"/>
      <c r="H214" s="92"/>
      <c r="I214" s="92"/>
      <c r="J214" s="92"/>
      <c r="K214" s="92"/>
      <c r="L214" s="92"/>
    </row>
    <row r="215" spans="1:12" ht="26.25" customHeight="1">
      <c r="A215" s="92"/>
      <c r="B215" s="93"/>
      <c r="C215" s="93"/>
      <c r="D215" s="93"/>
      <c r="E215" s="93"/>
      <c r="F215" s="92"/>
      <c r="G215" s="92"/>
      <c r="H215" s="92"/>
      <c r="I215" s="92"/>
      <c r="J215" s="92"/>
      <c r="K215" s="92"/>
      <c r="L215" s="92"/>
    </row>
    <row r="216" spans="1:12" ht="26.25" customHeight="1">
      <c r="A216" s="92"/>
      <c r="B216" s="93"/>
      <c r="C216" s="93"/>
      <c r="D216" s="93"/>
      <c r="E216" s="93"/>
      <c r="F216" s="92"/>
      <c r="G216" s="92"/>
      <c r="H216" s="92"/>
      <c r="I216" s="92"/>
      <c r="J216" s="92"/>
      <c r="K216" s="92"/>
      <c r="L216" s="92"/>
    </row>
    <row r="217" spans="1:12" ht="26.25" customHeight="1">
      <c r="A217" s="92"/>
      <c r="B217" s="93"/>
      <c r="C217" s="93"/>
      <c r="D217" s="93"/>
      <c r="E217" s="93"/>
      <c r="F217" s="92"/>
      <c r="G217" s="92"/>
      <c r="H217" s="92"/>
      <c r="I217" s="92"/>
      <c r="J217" s="92"/>
      <c r="K217" s="92"/>
      <c r="L217" s="92"/>
    </row>
    <row r="218" spans="1:12" ht="26.25" customHeight="1">
      <c r="A218" s="92"/>
      <c r="B218" s="93"/>
      <c r="C218" s="93"/>
      <c r="D218" s="93"/>
      <c r="E218" s="93"/>
      <c r="F218" s="92"/>
      <c r="G218" s="92"/>
      <c r="H218" s="92"/>
      <c r="I218" s="92"/>
      <c r="J218" s="92"/>
      <c r="K218" s="92"/>
      <c r="L218" s="92"/>
    </row>
    <row r="219" spans="1:12" ht="26.25" customHeight="1">
      <c r="A219" s="92"/>
      <c r="B219" s="93"/>
      <c r="C219" s="93"/>
      <c r="D219" s="93"/>
      <c r="E219" s="93"/>
      <c r="F219" s="92"/>
      <c r="G219" s="92"/>
      <c r="H219" s="92"/>
      <c r="I219" s="92"/>
      <c r="J219" s="92"/>
      <c r="K219" s="92"/>
      <c r="L219" s="92"/>
    </row>
    <row r="220" spans="1:12" ht="26.25" customHeight="1">
      <c r="A220" s="92"/>
      <c r="B220" s="93"/>
      <c r="C220" s="93"/>
      <c r="D220" s="93"/>
      <c r="E220" s="93"/>
      <c r="F220" s="92"/>
      <c r="G220" s="92"/>
      <c r="H220" s="92"/>
      <c r="I220" s="92"/>
      <c r="J220" s="92"/>
      <c r="K220" s="92"/>
      <c r="L220" s="92"/>
    </row>
    <row r="221" spans="1:12" ht="26.25" customHeight="1">
      <c r="A221" s="92"/>
      <c r="B221" s="93"/>
      <c r="C221" s="93"/>
      <c r="D221" s="93"/>
      <c r="E221" s="93"/>
      <c r="F221" s="92"/>
      <c r="G221" s="92"/>
      <c r="H221" s="92"/>
      <c r="I221" s="92"/>
      <c r="J221" s="92"/>
      <c r="K221" s="92"/>
      <c r="L221" s="92"/>
    </row>
    <row r="222" spans="1:12" ht="26.25" customHeight="1">
      <c r="A222" s="92"/>
      <c r="B222" s="93"/>
      <c r="C222" s="93"/>
      <c r="D222" s="93"/>
      <c r="E222" s="93"/>
      <c r="F222" s="92"/>
      <c r="G222" s="92"/>
      <c r="H222" s="92"/>
      <c r="I222" s="92"/>
      <c r="J222" s="92"/>
      <c r="K222" s="92"/>
      <c r="L222" s="92"/>
    </row>
    <row r="223" spans="1:12" ht="26.25" customHeight="1">
      <c r="A223" s="92"/>
      <c r="B223" s="93"/>
      <c r="C223" s="93"/>
      <c r="D223" s="93"/>
      <c r="E223" s="93"/>
      <c r="F223" s="92"/>
      <c r="G223" s="92"/>
      <c r="H223" s="92"/>
      <c r="I223" s="92"/>
      <c r="J223" s="92"/>
      <c r="K223" s="92"/>
      <c r="L223" s="92"/>
    </row>
    <row r="224" spans="1:12" ht="26.25" customHeight="1">
      <c r="A224" s="92"/>
      <c r="B224" s="93"/>
      <c r="C224" s="93"/>
      <c r="D224" s="93"/>
      <c r="E224" s="93"/>
      <c r="F224" s="92"/>
      <c r="G224" s="92"/>
      <c r="H224" s="92"/>
      <c r="I224" s="92"/>
      <c r="J224" s="92"/>
      <c r="K224" s="92"/>
      <c r="L224" s="92"/>
    </row>
    <row r="225" spans="1:12" ht="26.25" customHeight="1">
      <c r="A225" s="92"/>
      <c r="B225" s="93"/>
      <c r="C225" s="93"/>
      <c r="D225" s="93"/>
      <c r="E225" s="93"/>
      <c r="F225" s="92"/>
      <c r="G225" s="92"/>
      <c r="H225" s="92"/>
      <c r="I225" s="92"/>
      <c r="J225" s="92"/>
      <c r="K225" s="92"/>
      <c r="L225" s="92"/>
    </row>
    <row r="226" spans="1:12" ht="26.25" customHeight="1">
      <c r="A226" s="92"/>
      <c r="B226" s="93"/>
      <c r="C226" s="93"/>
      <c r="D226" s="93"/>
      <c r="E226" s="93"/>
      <c r="F226" s="92"/>
      <c r="G226" s="92"/>
      <c r="H226" s="92"/>
      <c r="I226" s="92"/>
      <c r="J226" s="92"/>
      <c r="K226" s="92"/>
      <c r="L226" s="92"/>
    </row>
    <row r="227" spans="1:12" ht="26.25" customHeight="1">
      <c r="A227" s="92"/>
      <c r="B227" s="93"/>
      <c r="C227" s="93"/>
      <c r="D227" s="93"/>
      <c r="E227" s="93"/>
      <c r="F227" s="92"/>
      <c r="G227" s="92"/>
      <c r="H227" s="92"/>
      <c r="I227" s="92"/>
      <c r="J227" s="92"/>
      <c r="K227" s="92"/>
      <c r="L227" s="92"/>
    </row>
    <row r="228" spans="1:12" ht="26.25" customHeight="1">
      <c r="A228" s="92"/>
      <c r="B228" s="93"/>
      <c r="C228" s="93"/>
      <c r="D228" s="93"/>
      <c r="E228" s="93"/>
      <c r="F228" s="92"/>
      <c r="G228" s="92"/>
      <c r="H228" s="92"/>
      <c r="I228" s="92"/>
      <c r="J228" s="92"/>
      <c r="K228" s="92"/>
      <c r="L228" s="92"/>
    </row>
    <row r="229" spans="1:12" ht="26.25" customHeight="1">
      <c r="A229" s="92"/>
      <c r="B229" s="93"/>
      <c r="C229" s="93"/>
      <c r="D229" s="93"/>
      <c r="E229" s="93"/>
      <c r="F229" s="92"/>
      <c r="G229" s="92"/>
      <c r="H229" s="92"/>
      <c r="I229" s="92"/>
      <c r="J229" s="92"/>
      <c r="K229" s="92"/>
      <c r="L229" s="92"/>
    </row>
    <row r="230" spans="1:12" ht="26.25" customHeight="1">
      <c r="A230" s="92"/>
      <c r="B230" s="93"/>
      <c r="C230" s="93"/>
      <c r="D230" s="93"/>
      <c r="E230" s="93"/>
      <c r="F230" s="92"/>
      <c r="G230" s="92"/>
      <c r="H230" s="92"/>
      <c r="I230" s="92"/>
      <c r="J230" s="92"/>
      <c r="K230" s="92"/>
      <c r="L230" s="92"/>
    </row>
    <row r="231" spans="1:12" ht="26.25" customHeight="1">
      <c r="A231" s="92"/>
      <c r="B231" s="93"/>
      <c r="C231" s="93"/>
      <c r="D231" s="93"/>
      <c r="E231" s="93"/>
      <c r="F231" s="92"/>
      <c r="G231" s="92"/>
      <c r="H231" s="92"/>
      <c r="I231" s="92"/>
      <c r="J231" s="92"/>
      <c r="K231" s="92"/>
      <c r="L231" s="92"/>
    </row>
    <row r="232" spans="1:12" ht="26.25" customHeight="1">
      <c r="A232" s="92"/>
      <c r="B232" s="93"/>
      <c r="C232" s="93"/>
      <c r="D232" s="93"/>
      <c r="E232" s="93"/>
      <c r="F232" s="92"/>
      <c r="G232" s="92"/>
      <c r="H232" s="92"/>
      <c r="I232" s="92"/>
      <c r="J232" s="92"/>
      <c r="K232" s="92"/>
      <c r="L232" s="92"/>
    </row>
    <row r="233" spans="1:12" ht="26.25" customHeight="1">
      <c r="A233" s="92"/>
      <c r="B233" s="93"/>
      <c r="C233" s="93"/>
      <c r="D233" s="93"/>
      <c r="E233" s="93"/>
      <c r="F233" s="92"/>
      <c r="G233" s="92"/>
      <c r="H233" s="92"/>
      <c r="I233" s="92"/>
      <c r="J233" s="92"/>
      <c r="K233" s="92"/>
      <c r="L233" s="92"/>
    </row>
    <row r="234" spans="1:12" ht="26.25" customHeight="1">
      <c r="A234" s="92"/>
      <c r="B234" s="93"/>
      <c r="C234" s="93"/>
      <c r="D234" s="93"/>
      <c r="E234" s="93"/>
      <c r="F234" s="92"/>
      <c r="G234" s="92"/>
      <c r="H234" s="92"/>
      <c r="I234" s="92"/>
      <c r="J234" s="92"/>
      <c r="K234" s="92"/>
      <c r="L234" s="92"/>
    </row>
    <row r="235" spans="1:12" ht="26.25" customHeight="1">
      <c r="A235" s="92"/>
      <c r="B235" s="93"/>
      <c r="C235" s="93"/>
      <c r="D235" s="93"/>
      <c r="E235" s="93"/>
      <c r="F235" s="92"/>
      <c r="G235" s="92"/>
      <c r="H235" s="92"/>
      <c r="I235" s="92"/>
      <c r="J235" s="92"/>
      <c r="K235" s="92"/>
      <c r="L235" s="92"/>
    </row>
    <row r="236" spans="1:12" ht="26.25" customHeight="1">
      <c r="A236" s="92"/>
      <c r="B236" s="93"/>
      <c r="C236" s="93"/>
      <c r="D236" s="93"/>
      <c r="E236" s="93"/>
      <c r="F236" s="92"/>
      <c r="G236" s="92"/>
      <c r="H236" s="92"/>
      <c r="I236" s="92"/>
      <c r="J236" s="92"/>
      <c r="K236" s="92"/>
      <c r="L236" s="92"/>
    </row>
    <row r="237" spans="1:12" ht="26.25" customHeight="1">
      <c r="A237" s="92"/>
      <c r="B237" s="93"/>
      <c r="C237" s="93"/>
      <c r="D237" s="93"/>
      <c r="E237" s="93"/>
      <c r="F237" s="92"/>
      <c r="G237" s="92"/>
      <c r="H237" s="92"/>
      <c r="I237" s="92"/>
      <c r="J237" s="92"/>
      <c r="K237" s="92"/>
      <c r="L237" s="92"/>
    </row>
    <row r="238" spans="1:12" ht="26.25" customHeight="1">
      <c r="A238" s="92"/>
      <c r="B238" s="93"/>
      <c r="C238" s="93"/>
      <c r="D238" s="93"/>
      <c r="E238" s="93"/>
      <c r="F238" s="92"/>
      <c r="G238" s="92"/>
      <c r="H238" s="92"/>
      <c r="I238" s="92"/>
      <c r="J238" s="92"/>
      <c r="K238" s="92"/>
      <c r="L238" s="92"/>
    </row>
    <row r="239" spans="1:12" ht="26.25" customHeight="1">
      <c r="A239" s="92"/>
      <c r="B239" s="93"/>
      <c r="C239" s="93"/>
      <c r="D239" s="93"/>
      <c r="E239" s="93"/>
      <c r="F239" s="92"/>
      <c r="G239" s="92"/>
      <c r="H239" s="92"/>
      <c r="I239" s="92"/>
      <c r="J239" s="92"/>
      <c r="K239" s="92"/>
      <c r="L239" s="92"/>
    </row>
    <row r="240" spans="1:12" ht="26.25" customHeight="1">
      <c r="A240" s="92"/>
      <c r="B240" s="93"/>
      <c r="C240" s="93"/>
      <c r="D240" s="93"/>
      <c r="E240" s="93"/>
      <c r="F240" s="92"/>
      <c r="G240" s="92"/>
      <c r="H240" s="92"/>
      <c r="I240" s="92"/>
      <c r="J240" s="92"/>
      <c r="K240" s="92"/>
      <c r="L240" s="92"/>
    </row>
    <row r="241" spans="1:12" ht="26.25" customHeight="1">
      <c r="A241" s="92"/>
      <c r="B241" s="93"/>
      <c r="C241" s="93"/>
      <c r="D241" s="93"/>
      <c r="E241" s="93"/>
      <c r="F241" s="92"/>
      <c r="G241" s="92"/>
      <c r="H241" s="92"/>
      <c r="I241" s="92"/>
      <c r="J241" s="92"/>
      <c r="K241" s="92"/>
      <c r="L241" s="92"/>
    </row>
    <row r="242" spans="1:12" ht="26.25" customHeight="1">
      <c r="A242" s="92"/>
      <c r="B242" s="93"/>
      <c r="C242" s="93"/>
      <c r="D242" s="93"/>
      <c r="E242" s="93"/>
      <c r="F242" s="92"/>
      <c r="G242" s="92"/>
      <c r="H242" s="92"/>
      <c r="I242" s="92"/>
      <c r="J242" s="92"/>
      <c r="K242" s="92"/>
      <c r="L242" s="92"/>
    </row>
    <row r="243" spans="1:12" ht="26.25" customHeight="1">
      <c r="A243" s="92"/>
      <c r="B243" s="93"/>
      <c r="C243" s="93"/>
      <c r="D243" s="93"/>
      <c r="E243" s="93"/>
      <c r="F243" s="92"/>
      <c r="G243" s="92"/>
      <c r="H243" s="92"/>
      <c r="I243" s="92"/>
      <c r="J243" s="92"/>
      <c r="K243" s="92"/>
      <c r="L243" s="92"/>
    </row>
    <row r="244" spans="1:12" ht="26.25" customHeight="1">
      <c r="A244" s="92"/>
      <c r="B244" s="93"/>
      <c r="C244" s="93"/>
      <c r="D244" s="93"/>
      <c r="E244" s="93"/>
      <c r="F244" s="92"/>
      <c r="G244" s="92"/>
      <c r="H244" s="92"/>
      <c r="I244" s="92"/>
      <c r="J244" s="92"/>
      <c r="K244" s="92"/>
      <c r="L244" s="92"/>
    </row>
    <row r="245" spans="1:12" ht="26.25" customHeight="1">
      <c r="A245" s="92"/>
      <c r="B245" s="93"/>
      <c r="C245" s="93"/>
      <c r="D245" s="93"/>
      <c r="E245" s="93"/>
      <c r="F245" s="92"/>
      <c r="G245" s="92"/>
      <c r="H245" s="92"/>
      <c r="I245" s="92"/>
      <c r="J245" s="92"/>
      <c r="K245" s="92"/>
      <c r="L245" s="92"/>
    </row>
    <row r="246" spans="1:12" ht="26.25" customHeight="1">
      <c r="A246" s="92"/>
      <c r="B246" s="93"/>
      <c r="C246" s="93"/>
      <c r="D246" s="93"/>
      <c r="E246" s="93"/>
      <c r="F246" s="92"/>
      <c r="G246" s="92"/>
      <c r="H246" s="92"/>
      <c r="I246" s="92"/>
      <c r="J246" s="92"/>
      <c r="K246" s="92"/>
      <c r="L246" s="92"/>
    </row>
    <row r="247" spans="1:12" ht="26.25" customHeight="1">
      <c r="A247" s="92"/>
      <c r="B247" s="93"/>
      <c r="C247" s="93"/>
      <c r="D247" s="93"/>
      <c r="E247" s="93"/>
      <c r="F247" s="92"/>
      <c r="G247" s="92"/>
      <c r="H247" s="92"/>
      <c r="I247" s="92"/>
      <c r="J247" s="92"/>
      <c r="K247" s="92"/>
      <c r="L247" s="92"/>
    </row>
    <row r="248" spans="1:12" ht="26.25" customHeight="1">
      <c r="A248" s="92"/>
      <c r="B248" s="93"/>
      <c r="C248" s="93"/>
      <c r="D248" s="93"/>
      <c r="E248" s="93"/>
      <c r="F248" s="92"/>
      <c r="G248" s="92"/>
      <c r="H248" s="92"/>
      <c r="I248" s="92"/>
      <c r="J248" s="92"/>
      <c r="K248" s="92"/>
      <c r="L248" s="92"/>
    </row>
    <row r="249" spans="1:12" ht="26.25" customHeight="1">
      <c r="A249" s="92"/>
      <c r="B249" s="93"/>
      <c r="C249" s="93"/>
      <c r="D249" s="93"/>
      <c r="E249" s="93"/>
      <c r="F249" s="92"/>
      <c r="G249" s="92"/>
      <c r="H249" s="92"/>
      <c r="I249" s="92"/>
      <c r="J249" s="92"/>
      <c r="K249" s="92"/>
      <c r="L249" s="92"/>
    </row>
    <row r="250" spans="1:12" ht="26.25" customHeight="1">
      <c r="A250" s="92"/>
      <c r="B250" s="93"/>
      <c r="C250" s="93"/>
      <c r="D250" s="93"/>
      <c r="E250" s="93"/>
      <c r="F250" s="92"/>
      <c r="G250" s="92"/>
      <c r="H250" s="92"/>
      <c r="I250" s="92"/>
      <c r="J250" s="92"/>
      <c r="K250" s="92"/>
      <c r="L250" s="92"/>
    </row>
    <row r="251" spans="1:12" ht="26.25" customHeight="1">
      <c r="A251" s="92"/>
      <c r="B251" s="93"/>
      <c r="C251" s="93"/>
      <c r="D251" s="93"/>
      <c r="E251" s="93"/>
      <c r="F251" s="92"/>
      <c r="G251" s="92"/>
      <c r="H251" s="92"/>
      <c r="I251" s="92"/>
      <c r="J251" s="92"/>
      <c r="K251" s="92"/>
      <c r="L251" s="92"/>
    </row>
    <row r="252" spans="1:12" ht="26.25" customHeight="1">
      <c r="A252" s="92"/>
      <c r="B252" s="93"/>
      <c r="C252" s="93"/>
      <c r="D252" s="93"/>
      <c r="E252" s="93"/>
      <c r="F252" s="92"/>
      <c r="G252" s="92"/>
      <c r="H252" s="92"/>
      <c r="I252" s="92"/>
      <c r="J252" s="92"/>
      <c r="K252" s="92"/>
      <c r="L252" s="92"/>
    </row>
    <row r="253" spans="1:12" ht="26.25" customHeight="1">
      <c r="A253" s="92"/>
      <c r="B253" s="93"/>
      <c r="C253" s="93"/>
      <c r="D253" s="93"/>
      <c r="E253" s="93"/>
      <c r="F253" s="92"/>
      <c r="G253" s="92"/>
      <c r="H253" s="92"/>
      <c r="I253" s="92"/>
      <c r="J253" s="92"/>
      <c r="K253" s="92"/>
      <c r="L253" s="92"/>
    </row>
    <row r="254" spans="1:12" ht="26.25" customHeight="1">
      <c r="A254" s="92"/>
      <c r="B254" s="93"/>
      <c r="C254" s="93"/>
      <c r="D254" s="93"/>
      <c r="E254" s="93"/>
      <c r="F254" s="92"/>
      <c r="G254" s="92"/>
      <c r="H254" s="92"/>
      <c r="I254" s="92"/>
      <c r="J254" s="92"/>
      <c r="K254" s="92"/>
      <c r="L254" s="92"/>
    </row>
    <row r="255" spans="1:12" ht="26.25" customHeight="1">
      <c r="A255" s="92"/>
      <c r="B255" s="93"/>
      <c r="C255" s="93"/>
      <c r="D255" s="93"/>
      <c r="E255" s="93"/>
      <c r="F255" s="92"/>
      <c r="G255" s="92"/>
      <c r="H255" s="92"/>
      <c r="I255" s="92"/>
      <c r="J255" s="92"/>
      <c r="K255" s="92"/>
      <c r="L255" s="92"/>
    </row>
    <row r="256" spans="1:12" ht="26.25" customHeight="1">
      <c r="A256" s="92"/>
      <c r="B256" s="93"/>
      <c r="C256" s="93"/>
      <c r="D256" s="93"/>
      <c r="E256" s="93"/>
      <c r="F256" s="92"/>
      <c r="G256" s="92"/>
      <c r="H256" s="92"/>
      <c r="I256" s="92"/>
      <c r="J256" s="92"/>
      <c r="K256" s="92"/>
      <c r="L256" s="92"/>
    </row>
    <row r="257" spans="1:12" ht="26.25" customHeight="1">
      <c r="A257" s="92"/>
      <c r="B257" s="93"/>
      <c r="C257" s="93"/>
      <c r="D257" s="93"/>
      <c r="E257" s="93"/>
      <c r="F257" s="92"/>
      <c r="G257" s="92"/>
      <c r="H257" s="92"/>
      <c r="I257" s="92"/>
      <c r="J257" s="92"/>
      <c r="K257" s="92"/>
      <c r="L257" s="92"/>
    </row>
    <row r="258" spans="1:12" ht="26.25" customHeight="1">
      <c r="A258" s="92"/>
      <c r="B258" s="93"/>
      <c r="C258" s="93"/>
      <c r="D258" s="93"/>
      <c r="E258" s="93"/>
      <c r="F258" s="92"/>
      <c r="G258" s="92"/>
      <c r="H258" s="92"/>
      <c r="I258" s="92"/>
      <c r="J258" s="92"/>
      <c r="K258" s="92"/>
      <c r="L258" s="92"/>
    </row>
    <row r="259" spans="1:12" ht="26.25" customHeight="1">
      <c r="A259" s="92"/>
      <c r="B259" s="93"/>
      <c r="C259" s="93"/>
      <c r="D259" s="93"/>
      <c r="E259" s="93"/>
      <c r="F259" s="92"/>
      <c r="G259" s="92"/>
      <c r="H259" s="92"/>
      <c r="I259" s="92"/>
      <c r="J259" s="92"/>
      <c r="K259" s="92"/>
      <c r="L259" s="92"/>
    </row>
    <row r="260" spans="1:12" ht="26.25" customHeight="1">
      <c r="A260" s="92"/>
      <c r="B260" s="93"/>
      <c r="C260" s="93"/>
      <c r="D260" s="93"/>
      <c r="E260" s="93"/>
      <c r="F260" s="92"/>
      <c r="G260" s="92"/>
      <c r="H260" s="92"/>
      <c r="I260" s="92"/>
      <c r="J260" s="92"/>
      <c r="K260" s="92"/>
      <c r="L260" s="92"/>
    </row>
    <row r="261" spans="1:12" ht="26.25" customHeight="1">
      <c r="A261" s="92"/>
      <c r="B261" s="93"/>
      <c r="C261" s="93"/>
      <c r="D261" s="93"/>
      <c r="E261" s="93"/>
      <c r="F261" s="92"/>
      <c r="G261" s="92"/>
      <c r="H261" s="92"/>
      <c r="I261" s="92"/>
      <c r="J261" s="92"/>
      <c r="K261" s="92"/>
      <c r="L261" s="92"/>
    </row>
    <row r="262" spans="1:12" ht="26.25" customHeight="1">
      <c r="A262" s="92"/>
      <c r="B262" s="93"/>
      <c r="C262" s="93"/>
      <c r="D262" s="93"/>
      <c r="E262" s="93"/>
      <c r="F262" s="92"/>
      <c r="G262" s="92"/>
      <c r="H262" s="92"/>
      <c r="I262" s="92"/>
      <c r="J262" s="92"/>
      <c r="K262" s="92"/>
      <c r="L262" s="92"/>
    </row>
    <row r="263" spans="1:12" ht="26.25" customHeight="1">
      <c r="A263" s="92"/>
      <c r="B263" s="93"/>
      <c r="C263" s="93"/>
      <c r="D263" s="93"/>
      <c r="E263" s="93"/>
      <c r="F263" s="92"/>
      <c r="G263" s="92"/>
      <c r="H263" s="92"/>
      <c r="I263" s="92"/>
      <c r="J263" s="92"/>
      <c r="K263" s="92"/>
      <c r="L263" s="92"/>
    </row>
    <row r="264" spans="1:12" ht="26.25" customHeight="1">
      <c r="A264" s="92"/>
      <c r="B264" s="93"/>
      <c r="C264" s="93"/>
      <c r="D264" s="93"/>
      <c r="E264" s="93"/>
      <c r="F264" s="92"/>
      <c r="G264" s="92"/>
      <c r="H264" s="92"/>
      <c r="I264" s="92"/>
      <c r="J264" s="92"/>
      <c r="K264" s="92"/>
      <c r="L264" s="92"/>
    </row>
    <row r="265" spans="1:12" ht="26.25" customHeight="1">
      <c r="A265" s="92"/>
      <c r="B265" s="93"/>
      <c r="C265" s="93"/>
      <c r="D265" s="93"/>
      <c r="E265" s="93"/>
      <c r="F265" s="92"/>
      <c r="G265" s="92"/>
      <c r="H265" s="92"/>
      <c r="I265" s="92"/>
      <c r="J265" s="92"/>
      <c r="K265" s="92"/>
      <c r="L265" s="92"/>
    </row>
    <row r="266" spans="1:12" ht="26.25" customHeight="1">
      <c r="A266" s="92"/>
      <c r="B266" s="93"/>
      <c r="C266" s="93"/>
      <c r="D266" s="93"/>
      <c r="E266" s="93"/>
      <c r="F266" s="92"/>
      <c r="G266" s="92"/>
      <c r="H266" s="92"/>
      <c r="I266" s="92"/>
      <c r="J266" s="92"/>
      <c r="K266" s="92"/>
      <c r="L266" s="92"/>
    </row>
    <row r="267" spans="1:12" ht="26.25" customHeight="1">
      <c r="A267" s="92"/>
      <c r="B267" s="93"/>
      <c r="C267" s="93"/>
      <c r="D267" s="93"/>
      <c r="E267" s="93"/>
      <c r="F267" s="92"/>
      <c r="G267" s="92"/>
      <c r="H267" s="92"/>
      <c r="I267" s="92"/>
      <c r="J267" s="92"/>
      <c r="K267" s="92"/>
      <c r="L267" s="92"/>
    </row>
    <row r="268" spans="1:12" ht="26.25" customHeight="1">
      <c r="A268" s="92"/>
      <c r="B268" s="93"/>
      <c r="C268" s="93"/>
      <c r="D268" s="93"/>
      <c r="E268" s="93"/>
      <c r="F268" s="92"/>
      <c r="G268" s="92"/>
      <c r="H268" s="92"/>
      <c r="I268" s="92"/>
      <c r="J268" s="92"/>
      <c r="K268" s="92"/>
      <c r="L268" s="92"/>
    </row>
    <row r="269" spans="1:12" ht="26.25" customHeight="1">
      <c r="A269" s="92"/>
      <c r="B269" s="93"/>
      <c r="C269" s="93"/>
      <c r="D269" s="93"/>
      <c r="E269" s="93"/>
      <c r="F269" s="92"/>
      <c r="G269" s="92"/>
      <c r="H269" s="92"/>
      <c r="I269" s="92"/>
      <c r="J269" s="92"/>
      <c r="K269" s="92"/>
      <c r="L269" s="92"/>
    </row>
    <row r="270" spans="1:12" ht="26.25" customHeight="1">
      <c r="A270" s="92"/>
      <c r="B270" s="93"/>
      <c r="C270" s="93"/>
      <c r="D270" s="93"/>
      <c r="E270" s="93"/>
      <c r="F270" s="92"/>
      <c r="G270" s="92"/>
      <c r="H270" s="92"/>
      <c r="I270" s="92"/>
      <c r="J270" s="92"/>
      <c r="K270" s="92"/>
      <c r="L270" s="92"/>
    </row>
    <row r="271" spans="1:12" ht="26.25" customHeight="1">
      <c r="A271" s="92"/>
      <c r="B271" s="93"/>
      <c r="C271" s="93"/>
      <c r="D271" s="93"/>
      <c r="E271" s="93"/>
      <c r="F271" s="92"/>
      <c r="G271" s="92"/>
      <c r="H271" s="92"/>
      <c r="I271" s="92"/>
      <c r="J271" s="92"/>
      <c r="K271" s="92"/>
      <c r="L271" s="92"/>
    </row>
    <row r="272" spans="1:12" ht="26.25" customHeight="1">
      <c r="A272" s="92"/>
      <c r="B272" s="93"/>
      <c r="C272" s="93"/>
      <c r="D272" s="93"/>
      <c r="E272" s="93"/>
      <c r="F272" s="92"/>
      <c r="G272" s="92"/>
      <c r="H272" s="92"/>
      <c r="I272" s="92"/>
      <c r="J272" s="92"/>
      <c r="K272" s="92"/>
      <c r="L272" s="92"/>
    </row>
    <row r="273" spans="1:12" ht="26.25" customHeight="1">
      <c r="A273" s="92"/>
      <c r="B273" s="93"/>
      <c r="C273" s="93"/>
      <c r="D273" s="93"/>
      <c r="E273" s="93"/>
      <c r="F273" s="92"/>
      <c r="G273" s="92"/>
      <c r="H273" s="92"/>
      <c r="I273" s="92"/>
      <c r="J273" s="92"/>
      <c r="K273" s="92"/>
      <c r="L273" s="92"/>
    </row>
    <row r="274" spans="1:12" ht="26.25" customHeight="1">
      <c r="A274" s="92"/>
      <c r="B274" s="93"/>
      <c r="C274" s="93"/>
      <c r="D274" s="93"/>
      <c r="E274" s="93"/>
      <c r="F274" s="92"/>
      <c r="G274" s="92"/>
      <c r="H274" s="92"/>
      <c r="I274" s="92"/>
      <c r="J274" s="92"/>
      <c r="K274" s="92"/>
      <c r="L274" s="92"/>
    </row>
    <row r="275" spans="1:12" ht="26.25" customHeight="1">
      <c r="A275" s="92"/>
      <c r="B275" s="93"/>
      <c r="C275" s="93"/>
      <c r="D275" s="93"/>
      <c r="E275" s="93"/>
      <c r="F275" s="92"/>
      <c r="G275" s="92"/>
      <c r="H275" s="92"/>
      <c r="I275" s="92"/>
      <c r="J275" s="92"/>
      <c r="K275" s="92"/>
      <c r="L275" s="92"/>
    </row>
    <row r="276" spans="1:12" ht="26.25" customHeight="1">
      <c r="A276" s="92"/>
      <c r="B276" s="93"/>
      <c r="C276" s="93"/>
      <c r="D276" s="93"/>
      <c r="E276" s="93"/>
      <c r="F276" s="92"/>
      <c r="G276" s="92"/>
      <c r="H276" s="92"/>
      <c r="I276" s="92"/>
      <c r="J276" s="92"/>
      <c r="K276" s="92"/>
      <c r="L276" s="92"/>
    </row>
    <row r="277" spans="1:12" ht="26.25" customHeight="1">
      <c r="A277" s="92"/>
      <c r="B277" s="93"/>
      <c r="C277" s="93"/>
      <c r="D277" s="93"/>
      <c r="E277" s="93"/>
      <c r="F277" s="92"/>
      <c r="G277" s="92"/>
      <c r="H277" s="92"/>
      <c r="I277" s="92"/>
      <c r="J277" s="92"/>
      <c r="K277" s="92"/>
      <c r="L277" s="92"/>
    </row>
    <row r="278" spans="1:12" ht="26.25" customHeight="1">
      <c r="A278" s="92"/>
      <c r="B278" s="93"/>
      <c r="C278" s="93"/>
      <c r="D278" s="93"/>
      <c r="E278" s="93"/>
      <c r="F278" s="92"/>
      <c r="G278" s="92"/>
      <c r="H278" s="92"/>
      <c r="I278" s="92"/>
      <c r="J278" s="92"/>
      <c r="K278" s="92"/>
      <c r="L278" s="92"/>
    </row>
    <row r="279" spans="1:12" ht="26.25" customHeight="1">
      <c r="A279" s="92"/>
      <c r="B279" s="93"/>
      <c r="C279" s="93"/>
      <c r="D279" s="93"/>
      <c r="E279" s="93"/>
      <c r="F279" s="92"/>
      <c r="G279" s="92"/>
      <c r="H279" s="92"/>
      <c r="I279" s="92"/>
      <c r="J279" s="92"/>
      <c r="K279" s="92"/>
      <c r="L279" s="92"/>
    </row>
    <row r="280" spans="1:12" ht="26.25" customHeight="1">
      <c r="A280" s="92"/>
      <c r="B280" s="93"/>
      <c r="C280" s="93"/>
      <c r="D280" s="93"/>
      <c r="E280" s="93"/>
      <c r="F280" s="92"/>
      <c r="G280" s="92"/>
      <c r="H280" s="92"/>
      <c r="I280" s="92"/>
      <c r="J280" s="92"/>
      <c r="K280" s="92"/>
      <c r="L280" s="92"/>
    </row>
    <row r="281" spans="1:12" ht="26.25" customHeight="1">
      <c r="A281" s="92"/>
      <c r="B281" s="93"/>
      <c r="C281" s="93"/>
      <c r="D281" s="93"/>
      <c r="E281" s="93"/>
      <c r="F281" s="92"/>
      <c r="G281" s="92"/>
      <c r="H281" s="92"/>
      <c r="I281" s="92"/>
      <c r="J281" s="92"/>
      <c r="K281" s="92"/>
      <c r="L281" s="92"/>
    </row>
    <row r="282" spans="1:12" ht="26.25" customHeight="1">
      <c r="A282" s="92"/>
      <c r="B282" s="93"/>
      <c r="C282" s="93"/>
      <c r="D282" s="93"/>
      <c r="E282" s="93"/>
      <c r="F282" s="92"/>
      <c r="G282" s="92"/>
      <c r="H282" s="92"/>
      <c r="I282" s="92"/>
      <c r="J282" s="92"/>
      <c r="K282" s="92"/>
      <c r="L282" s="92"/>
    </row>
    <row r="283" spans="1:12" ht="26.25" customHeight="1">
      <c r="A283" s="92"/>
      <c r="B283" s="93"/>
      <c r="C283" s="93"/>
      <c r="D283" s="93"/>
      <c r="E283" s="93"/>
      <c r="F283" s="92"/>
      <c r="G283" s="92"/>
      <c r="H283" s="92"/>
      <c r="I283" s="92"/>
      <c r="J283" s="92"/>
      <c r="K283" s="92"/>
      <c r="L283" s="92"/>
    </row>
    <row r="284" spans="1:12" ht="26.25" customHeight="1">
      <c r="A284" s="92"/>
      <c r="B284" s="93"/>
      <c r="C284" s="93"/>
      <c r="D284" s="93"/>
      <c r="E284" s="93"/>
      <c r="F284" s="92"/>
      <c r="G284" s="92"/>
      <c r="H284" s="92"/>
      <c r="I284" s="92"/>
      <c r="J284" s="92"/>
      <c r="K284" s="92"/>
      <c r="L284" s="92"/>
    </row>
    <row r="285" spans="1:12" ht="26.25" customHeight="1">
      <c r="A285" s="92"/>
      <c r="B285" s="93"/>
      <c r="C285" s="93"/>
      <c r="D285" s="93"/>
      <c r="E285" s="93"/>
      <c r="F285" s="92"/>
      <c r="G285" s="92"/>
      <c r="H285" s="92"/>
      <c r="I285" s="92"/>
      <c r="J285" s="92"/>
      <c r="K285" s="92"/>
      <c r="L285" s="92"/>
    </row>
    <row r="286" spans="1:12" ht="26.25" customHeight="1">
      <c r="A286" s="92"/>
      <c r="B286" s="93"/>
      <c r="C286" s="93"/>
      <c r="D286" s="93"/>
      <c r="E286" s="93"/>
      <c r="F286" s="92"/>
      <c r="G286" s="92"/>
      <c r="H286" s="92"/>
      <c r="I286" s="92"/>
      <c r="J286" s="92"/>
      <c r="K286" s="92"/>
      <c r="L286" s="92"/>
    </row>
    <row r="287" spans="1:12" ht="26.25" customHeight="1">
      <c r="A287" s="92"/>
      <c r="B287" s="93"/>
      <c r="C287" s="93"/>
      <c r="D287" s="93"/>
      <c r="E287" s="93"/>
      <c r="F287" s="92"/>
      <c r="G287" s="92"/>
      <c r="H287" s="92"/>
      <c r="I287" s="92"/>
      <c r="J287" s="92"/>
      <c r="K287" s="92"/>
      <c r="L287" s="92"/>
    </row>
    <row r="288" spans="1:12" ht="26.25" customHeight="1">
      <c r="A288" s="92"/>
      <c r="B288" s="93"/>
      <c r="C288" s="93"/>
      <c r="D288" s="93"/>
      <c r="E288" s="93"/>
      <c r="F288" s="92"/>
      <c r="G288" s="92"/>
      <c r="H288" s="92"/>
      <c r="I288" s="92"/>
      <c r="J288" s="92"/>
      <c r="K288" s="92"/>
      <c r="L288" s="92"/>
    </row>
    <row r="289" spans="1:12" ht="26.25" customHeight="1">
      <c r="A289" s="92"/>
      <c r="B289" s="93"/>
      <c r="C289" s="93"/>
      <c r="D289" s="93"/>
      <c r="E289" s="93"/>
      <c r="F289" s="92"/>
      <c r="G289" s="92"/>
      <c r="H289" s="92"/>
      <c r="I289" s="92"/>
      <c r="J289" s="92"/>
      <c r="K289" s="92"/>
      <c r="L289" s="92"/>
    </row>
    <row r="290" spans="1:12" ht="26.25" customHeight="1">
      <c r="A290" s="92"/>
      <c r="B290" s="93"/>
      <c r="C290" s="93"/>
      <c r="D290" s="93"/>
      <c r="E290" s="93"/>
      <c r="F290" s="92"/>
      <c r="G290" s="92"/>
      <c r="H290" s="92"/>
      <c r="I290" s="92"/>
      <c r="J290" s="92"/>
      <c r="K290" s="92"/>
      <c r="L290" s="92"/>
    </row>
    <row r="291" spans="1:12" ht="26.25" customHeight="1">
      <c r="A291" s="92"/>
      <c r="B291" s="93"/>
      <c r="C291" s="93"/>
      <c r="D291" s="93"/>
      <c r="E291" s="93"/>
      <c r="F291" s="92"/>
      <c r="G291" s="92"/>
      <c r="H291" s="92"/>
      <c r="I291" s="92"/>
      <c r="J291" s="92"/>
      <c r="K291" s="92"/>
      <c r="L291" s="92"/>
    </row>
    <row r="292" spans="1:12" ht="26.25" customHeight="1">
      <c r="A292" s="92"/>
      <c r="B292" s="93"/>
      <c r="C292" s="93"/>
      <c r="D292" s="93"/>
      <c r="E292" s="93"/>
      <c r="F292" s="92"/>
      <c r="G292" s="92"/>
      <c r="H292" s="92"/>
      <c r="I292" s="92"/>
      <c r="J292" s="92"/>
      <c r="K292" s="92"/>
      <c r="L292" s="92"/>
    </row>
    <row r="293" spans="1:12" ht="26.25" customHeight="1">
      <c r="A293" s="92"/>
      <c r="B293" s="93"/>
      <c r="C293" s="93"/>
      <c r="D293" s="93"/>
      <c r="E293" s="93"/>
      <c r="F293" s="92"/>
      <c r="G293" s="92"/>
      <c r="H293" s="92"/>
      <c r="I293" s="92"/>
      <c r="J293" s="92"/>
      <c r="K293" s="92"/>
      <c r="L293" s="92"/>
    </row>
    <row r="294" spans="1:12" ht="26.25" customHeight="1">
      <c r="A294" s="92"/>
      <c r="B294" s="93"/>
      <c r="C294" s="93"/>
      <c r="D294" s="93"/>
      <c r="E294" s="93"/>
      <c r="F294" s="92"/>
      <c r="G294" s="92"/>
      <c r="H294" s="92"/>
      <c r="I294" s="92"/>
      <c r="J294" s="92"/>
      <c r="K294" s="92"/>
      <c r="L294" s="92"/>
    </row>
    <row r="295" spans="1:12" ht="26.25" customHeight="1">
      <c r="A295" s="92"/>
      <c r="B295" s="93"/>
      <c r="C295" s="93"/>
      <c r="D295" s="93"/>
      <c r="E295" s="93"/>
      <c r="F295" s="92"/>
      <c r="G295" s="92"/>
      <c r="H295" s="92"/>
      <c r="I295" s="92"/>
      <c r="J295" s="92"/>
      <c r="K295" s="92"/>
      <c r="L295" s="92"/>
    </row>
    <row r="296" spans="1:12" ht="26.25" customHeight="1">
      <c r="A296" s="92"/>
      <c r="B296" s="93"/>
      <c r="C296" s="93"/>
      <c r="D296" s="93"/>
      <c r="E296" s="93"/>
      <c r="F296" s="92"/>
      <c r="G296" s="92"/>
      <c r="H296" s="92"/>
      <c r="I296" s="92"/>
      <c r="J296" s="92"/>
      <c r="K296" s="92"/>
      <c r="L296" s="92"/>
    </row>
    <row r="297" spans="1:12" ht="26.25" customHeight="1">
      <c r="A297" s="92"/>
      <c r="B297" s="93"/>
      <c r="C297" s="93"/>
      <c r="D297" s="93"/>
      <c r="E297" s="93"/>
      <c r="F297" s="92"/>
      <c r="G297" s="92"/>
      <c r="H297" s="92"/>
      <c r="I297" s="92"/>
      <c r="J297" s="92"/>
      <c r="K297" s="92"/>
      <c r="L297" s="92"/>
    </row>
    <row r="298" spans="1:12" ht="26.25" customHeight="1">
      <c r="A298" s="92"/>
      <c r="B298" s="93"/>
      <c r="C298" s="93"/>
      <c r="D298" s="93"/>
      <c r="E298" s="93"/>
      <c r="F298" s="92"/>
      <c r="G298" s="92"/>
      <c r="H298" s="92"/>
      <c r="I298" s="92"/>
      <c r="J298" s="92"/>
      <c r="K298" s="92"/>
      <c r="L298" s="92"/>
    </row>
    <row r="299" spans="1:12" ht="26.25" customHeight="1">
      <c r="A299" s="92"/>
      <c r="B299" s="93"/>
      <c r="C299" s="93"/>
      <c r="D299" s="93"/>
      <c r="E299" s="93"/>
      <c r="F299" s="92"/>
      <c r="G299" s="92"/>
      <c r="H299" s="92"/>
      <c r="I299" s="92"/>
      <c r="J299" s="92"/>
      <c r="K299" s="92"/>
      <c r="L299" s="92"/>
    </row>
    <row r="300" spans="1:12" ht="26.25" customHeight="1">
      <c r="A300" s="92"/>
      <c r="B300" s="93"/>
      <c r="C300" s="93"/>
      <c r="D300" s="93"/>
      <c r="E300" s="93"/>
      <c r="F300" s="92"/>
      <c r="G300" s="92"/>
      <c r="H300" s="92"/>
      <c r="I300" s="92"/>
      <c r="J300" s="92"/>
      <c r="K300" s="92"/>
      <c r="L300" s="92"/>
    </row>
    <row r="301" spans="1:12" ht="26.25" customHeight="1">
      <c r="A301" s="92"/>
      <c r="B301" s="93"/>
      <c r="C301" s="93"/>
      <c r="D301" s="93"/>
      <c r="E301" s="93"/>
      <c r="F301" s="92"/>
      <c r="G301" s="92"/>
      <c r="H301" s="92"/>
      <c r="I301" s="92"/>
      <c r="J301" s="92"/>
      <c r="K301" s="92"/>
      <c r="L301" s="92"/>
    </row>
    <row r="302" spans="1:12" ht="26.25" customHeight="1">
      <c r="A302" s="92"/>
      <c r="B302" s="93"/>
      <c r="C302" s="93"/>
      <c r="D302" s="93"/>
      <c r="E302" s="93"/>
      <c r="F302" s="92"/>
      <c r="G302" s="92"/>
      <c r="H302" s="92"/>
      <c r="I302" s="92"/>
      <c r="J302" s="92"/>
      <c r="K302" s="92"/>
      <c r="L302" s="92"/>
    </row>
    <row r="303" spans="1:12" ht="26.25" customHeight="1">
      <c r="A303" s="92"/>
      <c r="B303" s="93"/>
      <c r="C303" s="93"/>
      <c r="D303" s="93"/>
      <c r="E303" s="93"/>
      <c r="F303" s="92"/>
      <c r="G303" s="92"/>
      <c r="H303" s="92"/>
      <c r="I303" s="92"/>
      <c r="J303" s="92"/>
      <c r="K303" s="92"/>
      <c r="L303" s="92"/>
    </row>
    <row r="304" spans="1:12" ht="26.25" customHeight="1">
      <c r="A304" s="92"/>
      <c r="B304" s="93"/>
      <c r="C304" s="93"/>
      <c r="D304" s="93"/>
      <c r="E304" s="93"/>
      <c r="F304" s="92"/>
      <c r="G304" s="92"/>
      <c r="H304" s="92"/>
      <c r="I304" s="92"/>
      <c r="J304" s="92"/>
      <c r="K304" s="92"/>
      <c r="L304" s="92"/>
    </row>
    <row r="305" spans="1:12" ht="26.25" customHeight="1">
      <c r="A305" s="92"/>
      <c r="B305" s="93"/>
      <c r="C305" s="93"/>
      <c r="D305" s="93"/>
      <c r="E305" s="93"/>
      <c r="F305" s="92"/>
      <c r="G305" s="92"/>
      <c r="H305" s="92"/>
      <c r="I305" s="92"/>
      <c r="J305" s="92"/>
      <c r="K305" s="92"/>
      <c r="L305" s="92"/>
    </row>
    <row r="306" spans="1:12" ht="26.25" customHeight="1">
      <c r="A306" s="92"/>
      <c r="B306" s="93"/>
      <c r="C306" s="93"/>
      <c r="D306" s="93"/>
      <c r="E306" s="93"/>
      <c r="F306" s="92"/>
      <c r="G306" s="92"/>
      <c r="H306" s="92"/>
      <c r="I306" s="92"/>
      <c r="J306" s="92"/>
      <c r="K306" s="92"/>
      <c r="L306" s="92"/>
    </row>
    <row r="307" spans="1:12" ht="26.25" customHeight="1">
      <c r="A307" s="92"/>
      <c r="B307" s="93"/>
      <c r="C307" s="93"/>
      <c r="D307" s="93"/>
      <c r="E307" s="93"/>
      <c r="F307" s="92"/>
      <c r="G307" s="92"/>
      <c r="H307" s="92"/>
      <c r="I307" s="92"/>
      <c r="J307" s="92"/>
      <c r="K307" s="92"/>
      <c r="L307" s="92"/>
    </row>
    <row r="308" spans="1:12" ht="26.25" customHeight="1">
      <c r="A308" s="92"/>
      <c r="B308" s="93"/>
      <c r="C308" s="93"/>
      <c r="D308" s="93"/>
      <c r="E308" s="93"/>
      <c r="F308" s="92"/>
      <c r="G308" s="92"/>
      <c r="H308" s="92"/>
      <c r="I308" s="92"/>
      <c r="J308" s="92"/>
      <c r="K308" s="92"/>
      <c r="L308" s="92"/>
    </row>
    <row r="309" spans="1:12" ht="26.25" customHeight="1">
      <c r="A309" s="92"/>
      <c r="B309" s="93"/>
      <c r="C309" s="93"/>
      <c r="D309" s="93"/>
      <c r="E309" s="93"/>
      <c r="F309" s="92"/>
      <c r="G309" s="92"/>
      <c r="H309" s="92"/>
      <c r="I309" s="92"/>
      <c r="J309" s="92"/>
      <c r="K309" s="92"/>
      <c r="L309" s="92"/>
    </row>
    <row r="310" spans="1:12" ht="26.25" customHeight="1">
      <c r="A310" s="92"/>
      <c r="B310" s="93"/>
      <c r="C310" s="93"/>
      <c r="D310" s="93"/>
      <c r="E310" s="93"/>
      <c r="F310" s="92"/>
      <c r="G310" s="92"/>
      <c r="H310" s="92"/>
      <c r="I310" s="92"/>
      <c r="J310" s="92"/>
      <c r="K310" s="92"/>
      <c r="L310" s="92"/>
    </row>
    <row r="311" spans="1:12" ht="26.25" customHeight="1">
      <c r="A311" s="92"/>
      <c r="B311" s="93"/>
      <c r="C311" s="93"/>
      <c r="D311" s="93"/>
      <c r="E311" s="93"/>
      <c r="F311" s="92"/>
      <c r="G311" s="92"/>
      <c r="H311" s="92"/>
      <c r="I311" s="92"/>
      <c r="J311" s="92"/>
      <c r="K311" s="92"/>
      <c r="L311" s="92"/>
    </row>
    <row r="312" spans="1:12" ht="26.25" customHeight="1">
      <c r="A312" s="92"/>
      <c r="B312" s="93"/>
      <c r="C312" s="93"/>
      <c r="D312" s="93"/>
      <c r="E312" s="93"/>
      <c r="F312" s="92"/>
      <c r="G312" s="92"/>
      <c r="H312" s="92"/>
      <c r="I312" s="92"/>
      <c r="J312" s="92"/>
      <c r="K312" s="92"/>
      <c r="L312" s="92"/>
    </row>
    <row r="313" spans="1:12" ht="26.25" customHeight="1">
      <c r="A313" s="92"/>
      <c r="B313" s="93"/>
      <c r="C313" s="93"/>
      <c r="D313" s="93"/>
      <c r="E313" s="93"/>
      <c r="F313" s="92"/>
      <c r="G313" s="92"/>
      <c r="H313" s="92"/>
      <c r="I313" s="92"/>
      <c r="J313" s="92"/>
      <c r="K313" s="92"/>
      <c r="L313" s="92"/>
    </row>
    <row r="314" spans="1:12" ht="26.25" customHeight="1">
      <c r="A314" s="92"/>
      <c r="B314" s="93"/>
      <c r="C314" s="93"/>
      <c r="D314" s="93"/>
      <c r="E314" s="93"/>
      <c r="F314" s="92"/>
      <c r="G314" s="92"/>
      <c r="H314" s="92"/>
      <c r="I314" s="92"/>
      <c r="J314" s="92"/>
      <c r="K314" s="92"/>
      <c r="L314" s="92"/>
    </row>
    <row r="315" spans="1:12" ht="26.25" customHeight="1">
      <c r="A315" s="92"/>
      <c r="B315" s="93"/>
      <c r="C315" s="93"/>
      <c r="D315" s="93"/>
      <c r="E315" s="93"/>
      <c r="F315" s="92"/>
      <c r="G315" s="92"/>
      <c r="H315" s="92"/>
      <c r="I315" s="92"/>
      <c r="J315" s="92"/>
      <c r="K315" s="92"/>
      <c r="L315" s="92"/>
    </row>
    <row r="316" spans="1:12" ht="26.25" customHeight="1">
      <c r="A316" s="92"/>
      <c r="B316" s="93"/>
      <c r="C316" s="93"/>
      <c r="D316" s="93"/>
      <c r="E316" s="93"/>
      <c r="F316" s="92"/>
      <c r="G316" s="92"/>
      <c r="H316" s="92"/>
      <c r="I316" s="92"/>
      <c r="J316" s="92"/>
      <c r="K316" s="92"/>
      <c r="L316" s="92"/>
    </row>
    <row r="317" spans="1:12" ht="26.25" customHeight="1">
      <c r="A317" s="92"/>
      <c r="B317" s="93"/>
      <c r="C317" s="93"/>
      <c r="D317" s="93"/>
      <c r="E317" s="93"/>
      <c r="F317" s="92"/>
      <c r="G317" s="92"/>
      <c r="H317" s="92"/>
      <c r="I317" s="92"/>
      <c r="J317" s="92"/>
      <c r="K317" s="92"/>
      <c r="L317" s="92"/>
    </row>
    <row r="318" spans="1:12" ht="26.25" customHeight="1">
      <c r="A318" s="92"/>
      <c r="B318" s="93"/>
      <c r="C318" s="93"/>
      <c r="D318" s="93"/>
      <c r="E318" s="93"/>
      <c r="F318" s="92"/>
      <c r="G318" s="92"/>
      <c r="H318" s="92"/>
      <c r="I318" s="92"/>
      <c r="J318" s="92"/>
      <c r="K318" s="92"/>
      <c r="L318" s="92"/>
    </row>
    <row r="319" spans="1:12" ht="26.25" customHeight="1">
      <c r="A319" s="92"/>
      <c r="B319" s="93"/>
      <c r="C319" s="93"/>
      <c r="D319" s="93"/>
      <c r="E319" s="93"/>
      <c r="F319" s="92"/>
      <c r="G319" s="92"/>
      <c r="H319" s="92"/>
      <c r="I319" s="92"/>
      <c r="J319" s="92"/>
      <c r="K319" s="92"/>
      <c r="L319" s="92"/>
    </row>
    <row r="320" spans="1:12" ht="26.25" customHeight="1">
      <c r="A320" s="92"/>
      <c r="B320" s="93"/>
      <c r="C320" s="93"/>
      <c r="D320" s="93"/>
      <c r="E320" s="93"/>
      <c r="F320" s="92"/>
      <c r="G320" s="92"/>
      <c r="H320" s="92"/>
      <c r="I320" s="92"/>
      <c r="J320" s="92"/>
      <c r="K320" s="92"/>
      <c r="L320" s="92"/>
    </row>
    <row r="321" spans="1:12" ht="26.25" customHeight="1">
      <c r="A321" s="92"/>
      <c r="B321" s="93"/>
      <c r="C321" s="93"/>
      <c r="D321" s="93"/>
      <c r="E321" s="93"/>
      <c r="F321" s="92"/>
      <c r="G321" s="92"/>
      <c r="H321" s="92"/>
      <c r="I321" s="92"/>
      <c r="J321" s="92"/>
      <c r="K321" s="92"/>
      <c r="L321" s="92"/>
    </row>
    <row r="322" spans="1:12" ht="26.25" customHeight="1">
      <c r="A322" s="92"/>
      <c r="B322" s="93"/>
      <c r="C322" s="93"/>
      <c r="D322" s="93"/>
      <c r="E322" s="93"/>
      <c r="F322" s="92"/>
      <c r="G322" s="92"/>
      <c r="H322" s="92"/>
      <c r="I322" s="92"/>
      <c r="J322" s="92"/>
      <c r="K322" s="92"/>
      <c r="L322" s="92"/>
    </row>
    <row r="323" spans="1:12" ht="26.25" customHeight="1">
      <c r="A323" s="92"/>
      <c r="B323" s="93"/>
      <c r="C323" s="93"/>
      <c r="D323" s="93"/>
      <c r="E323" s="93"/>
      <c r="F323" s="92"/>
      <c r="G323" s="92"/>
      <c r="H323" s="92"/>
      <c r="I323" s="92"/>
      <c r="J323" s="92"/>
      <c r="K323" s="92"/>
      <c r="L323" s="92"/>
    </row>
    <row r="324" spans="1:12" ht="26.25" customHeight="1">
      <c r="A324" s="92"/>
      <c r="B324" s="93"/>
      <c r="C324" s="93"/>
      <c r="D324" s="93"/>
      <c r="E324" s="93"/>
      <c r="F324" s="92"/>
      <c r="G324" s="92"/>
      <c r="H324" s="92"/>
      <c r="I324" s="92"/>
      <c r="J324" s="92"/>
      <c r="K324" s="92"/>
      <c r="L324" s="92"/>
    </row>
    <row r="325" spans="1:12" ht="26.25" customHeight="1">
      <c r="A325" s="92"/>
      <c r="B325" s="93"/>
      <c r="C325" s="93"/>
      <c r="D325" s="93"/>
      <c r="E325" s="93"/>
      <c r="F325" s="92"/>
      <c r="G325" s="92"/>
      <c r="H325" s="92"/>
      <c r="I325" s="92"/>
      <c r="J325" s="92"/>
      <c r="K325" s="92"/>
      <c r="L325" s="92"/>
    </row>
    <row r="326" spans="1:12" ht="26.25" customHeight="1">
      <c r="A326" s="92"/>
      <c r="B326" s="93"/>
      <c r="C326" s="93"/>
      <c r="D326" s="93"/>
      <c r="E326" s="93"/>
      <c r="F326" s="92"/>
      <c r="G326" s="92"/>
      <c r="H326" s="92"/>
      <c r="I326" s="92"/>
      <c r="J326" s="92"/>
      <c r="K326" s="92"/>
      <c r="L326" s="92"/>
    </row>
    <row r="327" spans="1:12" ht="26.25" customHeight="1">
      <c r="A327" s="92"/>
      <c r="B327" s="93"/>
      <c r="C327" s="93"/>
      <c r="D327" s="93"/>
      <c r="E327" s="93"/>
      <c r="F327" s="92"/>
      <c r="G327" s="92"/>
      <c r="H327" s="92"/>
      <c r="I327" s="92"/>
      <c r="J327" s="92"/>
      <c r="K327" s="92"/>
      <c r="L327" s="92"/>
    </row>
    <row r="328" spans="1:12" ht="26.25" customHeight="1">
      <c r="A328" s="92"/>
      <c r="B328" s="93"/>
      <c r="C328" s="93"/>
      <c r="D328" s="93"/>
      <c r="E328" s="93"/>
      <c r="F328" s="92"/>
      <c r="G328" s="92"/>
      <c r="H328" s="92"/>
      <c r="I328" s="92"/>
      <c r="J328" s="92"/>
      <c r="K328" s="92"/>
      <c r="L328" s="92"/>
    </row>
    <row r="329" spans="1:12" ht="26.25" customHeight="1">
      <c r="A329" s="92"/>
      <c r="B329" s="93"/>
      <c r="C329" s="93"/>
      <c r="D329" s="93"/>
      <c r="E329" s="93"/>
      <c r="F329" s="92"/>
      <c r="G329" s="92"/>
      <c r="H329" s="92"/>
      <c r="I329" s="92"/>
      <c r="J329" s="92"/>
      <c r="K329" s="92"/>
      <c r="L329" s="92"/>
    </row>
    <row r="330" spans="1:12" ht="26.25" customHeight="1">
      <c r="A330" s="92"/>
      <c r="B330" s="93"/>
      <c r="C330" s="93"/>
      <c r="D330" s="93"/>
      <c r="E330" s="93"/>
      <c r="F330" s="92"/>
      <c r="G330" s="92"/>
      <c r="H330" s="92"/>
      <c r="I330" s="92"/>
      <c r="J330" s="92"/>
      <c r="K330" s="92"/>
      <c r="L330" s="92"/>
    </row>
    <row r="331" spans="1:12" ht="26.25" customHeight="1">
      <c r="A331" s="92"/>
      <c r="B331" s="93"/>
      <c r="C331" s="93"/>
      <c r="D331" s="93"/>
      <c r="E331" s="93"/>
      <c r="F331" s="92"/>
      <c r="G331" s="92"/>
      <c r="H331" s="92"/>
      <c r="I331" s="92"/>
      <c r="J331" s="92"/>
      <c r="K331" s="92"/>
      <c r="L331" s="92"/>
    </row>
    <row r="332" spans="1:12" ht="26.25" customHeight="1">
      <c r="A332" s="92"/>
      <c r="B332" s="93"/>
      <c r="C332" s="93"/>
      <c r="D332" s="93"/>
      <c r="E332" s="93"/>
      <c r="F332" s="92"/>
      <c r="G332" s="92"/>
      <c r="H332" s="92"/>
      <c r="I332" s="92"/>
      <c r="J332" s="92"/>
      <c r="K332" s="92"/>
      <c r="L332" s="92"/>
    </row>
    <row r="333" spans="1:12" ht="26.25" customHeight="1">
      <c r="A333" s="92"/>
      <c r="B333" s="93"/>
      <c r="C333" s="93"/>
      <c r="D333" s="93"/>
      <c r="E333" s="93"/>
      <c r="F333" s="92"/>
      <c r="G333" s="92"/>
      <c r="H333" s="92"/>
      <c r="I333" s="92"/>
      <c r="J333" s="92"/>
      <c r="K333" s="92"/>
      <c r="L333" s="92"/>
    </row>
    <row r="334" spans="1:12" ht="26.25" customHeight="1">
      <c r="A334" s="92"/>
      <c r="B334" s="93"/>
      <c r="C334" s="93"/>
      <c r="D334" s="93"/>
      <c r="E334" s="93"/>
      <c r="F334" s="92"/>
      <c r="G334" s="92"/>
      <c r="H334" s="92"/>
      <c r="I334" s="92"/>
      <c r="J334" s="92"/>
      <c r="K334" s="92"/>
      <c r="L334" s="92"/>
    </row>
    <row r="335" spans="1:12" ht="26.25" customHeight="1">
      <c r="A335" s="92"/>
      <c r="B335" s="93"/>
      <c r="C335" s="93"/>
      <c r="D335" s="93"/>
      <c r="E335" s="93"/>
      <c r="F335" s="92"/>
      <c r="G335" s="92"/>
      <c r="H335" s="92"/>
      <c r="I335" s="92"/>
      <c r="J335" s="92"/>
      <c r="K335" s="92"/>
      <c r="L335" s="92"/>
    </row>
    <row r="336" spans="1:12" ht="26.25" customHeight="1">
      <c r="A336" s="92"/>
      <c r="B336" s="93"/>
      <c r="C336" s="93"/>
      <c r="D336" s="93"/>
      <c r="E336" s="93"/>
      <c r="F336" s="92"/>
      <c r="G336" s="92"/>
      <c r="H336" s="92"/>
      <c r="I336" s="92"/>
      <c r="J336" s="92"/>
      <c r="K336" s="92"/>
      <c r="L336" s="92"/>
    </row>
    <row r="337" spans="1:12" ht="26.25" customHeight="1">
      <c r="A337" s="92"/>
      <c r="B337" s="93"/>
      <c r="C337" s="93"/>
      <c r="D337" s="93"/>
      <c r="E337" s="93"/>
      <c r="F337" s="92"/>
      <c r="G337" s="92"/>
      <c r="H337" s="92"/>
      <c r="I337" s="92"/>
      <c r="J337" s="92"/>
      <c r="K337" s="92"/>
      <c r="L337" s="92"/>
    </row>
    <row r="338" spans="1:12" ht="26.25" customHeight="1">
      <c r="A338" s="92"/>
      <c r="B338" s="93"/>
      <c r="C338" s="93"/>
      <c r="D338" s="93"/>
      <c r="E338" s="93"/>
      <c r="F338" s="92"/>
      <c r="G338" s="92"/>
      <c r="H338" s="92"/>
      <c r="I338" s="92"/>
      <c r="J338" s="92"/>
      <c r="K338" s="92"/>
      <c r="L338" s="92"/>
    </row>
    <row r="339" spans="1:12" ht="26.25" customHeight="1">
      <c r="A339" s="92"/>
      <c r="B339" s="93"/>
      <c r="C339" s="93"/>
      <c r="D339" s="93"/>
      <c r="E339" s="93"/>
      <c r="F339" s="92"/>
      <c r="G339" s="92"/>
      <c r="H339" s="92"/>
      <c r="I339" s="92"/>
      <c r="J339" s="92"/>
      <c r="K339" s="92"/>
      <c r="L339" s="92"/>
    </row>
    <row r="340" spans="1:12" ht="26.25" customHeight="1">
      <c r="A340" s="92"/>
      <c r="B340" s="93"/>
      <c r="C340" s="93"/>
      <c r="D340" s="93"/>
      <c r="E340" s="93"/>
      <c r="F340" s="92"/>
      <c r="G340" s="92"/>
      <c r="H340" s="92"/>
      <c r="I340" s="92"/>
      <c r="J340" s="92"/>
      <c r="K340" s="92"/>
      <c r="L340" s="92"/>
    </row>
    <row r="341" spans="1:12" ht="26.25" customHeight="1">
      <c r="A341" s="92"/>
      <c r="B341" s="93"/>
      <c r="C341" s="93"/>
      <c r="D341" s="93"/>
      <c r="E341" s="93"/>
      <c r="F341" s="92"/>
      <c r="G341" s="92"/>
      <c r="H341" s="92"/>
      <c r="I341" s="92"/>
      <c r="J341" s="92"/>
      <c r="K341" s="92"/>
      <c r="L341" s="92"/>
    </row>
    <row r="342" spans="1:12" ht="26.25" customHeight="1">
      <c r="A342" s="92"/>
      <c r="B342" s="93"/>
      <c r="C342" s="93"/>
      <c r="D342" s="93"/>
      <c r="E342" s="93"/>
      <c r="F342" s="92"/>
      <c r="G342" s="92"/>
      <c r="H342" s="92"/>
      <c r="I342" s="92"/>
      <c r="J342" s="92"/>
      <c r="K342" s="92"/>
      <c r="L342" s="92"/>
    </row>
    <row r="343" spans="1:12" ht="26.25" customHeight="1">
      <c r="A343" s="92"/>
      <c r="B343" s="93"/>
      <c r="C343" s="93"/>
      <c r="D343" s="93"/>
      <c r="E343" s="93"/>
      <c r="F343" s="92"/>
      <c r="G343" s="92"/>
      <c r="H343" s="92"/>
      <c r="I343" s="92"/>
      <c r="J343" s="92"/>
      <c r="K343" s="92"/>
      <c r="L343" s="92"/>
    </row>
    <row r="344" spans="1:12" ht="26.25" customHeight="1">
      <c r="A344" s="92"/>
      <c r="B344" s="93"/>
      <c r="C344" s="93"/>
      <c r="D344" s="93"/>
      <c r="E344" s="93"/>
      <c r="F344" s="92"/>
      <c r="G344" s="92"/>
      <c r="H344" s="92"/>
      <c r="I344" s="92"/>
      <c r="J344" s="92"/>
      <c r="K344" s="92"/>
      <c r="L344" s="92"/>
    </row>
    <row r="345" spans="1:12" ht="26.25" customHeight="1">
      <c r="A345" s="92"/>
      <c r="B345" s="93"/>
      <c r="C345" s="93"/>
      <c r="D345" s="93"/>
      <c r="E345" s="93"/>
      <c r="F345" s="92"/>
      <c r="G345" s="92"/>
      <c r="H345" s="92"/>
      <c r="I345" s="92"/>
      <c r="J345" s="92"/>
      <c r="K345" s="92"/>
      <c r="L345" s="92"/>
    </row>
    <row r="346" spans="1:12" ht="26.25" customHeight="1">
      <c r="A346" s="92"/>
      <c r="B346" s="93"/>
      <c r="C346" s="93"/>
      <c r="D346" s="93"/>
      <c r="E346" s="93"/>
      <c r="F346" s="92"/>
      <c r="G346" s="92"/>
      <c r="H346" s="92"/>
      <c r="I346" s="92"/>
      <c r="J346" s="92"/>
      <c r="K346" s="92"/>
      <c r="L346" s="92"/>
    </row>
    <row r="347" spans="1:12" ht="26.25" customHeight="1">
      <c r="A347" s="92"/>
      <c r="B347" s="93"/>
      <c r="C347" s="93"/>
      <c r="D347" s="93"/>
      <c r="E347" s="93"/>
      <c r="F347" s="92"/>
      <c r="G347" s="92"/>
      <c r="H347" s="92"/>
      <c r="I347" s="92"/>
      <c r="J347" s="92"/>
      <c r="K347" s="92"/>
      <c r="L347" s="92"/>
    </row>
    <row r="348" spans="1:12" ht="26.25" customHeight="1">
      <c r="A348" s="92"/>
      <c r="B348" s="93"/>
      <c r="C348" s="93"/>
      <c r="D348" s="93"/>
      <c r="E348" s="93"/>
      <c r="F348" s="92"/>
      <c r="G348" s="92"/>
      <c r="H348" s="92"/>
      <c r="I348" s="92"/>
      <c r="J348" s="92"/>
      <c r="K348" s="92"/>
      <c r="L348" s="92"/>
    </row>
    <row r="349" spans="1:12" ht="26.25" customHeight="1">
      <c r="A349" s="92"/>
      <c r="B349" s="93"/>
      <c r="C349" s="93"/>
      <c r="D349" s="93"/>
      <c r="E349" s="93"/>
      <c r="F349" s="92"/>
      <c r="G349" s="92"/>
      <c r="H349" s="92"/>
      <c r="I349" s="92"/>
      <c r="J349" s="92"/>
      <c r="K349" s="92"/>
      <c r="L349" s="92"/>
    </row>
    <row r="350" spans="1:12" ht="26.25" customHeight="1">
      <c r="A350" s="92"/>
      <c r="B350" s="93"/>
      <c r="C350" s="93"/>
      <c r="D350" s="93"/>
      <c r="E350" s="93"/>
      <c r="F350" s="92"/>
      <c r="G350" s="92"/>
      <c r="H350" s="92"/>
      <c r="I350" s="92"/>
      <c r="J350" s="92"/>
      <c r="K350" s="92"/>
      <c r="L350" s="92"/>
    </row>
    <row r="351" spans="1:12" ht="26.25" customHeight="1">
      <c r="A351" s="92"/>
      <c r="B351" s="93"/>
      <c r="C351" s="93"/>
      <c r="D351" s="93"/>
      <c r="E351" s="93"/>
      <c r="F351" s="92"/>
      <c r="G351" s="92"/>
      <c r="H351" s="92"/>
      <c r="I351" s="92"/>
      <c r="J351" s="92"/>
      <c r="K351" s="92"/>
      <c r="L351" s="92"/>
    </row>
    <row r="352" spans="1:12" ht="26.25" customHeight="1">
      <c r="A352" s="92"/>
      <c r="B352" s="93"/>
      <c r="C352" s="93"/>
      <c r="D352" s="93"/>
      <c r="E352" s="93"/>
      <c r="F352" s="92"/>
      <c r="G352" s="92"/>
      <c r="H352" s="92"/>
      <c r="I352" s="92"/>
      <c r="J352" s="92"/>
      <c r="K352" s="92"/>
      <c r="L352" s="92"/>
    </row>
    <row r="353" spans="1:12" ht="26.25" customHeight="1">
      <c r="A353" s="92"/>
      <c r="B353" s="93"/>
      <c r="C353" s="93"/>
      <c r="D353" s="93"/>
      <c r="E353" s="93"/>
      <c r="F353" s="92"/>
      <c r="G353" s="92"/>
      <c r="H353" s="92"/>
      <c r="I353" s="92"/>
      <c r="J353" s="92"/>
      <c r="K353" s="92"/>
      <c r="L353" s="92"/>
    </row>
    <row r="354" spans="1:12" ht="26.25" customHeight="1">
      <c r="A354" s="92"/>
      <c r="B354" s="93"/>
      <c r="C354" s="93"/>
      <c r="D354" s="93"/>
      <c r="E354" s="93"/>
      <c r="F354" s="92"/>
      <c r="G354" s="92"/>
      <c r="H354" s="92"/>
      <c r="I354" s="92"/>
      <c r="J354" s="92"/>
      <c r="K354" s="92"/>
      <c r="L354" s="92"/>
    </row>
    <row r="355" spans="1:12" ht="26.25" customHeight="1">
      <c r="A355" s="92"/>
      <c r="B355" s="93"/>
      <c r="C355" s="93"/>
      <c r="D355" s="93"/>
      <c r="E355" s="93"/>
      <c r="F355" s="92"/>
      <c r="G355" s="92"/>
      <c r="H355" s="92"/>
      <c r="I355" s="92"/>
      <c r="J355" s="92"/>
      <c r="K355" s="92"/>
      <c r="L355" s="92"/>
    </row>
    <row r="356" spans="1:12" ht="26.25" customHeight="1">
      <c r="A356" s="92"/>
      <c r="B356" s="93"/>
      <c r="C356" s="93"/>
      <c r="D356" s="93"/>
      <c r="E356" s="93"/>
      <c r="F356" s="92"/>
      <c r="G356" s="92"/>
      <c r="H356" s="92"/>
      <c r="I356" s="92"/>
      <c r="J356" s="92"/>
      <c r="K356" s="92"/>
      <c r="L356" s="92"/>
    </row>
    <row r="357" spans="1:12" ht="26.25" customHeight="1">
      <c r="A357" s="92"/>
      <c r="B357" s="93"/>
      <c r="C357" s="93"/>
      <c r="D357" s="93"/>
      <c r="E357" s="93"/>
      <c r="F357" s="92"/>
      <c r="G357" s="92"/>
      <c r="H357" s="92"/>
      <c r="I357" s="92"/>
      <c r="J357" s="92"/>
      <c r="K357" s="92"/>
      <c r="L357" s="92"/>
    </row>
    <row r="358" spans="1:12" ht="26.25" customHeight="1">
      <c r="A358" s="92"/>
      <c r="B358" s="93"/>
      <c r="C358" s="93"/>
      <c r="D358" s="93"/>
      <c r="E358" s="93"/>
      <c r="F358" s="92"/>
      <c r="G358" s="92"/>
      <c r="H358" s="92"/>
      <c r="I358" s="92"/>
      <c r="J358" s="92"/>
      <c r="K358" s="92"/>
      <c r="L358" s="92"/>
    </row>
    <row r="359" spans="1:12" ht="26.25" customHeight="1">
      <c r="A359" s="92"/>
      <c r="B359" s="93"/>
      <c r="C359" s="93"/>
      <c r="D359" s="93"/>
      <c r="E359" s="93"/>
      <c r="F359" s="92"/>
      <c r="G359" s="92"/>
      <c r="H359" s="92"/>
      <c r="I359" s="92"/>
      <c r="J359" s="92"/>
      <c r="K359" s="92"/>
      <c r="L359" s="92"/>
    </row>
    <row r="360" spans="1:12" ht="26.25" customHeight="1">
      <c r="A360" s="92"/>
      <c r="B360" s="93"/>
      <c r="C360" s="93"/>
      <c r="D360" s="93"/>
      <c r="E360" s="93"/>
      <c r="F360" s="92"/>
      <c r="G360" s="92"/>
      <c r="H360" s="92"/>
      <c r="I360" s="92"/>
      <c r="J360" s="92"/>
      <c r="K360" s="92"/>
      <c r="L360" s="92"/>
    </row>
    <row r="361" spans="1:12" ht="26.25" customHeight="1">
      <c r="A361" s="92"/>
      <c r="B361" s="93"/>
      <c r="C361" s="93"/>
      <c r="D361" s="93"/>
      <c r="E361" s="93"/>
      <c r="F361" s="92"/>
      <c r="G361" s="92"/>
      <c r="H361" s="92"/>
      <c r="I361" s="92"/>
      <c r="J361" s="92"/>
      <c r="K361" s="92"/>
      <c r="L361" s="92"/>
    </row>
    <row r="362" spans="1:12" ht="26.25" customHeight="1">
      <c r="A362" s="92"/>
      <c r="B362" s="93"/>
      <c r="C362" s="93"/>
      <c r="D362" s="93"/>
      <c r="E362" s="93"/>
      <c r="F362" s="92"/>
      <c r="G362" s="92"/>
      <c r="H362" s="92"/>
      <c r="I362" s="92"/>
      <c r="J362" s="92"/>
      <c r="K362" s="92"/>
      <c r="L362" s="92"/>
    </row>
    <row r="363" spans="1:12" ht="26.25" customHeight="1">
      <c r="A363" s="92"/>
      <c r="B363" s="93"/>
      <c r="C363" s="93"/>
      <c r="D363" s="93"/>
      <c r="E363" s="93"/>
      <c r="F363" s="92"/>
      <c r="G363" s="92"/>
      <c r="H363" s="92"/>
      <c r="I363" s="92"/>
      <c r="J363" s="92"/>
      <c r="K363" s="92"/>
      <c r="L363" s="92"/>
    </row>
    <row r="364" spans="1:12" ht="26.25" customHeight="1">
      <c r="A364" s="92"/>
      <c r="B364" s="93"/>
      <c r="C364" s="93"/>
      <c r="D364" s="93"/>
      <c r="E364" s="93"/>
      <c r="F364" s="92"/>
      <c r="G364" s="92"/>
      <c r="H364" s="92"/>
      <c r="I364" s="92"/>
      <c r="J364" s="92"/>
      <c r="K364" s="92"/>
      <c r="L364" s="92"/>
    </row>
    <row r="365" spans="1:12" ht="26.25" customHeight="1">
      <c r="A365" s="92"/>
      <c r="B365" s="93"/>
      <c r="C365" s="93"/>
      <c r="D365" s="93"/>
      <c r="E365" s="93"/>
      <c r="F365" s="92"/>
      <c r="G365" s="92"/>
      <c r="H365" s="92"/>
      <c r="I365" s="92"/>
      <c r="J365" s="92"/>
      <c r="K365" s="92"/>
      <c r="L365" s="92"/>
    </row>
    <row r="366" spans="1:12" ht="26.25" customHeight="1">
      <c r="A366" s="92"/>
      <c r="B366" s="93"/>
      <c r="C366" s="93"/>
      <c r="D366" s="93"/>
      <c r="E366" s="93"/>
      <c r="F366" s="92"/>
      <c r="G366" s="92"/>
      <c r="H366" s="92"/>
      <c r="I366" s="92"/>
      <c r="J366" s="92"/>
      <c r="K366" s="92"/>
      <c r="L366" s="92"/>
    </row>
    <row r="367" spans="1:12" ht="26.25" customHeight="1">
      <c r="A367" s="92"/>
      <c r="B367" s="93"/>
      <c r="C367" s="93"/>
      <c r="D367" s="93"/>
      <c r="E367" s="93"/>
      <c r="F367" s="92"/>
      <c r="G367" s="92"/>
      <c r="H367" s="92"/>
      <c r="I367" s="92"/>
      <c r="J367" s="92"/>
      <c r="K367" s="92"/>
      <c r="L367" s="92"/>
    </row>
    <row r="368" spans="1:12" ht="26.25" customHeight="1">
      <c r="A368" s="92"/>
      <c r="B368" s="93"/>
      <c r="C368" s="93"/>
      <c r="D368" s="93"/>
      <c r="E368" s="93"/>
      <c r="F368" s="92"/>
      <c r="G368" s="92"/>
      <c r="H368" s="92"/>
      <c r="I368" s="92"/>
      <c r="J368" s="92"/>
      <c r="K368" s="92"/>
      <c r="L368" s="92"/>
    </row>
    <row r="369" spans="1:12" ht="26.25" customHeight="1">
      <c r="A369" s="92"/>
      <c r="B369" s="93"/>
      <c r="C369" s="93"/>
      <c r="D369" s="93"/>
      <c r="E369" s="93"/>
      <c r="F369" s="92"/>
      <c r="G369" s="92"/>
      <c r="H369" s="92"/>
      <c r="I369" s="92"/>
      <c r="J369" s="92"/>
      <c r="K369" s="92"/>
      <c r="L369" s="92"/>
    </row>
    <row r="370" spans="1:12" ht="26.25" customHeight="1">
      <c r="A370" s="92"/>
      <c r="B370" s="93"/>
      <c r="C370" s="93"/>
      <c r="D370" s="93"/>
      <c r="E370" s="93"/>
      <c r="F370" s="92"/>
      <c r="G370" s="92"/>
      <c r="H370" s="92"/>
      <c r="I370" s="92"/>
      <c r="J370" s="92"/>
      <c r="K370" s="92"/>
      <c r="L370" s="92"/>
    </row>
    <row r="371" spans="1:12" ht="26.25" customHeight="1">
      <c r="A371" s="92"/>
      <c r="B371" s="93"/>
      <c r="C371" s="93"/>
      <c r="D371" s="93"/>
      <c r="E371" s="93"/>
      <c r="F371" s="92"/>
      <c r="G371" s="92"/>
      <c r="H371" s="92"/>
      <c r="I371" s="92"/>
      <c r="J371" s="92"/>
      <c r="K371" s="92"/>
      <c r="L371" s="92"/>
    </row>
    <row r="372" spans="1:12" ht="26.25" customHeight="1">
      <c r="A372" s="92"/>
      <c r="B372" s="93"/>
      <c r="C372" s="93"/>
      <c r="D372" s="93"/>
      <c r="E372" s="93"/>
      <c r="F372" s="92"/>
      <c r="G372" s="92"/>
      <c r="H372" s="92"/>
      <c r="I372" s="92"/>
      <c r="J372" s="92"/>
      <c r="K372" s="92"/>
      <c r="L372" s="92"/>
    </row>
    <row r="373" spans="1:12" ht="26.25" customHeight="1">
      <c r="A373" s="92"/>
      <c r="B373" s="93"/>
      <c r="C373" s="93"/>
      <c r="D373" s="93"/>
      <c r="E373" s="93"/>
      <c r="F373" s="92"/>
      <c r="G373" s="92"/>
      <c r="H373" s="92"/>
      <c r="I373" s="92"/>
      <c r="J373" s="92"/>
      <c r="K373" s="92"/>
      <c r="L373" s="92"/>
    </row>
    <row r="374" spans="1:12" ht="26.25" customHeight="1">
      <c r="A374" s="92"/>
      <c r="B374" s="93"/>
      <c r="C374" s="93"/>
      <c r="D374" s="93"/>
      <c r="E374" s="93"/>
      <c r="F374" s="92"/>
      <c r="G374" s="92"/>
      <c r="H374" s="92"/>
      <c r="I374" s="92"/>
      <c r="J374" s="92"/>
      <c r="K374" s="92"/>
      <c r="L374" s="92"/>
    </row>
    <row r="375" spans="1:12" ht="26.25" customHeight="1">
      <c r="A375" s="92"/>
      <c r="B375" s="93"/>
      <c r="C375" s="93"/>
      <c r="D375" s="93"/>
      <c r="E375" s="93"/>
      <c r="F375" s="92"/>
      <c r="G375" s="92"/>
      <c r="H375" s="92"/>
      <c r="I375" s="92"/>
      <c r="J375" s="92"/>
      <c r="K375" s="92"/>
      <c r="L375" s="92"/>
    </row>
    <row r="376" spans="1:12" ht="26.25" customHeight="1">
      <c r="A376" s="92"/>
      <c r="B376" s="93"/>
      <c r="C376" s="93"/>
      <c r="D376" s="93"/>
      <c r="E376" s="93"/>
      <c r="F376" s="92"/>
      <c r="G376" s="92"/>
      <c r="H376" s="92"/>
      <c r="I376" s="92"/>
      <c r="J376" s="92"/>
      <c r="K376" s="92"/>
      <c r="L376" s="92"/>
    </row>
    <row r="377" spans="1:12" ht="26.25" customHeight="1">
      <c r="A377" s="92"/>
      <c r="B377" s="93"/>
      <c r="C377" s="93"/>
      <c r="D377" s="93"/>
      <c r="E377" s="93"/>
      <c r="F377" s="92"/>
      <c r="G377" s="92"/>
      <c r="H377" s="92"/>
      <c r="I377" s="92"/>
      <c r="J377" s="92"/>
      <c r="K377" s="92"/>
      <c r="L377" s="92"/>
    </row>
    <row r="378" spans="1:12" ht="26.25" customHeight="1">
      <c r="A378" s="92"/>
      <c r="B378" s="93"/>
      <c r="C378" s="93"/>
      <c r="D378" s="93"/>
      <c r="E378" s="93"/>
      <c r="F378" s="92"/>
      <c r="G378" s="92"/>
      <c r="H378" s="92"/>
      <c r="I378" s="92"/>
      <c r="J378" s="92"/>
      <c r="K378" s="92"/>
      <c r="L378" s="92"/>
    </row>
    <row r="379" spans="1:12" ht="26.25" customHeight="1">
      <c r="A379" s="92"/>
      <c r="B379" s="93"/>
      <c r="C379" s="93"/>
      <c r="D379" s="93"/>
      <c r="E379" s="93"/>
      <c r="F379" s="92"/>
      <c r="G379" s="92"/>
      <c r="H379" s="92"/>
      <c r="I379" s="92"/>
      <c r="J379" s="92"/>
      <c r="K379" s="92"/>
      <c r="L379" s="92"/>
    </row>
    <row r="380" spans="1:12" ht="26.25" customHeight="1">
      <c r="A380" s="92"/>
      <c r="B380" s="93"/>
      <c r="C380" s="93"/>
      <c r="D380" s="93"/>
      <c r="E380" s="93"/>
      <c r="F380" s="92"/>
      <c r="G380" s="92"/>
      <c r="H380" s="92"/>
      <c r="I380" s="92"/>
      <c r="J380" s="92"/>
      <c r="K380" s="92"/>
      <c r="L380" s="92"/>
    </row>
    <row r="381" spans="1:12" ht="26.25" customHeight="1">
      <c r="A381" s="92"/>
      <c r="B381" s="93"/>
      <c r="C381" s="93"/>
      <c r="D381" s="93"/>
      <c r="E381" s="93"/>
      <c r="F381" s="92"/>
      <c r="G381" s="92"/>
      <c r="H381" s="92"/>
      <c r="I381" s="92"/>
      <c r="J381" s="92"/>
      <c r="K381" s="92"/>
      <c r="L381" s="92"/>
    </row>
    <row r="382" spans="1:12" ht="26.25" customHeight="1">
      <c r="A382" s="92"/>
      <c r="B382" s="93"/>
      <c r="C382" s="93"/>
      <c r="D382" s="93"/>
      <c r="E382" s="93"/>
      <c r="F382" s="92"/>
      <c r="G382" s="92"/>
      <c r="H382" s="92"/>
      <c r="I382" s="92"/>
      <c r="J382" s="92"/>
      <c r="K382" s="92"/>
      <c r="L382" s="92"/>
    </row>
    <row r="383" spans="1:12" ht="26.25" customHeight="1">
      <c r="A383" s="92"/>
      <c r="B383" s="93"/>
      <c r="C383" s="93"/>
      <c r="D383" s="93"/>
      <c r="E383" s="93"/>
      <c r="F383" s="92"/>
      <c r="G383" s="92"/>
      <c r="H383" s="92"/>
      <c r="I383" s="92"/>
      <c r="J383" s="92"/>
      <c r="K383" s="92"/>
      <c r="L383" s="92"/>
    </row>
    <row r="384" spans="1:12" ht="26.25" customHeight="1">
      <c r="A384" s="92"/>
      <c r="B384" s="93"/>
      <c r="C384" s="93"/>
      <c r="D384" s="93"/>
      <c r="E384" s="93"/>
      <c r="F384" s="92"/>
      <c r="G384" s="92"/>
      <c r="H384" s="92"/>
      <c r="I384" s="92"/>
      <c r="J384" s="92"/>
      <c r="K384" s="92"/>
      <c r="L384" s="92"/>
    </row>
    <row r="385" spans="1:12" ht="26.25" customHeight="1">
      <c r="A385" s="92"/>
      <c r="B385" s="93"/>
      <c r="C385" s="93"/>
      <c r="D385" s="93"/>
      <c r="E385" s="93"/>
      <c r="F385" s="92"/>
      <c r="G385" s="92"/>
      <c r="H385" s="92"/>
      <c r="I385" s="92"/>
      <c r="J385" s="92"/>
      <c r="K385" s="92"/>
      <c r="L385" s="92"/>
    </row>
    <row r="386" spans="1:12" ht="26.25" customHeight="1">
      <c r="A386" s="92"/>
      <c r="B386" s="93"/>
      <c r="C386" s="93"/>
      <c r="D386" s="93"/>
      <c r="E386" s="93"/>
      <c r="F386" s="92"/>
      <c r="G386" s="92"/>
      <c r="H386" s="92"/>
      <c r="I386" s="92"/>
      <c r="J386" s="92"/>
      <c r="K386" s="92"/>
      <c r="L386" s="92"/>
    </row>
    <row r="387" spans="1:12" ht="26.25" customHeight="1">
      <c r="A387" s="92"/>
      <c r="B387" s="93"/>
      <c r="C387" s="93"/>
      <c r="D387" s="93"/>
      <c r="E387" s="93"/>
      <c r="F387" s="92"/>
      <c r="G387" s="92"/>
      <c r="H387" s="92"/>
      <c r="I387" s="92"/>
      <c r="J387" s="92"/>
      <c r="K387" s="92"/>
      <c r="L387" s="92"/>
    </row>
    <row r="388" spans="1:12" ht="26.25" customHeight="1">
      <c r="A388" s="92"/>
      <c r="B388" s="93"/>
      <c r="C388" s="93"/>
      <c r="D388" s="93"/>
      <c r="E388" s="93"/>
      <c r="F388" s="92"/>
      <c r="G388" s="92"/>
      <c r="H388" s="92"/>
      <c r="I388" s="92"/>
      <c r="J388" s="92"/>
      <c r="K388" s="92"/>
      <c r="L388" s="92"/>
    </row>
    <row r="389" spans="1:12" ht="26.25" customHeight="1">
      <c r="A389" s="92"/>
      <c r="B389" s="93"/>
      <c r="C389" s="93"/>
      <c r="D389" s="93"/>
      <c r="E389" s="93"/>
      <c r="F389" s="92"/>
      <c r="G389" s="92"/>
      <c r="H389" s="92"/>
      <c r="I389" s="92"/>
      <c r="J389" s="92"/>
      <c r="K389" s="92"/>
      <c r="L389" s="92"/>
    </row>
    <row r="390" spans="1:12" ht="26.25" customHeight="1">
      <c r="A390" s="92"/>
      <c r="B390" s="93"/>
      <c r="C390" s="93"/>
      <c r="D390" s="93"/>
      <c r="E390" s="93"/>
      <c r="F390" s="92"/>
      <c r="G390" s="92"/>
      <c r="H390" s="92"/>
      <c r="I390" s="92"/>
      <c r="J390" s="92"/>
      <c r="K390" s="92"/>
      <c r="L390" s="92"/>
    </row>
    <row r="391" spans="1:12" ht="26.25" customHeight="1">
      <c r="A391" s="92"/>
      <c r="B391" s="93"/>
      <c r="C391" s="93"/>
      <c r="D391" s="93"/>
      <c r="E391" s="93"/>
      <c r="F391" s="92"/>
      <c r="G391" s="92"/>
      <c r="H391" s="92"/>
      <c r="I391" s="92"/>
      <c r="J391" s="92"/>
      <c r="K391" s="92"/>
      <c r="L391" s="92"/>
    </row>
    <row r="392" spans="1:12" ht="26.25" customHeight="1">
      <c r="A392" s="92"/>
      <c r="B392" s="93"/>
      <c r="C392" s="93"/>
      <c r="D392" s="93"/>
      <c r="E392" s="93"/>
      <c r="F392" s="92"/>
      <c r="G392" s="92"/>
      <c r="H392" s="92"/>
      <c r="I392" s="92"/>
      <c r="J392" s="92"/>
      <c r="K392" s="92"/>
      <c r="L392" s="92"/>
    </row>
    <row r="393" spans="1:12" ht="26.25" customHeight="1">
      <c r="A393" s="92"/>
      <c r="B393" s="93"/>
      <c r="C393" s="93"/>
      <c r="D393" s="93"/>
      <c r="E393" s="93"/>
      <c r="F393" s="92"/>
      <c r="G393" s="92"/>
      <c r="H393" s="92"/>
      <c r="I393" s="92"/>
      <c r="J393" s="92"/>
      <c r="K393" s="92"/>
      <c r="L393" s="92"/>
    </row>
    <row r="394" spans="1:12" ht="26.25" customHeight="1">
      <c r="A394" s="92"/>
      <c r="B394" s="93"/>
      <c r="C394" s="93"/>
      <c r="D394" s="93"/>
      <c r="E394" s="93"/>
      <c r="F394" s="92"/>
      <c r="G394" s="92"/>
      <c r="H394" s="92"/>
      <c r="I394" s="92"/>
      <c r="J394" s="92"/>
      <c r="K394" s="92"/>
      <c r="L394" s="92"/>
    </row>
    <row r="395" spans="1:12" ht="26.25" customHeight="1">
      <c r="A395" s="92"/>
      <c r="B395" s="93"/>
      <c r="C395" s="93"/>
      <c r="D395" s="93"/>
      <c r="E395" s="93"/>
      <c r="F395" s="92"/>
      <c r="G395" s="92"/>
      <c r="H395" s="92"/>
      <c r="I395" s="92"/>
      <c r="J395" s="92"/>
      <c r="K395" s="92"/>
      <c r="L395" s="92"/>
    </row>
    <row r="396" spans="1:12" ht="26.25" customHeight="1">
      <c r="A396" s="92"/>
      <c r="B396" s="93"/>
      <c r="C396" s="93"/>
      <c r="D396" s="93"/>
      <c r="E396" s="93"/>
      <c r="F396" s="92"/>
      <c r="G396" s="92"/>
      <c r="H396" s="92"/>
      <c r="I396" s="92"/>
      <c r="J396" s="92"/>
      <c r="K396" s="92"/>
      <c r="L396" s="92"/>
    </row>
    <row r="397" spans="1:12" ht="26.25" customHeight="1">
      <c r="A397" s="92"/>
      <c r="B397" s="93"/>
      <c r="C397" s="93"/>
      <c r="D397" s="93"/>
      <c r="E397" s="93"/>
      <c r="F397" s="92"/>
      <c r="G397" s="92"/>
      <c r="H397" s="92"/>
      <c r="I397" s="92"/>
      <c r="J397" s="92"/>
      <c r="K397" s="92"/>
      <c r="L397" s="92"/>
    </row>
    <row r="398" spans="1:12" ht="26.25" customHeight="1">
      <c r="A398" s="92"/>
      <c r="B398" s="93"/>
      <c r="C398" s="93"/>
      <c r="D398" s="93"/>
      <c r="E398" s="93"/>
      <c r="F398" s="92"/>
      <c r="G398" s="92"/>
      <c r="H398" s="92"/>
      <c r="I398" s="92"/>
      <c r="J398" s="92"/>
      <c r="K398" s="92"/>
      <c r="L398" s="92"/>
    </row>
    <row r="399" spans="1:12" ht="26.25" customHeight="1">
      <c r="A399" s="92"/>
      <c r="B399" s="93"/>
      <c r="C399" s="93"/>
      <c r="D399" s="93"/>
      <c r="E399" s="93"/>
      <c r="F399" s="92"/>
      <c r="G399" s="92"/>
      <c r="H399" s="92"/>
      <c r="I399" s="92"/>
      <c r="J399" s="92"/>
      <c r="K399" s="92"/>
      <c r="L399" s="92"/>
    </row>
    <row r="400" spans="1:12" ht="26.25" customHeight="1">
      <c r="A400" s="92"/>
      <c r="B400" s="93"/>
      <c r="C400" s="93"/>
      <c r="D400" s="93"/>
      <c r="E400" s="93"/>
      <c r="F400" s="92"/>
      <c r="G400" s="92"/>
      <c r="H400" s="92"/>
      <c r="I400" s="92"/>
      <c r="J400" s="92"/>
      <c r="K400" s="92"/>
      <c r="L400" s="92"/>
    </row>
    <row r="401" spans="1:12" ht="26.25" customHeight="1">
      <c r="A401" s="92"/>
      <c r="B401" s="93"/>
      <c r="C401" s="93"/>
      <c r="D401" s="93"/>
      <c r="E401" s="93"/>
      <c r="F401" s="92"/>
      <c r="G401" s="92"/>
      <c r="H401" s="92"/>
      <c r="I401" s="92"/>
      <c r="J401" s="92"/>
      <c r="K401" s="92"/>
      <c r="L401" s="92"/>
    </row>
    <row r="402" spans="1:12" ht="26.25" customHeight="1">
      <c r="A402" s="92"/>
      <c r="B402" s="93"/>
      <c r="C402" s="93"/>
      <c r="D402" s="93"/>
      <c r="E402" s="93"/>
      <c r="F402" s="92"/>
      <c r="G402" s="92"/>
      <c r="H402" s="92"/>
      <c r="I402" s="92"/>
      <c r="J402" s="92"/>
      <c r="K402" s="92"/>
      <c r="L402" s="92"/>
    </row>
    <row r="403" spans="1:12" ht="26.25" customHeight="1">
      <c r="A403" s="92"/>
      <c r="B403" s="93"/>
      <c r="C403" s="93"/>
      <c r="D403" s="93"/>
      <c r="E403" s="93"/>
      <c r="F403" s="92"/>
      <c r="G403" s="92"/>
      <c r="H403" s="92"/>
      <c r="I403" s="92"/>
      <c r="J403" s="92"/>
      <c r="K403" s="92"/>
      <c r="L403" s="92"/>
    </row>
    <row r="404" spans="1:12" ht="26.25" customHeight="1">
      <c r="A404" s="92"/>
      <c r="B404" s="93"/>
      <c r="C404" s="93"/>
      <c r="D404" s="93"/>
      <c r="E404" s="93"/>
      <c r="F404" s="92"/>
      <c r="G404" s="92"/>
      <c r="H404" s="92"/>
      <c r="I404" s="92"/>
      <c r="J404" s="92"/>
      <c r="K404" s="92"/>
      <c r="L404" s="92"/>
    </row>
    <row r="405" spans="1:12" ht="26.25" customHeight="1">
      <c r="A405" s="92"/>
      <c r="B405" s="93"/>
      <c r="C405" s="93"/>
      <c r="D405" s="93"/>
      <c r="E405" s="93"/>
      <c r="F405" s="92"/>
      <c r="G405" s="92"/>
      <c r="H405" s="92"/>
      <c r="I405" s="92"/>
      <c r="J405" s="92"/>
      <c r="K405" s="92"/>
      <c r="L405" s="92"/>
    </row>
    <row r="406" spans="1:12" ht="26.25" customHeight="1">
      <c r="A406" s="92"/>
      <c r="B406" s="93"/>
      <c r="C406" s="93"/>
      <c r="D406" s="93"/>
      <c r="E406" s="93"/>
      <c r="F406" s="92"/>
      <c r="G406" s="92"/>
      <c r="H406" s="92"/>
      <c r="I406" s="92"/>
      <c r="J406" s="92"/>
      <c r="K406" s="92"/>
      <c r="L406" s="92"/>
    </row>
    <row r="407" spans="1:12" ht="26.25" customHeight="1">
      <c r="A407" s="92"/>
      <c r="B407" s="93"/>
      <c r="C407" s="93"/>
      <c r="D407" s="93"/>
      <c r="E407" s="93"/>
      <c r="F407" s="92"/>
      <c r="G407" s="92"/>
      <c r="H407" s="92"/>
      <c r="I407" s="92"/>
      <c r="J407" s="92"/>
      <c r="K407" s="92"/>
      <c r="L407" s="92"/>
    </row>
    <row r="408" spans="1:12" ht="26.25" customHeight="1">
      <c r="A408" s="92"/>
      <c r="B408" s="93"/>
      <c r="C408" s="93"/>
      <c r="D408" s="93"/>
      <c r="E408" s="93"/>
      <c r="F408" s="92"/>
      <c r="G408" s="92"/>
      <c r="H408" s="92"/>
      <c r="I408" s="92"/>
      <c r="J408" s="92"/>
      <c r="K408" s="92"/>
      <c r="L408" s="92"/>
    </row>
    <row r="409" spans="1:12" ht="26.25" customHeight="1">
      <c r="A409" s="92"/>
      <c r="B409" s="93"/>
      <c r="C409" s="93"/>
      <c r="D409" s="93"/>
      <c r="E409" s="93"/>
      <c r="F409" s="92"/>
      <c r="G409" s="92"/>
      <c r="H409" s="92"/>
      <c r="I409" s="92"/>
      <c r="J409" s="92"/>
      <c r="K409" s="92"/>
      <c r="L409" s="92"/>
    </row>
    <row r="410" spans="1:12" ht="26.25" customHeight="1">
      <c r="A410" s="92"/>
      <c r="B410" s="93"/>
      <c r="C410" s="93"/>
      <c r="D410" s="93"/>
      <c r="E410" s="93"/>
      <c r="F410" s="92"/>
      <c r="G410" s="92"/>
      <c r="H410" s="92"/>
      <c r="I410" s="92"/>
      <c r="J410" s="92"/>
      <c r="K410" s="92"/>
      <c r="L410" s="92"/>
    </row>
    <row r="411" spans="1:12" ht="26.25" customHeight="1">
      <c r="A411" s="92"/>
      <c r="B411" s="93"/>
      <c r="C411" s="93"/>
      <c r="D411" s="93"/>
      <c r="E411" s="93"/>
      <c r="F411" s="92"/>
      <c r="G411" s="92"/>
      <c r="H411" s="92"/>
      <c r="I411" s="92"/>
      <c r="J411" s="92"/>
      <c r="K411" s="92"/>
      <c r="L411" s="92"/>
    </row>
    <row r="412" spans="1:12" ht="26.25" customHeight="1">
      <c r="A412" s="92"/>
      <c r="B412" s="93"/>
      <c r="C412" s="93"/>
      <c r="D412" s="93"/>
      <c r="E412" s="93"/>
      <c r="F412" s="92"/>
      <c r="G412" s="92"/>
      <c r="H412" s="92"/>
      <c r="I412" s="92"/>
      <c r="J412" s="92"/>
      <c r="K412" s="92"/>
      <c r="L412" s="92"/>
    </row>
    <row r="413" spans="1:12" ht="26.25" customHeight="1">
      <c r="A413" s="92"/>
      <c r="B413" s="93"/>
      <c r="C413" s="93"/>
      <c r="D413" s="93"/>
      <c r="E413" s="93"/>
      <c r="F413" s="92"/>
      <c r="G413" s="92"/>
      <c r="H413" s="92"/>
      <c r="I413" s="92"/>
      <c r="J413" s="92"/>
      <c r="K413" s="92"/>
      <c r="L413" s="92"/>
    </row>
    <row r="414" spans="1:12" ht="26.25" customHeight="1">
      <c r="A414" s="92"/>
      <c r="B414" s="93"/>
      <c r="C414" s="93"/>
      <c r="D414" s="93"/>
      <c r="E414" s="93"/>
      <c r="F414" s="92"/>
      <c r="G414" s="92"/>
      <c r="H414" s="92"/>
      <c r="I414" s="92"/>
      <c r="J414" s="92"/>
      <c r="K414" s="92"/>
      <c r="L414" s="92"/>
    </row>
    <row r="415" spans="1:12" ht="26.25" customHeight="1">
      <c r="A415" s="92"/>
      <c r="B415" s="93"/>
      <c r="C415" s="93"/>
      <c r="D415" s="93"/>
      <c r="E415" s="93"/>
      <c r="F415" s="92"/>
      <c r="G415" s="92"/>
      <c r="H415" s="92"/>
      <c r="I415" s="92"/>
      <c r="J415" s="92"/>
      <c r="K415" s="92"/>
      <c r="L415" s="92"/>
    </row>
    <row r="416" spans="1:12" ht="26.25" customHeight="1">
      <c r="A416" s="92"/>
      <c r="B416" s="93"/>
      <c r="C416" s="93"/>
      <c r="D416" s="93"/>
      <c r="E416" s="93"/>
      <c r="F416" s="92"/>
      <c r="G416" s="92"/>
      <c r="H416" s="92"/>
      <c r="I416" s="92"/>
      <c r="J416" s="92"/>
      <c r="K416" s="92"/>
      <c r="L416" s="92"/>
    </row>
    <row r="417" spans="1:12" ht="26.25" customHeight="1">
      <c r="A417" s="92"/>
      <c r="B417" s="93"/>
      <c r="C417" s="93"/>
      <c r="D417" s="93"/>
      <c r="E417" s="93"/>
      <c r="F417" s="92"/>
      <c r="G417" s="92"/>
      <c r="H417" s="92"/>
      <c r="I417" s="92"/>
      <c r="J417" s="92"/>
      <c r="K417" s="92"/>
      <c r="L417" s="92"/>
    </row>
    <row r="418" spans="1:12" ht="26.25" customHeight="1">
      <c r="A418" s="92"/>
      <c r="B418" s="93"/>
      <c r="C418" s="93"/>
      <c r="D418" s="93"/>
      <c r="E418" s="93"/>
      <c r="F418" s="92"/>
      <c r="G418" s="92"/>
      <c r="H418" s="92"/>
      <c r="I418" s="92"/>
      <c r="J418" s="92"/>
      <c r="K418" s="92"/>
      <c r="L418" s="92"/>
    </row>
    <row r="419" spans="1:12" ht="26.25" customHeight="1">
      <c r="A419" s="92"/>
      <c r="B419" s="93"/>
      <c r="C419" s="93"/>
      <c r="D419" s="93"/>
      <c r="E419" s="93"/>
      <c r="F419" s="92"/>
      <c r="G419" s="92"/>
      <c r="H419" s="92"/>
      <c r="I419" s="92"/>
      <c r="J419" s="92"/>
      <c r="K419" s="92"/>
      <c r="L419" s="92"/>
    </row>
    <row r="420" spans="1:12" ht="26.25" customHeight="1">
      <c r="A420" s="92"/>
      <c r="B420" s="93"/>
      <c r="C420" s="93"/>
      <c r="D420" s="93"/>
      <c r="E420" s="93"/>
      <c r="F420" s="92"/>
      <c r="G420" s="92"/>
      <c r="H420" s="92"/>
      <c r="I420" s="92"/>
      <c r="J420" s="92"/>
      <c r="K420" s="92"/>
      <c r="L420" s="92"/>
    </row>
    <row r="421" spans="1:12" ht="26.25" customHeight="1">
      <c r="A421" s="92"/>
      <c r="B421" s="93"/>
      <c r="C421" s="93"/>
      <c r="D421" s="93"/>
      <c r="E421" s="93"/>
      <c r="F421" s="92"/>
      <c r="G421" s="92"/>
      <c r="H421" s="92"/>
      <c r="I421" s="92"/>
      <c r="J421" s="92"/>
      <c r="K421" s="92"/>
      <c r="L421" s="92"/>
    </row>
    <row r="422" spans="1:12" ht="26.25" customHeight="1">
      <c r="A422" s="92"/>
      <c r="B422" s="93"/>
      <c r="C422" s="93"/>
      <c r="D422" s="93"/>
      <c r="E422" s="93"/>
      <c r="F422" s="92"/>
      <c r="G422" s="92"/>
      <c r="H422" s="92"/>
      <c r="I422" s="92"/>
      <c r="J422" s="92"/>
      <c r="K422" s="92"/>
      <c r="L422" s="92"/>
    </row>
    <row r="423" spans="1:12" ht="26.25" customHeight="1">
      <c r="A423" s="92"/>
      <c r="B423" s="93"/>
      <c r="C423" s="93"/>
      <c r="D423" s="93"/>
      <c r="E423" s="93"/>
      <c r="F423" s="92"/>
      <c r="G423" s="92"/>
      <c r="H423" s="92"/>
      <c r="I423" s="92"/>
      <c r="J423" s="92"/>
      <c r="K423" s="92"/>
      <c r="L423" s="92"/>
    </row>
    <row r="424" spans="1:12" ht="26.25" customHeight="1">
      <c r="A424" s="92"/>
      <c r="B424" s="93"/>
      <c r="C424" s="93"/>
      <c r="D424" s="93"/>
      <c r="E424" s="93"/>
      <c r="F424" s="92"/>
      <c r="G424" s="92"/>
      <c r="H424" s="92"/>
      <c r="I424" s="92"/>
      <c r="J424" s="92"/>
      <c r="K424" s="92"/>
      <c r="L424" s="92"/>
    </row>
    <row r="425" spans="1:12" ht="26.25" customHeight="1">
      <c r="A425" s="92"/>
      <c r="B425" s="93"/>
      <c r="C425" s="93"/>
      <c r="D425" s="93"/>
      <c r="E425" s="93"/>
      <c r="F425" s="92"/>
      <c r="G425" s="92"/>
      <c r="H425" s="92"/>
      <c r="I425" s="92"/>
      <c r="J425" s="92"/>
      <c r="K425" s="92"/>
      <c r="L425" s="92"/>
    </row>
    <row r="426" spans="1:12" ht="26.25" customHeight="1">
      <c r="A426" s="92"/>
      <c r="B426" s="93"/>
      <c r="C426" s="93"/>
      <c r="D426" s="93"/>
      <c r="E426" s="93"/>
      <c r="F426" s="92"/>
      <c r="G426" s="92"/>
      <c r="H426" s="92"/>
      <c r="I426" s="92"/>
      <c r="J426" s="92"/>
      <c r="K426" s="92"/>
      <c r="L426" s="92"/>
    </row>
    <row r="427" spans="1:12" ht="26.25" customHeight="1">
      <c r="A427" s="92"/>
      <c r="B427" s="93"/>
      <c r="C427" s="93"/>
      <c r="D427" s="93"/>
      <c r="E427" s="93"/>
      <c r="F427" s="92"/>
      <c r="G427" s="92"/>
      <c r="H427" s="92"/>
      <c r="I427" s="92"/>
      <c r="J427" s="92"/>
      <c r="K427" s="92"/>
      <c r="L427" s="92"/>
    </row>
    <row r="428" spans="1:12" ht="26.25" customHeight="1">
      <c r="A428" s="92"/>
      <c r="B428" s="93"/>
      <c r="C428" s="93"/>
      <c r="D428" s="93"/>
      <c r="E428" s="93"/>
      <c r="F428" s="92"/>
      <c r="G428" s="92"/>
      <c r="H428" s="92"/>
      <c r="I428" s="92"/>
      <c r="J428" s="92"/>
      <c r="K428" s="92"/>
      <c r="L428" s="92"/>
    </row>
    <row r="429" spans="1:12" ht="26.25" customHeight="1">
      <c r="A429" s="92"/>
      <c r="B429" s="93"/>
      <c r="C429" s="93"/>
      <c r="D429" s="93"/>
      <c r="E429" s="93"/>
      <c r="F429" s="92"/>
      <c r="G429" s="92"/>
      <c r="H429" s="92"/>
      <c r="I429" s="92"/>
      <c r="J429" s="92"/>
      <c r="K429" s="92"/>
      <c r="L429" s="92"/>
    </row>
    <row r="430" spans="1:12" ht="26.25" customHeight="1">
      <c r="A430" s="92"/>
      <c r="B430" s="93"/>
      <c r="C430" s="93"/>
      <c r="D430" s="93"/>
      <c r="E430" s="93"/>
      <c r="F430" s="92"/>
      <c r="G430" s="92"/>
      <c r="H430" s="92"/>
      <c r="I430" s="92"/>
      <c r="J430" s="92"/>
      <c r="K430" s="92"/>
      <c r="L430" s="92"/>
    </row>
    <row r="431" spans="1:12" ht="26.25" customHeight="1">
      <c r="A431" s="92"/>
      <c r="B431" s="93"/>
      <c r="C431" s="93"/>
      <c r="D431" s="93"/>
      <c r="E431" s="93"/>
      <c r="F431" s="92"/>
      <c r="G431" s="92"/>
      <c r="H431" s="92"/>
      <c r="I431" s="92"/>
      <c r="J431" s="92"/>
      <c r="K431" s="92"/>
      <c r="L431" s="92"/>
    </row>
    <row r="432" spans="1:12" ht="26.25" customHeight="1">
      <c r="A432" s="92"/>
      <c r="B432" s="93"/>
      <c r="C432" s="93"/>
      <c r="D432" s="93"/>
      <c r="E432" s="93"/>
      <c r="F432" s="92"/>
      <c r="G432" s="92"/>
      <c r="H432" s="92"/>
      <c r="I432" s="92"/>
      <c r="J432" s="92"/>
      <c r="K432" s="92"/>
      <c r="L432" s="92"/>
    </row>
    <row r="433" spans="1:12" ht="26.25" customHeight="1">
      <c r="A433" s="92"/>
      <c r="B433" s="93"/>
      <c r="C433" s="93"/>
      <c r="D433" s="93"/>
      <c r="E433" s="93"/>
      <c r="F433" s="92"/>
      <c r="G433" s="92"/>
      <c r="H433" s="92"/>
      <c r="I433" s="92"/>
      <c r="J433" s="92"/>
      <c r="K433" s="92"/>
      <c r="L433" s="92"/>
    </row>
    <row r="434" spans="1:12" ht="26.25" customHeight="1">
      <c r="A434" s="92"/>
      <c r="B434" s="93"/>
      <c r="C434" s="93"/>
      <c r="D434" s="93"/>
      <c r="E434" s="93"/>
      <c r="F434" s="92"/>
      <c r="G434" s="92"/>
      <c r="H434" s="92"/>
      <c r="I434" s="92"/>
      <c r="J434" s="92"/>
      <c r="K434" s="92"/>
      <c r="L434" s="92"/>
    </row>
    <row r="435" spans="1:12" ht="26.25" customHeight="1">
      <c r="A435" s="92"/>
      <c r="B435" s="93"/>
      <c r="C435" s="93"/>
      <c r="D435" s="93"/>
      <c r="E435" s="93"/>
      <c r="F435" s="92"/>
      <c r="G435" s="92"/>
      <c r="H435" s="92"/>
      <c r="I435" s="92"/>
      <c r="J435" s="92"/>
      <c r="K435" s="92"/>
      <c r="L435" s="92"/>
    </row>
    <row r="436" spans="1:12" ht="26.25" customHeight="1">
      <c r="A436" s="92"/>
      <c r="B436" s="93"/>
      <c r="C436" s="93"/>
      <c r="D436" s="93"/>
      <c r="E436" s="93"/>
      <c r="F436" s="92"/>
      <c r="G436" s="92"/>
      <c r="H436" s="92"/>
      <c r="I436" s="92"/>
      <c r="J436" s="92"/>
      <c r="K436" s="92"/>
      <c r="L436" s="92"/>
    </row>
    <row r="437" spans="1:12" ht="26.25" customHeight="1">
      <c r="A437" s="92"/>
      <c r="B437" s="93"/>
      <c r="C437" s="93"/>
      <c r="D437" s="93"/>
      <c r="E437" s="93"/>
      <c r="F437" s="92"/>
      <c r="G437" s="92"/>
      <c r="H437" s="92"/>
      <c r="I437" s="92"/>
      <c r="J437" s="92"/>
      <c r="K437" s="92"/>
      <c r="L437" s="92"/>
    </row>
    <row r="438" spans="1:12" ht="26.25" customHeight="1">
      <c r="A438" s="92"/>
      <c r="B438" s="93"/>
      <c r="C438" s="93"/>
      <c r="D438" s="93"/>
      <c r="E438" s="93"/>
      <c r="F438" s="92"/>
      <c r="G438" s="92"/>
      <c r="H438" s="92"/>
      <c r="I438" s="92"/>
      <c r="J438" s="92"/>
      <c r="K438" s="92"/>
      <c r="L438" s="92"/>
    </row>
    <row r="439" spans="1:12" ht="26.25" customHeight="1">
      <c r="A439" s="92"/>
      <c r="B439" s="93"/>
      <c r="C439" s="93"/>
      <c r="D439" s="93"/>
      <c r="E439" s="93"/>
      <c r="F439" s="92"/>
      <c r="G439" s="92"/>
      <c r="H439" s="92"/>
      <c r="I439" s="92"/>
      <c r="J439" s="92"/>
      <c r="K439" s="92"/>
      <c r="L439" s="92"/>
    </row>
    <row r="440" spans="1:12" ht="26.25" customHeight="1">
      <c r="A440" s="92"/>
      <c r="B440" s="93"/>
      <c r="C440" s="93"/>
      <c r="D440" s="93"/>
      <c r="E440" s="93"/>
      <c r="F440" s="92"/>
      <c r="G440" s="92"/>
      <c r="H440" s="92"/>
      <c r="I440" s="92"/>
      <c r="J440" s="92"/>
      <c r="K440" s="92"/>
      <c r="L440" s="92"/>
    </row>
    <row r="441" spans="1:12" ht="26.25" customHeight="1">
      <c r="A441" s="92"/>
      <c r="B441" s="93"/>
      <c r="C441" s="93"/>
      <c r="D441" s="93"/>
      <c r="E441" s="93"/>
      <c r="F441" s="92"/>
      <c r="G441" s="92"/>
      <c r="H441" s="92"/>
      <c r="I441" s="92"/>
      <c r="J441" s="92"/>
      <c r="K441" s="92"/>
      <c r="L441" s="92"/>
    </row>
    <row r="442" spans="1:12" ht="26.25" customHeight="1">
      <c r="A442" s="92"/>
      <c r="B442" s="93"/>
      <c r="C442" s="93"/>
      <c r="D442" s="93"/>
      <c r="E442" s="93"/>
      <c r="F442" s="92"/>
      <c r="G442" s="92"/>
      <c r="H442" s="92"/>
      <c r="I442" s="92"/>
      <c r="J442" s="92"/>
      <c r="K442" s="92"/>
      <c r="L442" s="92"/>
    </row>
    <row r="443" spans="1:12" ht="26.25" customHeight="1">
      <c r="A443" s="92"/>
      <c r="B443" s="93"/>
      <c r="C443" s="93"/>
      <c r="D443" s="93"/>
      <c r="E443" s="93"/>
      <c r="F443" s="92"/>
      <c r="G443" s="92"/>
      <c r="H443" s="92"/>
      <c r="I443" s="92"/>
      <c r="J443" s="92"/>
      <c r="K443" s="92"/>
      <c r="L443" s="92"/>
    </row>
    <row r="444" spans="1:12" ht="26.25" customHeight="1">
      <c r="A444" s="92"/>
      <c r="B444" s="93"/>
      <c r="C444" s="93"/>
      <c r="D444" s="93"/>
      <c r="E444" s="93"/>
      <c r="F444" s="92"/>
      <c r="G444" s="92"/>
      <c r="H444" s="92"/>
      <c r="I444" s="92"/>
      <c r="J444" s="92"/>
      <c r="K444" s="92"/>
      <c r="L444" s="92"/>
    </row>
    <row r="445" spans="1:12" ht="26.25" customHeight="1">
      <c r="A445" s="92"/>
      <c r="B445" s="93"/>
      <c r="C445" s="93"/>
      <c r="D445" s="93"/>
      <c r="E445" s="93"/>
      <c r="F445" s="92"/>
      <c r="G445" s="92"/>
      <c r="H445" s="92"/>
      <c r="I445" s="92"/>
      <c r="J445" s="92"/>
      <c r="K445" s="92"/>
      <c r="L445" s="92"/>
    </row>
    <row r="446" spans="1:12" ht="26.25" customHeight="1">
      <c r="A446" s="92"/>
      <c r="B446" s="93"/>
      <c r="C446" s="93"/>
      <c r="D446" s="93"/>
      <c r="E446" s="93"/>
      <c r="F446" s="92"/>
      <c r="G446" s="92"/>
      <c r="H446" s="92"/>
      <c r="I446" s="92"/>
      <c r="J446" s="92"/>
      <c r="K446" s="92"/>
      <c r="L446" s="92"/>
    </row>
    <row r="447" spans="1:12" ht="26.25" customHeight="1">
      <c r="A447" s="92"/>
      <c r="B447" s="93"/>
      <c r="C447" s="93"/>
      <c r="D447" s="93"/>
      <c r="E447" s="93"/>
      <c r="F447" s="92"/>
      <c r="G447" s="92"/>
      <c r="H447" s="92"/>
      <c r="I447" s="92"/>
      <c r="J447" s="92"/>
      <c r="K447" s="92"/>
      <c r="L447" s="92"/>
    </row>
    <row r="448" spans="1:12" ht="26.25" customHeight="1">
      <c r="A448" s="92"/>
      <c r="B448" s="93"/>
      <c r="C448" s="93"/>
      <c r="D448" s="93"/>
      <c r="E448" s="93"/>
      <c r="F448" s="92"/>
      <c r="G448" s="92"/>
      <c r="H448" s="92"/>
      <c r="I448" s="92"/>
      <c r="J448" s="92"/>
      <c r="K448" s="92"/>
      <c r="L448" s="92"/>
    </row>
    <row r="449" spans="1:12" ht="26.25" customHeight="1">
      <c r="A449" s="92"/>
      <c r="B449" s="93"/>
      <c r="C449" s="93"/>
      <c r="D449" s="93"/>
      <c r="E449" s="93"/>
      <c r="F449" s="92"/>
      <c r="G449" s="92"/>
      <c r="H449" s="92"/>
      <c r="I449" s="92"/>
      <c r="J449" s="92"/>
      <c r="K449" s="92"/>
      <c r="L449" s="92"/>
    </row>
    <row r="450" spans="1:12" ht="26.25" customHeight="1">
      <c r="A450" s="92"/>
      <c r="B450" s="93"/>
      <c r="C450" s="93"/>
      <c r="D450" s="93"/>
      <c r="E450" s="93"/>
      <c r="F450" s="92"/>
      <c r="G450" s="92"/>
      <c r="H450" s="92"/>
      <c r="I450" s="92"/>
      <c r="J450" s="92"/>
      <c r="K450" s="92"/>
      <c r="L450" s="92"/>
    </row>
    <row r="451" spans="1:12" ht="26.25" customHeight="1">
      <c r="A451" s="92"/>
      <c r="B451" s="93"/>
      <c r="C451" s="93"/>
      <c r="D451" s="93"/>
      <c r="E451" s="93"/>
      <c r="F451" s="92"/>
      <c r="G451" s="92"/>
      <c r="H451" s="92"/>
      <c r="I451" s="92"/>
      <c r="J451" s="92"/>
      <c r="K451" s="92"/>
      <c r="L451" s="92"/>
    </row>
    <row r="452" spans="1:12" ht="26.25" customHeight="1">
      <c r="A452" s="92"/>
      <c r="B452" s="93"/>
      <c r="C452" s="93"/>
      <c r="D452" s="93"/>
      <c r="E452" s="93"/>
      <c r="F452" s="92"/>
      <c r="G452" s="92"/>
      <c r="H452" s="92"/>
      <c r="I452" s="92"/>
      <c r="J452" s="92"/>
      <c r="K452" s="92"/>
      <c r="L452" s="92"/>
    </row>
    <row r="453" spans="1:12" ht="26.25" customHeight="1">
      <c r="A453" s="92"/>
      <c r="B453" s="93"/>
      <c r="C453" s="93"/>
      <c r="D453" s="93"/>
      <c r="E453" s="93"/>
      <c r="F453" s="92"/>
      <c r="G453" s="92"/>
      <c r="H453" s="92"/>
      <c r="I453" s="92"/>
      <c r="J453" s="92"/>
      <c r="K453" s="92"/>
      <c r="L453" s="92"/>
    </row>
    <row r="454" spans="1:12" ht="26.25" customHeight="1">
      <c r="A454" s="92"/>
      <c r="B454" s="93"/>
      <c r="C454" s="93"/>
      <c r="D454" s="93"/>
      <c r="E454" s="93"/>
      <c r="F454" s="92"/>
      <c r="G454" s="92"/>
      <c r="H454" s="92"/>
      <c r="I454" s="92"/>
      <c r="J454" s="92"/>
      <c r="K454" s="92"/>
      <c r="L454" s="92"/>
    </row>
    <row r="455" spans="1:12" ht="26.25" customHeight="1">
      <c r="A455" s="92"/>
      <c r="B455" s="93"/>
      <c r="C455" s="93"/>
      <c r="D455" s="93"/>
      <c r="E455" s="93"/>
      <c r="F455" s="92"/>
      <c r="G455" s="92"/>
      <c r="H455" s="92"/>
      <c r="I455" s="92"/>
      <c r="J455" s="92"/>
      <c r="K455" s="92"/>
      <c r="L455" s="92"/>
    </row>
    <row r="456" spans="1:12" ht="26.25" customHeight="1">
      <c r="A456" s="92"/>
      <c r="B456" s="93"/>
      <c r="C456" s="93"/>
      <c r="D456" s="93"/>
      <c r="E456" s="93"/>
      <c r="F456" s="92"/>
      <c r="G456" s="92"/>
      <c r="H456" s="92"/>
      <c r="I456" s="92"/>
      <c r="J456" s="92"/>
      <c r="K456" s="92"/>
      <c r="L456" s="92"/>
    </row>
    <row r="457" spans="1:12" ht="26.25" customHeight="1">
      <c r="A457" s="92"/>
      <c r="B457" s="93"/>
      <c r="C457" s="93"/>
      <c r="D457" s="93"/>
      <c r="E457" s="93"/>
      <c r="F457" s="92"/>
      <c r="G457" s="92"/>
      <c r="H457" s="92"/>
      <c r="I457" s="92"/>
      <c r="J457" s="92"/>
      <c r="K457" s="92"/>
      <c r="L457" s="92"/>
    </row>
    <row r="458" spans="1:12" ht="26.25" customHeight="1">
      <c r="A458" s="92"/>
      <c r="B458" s="93"/>
      <c r="C458" s="93"/>
      <c r="D458" s="93"/>
      <c r="E458" s="93"/>
      <c r="F458" s="92"/>
      <c r="G458" s="92"/>
      <c r="H458" s="92"/>
      <c r="I458" s="92"/>
      <c r="J458" s="92"/>
      <c r="K458" s="92"/>
      <c r="L458" s="92"/>
    </row>
    <row r="459" spans="1:12" ht="26.25" customHeight="1">
      <c r="A459" s="92"/>
      <c r="B459" s="93"/>
      <c r="C459" s="93"/>
      <c r="D459" s="93"/>
      <c r="E459" s="93"/>
      <c r="F459" s="92"/>
      <c r="G459" s="92"/>
      <c r="H459" s="92"/>
      <c r="I459" s="92"/>
      <c r="J459" s="92"/>
      <c r="K459" s="92"/>
      <c r="L459" s="92"/>
    </row>
    <row r="460" spans="1:12" ht="26.25" customHeight="1">
      <c r="A460" s="92"/>
      <c r="B460" s="93"/>
      <c r="C460" s="93"/>
      <c r="D460" s="93"/>
      <c r="E460" s="93"/>
      <c r="F460" s="92"/>
      <c r="G460" s="92"/>
      <c r="H460" s="92"/>
      <c r="I460" s="92"/>
      <c r="J460" s="92"/>
      <c r="K460" s="92"/>
      <c r="L460" s="92"/>
    </row>
    <row r="461" spans="1:12" ht="26.25" customHeight="1">
      <c r="A461" s="92"/>
      <c r="B461" s="93"/>
      <c r="C461" s="93"/>
      <c r="D461" s="93"/>
      <c r="E461" s="93"/>
      <c r="F461" s="92"/>
      <c r="G461" s="92"/>
      <c r="H461" s="92"/>
      <c r="I461" s="92"/>
      <c r="J461" s="92"/>
      <c r="K461" s="92"/>
      <c r="L461" s="92"/>
    </row>
    <row r="462" spans="1:12" ht="26.25" customHeight="1">
      <c r="A462" s="92"/>
      <c r="B462" s="93"/>
      <c r="C462" s="93"/>
      <c r="D462" s="93"/>
      <c r="E462" s="93"/>
      <c r="F462" s="92"/>
      <c r="G462" s="92"/>
      <c r="H462" s="92"/>
      <c r="I462" s="92"/>
      <c r="J462" s="92"/>
      <c r="K462" s="92"/>
      <c r="L462" s="92"/>
    </row>
    <row r="463" spans="1:12" ht="26.25" customHeight="1">
      <c r="A463" s="92"/>
      <c r="B463" s="93"/>
      <c r="C463" s="93"/>
      <c r="D463" s="93"/>
      <c r="E463" s="93"/>
      <c r="F463" s="92"/>
      <c r="G463" s="92"/>
      <c r="H463" s="92"/>
      <c r="I463" s="92"/>
      <c r="J463" s="92"/>
      <c r="K463" s="92"/>
      <c r="L463" s="92"/>
    </row>
    <row r="464" spans="1:12" ht="26.25" customHeight="1">
      <c r="A464" s="92"/>
      <c r="B464" s="93"/>
      <c r="C464" s="93"/>
      <c r="D464" s="93"/>
      <c r="E464" s="93"/>
      <c r="F464" s="92"/>
      <c r="G464" s="92"/>
      <c r="H464" s="92"/>
      <c r="I464" s="92"/>
      <c r="J464" s="92"/>
      <c r="K464" s="92"/>
      <c r="L464" s="92"/>
    </row>
    <row r="465" spans="1:12" ht="26.25" customHeight="1">
      <c r="A465" s="92"/>
      <c r="B465" s="93"/>
      <c r="C465" s="93"/>
      <c r="D465" s="93"/>
      <c r="E465" s="93"/>
      <c r="F465" s="92"/>
      <c r="G465" s="92"/>
      <c r="H465" s="92"/>
      <c r="I465" s="92"/>
      <c r="J465" s="92"/>
      <c r="K465" s="92"/>
      <c r="L465" s="92"/>
    </row>
    <row r="466" spans="1:12" ht="26.25" customHeight="1">
      <c r="A466" s="92"/>
      <c r="B466" s="93"/>
      <c r="C466" s="93"/>
      <c r="D466" s="93"/>
      <c r="E466" s="93"/>
      <c r="F466" s="92"/>
      <c r="G466" s="92"/>
      <c r="H466" s="92"/>
      <c r="I466" s="92"/>
      <c r="J466" s="92"/>
      <c r="K466" s="92"/>
      <c r="L466" s="92"/>
    </row>
    <row r="467" spans="1:12" ht="26.25" customHeight="1">
      <c r="A467" s="92"/>
      <c r="B467" s="93"/>
      <c r="C467" s="93"/>
      <c r="D467" s="93"/>
      <c r="E467" s="93"/>
      <c r="F467" s="92"/>
      <c r="G467" s="92"/>
      <c r="H467" s="92"/>
      <c r="I467" s="92"/>
      <c r="J467" s="92"/>
      <c r="K467" s="92"/>
      <c r="L467" s="92"/>
    </row>
    <row r="468" spans="1:12" ht="26.25" customHeight="1">
      <c r="A468" s="92"/>
      <c r="B468" s="93"/>
      <c r="C468" s="93"/>
      <c r="D468" s="93"/>
      <c r="E468" s="93"/>
      <c r="F468" s="92"/>
      <c r="G468" s="92"/>
      <c r="H468" s="92"/>
      <c r="I468" s="92"/>
      <c r="J468" s="92"/>
      <c r="K468" s="92"/>
      <c r="L468" s="92"/>
    </row>
    <row r="469" spans="1:12" ht="26.25" customHeight="1">
      <c r="A469" s="92"/>
      <c r="B469" s="93"/>
      <c r="C469" s="93"/>
      <c r="D469" s="93"/>
      <c r="E469" s="93"/>
      <c r="F469" s="92"/>
      <c r="G469" s="92"/>
      <c r="H469" s="92"/>
      <c r="I469" s="92"/>
      <c r="J469" s="92"/>
      <c r="K469" s="92"/>
      <c r="L469" s="92"/>
    </row>
    <row r="470" spans="1:12" ht="26.25" customHeight="1">
      <c r="A470" s="92"/>
      <c r="B470" s="93"/>
      <c r="C470" s="93"/>
      <c r="D470" s="93"/>
      <c r="E470" s="93"/>
      <c r="F470" s="92"/>
      <c r="G470" s="92"/>
      <c r="H470" s="92"/>
      <c r="I470" s="92"/>
      <c r="J470" s="92"/>
      <c r="K470" s="92"/>
      <c r="L470" s="92"/>
    </row>
    <row r="471" spans="1:12" ht="26.25" customHeight="1">
      <c r="A471" s="92"/>
      <c r="B471" s="93"/>
      <c r="C471" s="93"/>
      <c r="D471" s="93"/>
      <c r="E471" s="93"/>
      <c r="F471" s="92"/>
      <c r="G471" s="92"/>
      <c r="H471" s="92"/>
      <c r="I471" s="92"/>
      <c r="J471" s="92"/>
      <c r="K471" s="92"/>
      <c r="L471" s="92"/>
    </row>
    <row r="472" spans="1:12" ht="26.25" customHeight="1">
      <c r="A472" s="92"/>
      <c r="B472" s="93"/>
      <c r="C472" s="93"/>
      <c r="D472" s="93"/>
      <c r="E472" s="93"/>
      <c r="F472" s="92"/>
      <c r="G472" s="92"/>
      <c r="H472" s="92"/>
      <c r="I472" s="92"/>
      <c r="J472" s="92"/>
      <c r="K472" s="92"/>
      <c r="L472" s="92"/>
    </row>
    <row r="473" spans="1:12" ht="26.25" customHeight="1">
      <c r="A473" s="92"/>
      <c r="B473" s="93"/>
      <c r="C473" s="93"/>
      <c r="D473" s="93"/>
      <c r="E473" s="93"/>
      <c r="F473" s="92"/>
      <c r="G473" s="92"/>
      <c r="H473" s="92"/>
      <c r="I473" s="92"/>
      <c r="J473" s="92"/>
      <c r="K473" s="92"/>
      <c r="L473" s="92"/>
    </row>
    <row r="474" spans="1:12" ht="26.25" customHeight="1">
      <c r="A474" s="92"/>
      <c r="B474" s="93"/>
      <c r="C474" s="93"/>
      <c r="D474" s="93"/>
      <c r="E474" s="93"/>
      <c r="F474" s="92"/>
      <c r="G474" s="92"/>
      <c r="H474" s="92"/>
      <c r="I474" s="92"/>
      <c r="J474" s="92"/>
      <c r="K474" s="92"/>
      <c r="L474" s="92"/>
    </row>
    <row r="475" spans="1:12" ht="26.25" customHeight="1">
      <c r="A475" s="92"/>
      <c r="B475" s="93"/>
      <c r="C475" s="93"/>
      <c r="D475" s="93"/>
      <c r="E475" s="93"/>
      <c r="F475" s="92"/>
      <c r="G475" s="92"/>
      <c r="H475" s="92"/>
      <c r="I475" s="92"/>
      <c r="J475" s="92"/>
      <c r="K475" s="92"/>
      <c r="L475" s="92"/>
    </row>
    <row r="476" spans="1:12" ht="26.25" customHeight="1">
      <c r="A476" s="92"/>
      <c r="B476" s="93"/>
      <c r="C476" s="93"/>
      <c r="D476" s="93"/>
      <c r="E476" s="93"/>
      <c r="F476" s="92"/>
      <c r="G476" s="92"/>
      <c r="H476" s="92"/>
      <c r="I476" s="92"/>
      <c r="J476" s="92"/>
      <c r="K476" s="92"/>
      <c r="L476" s="92"/>
    </row>
    <row r="477" spans="1:12" ht="26.25" customHeight="1">
      <c r="A477" s="92"/>
      <c r="B477" s="93"/>
      <c r="C477" s="93"/>
      <c r="D477" s="93"/>
      <c r="E477" s="93"/>
      <c r="F477" s="92"/>
      <c r="G477" s="92"/>
      <c r="H477" s="92"/>
      <c r="I477" s="92"/>
      <c r="J477" s="92"/>
      <c r="K477" s="92"/>
      <c r="L477" s="92"/>
    </row>
    <row r="478" spans="1:12" ht="26.25" customHeight="1">
      <c r="A478" s="92"/>
      <c r="B478" s="93"/>
      <c r="C478" s="93"/>
      <c r="D478" s="93"/>
      <c r="E478" s="93"/>
      <c r="F478" s="92"/>
      <c r="G478" s="92"/>
      <c r="H478" s="92"/>
      <c r="I478" s="92"/>
      <c r="J478" s="92"/>
      <c r="K478" s="92"/>
      <c r="L478" s="92"/>
    </row>
    <row r="479" spans="1:12" ht="26.25" customHeight="1">
      <c r="A479" s="92"/>
      <c r="B479" s="93"/>
      <c r="C479" s="93"/>
      <c r="D479" s="93"/>
      <c r="E479" s="93"/>
      <c r="F479" s="92"/>
      <c r="G479" s="92"/>
      <c r="H479" s="92"/>
      <c r="I479" s="92"/>
      <c r="J479" s="92"/>
      <c r="K479" s="92"/>
      <c r="L479" s="92"/>
    </row>
    <row r="480" spans="1:12" ht="26.25" customHeight="1">
      <c r="A480" s="92"/>
      <c r="B480" s="93"/>
      <c r="C480" s="93"/>
      <c r="D480" s="93"/>
      <c r="E480" s="93"/>
      <c r="F480" s="92"/>
      <c r="G480" s="92"/>
      <c r="H480" s="92"/>
      <c r="I480" s="92"/>
      <c r="J480" s="92"/>
      <c r="K480" s="92"/>
      <c r="L480" s="92"/>
    </row>
    <row r="481" spans="1:12" ht="26.25" customHeight="1">
      <c r="A481" s="92"/>
      <c r="B481" s="93"/>
      <c r="C481" s="93"/>
      <c r="D481" s="93"/>
      <c r="E481" s="93"/>
      <c r="F481" s="92"/>
      <c r="G481" s="92"/>
      <c r="H481" s="92"/>
      <c r="I481" s="92"/>
      <c r="J481" s="92"/>
      <c r="K481" s="92"/>
      <c r="L481" s="92"/>
    </row>
    <row r="482" spans="1:12" ht="26.25" customHeight="1">
      <c r="A482" s="92"/>
      <c r="B482" s="93"/>
      <c r="C482" s="93"/>
      <c r="D482" s="93"/>
      <c r="E482" s="93"/>
      <c r="F482" s="92"/>
      <c r="G482" s="92"/>
      <c r="H482" s="92"/>
      <c r="I482" s="92"/>
      <c r="J482" s="92"/>
      <c r="K482" s="92"/>
      <c r="L482" s="92"/>
    </row>
    <row r="483" spans="1:12" ht="26.25" customHeight="1">
      <c r="A483" s="92"/>
      <c r="B483" s="93"/>
      <c r="C483" s="93"/>
      <c r="D483" s="93"/>
      <c r="E483" s="93"/>
      <c r="F483" s="92"/>
      <c r="G483" s="92"/>
      <c r="H483" s="92"/>
      <c r="I483" s="92"/>
      <c r="J483" s="92"/>
      <c r="K483" s="92"/>
      <c r="L483" s="92"/>
    </row>
    <row r="484" spans="1:12" ht="26.25" customHeight="1">
      <c r="A484" s="92"/>
      <c r="B484" s="93"/>
      <c r="C484" s="93"/>
      <c r="D484" s="93"/>
      <c r="E484" s="93"/>
      <c r="F484" s="92"/>
      <c r="G484" s="92"/>
      <c r="H484" s="92"/>
      <c r="I484" s="92"/>
      <c r="J484" s="92"/>
      <c r="K484" s="92"/>
      <c r="L484" s="92"/>
    </row>
    <row r="485" spans="1:12" ht="26.25" customHeight="1">
      <c r="A485" s="92"/>
      <c r="B485" s="93"/>
      <c r="C485" s="93"/>
      <c r="D485" s="93"/>
      <c r="E485" s="93"/>
      <c r="F485" s="92"/>
      <c r="G485" s="92"/>
      <c r="H485" s="92"/>
      <c r="I485" s="92"/>
      <c r="J485" s="92"/>
      <c r="K485" s="92"/>
      <c r="L485" s="92"/>
    </row>
    <row r="486" spans="1:12" ht="26.25" customHeight="1">
      <c r="A486" s="92"/>
      <c r="B486" s="93"/>
      <c r="C486" s="93"/>
      <c r="D486" s="93"/>
      <c r="E486" s="93"/>
      <c r="F486" s="92"/>
      <c r="G486" s="92"/>
      <c r="H486" s="92"/>
      <c r="I486" s="92"/>
      <c r="J486" s="92"/>
      <c r="K486" s="92"/>
      <c r="L486" s="92"/>
    </row>
    <row r="487" spans="1:12" ht="26.25" customHeight="1">
      <c r="A487" s="92"/>
      <c r="B487" s="93"/>
      <c r="C487" s="93"/>
      <c r="D487" s="93"/>
      <c r="E487" s="93"/>
      <c r="F487" s="92"/>
      <c r="G487" s="92"/>
      <c r="H487" s="92"/>
      <c r="I487" s="92"/>
      <c r="J487" s="92"/>
      <c r="K487" s="92"/>
      <c r="L487" s="92"/>
    </row>
    <row r="488" spans="1:12" ht="26.25" customHeight="1">
      <c r="A488" s="92"/>
      <c r="B488" s="93"/>
      <c r="C488" s="93"/>
      <c r="D488" s="93"/>
      <c r="E488" s="93"/>
      <c r="F488" s="92"/>
      <c r="G488" s="92"/>
      <c r="H488" s="92"/>
      <c r="I488" s="92"/>
      <c r="J488" s="92"/>
      <c r="K488" s="92"/>
      <c r="L488" s="92"/>
    </row>
    <row r="489" spans="1:12" ht="26.25" customHeight="1">
      <c r="A489" s="92"/>
      <c r="B489" s="93"/>
      <c r="C489" s="93"/>
      <c r="D489" s="93"/>
      <c r="E489" s="93"/>
      <c r="F489" s="92"/>
      <c r="G489" s="92"/>
      <c r="H489" s="92"/>
      <c r="I489" s="92"/>
      <c r="J489" s="92"/>
      <c r="K489" s="92"/>
      <c r="L489" s="92"/>
    </row>
    <row r="490" spans="1:12" ht="26.25" customHeight="1">
      <c r="A490" s="92"/>
      <c r="B490" s="93"/>
      <c r="C490" s="93"/>
      <c r="D490" s="93"/>
      <c r="E490" s="93"/>
      <c r="F490" s="92"/>
      <c r="G490" s="92"/>
      <c r="H490" s="92"/>
      <c r="I490" s="92"/>
      <c r="J490" s="92"/>
      <c r="K490" s="92"/>
      <c r="L490" s="92"/>
    </row>
    <row r="491" spans="1:12" ht="26.25" customHeight="1">
      <c r="A491" s="92"/>
      <c r="B491" s="93"/>
      <c r="C491" s="93"/>
      <c r="D491" s="93"/>
      <c r="E491" s="93"/>
      <c r="F491" s="92"/>
      <c r="G491" s="92"/>
      <c r="H491" s="92"/>
      <c r="I491" s="92"/>
      <c r="J491" s="92"/>
      <c r="K491" s="92"/>
      <c r="L491" s="92"/>
    </row>
    <row r="492" spans="1:12" ht="26.25" customHeight="1">
      <c r="A492" s="92"/>
      <c r="B492" s="93"/>
      <c r="C492" s="93"/>
      <c r="D492" s="93"/>
      <c r="E492" s="93"/>
      <c r="F492" s="92"/>
      <c r="G492" s="92"/>
      <c r="H492" s="92"/>
      <c r="I492" s="92"/>
      <c r="J492" s="92"/>
      <c r="K492" s="92"/>
      <c r="L492" s="92"/>
    </row>
    <row r="493" spans="1:12" ht="26.25" customHeight="1">
      <c r="A493" s="92"/>
      <c r="B493" s="93"/>
      <c r="C493" s="93"/>
      <c r="D493" s="93"/>
      <c r="E493" s="93"/>
      <c r="F493" s="92"/>
      <c r="G493" s="92"/>
      <c r="H493" s="92"/>
      <c r="I493" s="92"/>
      <c r="J493" s="92"/>
      <c r="K493" s="92"/>
      <c r="L493" s="92"/>
    </row>
    <row r="494" spans="1:12" ht="26.25" customHeight="1">
      <c r="A494" s="92"/>
      <c r="B494" s="93"/>
      <c r="C494" s="93"/>
      <c r="D494" s="93"/>
      <c r="E494" s="93"/>
      <c r="F494" s="92"/>
      <c r="G494" s="92"/>
      <c r="H494" s="92"/>
      <c r="I494" s="92"/>
      <c r="J494" s="92"/>
      <c r="K494" s="92"/>
      <c r="L494" s="92"/>
    </row>
    <row r="495" spans="1:12" ht="26.25" customHeight="1">
      <c r="A495" s="92"/>
      <c r="B495" s="93"/>
      <c r="C495" s="93"/>
      <c r="D495" s="93"/>
      <c r="E495" s="93"/>
      <c r="F495" s="92"/>
      <c r="G495" s="92"/>
      <c r="H495" s="92"/>
      <c r="I495" s="92"/>
      <c r="J495" s="92"/>
      <c r="K495" s="92"/>
      <c r="L495" s="92"/>
    </row>
    <row r="496" spans="1:12" ht="26.25" customHeight="1">
      <c r="A496" s="92"/>
      <c r="B496" s="93"/>
      <c r="C496" s="93"/>
      <c r="D496" s="93"/>
      <c r="E496" s="93"/>
      <c r="F496" s="92"/>
      <c r="G496" s="92"/>
      <c r="H496" s="92"/>
      <c r="I496" s="92"/>
      <c r="J496" s="92"/>
      <c r="K496" s="92"/>
      <c r="L496" s="92"/>
    </row>
    <row r="497" spans="1:12" ht="26.25" customHeight="1">
      <c r="A497" s="92"/>
      <c r="B497" s="93"/>
      <c r="C497" s="93"/>
      <c r="D497" s="93"/>
      <c r="E497" s="93"/>
      <c r="F497" s="92"/>
      <c r="G497" s="92"/>
      <c r="H497" s="92"/>
      <c r="I497" s="92"/>
      <c r="J497" s="92"/>
      <c r="K497" s="92"/>
      <c r="L497" s="92"/>
    </row>
    <row r="498" spans="1:12" ht="26.25" customHeight="1">
      <c r="A498" s="92"/>
      <c r="B498" s="93"/>
      <c r="C498" s="93"/>
      <c r="D498" s="93"/>
      <c r="E498" s="93"/>
      <c r="F498" s="92"/>
      <c r="G498" s="92"/>
      <c r="H498" s="92"/>
      <c r="I498" s="92"/>
      <c r="J498" s="92"/>
      <c r="K498" s="92"/>
      <c r="L498" s="92"/>
    </row>
    <row r="499" spans="1:12" ht="26.25" customHeight="1">
      <c r="A499" s="92"/>
      <c r="B499" s="93"/>
      <c r="C499" s="93"/>
      <c r="D499" s="93"/>
      <c r="E499" s="93"/>
      <c r="F499" s="92"/>
      <c r="G499" s="92"/>
      <c r="H499" s="92"/>
      <c r="I499" s="92"/>
      <c r="J499" s="92"/>
      <c r="K499" s="92"/>
      <c r="L499" s="92"/>
    </row>
    <row r="500" spans="1:12" ht="26.25" customHeight="1">
      <c r="A500" s="92"/>
      <c r="B500" s="93"/>
      <c r="C500" s="93"/>
      <c r="D500" s="93"/>
      <c r="E500" s="93"/>
      <c r="F500" s="92"/>
      <c r="G500" s="92"/>
      <c r="H500" s="92"/>
      <c r="I500" s="92"/>
      <c r="J500" s="92"/>
      <c r="K500" s="92"/>
      <c r="L500" s="92"/>
    </row>
    <row r="501" spans="1:12" ht="26.25" customHeight="1">
      <c r="A501" s="92"/>
      <c r="B501" s="93"/>
      <c r="C501" s="93"/>
      <c r="D501" s="93"/>
      <c r="E501" s="93"/>
      <c r="F501" s="92"/>
      <c r="G501" s="92"/>
      <c r="H501" s="92"/>
      <c r="I501" s="92"/>
      <c r="J501" s="92"/>
      <c r="K501" s="92"/>
      <c r="L501" s="92"/>
    </row>
    <row r="502" spans="1:12" ht="26.25" customHeight="1">
      <c r="A502" s="92"/>
      <c r="B502" s="93"/>
      <c r="C502" s="93"/>
      <c r="D502" s="93"/>
      <c r="E502" s="93"/>
      <c r="F502" s="92"/>
      <c r="G502" s="92"/>
      <c r="H502" s="92"/>
      <c r="I502" s="92"/>
      <c r="J502" s="92"/>
      <c r="K502" s="92"/>
      <c r="L502" s="92"/>
    </row>
    <row r="503" spans="1:12" ht="26.25" customHeight="1">
      <c r="A503" s="92"/>
      <c r="B503" s="93"/>
      <c r="C503" s="93"/>
      <c r="D503" s="93"/>
      <c r="E503" s="93"/>
      <c r="F503" s="92"/>
      <c r="G503" s="92"/>
      <c r="H503" s="92"/>
      <c r="I503" s="92"/>
      <c r="J503" s="92"/>
      <c r="K503" s="92"/>
      <c r="L503" s="92"/>
    </row>
    <row r="504" spans="1:12" ht="26.25" customHeight="1">
      <c r="A504" s="92"/>
      <c r="B504" s="93"/>
      <c r="C504" s="93"/>
      <c r="D504" s="93"/>
      <c r="E504" s="93"/>
      <c r="F504" s="92"/>
      <c r="G504" s="92"/>
      <c r="H504" s="92"/>
      <c r="I504" s="92"/>
      <c r="J504" s="92"/>
      <c r="K504" s="92"/>
      <c r="L504" s="92"/>
    </row>
    <row r="505" spans="1:12" ht="26.25" customHeight="1">
      <c r="A505" s="92"/>
      <c r="B505" s="93"/>
      <c r="C505" s="93"/>
      <c r="D505" s="93"/>
      <c r="E505" s="93"/>
      <c r="F505" s="92"/>
      <c r="G505" s="92"/>
      <c r="H505" s="92"/>
      <c r="I505" s="92"/>
      <c r="J505" s="92"/>
      <c r="K505" s="92"/>
      <c r="L505" s="92"/>
    </row>
    <row r="506" spans="1:12" ht="26.25" customHeight="1">
      <c r="A506" s="92"/>
      <c r="B506" s="93"/>
      <c r="C506" s="93"/>
      <c r="D506" s="93"/>
      <c r="E506" s="93"/>
      <c r="F506" s="92"/>
      <c r="G506" s="92"/>
      <c r="H506" s="92"/>
      <c r="I506" s="92"/>
      <c r="J506" s="92"/>
      <c r="K506" s="92"/>
      <c r="L506" s="92"/>
    </row>
    <row r="507" spans="1:12" ht="26.25" customHeight="1">
      <c r="A507" s="92"/>
      <c r="B507" s="93"/>
      <c r="C507" s="93"/>
      <c r="D507" s="93"/>
      <c r="E507" s="93"/>
      <c r="F507" s="92"/>
      <c r="G507" s="92"/>
      <c r="H507" s="92"/>
      <c r="I507" s="92"/>
      <c r="J507" s="92"/>
      <c r="K507" s="92"/>
      <c r="L507" s="92"/>
    </row>
    <row r="508" spans="1:12" ht="26.25" customHeight="1">
      <c r="A508" s="92"/>
      <c r="B508" s="93"/>
      <c r="C508" s="93"/>
      <c r="D508" s="93"/>
      <c r="E508" s="93"/>
      <c r="F508" s="92"/>
      <c r="G508" s="92"/>
      <c r="H508" s="92"/>
      <c r="I508" s="92"/>
      <c r="J508" s="92"/>
      <c r="K508" s="92"/>
      <c r="L508" s="92"/>
    </row>
    <row r="509" spans="1:12" ht="26.25" customHeight="1">
      <c r="A509" s="92"/>
      <c r="B509" s="93"/>
      <c r="C509" s="93"/>
      <c r="D509" s="93"/>
      <c r="E509" s="93"/>
      <c r="F509" s="92"/>
      <c r="G509" s="92"/>
      <c r="H509" s="92"/>
      <c r="I509" s="92"/>
      <c r="J509" s="92"/>
      <c r="K509" s="92"/>
      <c r="L509" s="92"/>
    </row>
    <row r="510" spans="1:12" ht="26.25" customHeight="1">
      <c r="A510" s="92"/>
      <c r="B510" s="93"/>
      <c r="C510" s="93"/>
      <c r="D510" s="93"/>
      <c r="E510" s="93"/>
      <c r="F510" s="92"/>
      <c r="G510" s="92"/>
      <c r="H510" s="92"/>
      <c r="I510" s="92"/>
      <c r="J510" s="92"/>
      <c r="K510" s="92"/>
      <c r="L510" s="92"/>
    </row>
    <row r="511" spans="1:12" ht="26.25" customHeight="1">
      <c r="A511" s="92"/>
      <c r="B511" s="93"/>
      <c r="C511" s="93"/>
      <c r="D511" s="93"/>
      <c r="E511" s="93"/>
      <c r="F511" s="92"/>
      <c r="G511" s="92"/>
      <c r="H511" s="92"/>
      <c r="I511" s="92"/>
      <c r="J511" s="92"/>
      <c r="K511" s="92"/>
      <c r="L511" s="92"/>
    </row>
    <row r="512" spans="1:12" ht="26.25" customHeight="1">
      <c r="A512" s="92"/>
      <c r="B512" s="93"/>
      <c r="C512" s="93"/>
      <c r="D512" s="93"/>
      <c r="E512" s="93"/>
      <c r="F512" s="92"/>
      <c r="G512" s="92"/>
      <c r="H512" s="92"/>
      <c r="I512" s="92"/>
      <c r="J512" s="92"/>
      <c r="K512" s="92"/>
      <c r="L512" s="92"/>
    </row>
    <row r="513" spans="1:12" ht="26.25" customHeight="1">
      <c r="A513" s="92"/>
      <c r="B513" s="93"/>
      <c r="C513" s="93"/>
      <c r="D513" s="93"/>
      <c r="E513" s="93"/>
      <c r="F513" s="92"/>
      <c r="G513" s="92"/>
      <c r="H513" s="92"/>
      <c r="I513" s="92"/>
      <c r="J513" s="92"/>
      <c r="K513" s="92"/>
      <c r="L513" s="92"/>
    </row>
    <row r="514" spans="1:12" ht="26.25" customHeight="1">
      <c r="A514" s="92"/>
      <c r="B514" s="93"/>
      <c r="C514" s="93"/>
      <c r="D514" s="93"/>
      <c r="E514" s="93"/>
      <c r="F514" s="92"/>
      <c r="G514" s="92"/>
      <c r="H514" s="92"/>
      <c r="I514" s="92"/>
      <c r="J514" s="92"/>
      <c r="K514" s="92"/>
      <c r="L514" s="92"/>
    </row>
    <row r="515" spans="1:12" ht="26.25" customHeight="1">
      <c r="A515" s="92"/>
      <c r="B515" s="93"/>
      <c r="C515" s="93"/>
      <c r="D515" s="93"/>
      <c r="E515" s="93"/>
      <c r="F515" s="92"/>
      <c r="G515" s="92"/>
      <c r="H515" s="92"/>
      <c r="I515" s="92"/>
      <c r="J515" s="92"/>
      <c r="K515" s="92"/>
      <c r="L515" s="92"/>
    </row>
    <row r="516" spans="1:12" ht="26.25" customHeight="1">
      <c r="A516" s="92"/>
      <c r="B516" s="93"/>
      <c r="C516" s="93"/>
      <c r="D516" s="93"/>
      <c r="E516" s="93"/>
      <c r="F516" s="92"/>
      <c r="G516" s="92"/>
      <c r="H516" s="92"/>
      <c r="I516" s="92"/>
      <c r="J516" s="92"/>
      <c r="K516" s="92"/>
      <c r="L516" s="92"/>
    </row>
    <row r="517" spans="1:12" ht="26.25" customHeight="1">
      <c r="A517" s="92"/>
      <c r="B517" s="93"/>
      <c r="C517" s="93"/>
      <c r="D517" s="93"/>
      <c r="E517" s="93"/>
      <c r="F517" s="92"/>
      <c r="G517" s="92"/>
      <c r="H517" s="92"/>
      <c r="I517" s="92"/>
      <c r="J517" s="92"/>
      <c r="K517" s="92"/>
      <c r="L517" s="92"/>
    </row>
    <row r="518" spans="1:12" ht="26.25" customHeight="1">
      <c r="A518" s="92"/>
      <c r="B518" s="93"/>
      <c r="C518" s="93"/>
      <c r="D518" s="93"/>
      <c r="E518" s="93"/>
      <c r="F518" s="92"/>
      <c r="G518" s="92"/>
      <c r="H518" s="92"/>
      <c r="I518" s="92"/>
      <c r="J518" s="92"/>
      <c r="K518" s="92"/>
      <c r="L518" s="92"/>
    </row>
    <row r="519" spans="1:12" ht="26.25" customHeight="1">
      <c r="A519" s="92"/>
      <c r="B519" s="93"/>
      <c r="C519" s="93"/>
      <c r="D519" s="93"/>
      <c r="E519" s="93"/>
      <c r="F519" s="92"/>
      <c r="G519" s="92"/>
      <c r="H519" s="92"/>
      <c r="I519" s="92"/>
      <c r="J519" s="92"/>
      <c r="K519" s="92"/>
      <c r="L519" s="92"/>
    </row>
    <row r="520" spans="1:12" ht="26.25" customHeight="1">
      <c r="A520" s="92"/>
      <c r="B520" s="93"/>
      <c r="C520" s="93"/>
      <c r="D520" s="93"/>
      <c r="E520" s="93"/>
      <c r="F520" s="92"/>
      <c r="G520" s="92"/>
      <c r="H520" s="92"/>
      <c r="I520" s="92"/>
      <c r="J520" s="92"/>
      <c r="K520" s="92"/>
      <c r="L520" s="92"/>
    </row>
    <row r="521" spans="1:12" ht="26.25" customHeight="1">
      <c r="A521" s="92"/>
      <c r="B521" s="93"/>
      <c r="C521" s="93"/>
      <c r="D521" s="93"/>
      <c r="E521" s="93"/>
      <c r="F521" s="92"/>
      <c r="G521" s="92"/>
      <c r="H521" s="92"/>
      <c r="I521" s="92"/>
      <c r="J521" s="92"/>
      <c r="K521" s="92"/>
      <c r="L521" s="92"/>
    </row>
    <row r="522" spans="1:12" ht="26.25" customHeight="1">
      <c r="A522" s="92"/>
      <c r="B522" s="93"/>
      <c r="C522" s="93"/>
      <c r="D522" s="93"/>
      <c r="E522" s="93"/>
      <c r="F522" s="92"/>
      <c r="G522" s="92"/>
      <c r="H522" s="92"/>
      <c r="I522" s="92"/>
      <c r="J522" s="92"/>
      <c r="K522" s="92"/>
      <c r="L522" s="92"/>
    </row>
    <row r="523" spans="1:12" ht="26.25" customHeight="1">
      <c r="A523" s="92"/>
      <c r="B523" s="93"/>
      <c r="C523" s="93"/>
      <c r="D523" s="93"/>
      <c r="E523" s="93"/>
      <c r="F523" s="92"/>
      <c r="G523" s="92"/>
      <c r="H523" s="92"/>
      <c r="I523" s="92"/>
      <c r="J523" s="92"/>
      <c r="K523" s="92"/>
      <c r="L523" s="92"/>
    </row>
    <row r="524" spans="1:12" ht="26.25" customHeight="1">
      <c r="A524" s="92"/>
      <c r="B524" s="93"/>
      <c r="C524" s="93"/>
      <c r="D524" s="93"/>
      <c r="E524" s="93"/>
      <c r="F524" s="92"/>
      <c r="G524" s="92"/>
      <c r="H524" s="92"/>
      <c r="I524" s="92"/>
      <c r="J524" s="92"/>
      <c r="K524" s="92"/>
      <c r="L524" s="92"/>
    </row>
    <row r="525" spans="1:12" ht="26.25" customHeight="1">
      <c r="A525" s="92"/>
      <c r="B525" s="93"/>
      <c r="C525" s="93"/>
      <c r="D525" s="93"/>
      <c r="E525" s="93"/>
      <c r="F525" s="92"/>
      <c r="G525" s="92"/>
      <c r="H525" s="92"/>
      <c r="I525" s="92"/>
      <c r="J525" s="92"/>
      <c r="K525" s="92"/>
      <c r="L525" s="92"/>
    </row>
    <row r="526" spans="1:12" ht="26.25" customHeight="1">
      <c r="A526" s="92"/>
      <c r="B526" s="93"/>
      <c r="C526" s="93"/>
      <c r="D526" s="93"/>
      <c r="E526" s="93"/>
      <c r="F526" s="92"/>
      <c r="G526" s="92"/>
      <c r="H526" s="92"/>
      <c r="I526" s="92"/>
      <c r="J526" s="92"/>
      <c r="K526" s="92"/>
      <c r="L526" s="92"/>
    </row>
    <row r="527" spans="1:12" ht="26.25" customHeight="1">
      <c r="A527" s="92"/>
      <c r="B527" s="93"/>
      <c r="C527" s="93"/>
      <c r="D527" s="93"/>
      <c r="E527" s="93"/>
      <c r="F527" s="92"/>
      <c r="G527" s="92"/>
      <c r="H527" s="92"/>
      <c r="I527" s="92"/>
      <c r="J527" s="92"/>
      <c r="K527" s="92"/>
      <c r="L527" s="92"/>
    </row>
    <row r="528" spans="1:12" ht="26.25" customHeight="1">
      <c r="A528" s="92"/>
      <c r="B528" s="93"/>
      <c r="C528" s="93"/>
      <c r="D528" s="93"/>
      <c r="E528" s="93"/>
      <c r="F528" s="92"/>
      <c r="G528" s="92"/>
      <c r="H528" s="92"/>
      <c r="I528" s="92"/>
      <c r="J528" s="92"/>
      <c r="K528" s="92"/>
      <c r="L528" s="92"/>
    </row>
    <row r="529" spans="1:12" ht="26.25" customHeight="1">
      <c r="A529" s="92"/>
      <c r="B529" s="93"/>
      <c r="C529" s="93"/>
      <c r="D529" s="93"/>
      <c r="E529" s="93"/>
      <c r="F529" s="92"/>
      <c r="G529" s="92"/>
      <c r="H529" s="92"/>
      <c r="I529" s="92"/>
      <c r="J529" s="92"/>
      <c r="K529" s="92"/>
      <c r="L529" s="92"/>
    </row>
    <row r="530" spans="1:12" ht="26.25" customHeight="1">
      <c r="A530" s="92"/>
      <c r="B530" s="93"/>
      <c r="C530" s="93"/>
      <c r="D530" s="93"/>
      <c r="E530" s="93"/>
      <c r="F530" s="92"/>
      <c r="G530" s="92"/>
      <c r="H530" s="92"/>
      <c r="I530" s="92"/>
      <c r="J530" s="92"/>
      <c r="K530" s="92"/>
      <c r="L530" s="92"/>
    </row>
    <row r="531" spans="1:12" ht="26.25" customHeight="1">
      <c r="A531" s="92"/>
      <c r="B531" s="93"/>
      <c r="C531" s="93"/>
      <c r="D531" s="93"/>
      <c r="E531" s="93"/>
      <c r="F531" s="92"/>
      <c r="G531" s="92"/>
      <c r="H531" s="92"/>
      <c r="I531" s="92"/>
      <c r="J531" s="92"/>
      <c r="K531" s="92"/>
      <c r="L531" s="92"/>
    </row>
    <row r="532" spans="1:12" ht="26.25" customHeight="1">
      <c r="A532" s="92"/>
      <c r="B532" s="93"/>
      <c r="C532" s="93"/>
      <c r="D532" s="93"/>
      <c r="E532" s="93"/>
      <c r="F532" s="92"/>
      <c r="G532" s="92"/>
      <c r="H532" s="92"/>
      <c r="I532" s="92"/>
      <c r="J532" s="92"/>
      <c r="K532" s="92"/>
      <c r="L532" s="92"/>
    </row>
    <row r="533" spans="1:12" ht="26.25" customHeight="1">
      <c r="A533" s="92"/>
      <c r="B533" s="93"/>
      <c r="C533" s="93"/>
      <c r="D533" s="93"/>
      <c r="E533" s="93"/>
      <c r="F533" s="92"/>
      <c r="G533" s="92"/>
      <c r="H533" s="92"/>
      <c r="I533" s="92"/>
      <c r="J533" s="92"/>
      <c r="K533" s="92"/>
      <c r="L533" s="92"/>
    </row>
    <row r="534" spans="1:12" ht="26.25" customHeight="1">
      <c r="A534" s="92"/>
      <c r="B534" s="93"/>
      <c r="C534" s="93"/>
      <c r="D534" s="93"/>
      <c r="E534" s="93"/>
      <c r="F534" s="92"/>
      <c r="G534" s="92"/>
      <c r="H534" s="92"/>
      <c r="I534" s="92"/>
      <c r="J534" s="92"/>
      <c r="K534" s="92"/>
      <c r="L534" s="92"/>
    </row>
    <row r="535" spans="1:12" ht="26.25" customHeight="1">
      <c r="A535" s="92"/>
      <c r="B535" s="93"/>
      <c r="C535" s="93"/>
      <c r="D535" s="93"/>
      <c r="E535" s="93"/>
      <c r="F535" s="92"/>
      <c r="G535" s="92"/>
      <c r="H535" s="92"/>
      <c r="I535" s="92"/>
      <c r="J535" s="92"/>
      <c r="K535" s="92"/>
      <c r="L535" s="92"/>
    </row>
    <row r="536" spans="1:12" ht="26.25" customHeight="1">
      <c r="A536" s="92"/>
      <c r="B536" s="93"/>
      <c r="C536" s="93"/>
      <c r="D536" s="93"/>
      <c r="E536" s="93"/>
      <c r="F536" s="92"/>
      <c r="G536" s="92"/>
      <c r="H536" s="92"/>
      <c r="I536" s="92"/>
      <c r="J536" s="92"/>
      <c r="K536" s="92"/>
      <c r="L536" s="92"/>
    </row>
    <row r="537" spans="1:12" ht="26.25" customHeight="1">
      <c r="A537" s="92"/>
      <c r="B537" s="93"/>
      <c r="C537" s="93"/>
      <c r="D537" s="93"/>
      <c r="E537" s="93"/>
      <c r="F537" s="92"/>
      <c r="G537" s="92"/>
      <c r="H537" s="92"/>
      <c r="I537" s="92"/>
      <c r="J537" s="92"/>
      <c r="K537" s="92"/>
      <c r="L537" s="92"/>
    </row>
    <row r="538" spans="1:12" ht="26.25" customHeight="1">
      <c r="A538" s="92"/>
      <c r="B538" s="93"/>
      <c r="C538" s="93"/>
      <c r="D538" s="93"/>
      <c r="E538" s="93"/>
      <c r="F538" s="92"/>
      <c r="G538" s="92"/>
      <c r="H538" s="92"/>
      <c r="I538" s="92"/>
      <c r="J538" s="92"/>
      <c r="K538" s="92"/>
      <c r="L538" s="92"/>
    </row>
    <row r="539" spans="1:12" ht="26.25" customHeight="1">
      <c r="A539" s="92"/>
      <c r="B539" s="93"/>
      <c r="C539" s="93"/>
      <c r="D539" s="93"/>
      <c r="E539" s="93"/>
      <c r="F539" s="92"/>
      <c r="G539" s="92"/>
      <c r="H539" s="92"/>
      <c r="I539" s="92"/>
      <c r="J539" s="92"/>
      <c r="K539" s="92"/>
      <c r="L539" s="92"/>
    </row>
    <row r="540" spans="1:12" ht="26.25" customHeight="1">
      <c r="A540" s="92"/>
      <c r="B540" s="93"/>
      <c r="C540" s="93"/>
      <c r="D540" s="93"/>
      <c r="E540" s="93"/>
      <c r="F540" s="92"/>
      <c r="G540" s="92"/>
      <c r="H540" s="92"/>
      <c r="I540" s="92"/>
      <c r="J540" s="92"/>
      <c r="K540" s="92"/>
      <c r="L540" s="92"/>
    </row>
    <row r="541" spans="1:12" ht="26.25" customHeight="1">
      <c r="A541" s="92"/>
      <c r="B541" s="93"/>
      <c r="C541" s="93"/>
      <c r="D541" s="93"/>
      <c r="E541" s="93"/>
      <c r="F541" s="92"/>
      <c r="G541" s="92"/>
      <c r="H541" s="92"/>
      <c r="I541" s="92"/>
      <c r="J541" s="92"/>
      <c r="K541" s="92"/>
      <c r="L541" s="92"/>
    </row>
    <row r="542" spans="1:12" ht="26.25" customHeight="1">
      <c r="A542" s="92"/>
      <c r="B542" s="93"/>
      <c r="C542" s="93"/>
      <c r="D542" s="93"/>
      <c r="E542" s="93"/>
      <c r="F542" s="92"/>
      <c r="G542" s="92"/>
      <c r="H542" s="92"/>
      <c r="I542" s="92"/>
      <c r="J542" s="92"/>
      <c r="K542" s="92"/>
      <c r="L542" s="92"/>
    </row>
    <row r="543" spans="1:12" ht="26.25" customHeight="1">
      <c r="A543" s="92"/>
      <c r="B543" s="93"/>
      <c r="C543" s="93"/>
      <c r="D543" s="93"/>
      <c r="E543" s="93"/>
      <c r="F543" s="92"/>
      <c r="G543" s="92"/>
      <c r="H543" s="92"/>
      <c r="I543" s="92"/>
      <c r="J543" s="92"/>
      <c r="K543" s="92"/>
      <c r="L543" s="92"/>
    </row>
    <row r="544" spans="1:12" ht="26.25" customHeight="1">
      <c r="A544" s="92"/>
      <c r="B544" s="93"/>
      <c r="C544" s="93"/>
      <c r="D544" s="93"/>
      <c r="E544" s="93"/>
      <c r="F544" s="92"/>
      <c r="G544" s="92"/>
      <c r="H544" s="92"/>
      <c r="I544" s="92"/>
      <c r="J544" s="92"/>
      <c r="K544" s="92"/>
      <c r="L544" s="92"/>
    </row>
    <row r="545" spans="1:12" ht="26.25" customHeight="1">
      <c r="A545" s="92"/>
      <c r="B545" s="93"/>
      <c r="C545" s="93"/>
      <c r="D545" s="93"/>
      <c r="E545" s="93"/>
      <c r="F545" s="92"/>
      <c r="G545" s="92"/>
      <c r="H545" s="92"/>
      <c r="I545" s="92"/>
      <c r="J545" s="92"/>
      <c r="K545" s="92"/>
      <c r="L545" s="92"/>
    </row>
    <row r="546" spans="1:12" ht="26.25" customHeight="1">
      <c r="A546" s="92"/>
      <c r="B546" s="93"/>
      <c r="C546" s="93"/>
      <c r="D546" s="93"/>
      <c r="E546" s="93"/>
      <c r="F546" s="92"/>
      <c r="G546" s="92"/>
      <c r="H546" s="92"/>
      <c r="I546" s="92"/>
      <c r="J546" s="92"/>
      <c r="K546" s="92"/>
      <c r="L546" s="92"/>
    </row>
    <row r="547" spans="1:12" ht="26.25" customHeight="1">
      <c r="A547" s="92"/>
      <c r="B547" s="93"/>
      <c r="C547" s="93"/>
      <c r="D547" s="93"/>
      <c r="E547" s="93"/>
      <c r="F547" s="92"/>
      <c r="G547" s="92"/>
      <c r="H547" s="92"/>
      <c r="I547" s="92"/>
      <c r="J547" s="92"/>
      <c r="K547" s="92"/>
      <c r="L547" s="92"/>
    </row>
    <row r="548" spans="1:12" ht="26.25" customHeight="1">
      <c r="A548" s="92"/>
      <c r="B548" s="93"/>
      <c r="C548" s="93"/>
      <c r="D548" s="93"/>
      <c r="E548" s="93"/>
      <c r="F548" s="92"/>
      <c r="G548" s="92"/>
      <c r="H548" s="92"/>
      <c r="I548" s="92"/>
      <c r="J548" s="92"/>
      <c r="K548" s="92"/>
      <c r="L548" s="92"/>
    </row>
    <row r="549" spans="1:12" ht="26.25" customHeight="1">
      <c r="A549" s="92"/>
      <c r="B549" s="93"/>
      <c r="C549" s="93"/>
      <c r="D549" s="93"/>
      <c r="E549" s="93"/>
      <c r="F549" s="92"/>
      <c r="G549" s="92"/>
      <c r="H549" s="92"/>
      <c r="I549" s="92"/>
      <c r="J549" s="92"/>
      <c r="K549" s="92"/>
      <c r="L549" s="92"/>
    </row>
    <row r="550" spans="1:12" ht="26.25" customHeight="1">
      <c r="A550" s="92"/>
      <c r="B550" s="93"/>
      <c r="C550" s="93"/>
      <c r="D550" s="93"/>
      <c r="E550" s="93"/>
      <c r="F550" s="92"/>
      <c r="G550" s="92"/>
      <c r="H550" s="92"/>
      <c r="I550" s="92"/>
      <c r="J550" s="92"/>
      <c r="K550" s="92"/>
      <c r="L550" s="92"/>
    </row>
    <row r="551" spans="1:12" ht="26.25" customHeight="1">
      <c r="A551" s="92"/>
      <c r="B551" s="93"/>
      <c r="C551" s="93"/>
      <c r="D551" s="93"/>
      <c r="E551" s="93"/>
      <c r="F551" s="92"/>
      <c r="G551" s="92"/>
      <c r="H551" s="92"/>
      <c r="I551" s="92"/>
      <c r="J551" s="92"/>
      <c r="K551" s="92"/>
      <c r="L551" s="92"/>
    </row>
    <row r="552" spans="1:12" ht="26.25" customHeight="1">
      <c r="A552" s="92"/>
      <c r="B552" s="93"/>
      <c r="C552" s="93"/>
      <c r="D552" s="93"/>
      <c r="E552" s="93"/>
      <c r="F552" s="92"/>
      <c r="G552" s="92"/>
      <c r="H552" s="92"/>
      <c r="I552" s="92"/>
      <c r="J552" s="92"/>
      <c r="K552" s="92"/>
      <c r="L552" s="92"/>
    </row>
    <row r="553" spans="1:12" ht="26.25" customHeight="1">
      <c r="A553" s="92"/>
      <c r="B553" s="93"/>
      <c r="C553" s="93"/>
      <c r="D553" s="93"/>
      <c r="E553" s="93"/>
      <c r="F553" s="92"/>
      <c r="G553" s="92"/>
      <c r="H553" s="92"/>
      <c r="I553" s="92"/>
      <c r="J553" s="92"/>
      <c r="K553" s="92"/>
      <c r="L553" s="92"/>
    </row>
    <row r="554" spans="1:12" ht="26.25" customHeight="1">
      <c r="A554" s="92"/>
      <c r="B554" s="93"/>
      <c r="C554" s="93"/>
      <c r="D554" s="93"/>
      <c r="E554" s="93"/>
      <c r="F554" s="92"/>
      <c r="G554" s="92"/>
      <c r="H554" s="92"/>
      <c r="I554" s="92"/>
      <c r="J554" s="92"/>
      <c r="K554" s="92"/>
      <c r="L554" s="92"/>
    </row>
    <row r="555" spans="1:12" ht="26.25" customHeight="1">
      <c r="A555" s="92"/>
      <c r="B555" s="93"/>
      <c r="C555" s="93"/>
      <c r="D555" s="93"/>
      <c r="E555" s="93"/>
      <c r="F555" s="92"/>
      <c r="G555" s="92"/>
      <c r="H555" s="92"/>
      <c r="I555" s="92"/>
      <c r="J555" s="92"/>
      <c r="K555" s="92"/>
      <c r="L555" s="92"/>
    </row>
    <row r="556" spans="1:12" ht="26.25" customHeight="1">
      <c r="A556" s="92"/>
      <c r="B556" s="93"/>
      <c r="C556" s="93"/>
      <c r="D556" s="93"/>
      <c r="E556" s="93"/>
      <c r="F556" s="92"/>
      <c r="G556" s="92"/>
      <c r="H556" s="92"/>
      <c r="I556" s="92"/>
      <c r="J556" s="92"/>
      <c r="K556" s="92"/>
      <c r="L556" s="92"/>
    </row>
    <row r="557" spans="1:12" ht="26.25" customHeight="1">
      <c r="A557" s="92"/>
      <c r="B557" s="93"/>
      <c r="C557" s="93"/>
      <c r="D557" s="93"/>
      <c r="E557" s="93"/>
      <c r="F557" s="92"/>
      <c r="G557" s="92"/>
      <c r="H557" s="92"/>
      <c r="I557" s="92"/>
      <c r="J557" s="92"/>
      <c r="K557" s="92"/>
      <c r="L557" s="92"/>
    </row>
    <row r="558" spans="1:12" ht="26.25" customHeight="1">
      <c r="A558" s="92"/>
      <c r="B558" s="93"/>
      <c r="C558" s="93"/>
      <c r="D558" s="93"/>
      <c r="E558" s="93"/>
      <c r="F558" s="92"/>
      <c r="G558" s="92"/>
      <c r="H558" s="92"/>
      <c r="I558" s="92"/>
      <c r="J558" s="92"/>
      <c r="K558" s="92"/>
      <c r="L558" s="92"/>
    </row>
    <row r="559" spans="1:12" ht="26.25" customHeight="1">
      <c r="A559" s="92"/>
      <c r="B559" s="93"/>
      <c r="C559" s="93"/>
      <c r="D559" s="93"/>
      <c r="E559" s="93"/>
      <c r="F559" s="92"/>
      <c r="G559" s="92"/>
      <c r="H559" s="92"/>
      <c r="I559" s="92"/>
      <c r="J559" s="92"/>
      <c r="K559" s="92"/>
      <c r="L559" s="92"/>
    </row>
    <row r="560" spans="1:12" ht="26.25" customHeight="1">
      <c r="A560" s="92"/>
      <c r="B560" s="93"/>
      <c r="C560" s="93"/>
      <c r="D560" s="93"/>
      <c r="E560" s="93"/>
      <c r="F560" s="92"/>
      <c r="G560" s="92"/>
      <c r="H560" s="92"/>
      <c r="I560" s="92"/>
      <c r="J560" s="92"/>
      <c r="K560" s="92"/>
      <c r="L560" s="92"/>
    </row>
    <row r="561" spans="1:12" ht="26.25" customHeight="1">
      <c r="A561" s="92"/>
      <c r="B561" s="93"/>
      <c r="C561" s="93"/>
      <c r="D561" s="93"/>
      <c r="E561" s="93"/>
      <c r="F561" s="92"/>
      <c r="G561" s="92"/>
      <c r="H561" s="92"/>
      <c r="I561" s="92"/>
      <c r="J561" s="92"/>
      <c r="K561" s="92"/>
      <c r="L561" s="92"/>
    </row>
    <row r="562" spans="1:12" ht="26.25" customHeight="1">
      <c r="A562" s="92"/>
      <c r="B562" s="93"/>
      <c r="C562" s="93"/>
      <c r="D562" s="93"/>
      <c r="E562" s="93"/>
      <c r="F562" s="92"/>
      <c r="G562" s="92"/>
      <c r="H562" s="92"/>
      <c r="I562" s="92"/>
      <c r="J562" s="92"/>
      <c r="K562" s="92"/>
      <c r="L562" s="92"/>
    </row>
    <row r="563" spans="1:12" ht="26.25" customHeight="1">
      <c r="A563" s="92"/>
      <c r="B563" s="93"/>
      <c r="C563" s="93"/>
      <c r="D563" s="93"/>
      <c r="E563" s="93"/>
      <c r="F563" s="92"/>
      <c r="G563" s="92"/>
      <c r="H563" s="92"/>
      <c r="I563" s="92"/>
      <c r="J563" s="92"/>
      <c r="K563" s="92"/>
      <c r="L563" s="92"/>
    </row>
    <row r="564" spans="1:12" ht="26.25" customHeight="1">
      <c r="A564" s="92"/>
      <c r="B564" s="93"/>
      <c r="C564" s="93"/>
      <c r="D564" s="93"/>
      <c r="E564" s="93"/>
      <c r="F564" s="92"/>
      <c r="G564" s="92"/>
      <c r="H564" s="92"/>
      <c r="I564" s="92"/>
      <c r="J564" s="92"/>
      <c r="K564" s="92"/>
      <c r="L564" s="92"/>
    </row>
    <row r="565" spans="1:12" ht="26.25" customHeight="1">
      <c r="A565" s="92"/>
      <c r="B565" s="93"/>
      <c r="C565" s="93"/>
      <c r="D565" s="93"/>
      <c r="E565" s="93"/>
      <c r="F565" s="92"/>
      <c r="G565" s="92"/>
      <c r="H565" s="92"/>
      <c r="I565" s="92"/>
      <c r="J565" s="92"/>
      <c r="K565" s="92"/>
      <c r="L565" s="92"/>
    </row>
    <row r="566" spans="1:12" ht="26.25" customHeight="1">
      <c r="A566" s="92"/>
      <c r="B566" s="93"/>
      <c r="C566" s="93"/>
      <c r="D566" s="93"/>
      <c r="E566" s="93"/>
      <c r="F566" s="92"/>
      <c r="G566" s="92"/>
      <c r="H566" s="92"/>
      <c r="I566" s="92"/>
      <c r="J566" s="92"/>
      <c r="K566" s="92"/>
      <c r="L566" s="92"/>
    </row>
    <row r="567" spans="1:12" ht="26.25" customHeight="1">
      <c r="A567" s="92"/>
      <c r="B567" s="93"/>
      <c r="C567" s="93"/>
      <c r="D567" s="93"/>
      <c r="E567" s="93"/>
      <c r="F567" s="92"/>
      <c r="G567" s="92"/>
      <c r="H567" s="92"/>
      <c r="I567" s="92"/>
      <c r="J567" s="92"/>
      <c r="K567" s="92"/>
      <c r="L567" s="92"/>
    </row>
    <row r="568" spans="1:12" ht="26.25" customHeight="1">
      <c r="A568" s="92"/>
      <c r="B568" s="93"/>
      <c r="C568" s="93"/>
      <c r="D568" s="93"/>
      <c r="E568" s="93"/>
      <c r="F568" s="92"/>
      <c r="G568" s="92"/>
      <c r="H568" s="92"/>
      <c r="I568" s="92"/>
      <c r="J568" s="92"/>
      <c r="K568" s="92"/>
      <c r="L568" s="92"/>
    </row>
    <row r="569" spans="1:12" ht="26.25" customHeight="1">
      <c r="A569" s="92"/>
      <c r="B569" s="93"/>
      <c r="C569" s="93"/>
      <c r="D569" s="93"/>
      <c r="E569" s="93"/>
      <c r="F569" s="92"/>
      <c r="G569" s="92"/>
      <c r="H569" s="92"/>
      <c r="I569" s="92"/>
      <c r="J569" s="92"/>
      <c r="K569" s="92"/>
      <c r="L569" s="92"/>
    </row>
    <row r="570" spans="1:12" ht="26.25" customHeight="1">
      <c r="A570" s="92"/>
      <c r="B570" s="93"/>
      <c r="C570" s="93"/>
      <c r="D570" s="93"/>
      <c r="E570" s="93"/>
      <c r="F570" s="92"/>
      <c r="G570" s="92"/>
      <c r="H570" s="92"/>
      <c r="I570" s="92"/>
      <c r="J570" s="92"/>
      <c r="K570" s="92"/>
      <c r="L570" s="92"/>
    </row>
    <row r="571" spans="1:12" ht="26.25" customHeight="1">
      <c r="A571" s="92"/>
      <c r="B571" s="93"/>
      <c r="C571" s="93"/>
      <c r="D571" s="93"/>
      <c r="E571" s="93"/>
      <c r="F571" s="92"/>
      <c r="G571" s="92"/>
      <c r="H571" s="92"/>
      <c r="I571" s="92"/>
      <c r="J571" s="92"/>
      <c r="K571" s="92"/>
      <c r="L571" s="92"/>
    </row>
    <row r="572" spans="1:12" ht="26.25" customHeight="1">
      <c r="A572" s="92"/>
      <c r="B572" s="93"/>
      <c r="C572" s="93"/>
      <c r="D572" s="93"/>
      <c r="E572" s="93"/>
      <c r="F572" s="92"/>
      <c r="G572" s="92"/>
      <c r="H572" s="92"/>
      <c r="I572" s="92"/>
      <c r="J572" s="92"/>
      <c r="K572" s="92"/>
      <c r="L572" s="92"/>
    </row>
    <row r="573" spans="1:12" ht="26.25" customHeight="1">
      <c r="A573" s="92"/>
      <c r="B573" s="93"/>
      <c r="C573" s="93"/>
      <c r="D573" s="93"/>
      <c r="E573" s="93"/>
      <c r="F573" s="92"/>
      <c r="G573" s="92"/>
      <c r="H573" s="92"/>
      <c r="I573" s="92"/>
      <c r="J573" s="92"/>
      <c r="K573" s="92"/>
      <c r="L573" s="92"/>
    </row>
    <row r="574" spans="1:12" ht="26.25" customHeight="1">
      <c r="A574" s="92"/>
      <c r="B574" s="93"/>
      <c r="C574" s="93"/>
      <c r="D574" s="93"/>
      <c r="E574" s="93"/>
      <c r="F574" s="92"/>
      <c r="G574" s="92"/>
      <c r="H574" s="92"/>
      <c r="I574" s="92"/>
      <c r="J574" s="92"/>
      <c r="K574" s="92"/>
      <c r="L574" s="92"/>
    </row>
    <row r="575" spans="1:12" ht="26.25" customHeight="1">
      <c r="A575" s="92"/>
      <c r="B575" s="93"/>
      <c r="C575" s="93"/>
      <c r="D575" s="93"/>
      <c r="E575" s="93"/>
      <c r="F575" s="92"/>
      <c r="G575" s="92"/>
      <c r="H575" s="92"/>
      <c r="I575" s="92"/>
      <c r="J575" s="92"/>
      <c r="K575" s="92"/>
      <c r="L575" s="92"/>
    </row>
    <row r="576" spans="1:12" ht="26.25" customHeight="1">
      <c r="A576" s="92"/>
      <c r="B576" s="93"/>
      <c r="C576" s="93"/>
      <c r="D576" s="93"/>
      <c r="E576" s="93"/>
      <c r="F576" s="92"/>
      <c r="G576" s="92"/>
      <c r="H576" s="92"/>
      <c r="I576" s="92"/>
      <c r="J576" s="92"/>
      <c r="K576" s="92"/>
      <c r="L576" s="92"/>
    </row>
    <row r="577" spans="1:12" ht="26.25" customHeight="1">
      <c r="A577" s="92"/>
      <c r="B577" s="93"/>
      <c r="C577" s="93"/>
      <c r="D577" s="93"/>
      <c r="E577" s="93"/>
      <c r="F577" s="92"/>
      <c r="G577" s="92"/>
      <c r="H577" s="92"/>
      <c r="I577" s="92"/>
      <c r="J577" s="92"/>
      <c r="K577" s="92"/>
      <c r="L577" s="92"/>
    </row>
    <row r="578" spans="1:12" ht="26.25" customHeight="1">
      <c r="A578" s="92"/>
      <c r="B578" s="93"/>
      <c r="C578" s="93"/>
      <c r="D578" s="93"/>
      <c r="E578" s="93"/>
      <c r="F578" s="92"/>
      <c r="G578" s="92"/>
      <c r="H578" s="92"/>
      <c r="I578" s="92"/>
      <c r="J578" s="92"/>
      <c r="K578" s="92"/>
      <c r="L578" s="92"/>
    </row>
    <row r="579" spans="1:12" ht="26.25" customHeight="1">
      <c r="A579" s="92"/>
      <c r="B579" s="93"/>
      <c r="C579" s="93"/>
      <c r="D579" s="93"/>
      <c r="E579" s="93"/>
      <c r="F579" s="92"/>
      <c r="G579" s="92"/>
      <c r="H579" s="92"/>
      <c r="I579" s="92"/>
      <c r="J579" s="92"/>
      <c r="K579" s="92"/>
      <c r="L579" s="92"/>
    </row>
    <row r="580" spans="1:12" ht="26.25" customHeight="1">
      <c r="A580" s="92"/>
      <c r="B580" s="93"/>
      <c r="C580" s="93"/>
      <c r="D580" s="93"/>
      <c r="E580" s="93"/>
      <c r="F580" s="92"/>
      <c r="G580" s="92"/>
      <c r="H580" s="92"/>
      <c r="I580" s="92"/>
      <c r="J580" s="92"/>
      <c r="K580" s="92"/>
      <c r="L580" s="92"/>
    </row>
    <row r="581" spans="1:12" ht="26.25" customHeight="1">
      <c r="A581" s="92"/>
      <c r="B581" s="93"/>
      <c r="C581" s="93"/>
      <c r="D581" s="93"/>
      <c r="E581" s="93"/>
      <c r="F581" s="92"/>
      <c r="G581" s="92"/>
      <c r="H581" s="92"/>
      <c r="I581" s="92"/>
      <c r="J581" s="92"/>
      <c r="K581" s="92"/>
      <c r="L581" s="92"/>
    </row>
    <row r="582" spans="1:12" ht="26.25" customHeight="1">
      <c r="A582" s="92"/>
      <c r="B582" s="93"/>
      <c r="C582" s="93"/>
      <c r="D582" s="93"/>
      <c r="E582" s="93"/>
      <c r="F582" s="92"/>
      <c r="G582" s="92"/>
      <c r="H582" s="92"/>
      <c r="I582" s="92"/>
      <c r="J582" s="92"/>
      <c r="K582" s="92"/>
      <c r="L582" s="92"/>
    </row>
    <row r="583" spans="1:12" ht="26.25" customHeight="1">
      <c r="A583" s="92"/>
      <c r="B583" s="93"/>
      <c r="C583" s="93"/>
      <c r="D583" s="93"/>
      <c r="E583" s="93"/>
      <c r="F583" s="92"/>
      <c r="G583" s="92"/>
      <c r="H583" s="92"/>
      <c r="I583" s="92"/>
      <c r="J583" s="92"/>
      <c r="K583" s="92"/>
      <c r="L583" s="92"/>
    </row>
    <row r="584" spans="1:12" ht="26.25" customHeight="1">
      <c r="A584" s="92"/>
      <c r="B584" s="93"/>
      <c r="C584" s="93"/>
      <c r="D584" s="93"/>
      <c r="E584" s="93"/>
      <c r="F584" s="92"/>
      <c r="G584" s="92"/>
      <c r="H584" s="92"/>
      <c r="I584" s="92"/>
      <c r="J584" s="92"/>
      <c r="K584" s="92"/>
      <c r="L584" s="92"/>
    </row>
    <row r="585" spans="1:12" ht="26.25" customHeight="1">
      <c r="A585" s="92"/>
      <c r="B585" s="93"/>
      <c r="C585" s="93"/>
      <c r="D585" s="93"/>
      <c r="E585" s="93"/>
      <c r="F585" s="92"/>
      <c r="G585" s="92"/>
      <c r="H585" s="92"/>
      <c r="I585" s="92"/>
      <c r="J585" s="92"/>
      <c r="K585" s="92"/>
      <c r="L585" s="92"/>
    </row>
    <row r="586" spans="1:12" ht="26.25" customHeight="1">
      <c r="A586" s="92"/>
      <c r="B586" s="93"/>
      <c r="C586" s="93"/>
      <c r="D586" s="93"/>
      <c r="E586" s="93"/>
      <c r="F586" s="92"/>
      <c r="G586" s="92"/>
      <c r="H586" s="92"/>
      <c r="I586" s="92"/>
      <c r="J586" s="92"/>
      <c r="K586" s="92"/>
      <c r="L586" s="92"/>
    </row>
    <row r="587" spans="1:12" ht="26.25" customHeight="1">
      <c r="A587" s="92"/>
      <c r="B587" s="93"/>
      <c r="C587" s="93"/>
      <c r="D587" s="93"/>
      <c r="E587" s="93"/>
      <c r="F587" s="92"/>
      <c r="G587" s="92"/>
      <c r="H587" s="92"/>
      <c r="I587" s="92"/>
      <c r="J587" s="92"/>
      <c r="K587" s="92"/>
      <c r="L587" s="92"/>
    </row>
    <row r="588" spans="1:12" ht="26.25" customHeight="1">
      <c r="A588" s="92"/>
      <c r="B588" s="93"/>
      <c r="C588" s="93"/>
      <c r="D588" s="93"/>
      <c r="E588" s="93"/>
      <c r="F588" s="92"/>
      <c r="G588" s="92"/>
      <c r="H588" s="92"/>
      <c r="I588" s="92"/>
      <c r="J588" s="92"/>
      <c r="K588" s="92"/>
      <c r="L588" s="92"/>
    </row>
    <row r="589" spans="1:12" ht="26.25" customHeight="1">
      <c r="A589" s="92"/>
      <c r="B589" s="93"/>
      <c r="C589" s="93"/>
      <c r="D589" s="93"/>
      <c r="E589" s="93"/>
      <c r="F589" s="92"/>
      <c r="G589" s="92"/>
      <c r="H589" s="92"/>
      <c r="I589" s="92"/>
      <c r="J589" s="92"/>
      <c r="K589" s="92"/>
      <c r="L589" s="92"/>
    </row>
    <row r="590" spans="1:12" ht="26.25" customHeight="1">
      <c r="A590" s="92"/>
      <c r="B590" s="93"/>
      <c r="C590" s="93"/>
      <c r="D590" s="93"/>
      <c r="E590" s="93"/>
      <c r="F590" s="92"/>
      <c r="G590" s="92"/>
      <c r="H590" s="92"/>
      <c r="I590" s="92"/>
      <c r="J590" s="92"/>
      <c r="K590" s="92"/>
      <c r="L590" s="92"/>
    </row>
    <row r="591" spans="1:12" ht="26.25" customHeight="1">
      <c r="A591" s="92"/>
      <c r="B591" s="93"/>
      <c r="C591" s="93"/>
      <c r="D591" s="93"/>
      <c r="E591" s="93"/>
      <c r="F591" s="92"/>
      <c r="G591" s="92"/>
      <c r="H591" s="92"/>
      <c r="I591" s="92"/>
      <c r="J591" s="92"/>
      <c r="K591" s="92"/>
      <c r="L591" s="92"/>
    </row>
    <row r="592" spans="1:12" ht="26.25" customHeight="1">
      <c r="A592" s="92"/>
      <c r="B592" s="93"/>
      <c r="C592" s="93"/>
      <c r="D592" s="93"/>
      <c r="E592" s="93"/>
      <c r="F592" s="92"/>
      <c r="G592" s="92"/>
      <c r="H592" s="92"/>
      <c r="I592" s="92"/>
      <c r="J592" s="92"/>
      <c r="K592" s="92"/>
      <c r="L592" s="92"/>
    </row>
    <row r="593" spans="1:12" ht="26.25" customHeight="1">
      <c r="A593" s="92"/>
      <c r="B593" s="93"/>
      <c r="C593" s="93"/>
      <c r="D593" s="93"/>
      <c r="E593" s="93"/>
      <c r="F593" s="92"/>
      <c r="G593" s="92"/>
      <c r="H593" s="92"/>
      <c r="I593" s="92"/>
      <c r="J593" s="92"/>
      <c r="K593" s="92"/>
      <c r="L593" s="92"/>
    </row>
    <row r="594" spans="1:12" ht="26.25" customHeight="1">
      <c r="A594" s="92"/>
      <c r="B594" s="93"/>
      <c r="C594" s="93"/>
      <c r="D594" s="93"/>
      <c r="E594" s="93"/>
      <c r="F594" s="92"/>
      <c r="G594" s="92"/>
      <c r="H594" s="92"/>
      <c r="I594" s="92"/>
      <c r="J594" s="92"/>
      <c r="K594" s="92"/>
      <c r="L594" s="92"/>
    </row>
    <row r="595" spans="1:12" ht="26.25" customHeight="1">
      <c r="A595" s="92"/>
      <c r="B595" s="93"/>
      <c r="C595" s="93"/>
      <c r="D595" s="93"/>
      <c r="E595" s="93"/>
      <c r="F595" s="92"/>
      <c r="G595" s="92"/>
      <c r="H595" s="92"/>
      <c r="I595" s="92"/>
      <c r="J595" s="92"/>
      <c r="K595" s="92"/>
      <c r="L595" s="92"/>
    </row>
    <row r="596" spans="1:12" ht="26.25" customHeight="1">
      <c r="A596" s="92"/>
      <c r="B596" s="93"/>
      <c r="C596" s="93"/>
      <c r="D596" s="93"/>
      <c r="E596" s="93"/>
      <c r="F596" s="92"/>
      <c r="G596" s="92"/>
      <c r="H596" s="92"/>
      <c r="I596" s="92"/>
      <c r="J596" s="92"/>
      <c r="K596" s="92"/>
      <c r="L596" s="92"/>
    </row>
    <row r="597" spans="1:12" ht="26.25" customHeight="1">
      <c r="A597" s="92"/>
      <c r="B597" s="93"/>
      <c r="C597" s="93"/>
      <c r="D597" s="93"/>
      <c r="E597" s="93"/>
      <c r="F597" s="92"/>
      <c r="G597" s="92"/>
      <c r="H597" s="92"/>
      <c r="I597" s="92"/>
      <c r="J597" s="92"/>
      <c r="K597" s="92"/>
      <c r="L597" s="92"/>
    </row>
    <row r="598" spans="1:12" ht="26.25" customHeight="1">
      <c r="A598" s="92"/>
      <c r="B598" s="93"/>
      <c r="C598" s="93"/>
      <c r="D598" s="93"/>
      <c r="E598" s="93"/>
      <c r="F598" s="92"/>
      <c r="G598" s="92"/>
      <c r="H598" s="92"/>
      <c r="I598" s="92"/>
      <c r="J598" s="92"/>
      <c r="K598" s="92"/>
      <c r="L598" s="92"/>
    </row>
    <row r="599" spans="1:12" ht="26.25" customHeight="1">
      <c r="A599" s="92"/>
      <c r="B599" s="93"/>
      <c r="C599" s="93"/>
      <c r="D599" s="93"/>
      <c r="E599" s="93"/>
      <c r="F599" s="92"/>
      <c r="G599" s="92"/>
      <c r="H599" s="92"/>
      <c r="I599" s="92"/>
      <c r="J599" s="92"/>
      <c r="K599" s="92"/>
      <c r="L599" s="92"/>
    </row>
    <row r="600" spans="1:12" ht="26.25" customHeight="1">
      <c r="A600" s="92"/>
      <c r="B600" s="93"/>
      <c r="C600" s="93"/>
      <c r="D600" s="93"/>
      <c r="E600" s="93"/>
      <c r="F600" s="92"/>
      <c r="G600" s="92"/>
      <c r="H600" s="92"/>
      <c r="I600" s="92"/>
      <c r="J600" s="92"/>
      <c r="K600" s="92"/>
      <c r="L600" s="92"/>
    </row>
    <row r="601" spans="1:12" ht="26.25" customHeight="1">
      <c r="A601" s="92"/>
      <c r="B601" s="93"/>
      <c r="C601" s="93"/>
      <c r="D601" s="93"/>
      <c r="E601" s="93"/>
      <c r="F601" s="92"/>
      <c r="G601" s="92"/>
      <c r="H601" s="92"/>
      <c r="I601" s="92"/>
      <c r="J601" s="92"/>
      <c r="K601" s="92"/>
      <c r="L601" s="92"/>
    </row>
    <row r="602" spans="1:12" ht="26.25" customHeight="1">
      <c r="A602" s="92"/>
      <c r="B602" s="93"/>
      <c r="C602" s="93"/>
      <c r="D602" s="93"/>
      <c r="E602" s="93"/>
      <c r="F602" s="92"/>
      <c r="G602" s="92"/>
      <c r="H602" s="92"/>
      <c r="I602" s="92"/>
      <c r="J602" s="92"/>
      <c r="K602" s="92"/>
      <c r="L602" s="92"/>
    </row>
    <row r="603" spans="1:12" ht="26.25" customHeight="1">
      <c r="A603" s="92"/>
      <c r="B603" s="93"/>
      <c r="C603" s="93"/>
      <c r="D603" s="93"/>
      <c r="E603" s="93"/>
      <c r="F603" s="92"/>
      <c r="G603" s="92"/>
      <c r="H603" s="92"/>
      <c r="I603" s="92"/>
      <c r="J603" s="92"/>
      <c r="K603" s="92"/>
      <c r="L603" s="92"/>
    </row>
    <row r="604" spans="1:12" ht="26.25" customHeight="1">
      <c r="A604" s="92"/>
      <c r="B604" s="93"/>
      <c r="C604" s="93"/>
      <c r="D604" s="93"/>
      <c r="E604" s="93"/>
      <c r="F604" s="92"/>
      <c r="G604" s="92"/>
      <c r="H604" s="92"/>
      <c r="I604" s="92"/>
      <c r="J604" s="92"/>
      <c r="K604" s="92"/>
      <c r="L604" s="92"/>
    </row>
    <row r="605" spans="1:12" ht="26.25" customHeight="1">
      <c r="A605" s="92"/>
      <c r="B605" s="93"/>
      <c r="C605" s="93"/>
      <c r="D605" s="93"/>
      <c r="E605" s="93"/>
      <c r="F605" s="92"/>
      <c r="G605" s="92"/>
      <c r="H605" s="92"/>
      <c r="I605" s="92"/>
      <c r="J605" s="92"/>
      <c r="K605" s="92"/>
      <c r="L605" s="92"/>
    </row>
    <row r="606" spans="1:12" ht="26.25" customHeight="1">
      <c r="A606" s="92"/>
      <c r="B606" s="93"/>
      <c r="C606" s="93"/>
      <c r="D606" s="93"/>
      <c r="E606" s="93"/>
      <c r="F606" s="92"/>
      <c r="G606" s="92"/>
      <c r="H606" s="92"/>
      <c r="I606" s="92"/>
      <c r="J606" s="92"/>
      <c r="K606" s="92"/>
      <c r="L606" s="92"/>
    </row>
    <row r="607" spans="1:12" ht="26.25" customHeight="1">
      <c r="A607" s="92"/>
      <c r="B607" s="93"/>
      <c r="C607" s="93"/>
      <c r="D607" s="93"/>
      <c r="E607" s="93"/>
      <c r="F607" s="92"/>
      <c r="G607" s="92"/>
      <c r="H607" s="92"/>
      <c r="I607" s="92"/>
      <c r="J607" s="92"/>
      <c r="K607" s="92"/>
      <c r="L607" s="92"/>
    </row>
    <row r="608" spans="1:12" ht="26.25" customHeight="1">
      <c r="A608" s="92"/>
      <c r="B608" s="93"/>
      <c r="C608" s="93"/>
      <c r="D608" s="93"/>
      <c r="E608" s="93"/>
      <c r="F608" s="92"/>
      <c r="G608" s="92"/>
      <c r="H608" s="92"/>
      <c r="I608" s="92"/>
      <c r="J608" s="92"/>
      <c r="K608" s="92"/>
      <c r="L608" s="92"/>
    </row>
    <row r="609" spans="1:12" ht="26.25" customHeight="1">
      <c r="A609" s="92"/>
      <c r="B609" s="93"/>
      <c r="C609" s="93"/>
      <c r="D609" s="93"/>
      <c r="E609" s="93"/>
      <c r="F609" s="92"/>
      <c r="G609" s="92"/>
      <c r="H609" s="92"/>
      <c r="I609" s="92"/>
      <c r="J609" s="92"/>
      <c r="K609" s="92"/>
      <c r="L609" s="92"/>
    </row>
    <row r="610" spans="1:12" ht="26.25" customHeight="1">
      <c r="A610" s="92"/>
      <c r="B610" s="93"/>
      <c r="C610" s="93"/>
      <c r="D610" s="93"/>
      <c r="E610" s="93"/>
      <c r="F610" s="92"/>
      <c r="G610" s="92"/>
      <c r="H610" s="92"/>
      <c r="I610" s="92"/>
      <c r="J610" s="92"/>
      <c r="K610" s="92"/>
      <c r="L610" s="92"/>
    </row>
    <row r="611" spans="1:12" ht="26.25" customHeight="1">
      <c r="A611" s="92"/>
      <c r="B611" s="93"/>
      <c r="C611" s="93"/>
      <c r="D611" s="93"/>
      <c r="E611" s="93"/>
      <c r="F611" s="92"/>
      <c r="G611" s="92"/>
      <c r="H611" s="92"/>
      <c r="I611" s="92"/>
      <c r="J611" s="92"/>
      <c r="K611" s="92"/>
      <c r="L611" s="92"/>
    </row>
    <row r="612" spans="1:12" ht="26.25" customHeight="1">
      <c r="A612" s="92"/>
      <c r="B612" s="93"/>
      <c r="C612" s="93"/>
      <c r="D612" s="93"/>
      <c r="E612" s="93"/>
      <c r="F612" s="92"/>
      <c r="G612" s="92"/>
      <c r="H612" s="92"/>
      <c r="I612" s="92"/>
      <c r="J612" s="92"/>
      <c r="K612" s="92"/>
      <c r="L612" s="92"/>
    </row>
    <row r="613" spans="1:12" ht="26.25" customHeight="1">
      <c r="A613" s="92"/>
      <c r="B613" s="93"/>
      <c r="C613" s="93"/>
      <c r="D613" s="93"/>
      <c r="E613" s="93"/>
      <c r="F613" s="92"/>
      <c r="G613" s="92"/>
      <c r="H613" s="92"/>
      <c r="I613" s="92"/>
      <c r="J613" s="92"/>
      <c r="K613" s="92"/>
      <c r="L613" s="92"/>
    </row>
    <row r="614" spans="1:12" ht="26.25" customHeight="1">
      <c r="A614" s="92"/>
      <c r="B614" s="93"/>
      <c r="C614" s="93"/>
      <c r="D614" s="93"/>
      <c r="E614" s="93"/>
      <c r="F614" s="92"/>
      <c r="G614" s="92"/>
      <c r="H614" s="92"/>
      <c r="I614" s="92"/>
      <c r="J614" s="92"/>
      <c r="K614" s="92"/>
      <c r="L614" s="92"/>
    </row>
    <row r="615" spans="1:12" ht="26.25" customHeight="1">
      <c r="A615" s="92"/>
      <c r="B615" s="93"/>
      <c r="C615" s="93"/>
      <c r="D615" s="93"/>
      <c r="E615" s="93"/>
      <c r="F615" s="92"/>
      <c r="G615" s="92"/>
      <c r="H615" s="92"/>
      <c r="I615" s="92"/>
      <c r="J615" s="92"/>
      <c r="K615" s="92"/>
      <c r="L615" s="92"/>
    </row>
    <row r="616" spans="1:12" ht="26.25" customHeight="1">
      <c r="A616" s="92"/>
      <c r="B616" s="93"/>
      <c r="C616" s="93"/>
      <c r="D616" s="93"/>
      <c r="E616" s="93"/>
      <c r="F616" s="92"/>
      <c r="G616" s="92"/>
      <c r="H616" s="92"/>
      <c r="I616" s="92"/>
      <c r="J616" s="92"/>
      <c r="K616" s="92"/>
      <c r="L616" s="92"/>
    </row>
    <row r="617" spans="1:12" ht="26.25" customHeight="1">
      <c r="A617" s="92"/>
      <c r="B617" s="93"/>
      <c r="C617" s="93"/>
      <c r="D617" s="93"/>
      <c r="E617" s="93"/>
      <c r="F617" s="92"/>
      <c r="G617" s="92"/>
      <c r="H617" s="92"/>
      <c r="I617" s="92"/>
      <c r="J617" s="92"/>
      <c r="K617" s="92"/>
      <c r="L617" s="92"/>
    </row>
    <row r="618" spans="1:12" ht="26.25" customHeight="1">
      <c r="A618" s="92"/>
      <c r="B618" s="93"/>
      <c r="C618" s="93"/>
      <c r="D618" s="93"/>
      <c r="E618" s="93"/>
      <c r="F618" s="92"/>
      <c r="G618" s="92"/>
      <c r="H618" s="92"/>
      <c r="I618" s="92"/>
      <c r="J618" s="92"/>
      <c r="K618" s="92"/>
      <c r="L618" s="92"/>
    </row>
    <row r="619" spans="1:12" ht="26.25" customHeight="1">
      <c r="A619" s="92"/>
      <c r="B619" s="93"/>
      <c r="C619" s="93"/>
      <c r="D619" s="93"/>
      <c r="E619" s="93"/>
      <c r="F619" s="92"/>
      <c r="G619" s="92"/>
      <c r="H619" s="92"/>
      <c r="I619" s="92"/>
      <c r="J619" s="92"/>
      <c r="K619" s="92"/>
      <c r="L619" s="92"/>
    </row>
    <row r="620" spans="1:12" ht="26.25" customHeight="1">
      <c r="A620" s="92"/>
      <c r="B620" s="93"/>
      <c r="C620" s="93"/>
      <c r="D620" s="93"/>
      <c r="E620" s="93"/>
      <c r="F620" s="92"/>
      <c r="G620" s="92"/>
      <c r="H620" s="92"/>
      <c r="I620" s="92"/>
      <c r="J620" s="92"/>
      <c r="K620" s="92"/>
      <c r="L620" s="92"/>
    </row>
    <row r="621" spans="1:12" ht="26.25" customHeight="1">
      <c r="A621" s="92"/>
      <c r="B621" s="93"/>
      <c r="C621" s="93"/>
      <c r="D621" s="93"/>
      <c r="E621" s="93"/>
      <c r="F621" s="92"/>
      <c r="G621" s="92"/>
      <c r="H621" s="92"/>
      <c r="I621" s="92"/>
      <c r="J621" s="92"/>
      <c r="K621" s="92"/>
      <c r="L621" s="92"/>
    </row>
    <row r="622" spans="1:12" ht="26.25" customHeight="1">
      <c r="A622" s="92"/>
      <c r="B622" s="93"/>
      <c r="C622" s="93"/>
      <c r="D622" s="93"/>
      <c r="E622" s="93"/>
      <c r="F622" s="92"/>
      <c r="G622" s="92"/>
      <c r="H622" s="92"/>
      <c r="I622" s="92"/>
      <c r="J622" s="92"/>
      <c r="K622" s="92"/>
      <c r="L622" s="92"/>
    </row>
    <row r="623" spans="1:12" ht="26.25" customHeight="1">
      <c r="A623" s="92"/>
      <c r="B623" s="93"/>
      <c r="C623" s="93"/>
      <c r="D623" s="93"/>
      <c r="E623" s="93"/>
      <c r="F623" s="92"/>
      <c r="G623" s="92"/>
      <c r="H623" s="92"/>
      <c r="I623" s="92"/>
      <c r="J623" s="92"/>
      <c r="K623" s="92"/>
      <c r="L623" s="92"/>
    </row>
    <row r="624" spans="1:12" ht="26.25" customHeight="1">
      <c r="A624" s="92"/>
      <c r="B624" s="93"/>
      <c r="C624" s="93"/>
      <c r="D624" s="93"/>
      <c r="E624" s="93"/>
      <c r="F624" s="92"/>
      <c r="G624" s="92"/>
      <c r="H624" s="92"/>
      <c r="I624" s="92"/>
      <c r="J624" s="92"/>
      <c r="K624" s="92"/>
      <c r="L624" s="92"/>
    </row>
    <row r="625" spans="1:12" ht="26.25" customHeight="1">
      <c r="A625" s="92"/>
      <c r="B625" s="93"/>
      <c r="C625" s="93"/>
      <c r="D625" s="93"/>
      <c r="E625" s="93"/>
      <c r="F625" s="92"/>
      <c r="G625" s="92"/>
      <c r="H625" s="92"/>
      <c r="I625" s="92"/>
      <c r="J625" s="92"/>
      <c r="K625" s="92"/>
      <c r="L625" s="92"/>
    </row>
    <row r="626" spans="1:12" ht="26.25" customHeight="1">
      <c r="A626" s="92"/>
      <c r="B626" s="93"/>
      <c r="C626" s="93"/>
      <c r="D626" s="93"/>
      <c r="E626" s="93"/>
      <c r="F626" s="92"/>
      <c r="G626" s="92"/>
      <c r="H626" s="92"/>
      <c r="I626" s="92"/>
      <c r="J626" s="92"/>
      <c r="K626" s="92"/>
      <c r="L626" s="92"/>
    </row>
    <row r="627" spans="1:12" ht="26.25" customHeight="1">
      <c r="A627" s="92"/>
      <c r="B627" s="93"/>
      <c r="C627" s="93"/>
      <c r="D627" s="93"/>
      <c r="E627" s="93"/>
      <c r="F627" s="92"/>
      <c r="G627" s="92"/>
      <c r="H627" s="92"/>
      <c r="I627" s="92"/>
      <c r="J627" s="92"/>
      <c r="K627" s="92"/>
      <c r="L627" s="92"/>
    </row>
    <row r="628" spans="1:12" ht="26.25" customHeight="1">
      <c r="A628" s="92"/>
      <c r="B628" s="93"/>
      <c r="C628" s="93"/>
      <c r="D628" s="93"/>
      <c r="E628" s="93"/>
      <c r="F628" s="92"/>
      <c r="G628" s="92"/>
      <c r="H628" s="92"/>
      <c r="I628" s="92"/>
      <c r="J628" s="92"/>
      <c r="K628" s="92"/>
      <c r="L628" s="92"/>
    </row>
    <row r="629" spans="1:12" ht="26.25" customHeight="1">
      <c r="A629" s="92"/>
      <c r="B629" s="93"/>
      <c r="C629" s="93"/>
      <c r="D629" s="93"/>
      <c r="E629" s="93"/>
      <c r="F629" s="92"/>
      <c r="G629" s="92"/>
      <c r="H629" s="92"/>
      <c r="I629" s="92"/>
      <c r="J629" s="92"/>
      <c r="K629" s="92"/>
      <c r="L629" s="92"/>
    </row>
    <row r="630" spans="1:12" ht="26.25" customHeight="1">
      <c r="A630" s="92"/>
      <c r="B630" s="93"/>
      <c r="C630" s="93"/>
      <c r="D630" s="93"/>
      <c r="E630" s="93"/>
      <c r="F630" s="92"/>
      <c r="G630" s="92"/>
      <c r="H630" s="92"/>
      <c r="I630" s="92"/>
      <c r="J630" s="92"/>
      <c r="K630" s="92"/>
      <c r="L630" s="92"/>
    </row>
    <row r="631" spans="1:12" ht="26.25" customHeight="1">
      <c r="A631" s="92"/>
      <c r="B631" s="93"/>
      <c r="C631" s="93"/>
      <c r="D631" s="93"/>
      <c r="E631" s="93"/>
      <c r="F631" s="92"/>
      <c r="G631" s="92"/>
      <c r="H631" s="92"/>
      <c r="I631" s="92"/>
      <c r="J631" s="92"/>
      <c r="K631" s="92"/>
      <c r="L631" s="92"/>
    </row>
    <row r="632" spans="1:12" ht="26.25" customHeight="1">
      <c r="A632" s="92"/>
      <c r="B632" s="93"/>
      <c r="C632" s="93"/>
      <c r="D632" s="93"/>
      <c r="E632" s="93"/>
      <c r="F632" s="92"/>
      <c r="G632" s="92"/>
      <c r="H632" s="92"/>
      <c r="I632" s="92"/>
      <c r="J632" s="92"/>
      <c r="K632" s="92"/>
      <c r="L632" s="92"/>
    </row>
    <row r="633" spans="1:12" ht="26.25" customHeight="1">
      <c r="A633" s="92"/>
      <c r="B633" s="93"/>
      <c r="C633" s="93"/>
      <c r="D633" s="93"/>
      <c r="E633" s="93"/>
      <c r="F633" s="92"/>
      <c r="G633" s="92"/>
      <c r="H633" s="92"/>
      <c r="I633" s="92"/>
      <c r="J633" s="92"/>
      <c r="K633" s="92"/>
      <c r="L633" s="92"/>
    </row>
    <row r="634" spans="1:12" ht="26.25" customHeight="1">
      <c r="A634" s="92"/>
      <c r="B634" s="93"/>
      <c r="C634" s="93"/>
      <c r="D634" s="93"/>
      <c r="E634" s="93"/>
      <c r="F634" s="92"/>
      <c r="G634" s="92"/>
      <c r="H634" s="92"/>
      <c r="I634" s="92"/>
      <c r="J634" s="92"/>
      <c r="K634" s="92"/>
      <c r="L634" s="92"/>
    </row>
    <row r="635" spans="1:12" ht="26.25" customHeight="1">
      <c r="A635" s="92"/>
      <c r="B635" s="93"/>
      <c r="C635" s="93"/>
      <c r="D635" s="93"/>
      <c r="E635" s="93"/>
      <c r="F635" s="92"/>
      <c r="G635" s="92"/>
      <c r="H635" s="92"/>
      <c r="I635" s="92"/>
      <c r="J635" s="92"/>
      <c r="K635" s="92"/>
      <c r="L635" s="92"/>
    </row>
    <row r="636" spans="1:12" ht="26.25" customHeight="1">
      <c r="A636" s="92"/>
      <c r="B636" s="93"/>
      <c r="C636" s="93"/>
      <c r="D636" s="93"/>
      <c r="E636" s="93"/>
      <c r="F636" s="92"/>
      <c r="G636" s="92"/>
      <c r="H636" s="92"/>
      <c r="I636" s="92"/>
      <c r="J636" s="92"/>
      <c r="K636" s="92"/>
      <c r="L636" s="92"/>
    </row>
    <row r="637" spans="1:12" ht="26.25" customHeight="1">
      <c r="A637" s="92"/>
      <c r="B637" s="93"/>
      <c r="C637" s="93"/>
      <c r="D637" s="93"/>
      <c r="E637" s="93"/>
      <c r="F637" s="92"/>
      <c r="G637" s="92"/>
      <c r="H637" s="92"/>
      <c r="I637" s="92"/>
      <c r="J637" s="92"/>
      <c r="K637" s="92"/>
      <c r="L637" s="92"/>
    </row>
    <row r="638" spans="1:12" ht="26.25" customHeight="1">
      <c r="A638" s="92"/>
      <c r="B638" s="93"/>
      <c r="C638" s="93"/>
      <c r="D638" s="93"/>
      <c r="E638" s="93"/>
      <c r="F638" s="92"/>
      <c r="G638" s="92"/>
      <c r="H638" s="92"/>
      <c r="I638" s="92"/>
      <c r="J638" s="92"/>
      <c r="K638" s="92"/>
      <c r="L638" s="92"/>
    </row>
    <row r="639" spans="1:12" ht="26.25" customHeight="1">
      <c r="A639" s="92"/>
      <c r="B639" s="93"/>
      <c r="C639" s="93"/>
      <c r="D639" s="93"/>
      <c r="E639" s="93"/>
      <c r="F639" s="92"/>
      <c r="G639" s="92"/>
      <c r="H639" s="92"/>
      <c r="I639" s="92"/>
      <c r="J639" s="92"/>
      <c r="K639" s="92"/>
      <c r="L639" s="92"/>
    </row>
    <row r="640" spans="1:12" ht="26.25" customHeight="1">
      <c r="A640" s="92"/>
      <c r="B640" s="93"/>
      <c r="C640" s="93"/>
      <c r="D640" s="93"/>
      <c r="E640" s="93"/>
      <c r="F640" s="92"/>
      <c r="G640" s="92"/>
      <c r="H640" s="92"/>
      <c r="I640" s="92"/>
      <c r="J640" s="92"/>
      <c r="K640" s="92"/>
      <c r="L640" s="92"/>
    </row>
    <row r="641" spans="1:12" ht="26.25" customHeight="1">
      <c r="A641" s="92"/>
      <c r="B641" s="93"/>
      <c r="C641" s="93"/>
      <c r="D641" s="93"/>
      <c r="E641" s="93"/>
      <c r="F641" s="92"/>
      <c r="G641" s="92"/>
      <c r="H641" s="92"/>
      <c r="I641" s="92"/>
      <c r="J641" s="92"/>
      <c r="K641" s="92"/>
      <c r="L641" s="92"/>
    </row>
    <row r="642" spans="1:12" ht="26.25" customHeight="1">
      <c r="A642" s="92"/>
      <c r="B642" s="93"/>
      <c r="C642" s="93"/>
      <c r="D642" s="93"/>
      <c r="E642" s="93"/>
      <c r="F642" s="92"/>
      <c r="G642" s="92"/>
      <c r="H642" s="92"/>
      <c r="I642" s="92"/>
      <c r="J642" s="92"/>
      <c r="K642" s="92"/>
      <c r="L642" s="92"/>
    </row>
    <row r="643" spans="1:12" ht="26.25" customHeight="1">
      <c r="A643" s="92"/>
      <c r="B643" s="93"/>
      <c r="C643" s="93"/>
      <c r="D643" s="93"/>
      <c r="E643" s="93"/>
      <c r="F643" s="92"/>
      <c r="G643" s="92"/>
      <c r="H643" s="92"/>
      <c r="I643" s="92"/>
      <c r="J643" s="92"/>
      <c r="K643" s="92"/>
      <c r="L643" s="92"/>
    </row>
    <row r="644" spans="1:12" ht="26.25" customHeight="1">
      <c r="A644" s="92"/>
      <c r="B644" s="93"/>
      <c r="C644" s="93"/>
      <c r="D644" s="93"/>
      <c r="E644" s="93"/>
      <c r="F644" s="92"/>
      <c r="G644" s="92"/>
      <c r="H644" s="92"/>
      <c r="I644" s="92"/>
      <c r="J644" s="92"/>
      <c r="K644" s="92"/>
      <c r="L644" s="92"/>
    </row>
    <row r="645" spans="1:12" ht="26.25" customHeight="1">
      <c r="A645" s="92"/>
      <c r="B645" s="93"/>
      <c r="C645" s="93"/>
      <c r="D645" s="93"/>
      <c r="E645" s="93"/>
      <c r="F645" s="92"/>
      <c r="G645" s="92"/>
      <c r="H645" s="92"/>
      <c r="I645" s="92"/>
      <c r="J645" s="92"/>
      <c r="K645" s="92"/>
      <c r="L645" s="92"/>
    </row>
    <row r="646" spans="1:12" ht="26.25" customHeight="1">
      <c r="A646" s="92"/>
      <c r="B646" s="93"/>
      <c r="C646" s="93"/>
      <c r="D646" s="93"/>
      <c r="E646" s="93"/>
      <c r="F646" s="92"/>
      <c r="G646" s="92"/>
      <c r="H646" s="92"/>
      <c r="I646" s="92"/>
      <c r="J646" s="92"/>
      <c r="K646" s="92"/>
      <c r="L646" s="92"/>
    </row>
    <row r="647" spans="1:12" ht="26.25" customHeight="1">
      <c r="A647" s="92"/>
      <c r="B647" s="93"/>
      <c r="C647" s="93"/>
      <c r="D647" s="93"/>
      <c r="E647" s="93"/>
      <c r="F647" s="92"/>
      <c r="G647" s="92"/>
      <c r="H647" s="92"/>
      <c r="I647" s="92"/>
      <c r="J647" s="92"/>
      <c r="K647" s="92"/>
      <c r="L647" s="92"/>
    </row>
    <row r="648" spans="1:12" ht="26.25" customHeight="1">
      <c r="A648" s="92"/>
      <c r="B648" s="93"/>
      <c r="C648" s="93"/>
      <c r="D648" s="93"/>
      <c r="E648" s="93"/>
      <c r="F648" s="92"/>
      <c r="G648" s="92"/>
      <c r="H648" s="92"/>
      <c r="I648" s="92"/>
      <c r="J648" s="92"/>
      <c r="K648" s="92"/>
      <c r="L648" s="92"/>
    </row>
    <row r="649" spans="1:12" ht="26.25" customHeight="1">
      <c r="A649" s="92"/>
      <c r="B649" s="93"/>
      <c r="C649" s="93"/>
      <c r="D649" s="93"/>
      <c r="E649" s="93"/>
      <c r="F649" s="92"/>
      <c r="G649" s="92"/>
      <c r="H649" s="92"/>
      <c r="I649" s="92"/>
      <c r="J649" s="92"/>
      <c r="K649" s="92"/>
      <c r="L649" s="92"/>
    </row>
    <row r="650" spans="1:12" ht="26.25" customHeight="1">
      <c r="A650" s="92"/>
      <c r="B650" s="93"/>
      <c r="C650" s="93"/>
      <c r="D650" s="93"/>
      <c r="E650" s="93"/>
      <c r="F650" s="92"/>
      <c r="G650" s="92"/>
      <c r="H650" s="92"/>
      <c r="I650" s="92"/>
      <c r="J650" s="92"/>
      <c r="K650" s="92"/>
      <c r="L650" s="92"/>
    </row>
    <row r="651" spans="1:12" ht="26.25" customHeight="1">
      <c r="A651" s="92"/>
      <c r="B651" s="93"/>
      <c r="C651" s="93"/>
      <c r="D651" s="93"/>
      <c r="E651" s="93"/>
      <c r="F651" s="92"/>
      <c r="G651" s="92"/>
      <c r="H651" s="92"/>
      <c r="I651" s="92"/>
      <c r="J651" s="92"/>
      <c r="K651" s="92"/>
      <c r="L651" s="92"/>
    </row>
    <row r="652" spans="1:12" ht="26.25" customHeight="1">
      <c r="A652" s="92"/>
      <c r="B652" s="93"/>
      <c r="C652" s="93"/>
      <c r="D652" s="93"/>
      <c r="E652" s="93"/>
      <c r="F652" s="92"/>
      <c r="G652" s="92"/>
      <c r="H652" s="92"/>
      <c r="I652" s="92"/>
      <c r="J652" s="92"/>
      <c r="K652" s="92"/>
      <c r="L652" s="92"/>
    </row>
    <row r="653" spans="1:12" ht="26.25" customHeight="1">
      <c r="A653" s="92"/>
      <c r="B653" s="93"/>
      <c r="C653" s="93"/>
      <c r="D653" s="93"/>
      <c r="E653" s="93"/>
      <c r="F653" s="92"/>
      <c r="G653" s="92"/>
      <c r="H653" s="92"/>
      <c r="I653" s="92"/>
      <c r="J653" s="92"/>
      <c r="K653" s="92"/>
      <c r="L653" s="92"/>
    </row>
    <row r="654" spans="1:12" ht="26.25" customHeight="1">
      <c r="A654" s="92"/>
      <c r="B654" s="93"/>
      <c r="C654" s="93"/>
      <c r="D654" s="93"/>
      <c r="E654" s="93"/>
      <c r="F654" s="92"/>
      <c r="G654" s="92"/>
      <c r="H654" s="92"/>
      <c r="I654" s="92"/>
      <c r="J654" s="92"/>
      <c r="K654" s="92"/>
      <c r="L654" s="92"/>
    </row>
    <row r="655" spans="1:12" ht="26.25" customHeight="1">
      <c r="A655" s="92"/>
      <c r="B655" s="93"/>
      <c r="C655" s="93"/>
      <c r="D655" s="93"/>
      <c r="E655" s="93"/>
      <c r="F655" s="92"/>
      <c r="G655" s="92"/>
      <c r="H655" s="92"/>
      <c r="I655" s="92"/>
      <c r="J655" s="92"/>
      <c r="K655" s="92"/>
      <c r="L655" s="92"/>
    </row>
    <row r="656" spans="1:12" ht="26.25" customHeight="1">
      <c r="A656" s="92"/>
      <c r="B656" s="93"/>
      <c r="C656" s="93"/>
      <c r="D656" s="93"/>
      <c r="E656" s="93"/>
      <c r="F656" s="92"/>
      <c r="G656" s="92"/>
      <c r="H656" s="92"/>
      <c r="I656" s="92"/>
      <c r="J656" s="92"/>
      <c r="K656" s="92"/>
      <c r="L656" s="92"/>
    </row>
    <row r="657" spans="1:12" ht="26.25" customHeight="1">
      <c r="A657" s="92"/>
      <c r="B657" s="93"/>
      <c r="C657" s="93"/>
      <c r="D657" s="93"/>
      <c r="E657" s="93"/>
      <c r="F657" s="92"/>
      <c r="G657" s="92"/>
      <c r="H657" s="92"/>
      <c r="I657" s="92"/>
      <c r="J657" s="92"/>
      <c r="K657" s="92"/>
      <c r="L657" s="92"/>
    </row>
    <row r="658" spans="1:12" ht="26.25" customHeight="1">
      <c r="A658" s="92"/>
      <c r="B658" s="93"/>
      <c r="C658" s="93"/>
      <c r="D658" s="93"/>
      <c r="E658" s="93"/>
      <c r="F658" s="92"/>
      <c r="G658" s="92"/>
      <c r="H658" s="92"/>
      <c r="I658" s="92"/>
      <c r="J658" s="92"/>
      <c r="K658" s="92"/>
      <c r="L658" s="92"/>
    </row>
    <row r="659" spans="1:12" ht="26.25" customHeight="1">
      <c r="A659" s="92"/>
      <c r="B659" s="93"/>
      <c r="C659" s="93"/>
      <c r="D659" s="93"/>
      <c r="E659" s="93"/>
      <c r="F659" s="92"/>
      <c r="G659" s="92"/>
      <c r="H659" s="92"/>
      <c r="I659" s="92"/>
      <c r="J659" s="92"/>
      <c r="K659" s="92"/>
      <c r="L659" s="92"/>
    </row>
    <row r="660" spans="1:12" ht="26.25" customHeight="1">
      <c r="A660" s="92"/>
      <c r="B660" s="93"/>
      <c r="C660" s="93"/>
      <c r="D660" s="93"/>
      <c r="E660" s="93"/>
      <c r="F660" s="92"/>
      <c r="G660" s="92"/>
      <c r="H660" s="92"/>
      <c r="I660" s="92"/>
      <c r="J660" s="92"/>
      <c r="K660" s="92"/>
      <c r="L660" s="92"/>
    </row>
    <row r="661" spans="1:12" ht="26.25" customHeight="1">
      <c r="A661" s="92"/>
      <c r="B661" s="93"/>
      <c r="C661" s="93"/>
      <c r="D661" s="93"/>
      <c r="E661" s="93"/>
      <c r="F661" s="92"/>
      <c r="G661" s="92"/>
      <c r="H661" s="92"/>
      <c r="I661" s="92"/>
      <c r="J661" s="92"/>
      <c r="K661" s="92"/>
      <c r="L661" s="92"/>
    </row>
    <row r="662" spans="1:12" ht="26.25" customHeight="1">
      <c r="A662" s="92"/>
      <c r="B662" s="93"/>
      <c r="C662" s="93"/>
      <c r="D662" s="93"/>
      <c r="E662" s="93"/>
      <c r="F662" s="92"/>
      <c r="G662" s="92"/>
      <c r="H662" s="92"/>
      <c r="I662" s="92"/>
      <c r="J662" s="92"/>
      <c r="K662" s="92"/>
      <c r="L662" s="92"/>
    </row>
    <row r="663" spans="1:12" ht="26.25" customHeight="1">
      <c r="A663" s="92"/>
      <c r="B663" s="93"/>
      <c r="C663" s="93"/>
      <c r="D663" s="93"/>
      <c r="E663" s="93"/>
      <c r="F663" s="92"/>
      <c r="G663" s="92"/>
      <c r="H663" s="92"/>
      <c r="I663" s="92"/>
      <c r="J663" s="92"/>
      <c r="K663" s="92"/>
      <c r="L663" s="92"/>
    </row>
    <row r="664" spans="1:12" ht="26.25" customHeight="1">
      <c r="A664" s="92"/>
      <c r="B664" s="93"/>
      <c r="C664" s="93"/>
      <c r="D664" s="93"/>
      <c r="E664" s="93"/>
      <c r="F664" s="92"/>
      <c r="G664" s="92"/>
      <c r="H664" s="92"/>
      <c r="I664" s="92"/>
      <c r="J664" s="92"/>
      <c r="K664" s="92"/>
      <c r="L664" s="92"/>
    </row>
    <row r="665" spans="1:12" ht="26.25" customHeight="1">
      <c r="A665" s="92"/>
      <c r="B665" s="93"/>
      <c r="C665" s="93"/>
      <c r="D665" s="93"/>
      <c r="E665" s="93"/>
      <c r="F665" s="92"/>
      <c r="G665" s="92"/>
      <c r="H665" s="92"/>
      <c r="I665" s="92"/>
      <c r="J665" s="92"/>
      <c r="K665" s="92"/>
      <c r="L665" s="92"/>
    </row>
    <row r="666" spans="1:12" ht="26.25" customHeight="1">
      <c r="A666" s="92"/>
      <c r="B666" s="93"/>
      <c r="C666" s="93"/>
      <c r="D666" s="93"/>
      <c r="E666" s="93"/>
      <c r="F666" s="92"/>
      <c r="G666" s="92"/>
      <c r="H666" s="92"/>
      <c r="I666" s="92"/>
      <c r="J666" s="92"/>
      <c r="K666" s="92"/>
      <c r="L666" s="92"/>
    </row>
    <row r="667" spans="1:12" ht="26.25" customHeight="1">
      <c r="A667" s="92"/>
      <c r="B667" s="93"/>
      <c r="C667" s="93"/>
      <c r="D667" s="93"/>
      <c r="E667" s="93"/>
      <c r="F667" s="92"/>
      <c r="G667" s="92"/>
      <c r="H667" s="92"/>
      <c r="I667" s="92"/>
      <c r="J667" s="92"/>
      <c r="K667" s="92"/>
      <c r="L667" s="92"/>
    </row>
    <row r="668" spans="1:12" ht="26.25" customHeight="1">
      <c r="A668" s="92"/>
      <c r="B668" s="93"/>
      <c r="C668" s="93"/>
      <c r="D668" s="93"/>
      <c r="E668" s="93"/>
      <c r="F668" s="92"/>
      <c r="G668" s="92"/>
      <c r="H668" s="92"/>
      <c r="I668" s="92"/>
      <c r="J668" s="92"/>
      <c r="K668" s="92"/>
      <c r="L668" s="92"/>
    </row>
    <row r="669" spans="1:12" ht="26.25" customHeight="1">
      <c r="A669" s="92"/>
      <c r="B669" s="93"/>
      <c r="C669" s="93"/>
      <c r="D669" s="93"/>
      <c r="E669" s="93"/>
      <c r="F669" s="92"/>
      <c r="G669" s="92"/>
      <c r="H669" s="92"/>
      <c r="I669" s="92"/>
      <c r="J669" s="92"/>
      <c r="K669" s="92"/>
      <c r="L669" s="92"/>
    </row>
    <row r="670" spans="1:12" ht="26.25" customHeight="1">
      <c r="A670" s="92"/>
      <c r="B670" s="93"/>
      <c r="C670" s="93"/>
      <c r="D670" s="93"/>
      <c r="E670" s="93"/>
      <c r="F670" s="92"/>
      <c r="G670" s="92"/>
      <c r="H670" s="92"/>
      <c r="I670" s="92"/>
      <c r="J670" s="92"/>
      <c r="K670" s="92"/>
      <c r="L670" s="92"/>
    </row>
    <row r="671" spans="1:12" ht="26.25" customHeight="1">
      <c r="A671" s="92"/>
      <c r="B671" s="93"/>
      <c r="C671" s="93"/>
      <c r="D671" s="93"/>
      <c r="E671" s="93"/>
      <c r="F671" s="92"/>
      <c r="G671" s="92"/>
      <c r="H671" s="92"/>
      <c r="I671" s="92"/>
      <c r="J671" s="92"/>
      <c r="K671" s="92"/>
      <c r="L671" s="92"/>
    </row>
    <row r="672" spans="1:12" ht="26.25" customHeight="1">
      <c r="A672" s="92"/>
      <c r="B672" s="93"/>
      <c r="C672" s="93"/>
      <c r="D672" s="93"/>
      <c r="E672" s="93"/>
      <c r="F672" s="92"/>
      <c r="G672" s="92"/>
      <c r="H672" s="92"/>
      <c r="I672" s="92"/>
      <c r="J672" s="92"/>
      <c r="K672" s="92"/>
      <c r="L672" s="92"/>
    </row>
    <row r="673" spans="1:12" ht="26.25" customHeight="1">
      <c r="A673" s="92"/>
      <c r="B673" s="93"/>
      <c r="C673" s="93"/>
      <c r="D673" s="93"/>
      <c r="E673" s="93"/>
      <c r="F673" s="92"/>
      <c r="G673" s="92"/>
      <c r="H673" s="92"/>
      <c r="I673" s="92"/>
      <c r="J673" s="92"/>
      <c r="K673" s="92"/>
      <c r="L673" s="92"/>
    </row>
    <row r="674" spans="1:12" ht="26.25" customHeight="1">
      <c r="A674" s="92"/>
      <c r="B674" s="93"/>
      <c r="C674" s="93"/>
      <c r="D674" s="93"/>
      <c r="E674" s="93"/>
      <c r="F674" s="92"/>
      <c r="G674" s="92"/>
      <c r="H674" s="92"/>
      <c r="I674" s="92"/>
      <c r="J674" s="92"/>
      <c r="K674" s="92"/>
      <c r="L674" s="92"/>
    </row>
    <row r="675" spans="1:12" ht="26.25" customHeight="1">
      <c r="A675" s="92"/>
      <c r="B675" s="93"/>
      <c r="C675" s="93"/>
      <c r="D675" s="93"/>
      <c r="E675" s="93"/>
      <c r="F675" s="92"/>
      <c r="G675" s="92"/>
      <c r="H675" s="92"/>
      <c r="I675" s="92"/>
      <c r="J675" s="92"/>
      <c r="K675" s="92"/>
      <c r="L675" s="92"/>
    </row>
    <row r="676" spans="1:12" ht="26.25" customHeight="1">
      <c r="A676" s="92"/>
      <c r="B676" s="93"/>
      <c r="C676" s="93"/>
      <c r="D676" s="93"/>
      <c r="E676" s="93"/>
      <c r="F676" s="92"/>
      <c r="G676" s="92"/>
      <c r="H676" s="92"/>
      <c r="I676" s="92"/>
      <c r="J676" s="92"/>
      <c r="K676" s="92"/>
      <c r="L676" s="92"/>
    </row>
    <row r="677" spans="1:12" ht="26.25" customHeight="1">
      <c r="A677" s="92"/>
      <c r="B677" s="93"/>
      <c r="C677" s="93"/>
      <c r="D677" s="93"/>
      <c r="E677" s="93"/>
      <c r="F677" s="92"/>
      <c r="G677" s="92"/>
      <c r="H677" s="92"/>
      <c r="I677" s="92"/>
      <c r="J677" s="92"/>
      <c r="K677" s="92"/>
      <c r="L677" s="92"/>
    </row>
    <row r="678" spans="1:12" ht="26.25" customHeight="1">
      <c r="A678" s="92"/>
      <c r="B678" s="93"/>
      <c r="C678" s="93"/>
      <c r="D678" s="93"/>
      <c r="E678" s="93"/>
      <c r="F678" s="92"/>
      <c r="G678" s="92"/>
      <c r="H678" s="92"/>
      <c r="I678" s="92"/>
      <c r="J678" s="92"/>
      <c r="K678" s="92"/>
      <c r="L678" s="92"/>
    </row>
    <row r="679" spans="1:12" ht="26.25" customHeight="1">
      <c r="A679" s="92"/>
      <c r="B679" s="93"/>
      <c r="C679" s="93"/>
      <c r="D679" s="93"/>
      <c r="E679" s="93"/>
      <c r="F679" s="92"/>
      <c r="G679" s="92"/>
      <c r="H679" s="92"/>
      <c r="I679" s="92"/>
      <c r="J679" s="92"/>
      <c r="K679" s="92"/>
      <c r="L679" s="92"/>
    </row>
    <row r="680" spans="1:12" ht="26.25" customHeight="1">
      <c r="A680" s="92"/>
      <c r="B680" s="93"/>
      <c r="C680" s="93"/>
      <c r="D680" s="93"/>
      <c r="E680" s="93"/>
      <c r="F680" s="92"/>
      <c r="G680" s="92"/>
      <c r="H680" s="92"/>
      <c r="I680" s="92"/>
      <c r="J680" s="92"/>
      <c r="K680" s="92"/>
      <c r="L680" s="92"/>
    </row>
    <row r="681" spans="1:12" ht="26.25" customHeight="1">
      <c r="A681" s="92"/>
      <c r="B681" s="93"/>
      <c r="C681" s="93"/>
      <c r="D681" s="93"/>
      <c r="E681" s="93"/>
      <c r="F681" s="92"/>
      <c r="G681" s="92"/>
      <c r="H681" s="92"/>
      <c r="I681" s="92"/>
      <c r="J681" s="92"/>
      <c r="K681" s="92"/>
      <c r="L681" s="92"/>
    </row>
    <row r="682" spans="1:12" ht="26.25" customHeight="1">
      <c r="A682" s="92"/>
      <c r="B682" s="93"/>
      <c r="C682" s="93"/>
      <c r="D682" s="93"/>
      <c r="E682" s="93"/>
      <c r="F682" s="92"/>
      <c r="G682" s="92"/>
      <c r="H682" s="92"/>
      <c r="I682" s="92"/>
      <c r="J682" s="92"/>
      <c r="K682" s="92"/>
      <c r="L682" s="92"/>
    </row>
    <row r="683" spans="1:12" ht="26.25" customHeight="1">
      <c r="A683" s="92"/>
      <c r="B683" s="93"/>
      <c r="C683" s="93"/>
      <c r="D683" s="93"/>
      <c r="E683" s="93"/>
      <c r="F683" s="92"/>
      <c r="G683" s="92"/>
      <c r="H683" s="92"/>
      <c r="I683" s="92"/>
      <c r="J683" s="92"/>
      <c r="K683" s="92"/>
      <c r="L683" s="92"/>
    </row>
    <row r="684" spans="1:12" ht="26.25" customHeight="1">
      <c r="A684" s="92"/>
      <c r="B684" s="93"/>
      <c r="C684" s="93"/>
      <c r="D684" s="93"/>
      <c r="E684" s="93"/>
      <c r="F684" s="92"/>
      <c r="G684" s="92"/>
      <c r="H684" s="92"/>
      <c r="I684" s="92"/>
      <c r="J684" s="92"/>
      <c r="K684" s="92"/>
      <c r="L684" s="92"/>
    </row>
    <row r="685" spans="1:12" ht="26.25" customHeight="1">
      <c r="A685" s="92"/>
      <c r="B685" s="93"/>
      <c r="C685" s="93"/>
      <c r="D685" s="93"/>
      <c r="E685" s="93"/>
      <c r="F685" s="92"/>
      <c r="G685" s="92"/>
      <c r="H685" s="92"/>
      <c r="I685" s="92"/>
      <c r="J685" s="92"/>
      <c r="K685" s="92"/>
      <c r="L685" s="92"/>
    </row>
    <row r="686" spans="1:12" ht="26.25" customHeight="1">
      <c r="A686" s="92"/>
      <c r="B686" s="93"/>
      <c r="C686" s="93"/>
      <c r="D686" s="93"/>
      <c r="E686" s="93"/>
      <c r="F686" s="92"/>
      <c r="G686" s="92"/>
      <c r="H686" s="92"/>
      <c r="I686" s="92"/>
      <c r="J686" s="92"/>
      <c r="K686" s="92"/>
      <c r="L686" s="92"/>
    </row>
    <row r="687" spans="1:12" ht="26.25" customHeight="1">
      <c r="A687" s="92"/>
      <c r="B687" s="93"/>
      <c r="C687" s="93"/>
      <c r="D687" s="93"/>
      <c r="E687" s="93"/>
      <c r="F687" s="92"/>
      <c r="G687" s="92"/>
      <c r="H687" s="92"/>
      <c r="I687" s="92"/>
      <c r="J687" s="92"/>
      <c r="K687" s="92"/>
      <c r="L687" s="92"/>
    </row>
    <row r="688" spans="1:12" ht="26.25" customHeight="1">
      <c r="A688" s="92"/>
      <c r="B688" s="93"/>
      <c r="C688" s="93"/>
      <c r="D688" s="93"/>
      <c r="E688" s="93"/>
      <c r="F688" s="92"/>
      <c r="G688" s="92"/>
      <c r="H688" s="92"/>
      <c r="I688" s="92"/>
      <c r="J688" s="92"/>
      <c r="K688" s="92"/>
      <c r="L688" s="92"/>
    </row>
    <row r="689" spans="1:12" ht="26.25" customHeight="1">
      <c r="A689" s="92"/>
      <c r="B689" s="93"/>
      <c r="C689" s="93"/>
      <c r="D689" s="93"/>
      <c r="E689" s="93"/>
      <c r="F689" s="92"/>
      <c r="G689" s="92"/>
      <c r="H689" s="92"/>
      <c r="I689" s="92"/>
      <c r="J689" s="92"/>
      <c r="K689" s="92"/>
      <c r="L689" s="92"/>
    </row>
    <row r="690" spans="1:12" ht="26.25" customHeight="1">
      <c r="A690" s="92"/>
      <c r="B690" s="93"/>
      <c r="C690" s="93"/>
      <c r="D690" s="93"/>
      <c r="E690" s="93"/>
      <c r="F690" s="92"/>
      <c r="G690" s="92"/>
      <c r="H690" s="92"/>
      <c r="I690" s="92"/>
      <c r="J690" s="92"/>
      <c r="K690" s="92"/>
      <c r="L690" s="92"/>
    </row>
    <row r="691" spans="1:12" ht="26.25" customHeight="1">
      <c r="A691" s="92"/>
      <c r="B691" s="93"/>
      <c r="C691" s="93"/>
      <c r="D691" s="93"/>
      <c r="E691" s="93"/>
      <c r="F691" s="92"/>
      <c r="G691" s="92"/>
      <c r="H691" s="92"/>
      <c r="I691" s="92"/>
      <c r="J691" s="92"/>
      <c r="K691" s="92"/>
      <c r="L691" s="92"/>
    </row>
    <row r="692" spans="1:12" ht="26.25" customHeight="1">
      <c r="A692" s="92"/>
      <c r="B692" s="93"/>
      <c r="C692" s="93"/>
      <c r="D692" s="93"/>
      <c r="E692" s="93"/>
      <c r="F692" s="92"/>
      <c r="G692" s="92"/>
      <c r="H692" s="92"/>
      <c r="I692" s="92"/>
      <c r="J692" s="92"/>
      <c r="K692" s="92"/>
      <c r="L692" s="92"/>
    </row>
    <row r="693" spans="1:12" ht="26.25" customHeight="1">
      <c r="A693" s="92"/>
      <c r="B693" s="93"/>
      <c r="C693" s="93"/>
      <c r="D693" s="93"/>
      <c r="E693" s="93"/>
      <c r="F693" s="92"/>
      <c r="G693" s="92"/>
      <c r="H693" s="92"/>
      <c r="I693" s="92"/>
      <c r="J693" s="92"/>
      <c r="K693" s="92"/>
      <c r="L693" s="92"/>
    </row>
    <row r="694" spans="1:12" ht="26.25" customHeight="1">
      <c r="A694" s="92"/>
      <c r="B694" s="93"/>
      <c r="C694" s="93"/>
      <c r="D694" s="93"/>
      <c r="E694" s="93"/>
      <c r="F694" s="92"/>
      <c r="G694" s="92"/>
      <c r="H694" s="92"/>
      <c r="I694" s="92"/>
      <c r="J694" s="92"/>
      <c r="K694" s="92"/>
      <c r="L694" s="92"/>
    </row>
    <row r="695" spans="1:12" ht="26.25" customHeight="1">
      <c r="A695" s="92"/>
      <c r="B695" s="93"/>
      <c r="C695" s="93"/>
      <c r="D695" s="93"/>
      <c r="E695" s="93"/>
      <c r="F695" s="92"/>
      <c r="G695" s="92"/>
      <c r="H695" s="92"/>
      <c r="I695" s="92"/>
      <c r="J695" s="92"/>
      <c r="K695" s="92"/>
      <c r="L695" s="92"/>
    </row>
    <row r="696" spans="1:12" ht="26.25" customHeight="1">
      <c r="A696" s="92"/>
      <c r="B696" s="93"/>
      <c r="C696" s="93"/>
      <c r="D696" s="93"/>
      <c r="E696" s="93"/>
      <c r="F696" s="92"/>
      <c r="G696" s="92"/>
      <c r="H696" s="92"/>
      <c r="I696" s="92"/>
      <c r="J696" s="92"/>
      <c r="K696" s="92"/>
      <c r="L696" s="92"/>
    </row>
    <row r="697" spans="1:12" ht="26.25" customHeight="1">
      <c r="A697" s="92"/>
      <c r="B697" s="93"/>
      <c r="C697" s="93"/>
      <c r="D697" s="93"/>
      <c r="E697" s="93"/>
      <c r="F697" s="92"/>
      <c r="G697" s="92"/>
      <c r="H697" s="92"/>
      <c r="I697" s="92"/>
      <c r="J697" s="92"/>
      <c r="K697" s="92"/>
      <c r="L697" s="92"/>
    </row>
    <row r="698" spans="1:12" ht="26.25" customHeight="1">
      <c r="A698" s="92"/>
      <c r="B698" s="93"/>
      <c r="C698" s="93"/>
      <c r="D698" s="93"/>
      <c r="E698" s="93"/>
      <c r="F698" s="92"/>
      <c r="G698" s="92"/>
      <c r="H698" s="92"/>
      <c r="I698" s="92"/>
      <c r="J698" s="92"/>
      <c r="K698" s="92"/>
      <c r="L698" s="92"/>
    </row>
    <row r="699" spans="1:12" ht="26.25" customHeight="1">
      <c r="A699" s="92"/>
      <c r="B699" s="93"/>
      <c r="C699" s="93"/>
      <c r="D699" s="93"/>
      <c r="E699" s="93"/>
      <c r="F699" s="92"/>
      <c r="G699" s="92"/>
      <c r="H699" s="92"/>
      <c r="I699" s="92"/>
      <c r="J699" s="92"/>
      <c r="K699" s="92"/>
      <c r="L699" s="92"/>
    </row>
    <row r="700" spans="1:12" ht="26.25" customHeight="1">
      <c r="A700" s="92"/>
      <c r="B700" s="93"/>
      <c r="C700" s="93"/>
      <c r="D700" s="93"/>
      <c r="E700" s="93"/>
      <c r="F700" s="92"/>
      <c r="G700" s="92"/>
      <c r="H700" s="92"/>
      <c r="I700" s="92"/>
      <c r="J700" s="92"/>
      <c r="K700" s="92"/>
      <c r="L700" s="92"/>
    </row>
    <row r="701" spans="1:12" ht="26.25" customHeight="1">
      <c r="A701" s="92"/>
      <c r="B701" s="93"/>
      <c r="C701" s="93"/>
      <c r="D701" s="93"/>
      <c r="E701" s="93"/>
      <c r="F701" s="92"/>
      <c r="G701" s="92"/>
      <c r="H701" s="92"/>
      <c r="I701" s="92"/>
      <c r="J701" s="92"/>
      <c r="K701" s="92"/>
      <c r="L701" s="92"/>
    </row>
    <row r="702" spans="1:12" ht="26.25" customHeight="1">
      <c r="A702" s="92"/>
      <c r="B702" s="93"/>
      <c r="C702" s="93"/>
      <c r="D702" s="93"/>
      <c r="E702" s="93"/>
      <c r="F702" s="92"/>
      <c r="G702" s="92"/>
      <c r="H702" s="92"/>
      <c r="I702" s="92"/>
      <c r="J702" s="92"/>
      <c r="K702" s="92"/>
      <c r="L702" s="92"/>
    </row>
    <row r="703" spans="1:12" ht="26.25" customHeight="1">
      <c r="A703" s="92"/>
      <c r="B703" s="93"/>
      <c r="C703" s="93"/>
      <c r="D703" s="93"/>
      <c r="E703" s="93"/>
      <c r="F703" s="92"/>
      <c r="G703" s="92"/>
      <c r="H703" s="92"/>
      <c r="I703" s="92"/>
      <c r="J703" s="92"/>
      <c r="K703" s="92"/>
      <c r="L703" s="92"/>
    </row>
    <row r="704" spans="1:12" ht="26.25" customHeight="1">
      <c r="A704" s="92"/>
      <c r="B704" s="93"/>
      <c r="C704" s="93"/>
      <c r="D704" s="93"/>
      <c r="E704" s="93"/>
      <c r="F704" s="92"/>
      <c r="G704" s="92"/>
      <c r="H704" s="92"/>
      <c r="I704" s="92"/>
      <c r="J704" s="92"/>
      <c r="K704" s="92"/>
      <c r="L704" s="92"/>
    </row>
    <row r="705" spans="1:12" ht="26.25" customHeight="1">
      <c r="A705" s="92"/>
      <c r="B705" s="93"/>
      <c r="C705" s="93"/>
      <c r="D705" s="93"/>
      <c r="E705" s="93"/>
      <c r="F705" s="92"/>
      <c r="G705" s="92"/>
      <c r="H705" s="92"/>
      <c r="I705" s="92"/>
      <c r="J705" s="92"/>
      <c r="K705" s="92"/>
      <c r="L705" s="92"/>
    </row>
    <row r="706" spans="1:12" ht="26.25" customHeight="1">
      <c r="A706" s="92"/>
      <c r="B706" s="93"/>
      <c r="C706" s="93"/>
      <c r="D706" s="93"/>
      <c r="E706" s="93"/>
      <c r="F706" s="92"/>
      <c r="G706" s="92"/>
      <c r="H706" s="92"/>
      <c r="I706" s="92"/>
      <c r="J706" s="92"/>
      <c r="K706" s="92"/>
      <c r="L706" s="92"/>
    </row>
    <row r="707" spans="1:12" ht="26.25" customHeight="1">
      <c r="A707" s="92"/>
      <c r="B707" s="93"/>
      <c r="C707" s="93"/>
      <c r="D707" s="93"/>
      <c r="E707" s="93"/>
      <c r="F707" s="92"/>
      <c r="G707" s="92"/>
      <c r="H707" s="92"/>
      <c r="I707" s="92"/>
      <c r="J707" s="92"/>
      <c r="K707" s="92"/>
      <c r="L707" s="92"/>
    </row>
    <row r="708" spans="1:12" ht="26.25" customHeight="1">
      <c r="A708" s="92"/>
      <c r="B708" s="93"/>
      <c r="C708" s="93"/>
      <c r="D708" s="93"/>
      <c r="E708" s="93"/>
      <c r="F708" s="92"/>
      <c r="G708" s="92"/>
      <c r="H708" s="92"/>
      <c r="I708" s="92"/>
      <c r="J708" s="92"/>
      <c r="K708" s="92"/>
      <c r="L708" s="92"/>
    </row>
    <row r="709" spans="1:12" ht="26.25" customHeight="1">
      <c r="A709" s="92"/>
      <c r="B709" s="93"/>
      <c r="C709" s="93"/>
      <c r="D709" s="93"/>
      <c r="E709" s="93"/>
      <c r="F709" s="92"/>
      <c r="G709" s="92"/>
      <c r="H709" s="92"/>
      <c r="I709" s="92"/>
      <c r="J709" s="92"/>
      <c r="K709" s="92"/>
      <c r="L709" s="92"/>
    </row>
    <row r="710" spans="1:12" ht="26.25" customHeight="1">
      <c r="A710" s="92"/>
      <c r="B710" s="93"/>
      <c r="C710" s="93"/>
      <c r="D710" s="93"/>
      <c r="E710" s="93"/>
      <c r="F710" s="92"/>
      <c r="G710" s="92"/>
      <c r="H710" s="92"/>
      <c r="I710" s="92"/>
      <c r="J710" s="92"/>
      <c r="K710" s="92"/>
      <c r="L710" s="92"/>
    </row>
    <row r="711" spans="1:12" ht="26.25" customHeight="1">
      <c r="A711" s="92"/>
      <c r="B711" s="93"/>
      <c r="C711" s="93"/>
      <c r="D711" s="93"/>
      <c r="E711" s="93"/>
      <c r="F711" s="92"/>
      <c r="G711" s="92"/>
      <c r="H711" s="92"/>
      <c r="I711" s="92"/>
      <c r="J711" s="92"/>
      <c r="K711" s="92"/>
      <c r="L711" s="92"/>
    </row>
    <row r="712" spans="1:12" ht="26.25" customHeight="1">
      <c r="A712" s="92"/>
      <c r="B712" s="93"/>
      <c r="C712" s="93"/>
      <c r="D712" s="93"/>
      <c r="E712" s="93"/>
      <c r="F712" s="92"/>
      <c r="G712" s="92"/>
      <c r="H712" s="92"/>
      <c r="I712" s="92"/>
      <c r="J712" s="92"/>
      <c r="K712" s="92"/>
      <c r="L712" s="92"/>
    </row>
    <row r="713" spans="1:12" ht="26.25" customHeight="1">
      <c r="A713" s="92"/>
      <c r="B713" s="93"/>
      <c r="C713" s="93"/>
      <c r="D713" s="93"/>
      <c r="E713" s="93"/>
      <c r="F713" s="92"/>
      <c r="G713" s="92"/>
      <c r="H713" s="92"/>
      <c r="I713" s="92"/>
      <c r="J713" s="92"/>
      <c r="K713" s="92"/>
      <c r="L713" s="92"/>
    </row>
    <row r="714" spans="1:12" ht="26.25" customHeight="1">
      <c r="A714" s="92"/>
      <c r="B714" s="93"/>
      <c r="C714" s="93"/>
      <c r="D714" s="93"/>
      <c r="E714" s="93"/>
      <c r="F714" s="92"/>
      <c r="G714" s="92"/>
      <c r="H714" s="92"/>
      <c r="I714" s="92"/>
      <c r="J714" s="92"/>
      <c r="K714" s="92"/>
      <c r="L714" s="92"/>
    </row>
    <row r="715" spans="1:12" ht="26.25" customHeight="1">
      <c r="A715" s="92"/>
      <c r="B715" s="93"/>
      <c r="C715" s="93"/>
      <c r="D715" s="93"/>
      <c r="E715" s="93"/>
      <c r="F715" s="92"/>
      <c r="G715" s="92"/>
      <c r="H715" s="92"/>
      <c r="I715" s="92"/>
      <c r="J715" s="92"/>
      <c r="K715" s="92"/>
      <c r="L715" s="92"/>
    </row>
    <row r="716" spans="1:12" ht="26.25" customHeight="1">
      <c r="A716" s="92"/>
      <c r="B716" s="93"/>
      <c r="C716" s="93"/>
      <c r="D716" s="93"/>
      <c r="E716" s="93"/>
      <c r="F716" s="92"/>
      <c r="G716" s="92"/>
      <c r="H716" s="92"/>
      <c r="I716" s="92"/>
      <c r="J716" s="92"/>
      <c r="K716" s="92"/>
      <c r="L716" s="92"/>
    </row>
    <row r="717" spans="1:12" ht="26.25" customHeight="1">
      <c r="A717" s="92"/>
      <c r="B717" s="93"/>
      <c r="C717" s="93"/>
      <c r="D717" s="93"/>
      <c r="E717" s="93"/>
      <c r="F717" s="92"/>
      <c r="G717" s="92"/>
      <c r="H717" s="92"/>
      <c r="I717" s="92"/>
      <c r="J717" s="92"/>
      <c r="K717" s="92"/>
      <c r="L717" s="92"/>
    </row>
    <row r="718" spans="1:12" ht="26.25" customHeight="1">
      <c r="A718" s="92"/>
      <c r="B718" s="93"/>
      <c r="C718" s="93"/>
      <c r="D718" s="93"/>
      <c r="E718" s="93"/>
      <c r="F718" s="92"/>
      <c r="G718" s="92"/>
      <c r="H718" s="92"/>
      <c r="I718" s="92"/>
      <c r="J718" s="92"/>
      <c r="K718" s="92"/>
      <c r="L718" s="92"/>
    </row>
    <row r="719" spans="1:12" ht="26.25" customHeight="1">
      <c r="A719" s="92"/>
      <c r="B719" s="93"/>
      <c r="C719" s="93"/>
      <c r="D719" s="93"/>
      <c r="E719" s="93"/>
      <c r="F719" s="92"/>
      <c r="G719" s="92"/>
      <c r="H719" s="92"/>
      <c r="I719" s="92"/>
      <c r="J719" s="92"/>
      <c r="K719" s="92"/>
      <c r="L719" s="92"/>
    </row>
    <row r="720" spans="1:12" ht="26.25" customHeight="1">
      <c r="A720" s="92"/>
      <c r="B720" s="93"/>
      <c r="C720" s="93"/>
      <c r="D720" s="93"/>
      <c r="E720" s="93"/>
      <c r="F720" s="92"/>
      <c r="G720" s="92"/>
      <c r="H720" s="92"/>
      <c r="I720" s="92"/>
      <c r="J720" s="92"/>
      <c r="K720" s="92"/>
      <c r="L720" s="92"/>
    </row>
    <row r="721" spans="1:12" ht="26.25" customHeight="1">
      <c r="A721" s="92"/>
      <c r="B721" s="93"/>
      <c r="C721" s="93"/>
      <c r="D721" s="93"/>
      <c r="E721" s="93"/>
      <c r="F721" s="92"/>
      <c r="G721" s="92"/>
      <c r="H721" s="92"/>
      <c r="I721" s="92"/>
      <c r="J721" s="92"/>
      <c r="K721" s="92"/>
      <c r="L721" s="92"/>
    </row>
    <row r="722" spans="1:12" ht="26.25" customHeight="1">
      <c r="A722" s="92"/>
      <c r="B722" s="93"/>
      <c r="C722" s="93"/>
      <c r="D722" s="93"/>
      <c r="E722" s="93"/>
      <c r="F722" s="92"/>
      <c r="G722" s="92"/>
      <c r="H722" s="92"/>
      <c r="I722" s="92"/>
      <c r="J722" s="92"/>
      <c r="K722" s="92"/>
      <c r="L722" s="92"/>
    </row>
    <row r="723" spans="1:12" ht="26.25" customHeight="1">
      <c r="A723" s="92"/>
      <c r="B723" s="93"/>
      <c r="C723" s="93"/>
      <c r="D723" s="93"/>
      <c r="E723" s="93"/>
      <c r="F723" s="92"/>
      <c r="G723" s="92"/>
      <c r="H723" s="92"/>
      <c r="I723" s="92"/>
      <c r="J723" s="92"/>
      <c r="K723" s="92"/>
      <c r="L723" s="92"/>
    </row>
    <row r="724" spans="1:12" ht="26.25" customHeight="1">
      <c r="A724" s="92"/>
      <c r="B724" s="93"/>
      <c r="C724" s="93"/>
      <c r="D724" s="93"/>
      <c r="E724" s="93"/>
      <c r="F724" s="92"/>
      <c r="G724" s="92"/>
      <c r="H724" s="92"/>
      <c r="I724" s="92"/>
      <c r="J724" s="92"/>
      <c r="K724" s="92"/>
      <c r="L724" s="92"/>
    </row>
    <row r="725" spans="1:12" ht="26.25" customHeight="1">
      <c r="A725" s="92"/>
      <c r="B725" s="93"/>
      <c r="C725" s="93"/>
      <c r="D725" s="93"/>
      <c r="E725" s="93"/>
      <c r="F725" s="92"/>
      <c r="G725" s="92"/>
      <c r="H725" s="92"/>
      <c r="I725" s="92"/>
      <c r="J725" s="92"/>
      <c r="K725" s="92"/>
      <c r="L725" s="92"/>
    </row>
    <row r="726" spans="1:12" ht="26.25" customHeight="1">
      <c r="A726" s="92"/>
      <c r="B726" s="93"/>
      <c r="C726" s="93"/>
      <c r="D726" s="93"/>
      <c r="E726" s="93"/>
      <c r="F726" s="92"/>
      <c r="G726" s="92"/>
      <c r="H726" s="92"/>
      <c r="I726" s="92"/>
      <c r="J726" s="92"/>
      <c r="K726" s="92"/>
      <c r="L726" s="92"/>
    </row>
    <row r="727" spans="1:12" ht="26.25" customHeight="1">
      <c r="A727" s="92"/>
      <c r="B727" s="93"/>
      <c r="C727" s="93"/>
      <c r="D727" s="93"/>
      <c r="E727" s="93"/>
      <c r="F727" s="92"/>
      <c r="G727" s="92"/>
      <c r="H727" s="92"/>
      <c r="I727" s="92"/>
      <c r="J727" s="92"/>
      <c r="K727" s="92"/>
      <c r="L727" s="92"/>
    </row>
    <row r="728" spans="1:12" ht="26.25" customHeight="1">
      <c r="A728" s="92"/>
      <c r="B728" s="93"/>
      <c r="C728" s="93"/>
      <c r="D728" s="93"/>
      <c r="E728" s="93"/>
      <c r="F728" s="92"/>
      <c r="G728" s="92"/>
      <c r="H728" s="92"/>
      <c r="I728" s="92"/>
      <c r="J728" s="92"/>
      <c r="K728" s="92"/>
      <c r="L728" s="92"/>
    </row>
    <row r="729" spans="1:12" ht="26.25" customHeight="1">
      <c r="A729" s="92"/>
      <c r="B729" s="93"/>
      <c r="C729" s="93"/>
      <c r="D729" s="93"/>
      <c r="E729" s="93"/>
      <c r="F729" s="92"/>
      <c r="G729" s="92"/>
      <c r="H729" s="92"/>
      <c r="I729" s="92"/>
      <c r="J729" s="92"/>
      <c r="K729" s="92"/>
      <c r="L729" s="92"/>
    </row>
    <row r="730" spans="1:12" ht="26.25" customHeight="1">
      <c r="A730" s="92"/>
      <c r="B730" s="93"/>
      <c r="C730" s="93"/>
      <c r="D730" s="93"/>
      <c r="E730" s="93"/>
      <c r="F730" s="92"/>
      <c r="G730" s="92"/>
      <c r="H730" s="92"/>
      <c r="I730" s="92"/>
      <c r="J730" s="92"/>
      <c r="K730" s="92"/>
      <c r="L730" s="92"/>
    </row>
    <row r="731" spans="1:12" ht="26.25" customHeight="1">
      <c r="A731" s="92"/>
      <c r="B731" s="93"/>
      <c r="C731" s="93"/>
      <c r="D731" s="93"/>
      <c r="E731" s="93"/>
      <c r="F731" s="92"/>
      <c r="G731" s="92"/>
      <c r="H731" s="92"/>
      <c r="I731" s="92"/>
      <c r="J731" s="92"/>
      <c r="K731" s="92"/>
      <c r="L731" s="92"/>
    </row>
    <row r="732" spans="1:12" ht="26.25" customHeight="1">
      <c r="A732" s="92"/>
      <c r="B732" s="93"/>
      <c r="C732" s="93"/>
      <c r="D732" s="93"/>
      <c r="E732" s="93"/>
      <c r="F732" s="92"/>
      <c r="G732" s="92"/>
      <c r="H732" s="92"/>
      <c r="I732" s="92"/>
      <c r="J732" s="92"/>
      <c r="K732" s="92"/>
      <c r="L732" s="92"/>
    </row>
    <row r="733" spans="1:12" ht="26.25" customHeight="1">
      <c r="A733" s="92"/>
      <c r="B733" s="93"/>
      <c r="C733" s="93"/>
      <c r="D733" s="93"/>
      <c r="E733" s="93"/>
      <c r="F733" s="92"/>
      <c r="G733" s="92"/>
      <c r="H733" s="92"/>
      <c r="I733" s="92"/>
      <c r="J733" s="92"/>
      <c r="K733" s="92"/>
      <c r="L733" s="92"/>
    </row>
    <row r="734" spans="1:12" ht="26.25" customHeight="1">
      <c r="A734" s="92"/>
      <c r="B734" s="93"/>
      <c r="C734" s="93"/>
      <c r="D734" s="93"/>
      <c r="E734" s="93"/>
      <c r="F734" s="92"/>
      <c r="G734" s="92"/>
      <c r="H734" s="92"/>
      <c r="I734" s="92"/>
      <c r="J734" s="92"/>
      <c r="K734" s="92"/>
      <c r="L734" s="92"/>
    </row>
    <row r="735" spans="1:12" ht="26.25" customHeight="1">
      <c r="A735" s="92"/>
      <c r="B735" s="93"/>
      <c r="C735" s="93"/>
      <c r="D735" s="93"/>
      <c r="E735" s="93"/>
      <c r="F735" s="92"/>
      <c r="G735" s="92"/>
      <c r="H735" s="92"/>
      <c r="I735" s="92"/>
      <c r="J735" s="92"/>
      <c r="K735" s="92"/>
      <c r="L735" s="92"/>
    </row>
    <row r="736" spans="1:12" ht="26.25" customHeight="1">
      <c r="A736" s="92"/>
      <c r="B736" s="93"/>
      <c r="C736" s="93"/>
      <c r="D736" s="93"/>
      <c r="E736" s="93"/>
      <c r="F736" s="92"/>
      <c r="G736" s="92"/>
      <c r="H736" s="92"/>
      <c r="I736" s="92"/>
      <c r="J736" s="92"/>
      <c r="K736" s="92"/>
      <c r="L736" s="92"/>
    </row>
    <row r="737" spans="1:12" ht="26.25" customHeight="1">
      <c r="A737" s="92"/>
      <c r="B737" s="93"/>
      <c r="C737" s="93"/>
      <c r="D737" s="93"/>
      <c r="E737" s="93"/>
      <c r="F737" s="92"/>
      <c r="G737" s="92"/>
      <c r="H737" s="92"/>
      <c r="I737" s="92"/>
      <c r="J737" s="92"/>
      <c r="K737" s="92"/>
      <c r="L737" s="92"/>
    </row>
    <row r="738" spans="1:12" ht="26.25" customHeight="1">
      <c r="A738" s="92"/>
      <c r="B738" s="93"/>
      <c r="C738" s="93"/>
      <c r="D738" s="93"/>
      <c r="E738" s="93"/>
      <c r="F738" s="92"/>
      <c r="G738" s="92"/>
      <c r="H738" s="92"/>
      <c r="I738" s="92"/>
      <c r="J738" s="92"/>
      <c r="K738" s="92"/>
      <c r="L738" s="92"/>
    </row>
    <row r="739" spans="1:12" ht="26.25" customHeight="1">
      <c r="A739" s="92"/>
      <c r="B739" s="93"/>
      <c r="C739" s="93"/>
      <c r="D739" s="93"/>
      <c r="E739" s="93"/>
      <c r="F739" s="92"/>
      <c r="G739" s="92"/>
      <c r="H739" s="92"/>
      <c r="I739" s="92"/>
      <c r="J739" s="92"/>
      <c r="K739" s="92"/>
      <c r="L739" s="92"/>
    </row>
    <row r="740" spans="1:12" ht="26.25" customHeight="1">
      <c r="A740" s="92"/>
      <c r="B740" s="93"/>
      <c r="C740" s="93"/>
      <c r="D740" s="93"/>
      <c r="E740" s="93"/>
      <c r="F740" s="92"/>
      <c r="G740" s="92"/>
      <c r="H740" s="92"/>
      <c r="I740" s="92"/>
      <c r="J740" s="92"/>
      <c r="K740" s="92"/>
      <c r="L740" s="92"/>
    </row>
    <row r="741" spans="1:12" ht="26.25" customHeight="1">
      <c r="A741" s="92"/>
      <c r="B741" s="93"/>
      <c r="C741" s="93"/>
      <c r="D741" s="93"/>
      <c r="E741" s="93"/>
      <c r="F741" s="92"/>
      <c r="G741" s="92"/>
      <c r="H741" s="92"/>
      <c r="I741" s="92"/>
      <c r="J741" s="92"/>
      <c r="K741" s="92"/>
      <c r="L741" s="92"/>
    </row>
    <row r="742" spans="1:12" ht="26.25" customHeight="1">
      <c r="A742" s="92"/>
      <c r="B742" s="93"/>
      <c r="C742" s="93"/>
      <c r="D742" s="93"/>
      <c r="E742" s="93"/>
      <c r="F742" s="92"/>
      <c r="G742" s="92"/>
      <c r="H742" s="92"/>
      <c r="I742" s="92"/>
      <c r="J742" s="92"/>
      <c r="K742" s="92"/>
      <c r="L742" s="92"/>
    </row>
    <row r="743" spans="1:12" ht="26.25" customHeight="1">
      <c r="A743" s="92"/>
      <c r="B743" s="93"/>
      <c r="C743" s="93"/>
      <c r="D743" s="93"/>
      <c r="E743" s="93"/>
      <c r="F743" s="92"/>
      <c r="G743" s="92"/>
      <c r="H743" s="92"/>
      <c r="I743" s="92"/>
      <c r="J743" s="92"/>
      <c r="K743" s="92"/>
      <c r="L743" s="92"/>
    </row>
    <row r="744" spans="1:12" ht="26.25" customHeight="1">
      <c r="A744" s="92"/>
      <c r="B744" s="93"/>
      <c r="C744" s="93"/>
      <c r="D744" s="93"/>
      <c r="E744" s="93"/>
      <c r="F744" s="92"/>
      <c r="G744" s="92"/>
      <c r="H744" s="92"/>
      <c r="I744" s="92"/>
      <c r="J744" s="92"/>
      <c r="K744" s="92"/>
      <c r="L744" s="92"/>
    </row>
    <row r="745" spans="1:12" ht="26.25" customHeight="1">
      <c r="A745" s="92"/>
      <c r="B745" s="93"/>
      <c r="C745" s="93"/>
      <c r="D745" s="93"/>
      <c r="E745" s="93"/>
      <c r="F745" s="92"/>
      <c r="G745" s="92"/>
      <c r="H745" s="92"/>
      <c r="I745" s="92"/>
      <c r="J745" s="92"/>
      <c r="K745" s="92"/>
      <c r="L745" s="92"/>
    </row>
    <row r="746" spans="1:12" ht="26.25" customHeight="1">
      <c r="A746" s="92"/>
      <c r="B746" s="93"/>
      <c r="C746" s="93"/>
      <c r="D746" s="93"/>
      <c r="E746" s="93"/>
      <c r="F746" s="92"/>
      <c r="G746" s="92"/>
      <c r="H746" s="92"/>
      <c r="I746" s="92"/>
      <c r="J746" s="92"/>
      <c r="K746" s="92"/>
      <c r="L746" s="92"/>
    </row>
    <row r="747" spans="1:12" ht="26.25" customHeight="1">
      <c r="A747" s="92"/>
      <c r="B747" s="93"/>
      <c r="C747" s="93"/>
      <c r="D747" s="93"/>
      <c r="E747" s="93"/>
      <c r="F747" s="92"/>
      <c r="G747" s="92"/>
      <c r="H747" s="92"/>
      <c r="I747" s="92"/>
      <c r="J747" s="92"/>
      <c r="K747" s="92"/>
      <c r="L747" s="92"/>
    </row>
    <row r="748" spans="1:12" ht="26.25" customHeight="1">
      <c r="A748" s="92"/>
      <c r="B748" s="93"/>
      <c r="C748" s="93"/>
      <c r="D748" s="93"/>
      <c r="E748" s="93"/>
      <c r="F748" s="92"/>
      <c r="G748" s="92"/>
      <c r="H748" s="92"/>
      <c r="I748" s="92"/>
      <c r="J748" s="92"/>
      <c r="K748" s="92"/>
      <c r="L748" s="92"/>
    </row>
    <row r="749" spans="1:12" ht="26.25" customHeight="1">
      <c r="A749" s="92"/>
      <c r="B749" s="93"/>
      <c r="C749" s="93"/>
      <c r="D749" s="93"/>
      <c r="E749" s="93"/>
      <c r="F749" s="92"/>
      <c r="G749" s="92"/>
      <c r="H749" s="92"/>
      <c r="I749" s="92"/>
      <c r="J749" s="92"/>
      <c r="K749" s="92"/>
      <c r="L749" s="92"/>
    </row>
    <row r="750" spans="1:12" ht="26.25" customHeight="1">
      <c r="A750" s="92"/>
      <c r="B750" s="93"/>
      <c r="C750" s="93"/>
      <c r="D750" s="93"/>
      <c r="E750" s="93"/>
      <c r="F750" s="92"/>
      <c r="G750" s="92"/>
      <c r="H750" s="92"/>
      <c r="I750" s="92"/>
      <c r="J750" s="92"/>
      <c r="K750" s="92"/>
      <c r="L750" s="92"/>
    </row>
    <row r="751" spans="1:12" ht="26.25" customHeight="1">
      <c r="A751" s="92"/>
      <c r="B751" s="93"/>
      <c r="C751" s="93"/>
      <c r="D751" s="93"/>
      <c r="E751" s="93"/>
      <c r="F751" s="92"/>
      <c r="G751" s="92"/>
      <c r="H751" s="92"/>
      <c r="I751" s="92"/>
      <c r="J751" s="92"/>
      <c r="K751" s="92"/>
      <c r="L751" s="92"/>
    </row>
    <row r="752" spans="1:12" ht="26.25" customHeight="1">
      <c r="A752" s="92"/>
      <c r="B752" s="93"/>
      <c r="C752" s="93"/>
      <c r="D752" s="93"/>
      <c r="E752" s="93"/>
      <c r="F752" s="92"/>
      <c r="G752" s="92"/>
      <c r="H752" s="92"/>
      <c r="I752" s="92"/>
      <c r="J752" s="92"/>
      <c r="K752" s="92"/>
      <c r="L752" s="92"/>
    </row>
    <row r="753" spans="1:12" ht="26.25" customHeight="1">
      <c r="A753" s="92"/>
      <c r="B753" s="93"/>
      <c r="C753" s="93"/>
      <c r="D753" s="93"/>
      <c r="E753" s="93"/>
      <c r="F753" s="92"/>
      <c r="G753" s="92"/>
      <c r="H753" s="92"/>
      <c r="I753" s="92"/>
      <c r="J753" s="92"/>
      <c r="K753" s="92"/>
      <c r="L753" s="92"/>
    </row>
    <row r="754" spans="1:12" ht="26.25" customHeight="1">
      <c r="A754" s="92"/>
      <c r="B754" s="93"/>
      <c r="C754" s="93"/>
      <c r="D754" s="93"/>
      <c r="E754" s="93"/>
      <c r="F754" s="92"/>
      <c r="G754" s="92"/>
      <c r="H754" s="92"/>
      <c r="I754" s="92"/>
      <c r="J754" s="92"/>
      <c r="K754" s="92"/>
      <c r="L754" s="92"/>
    </row>
    <row r="755" spans="1:12" ht="26.25" customHeight="1">
      <c r="A755" s="92"/>
      <c r="B755" s="93"/>
      <c r="C755" s="93"/>
      <c r="D755" s="93"/>
      <c r="E755" s="93"/>
      <c r="F755" s="92"/>
      <c r="G755" s="92"/>
      <c r="H755" s="92"/>
      <c r="I755" s="92"/>
      <c r="J755" s="92"/>
      <c r="K755" s="92"/>
      <c r="L755" s="92"/>
    </row>
    <row r="756" spans="1:12" ht="26.25" customHeight="1">
      <c r="A756" s="92"/>
      <c r="B756" s="93"/>
      <c r="C756" s="93"/>
      <c r="D756" s="93"/>
      <c r="E756" s="93"/>
      <c r="F756" s="92"/>
      <c r="G756" s="92"/>
      <c r="H756" s="92"/>
      <c r="I756" s="92"/>
      <c r="J756" s="92"/>
      <c r="K756" s="92"/>
      <c r="L756" s="92"/>
    </row>
    <row r="757" spans="1:12" ht="26.25" customHeight="1">
      <c r="A757" s="92"/>
      <c r="B757" s="93"/>
      <c r="C757" s="93"/>
      <c r="D757" s="93"/>
      <c r="E757" s="93"/>
      <c r="F757" s="92"/>
      <c r="G757" s="92"/>
      <c r="H757" s="92"/>
      <c r="I757" s="92"/>
      <c r="J757" s="92"/>
      <c r="K757" s="92"/>
      <c r="L757" s="92"/>
    </row>
    <row r="758" spans="1:12" ht="26.25" customHeight="1">
      <c r="A758" s="92"/>
      <c r="B758" s="93"/>
      <c r="C758" s="93"/>
      <c r="D758" s="93"/>
      <c r="E758" s="93"/>
      <c r="F758" s="92"/>
      <c r="G758" s="92"/>
      <c r="H758" s="92"/>
      <c r="I758" s="92"/>
      <c r="J758" s="92"/>
      <c r="K758" s="92"/>
      <c r="L758" s="92"/>
    </row>
    <row r="759" spans="1:12" ht="26.25" customHeight="1">
      <c r="A759" s="92"/>
      <c r="B759" s="93"/>
      <c r="C759" s="93"/>
      <c r="D759" s="93"/>
      <c r="E759" s="93"/>
      <c r="F759" s="92"/>
      <c r="G759" s="92"/>
      <c r="H759" s="92"/>
      <c r="I759" s="92"/>
      <c r="J759" s="92"/>
      <c r="K759" s="92"/>
      <c r="L759" s="92"/>
    </row>
    <row r="760" spans="1:12" ht="26.25" customHeight="1">
      <c r="A760" s="92"/>
      <c r="B760" s="93"/>
      <c r="C760" s="93"/>
      <c r="D760" s="93"/>
      <c r="E760" s="93"/>
      <c r="F760" s="92"/>
      <c r="G760" s="92"/>
      <c r="H760" s="92"/>
      <c r="I760" s="92"/>
      <c r="J760" s="92"/>
      <c r="K760" s="92"/>
      <c r="L760" s="92"/>
    </row>
    <row r="761" spans="1:12" ht="26.25" customHeight="1">
      <c r="A761" s="92"/>
      <c r="B761" s="93"/>
      <c r="C761" s="93"/>
      <c r="D761" s="93"/>
      <c r="E761" s="93"/>
      <c r="F761" s="92"/>
      <c r="G761" s="92"/>
      <c r="H761" s="92"/>
      <c r="I761" s="92"/>
      <c r="J761" s="92"/>
      <c r="K761" s="92"/>
      <c r="L761" s="92"/>
    </row>
    <row r="762" spans="1:12" ht="26.25" customHeight="1">
      <c r="A762" s="92"/>
      <c r="B762" s="93"/>
      <c r="C762" s="93"/>
      <c r="D762" s="93"/>
      <c r="E762" s="93"/>
      <c r="F762" s="92"/>
      <c r="G762" s="92"/>
      <c r="H762" s="92"/>
      <c r="I762" s="92"/>
      <c r="J762" s="92"/>
      <c r="K762" s="92"/>
      <c r="L762" s="92"/>
    </row>
    <row r="763" spans="1:12" ht="26.25" customHeight="1">
      <c r="A763" s="92"/>
      <c r="B763" s="93"/>
      <c r="C763" s="93"/>
      <c r="D763" s="93"/>
      <c r="E763" s="93"/>
      <c r="F763" s="92"/>
      <c r="G763" s="92"/>
      <c r="H763" s="92"/>
      <c r="I763" s="92"/>
      <c r="J763" s="92"/>
      <c r="K763" s="92"/>
      <c r="L763" s="92"/>
    </row>
    <row r="764" spans="1:12" ht="26.25" customHeight="1">
      <c r="A764" s="92"/>
      <c r="B764" s="93"/>
      <c r="C764" s="93"/>
      <c r="D764" s="93"/>
      <c r="E764" s="93"/>
      <c r="F764" s="92"/>
      <c r="G764" s="92"/>
      <c r="H764" s="92"/>
      <c r="I764" s="92"/>
      <c r="J764" s="92"/>
      <c r="K764" s="92"/>
      <c r="L764" s="92"/>
    </row>
    <row r="765" spans="1:12" ht="26.25" customHeight="1">
      <c r="A765" s="92"/>
      <c r="B765" s="93"/>
      <c r="C765" s="93"/>
      <c r="D765" s="93"/>
      <c r="E765" s="93"/>
      <c r="F765" s="92"/>
      <c r="G765" s="92"/>
      <c r="H765" s="92"/>
      <c r="I765" s="92"/>
      <c r="J765" s="92"/>
      <c r="K765" s="92"/>
      <c r="L765" s="92"/>
    </row>
    <row r="766" spans="1:12" ht="26.25" customHeight="1">
      <c r="A766" s="92"/>
      <c r="B766" s="93"/>
      <c r="C766" s="93"/>
      <c r="D766" s="93"/>
      <c r="E766" s="93"/>
      <c r="F766" s="92"/>
      <c r="G766" s="92"/>
      <c r="H766" s="92"/>
      <c r="I766" s="92"/>
      <c r="J766" s="92"/>
      <c r="K766" s="92"/>
      <c r="L766" s="92"/>
    </row>
    <row r="767" spans="1:12" ht="26.25" customHeight="1">
      <c r="A767" s="92"/>
      <c r="B767" s="93"/>
      <c r="C767" s="93"/>
      <c r="D767" s="93"/>
      <c r="E767" s="93"/>
      <c r="F767" s="92"/>
      <c r="G767" s="92"/>
      <c r="H767" s="92"/>
      <c r="I767" s="92"/>
      <c r="J767" s="92"/>
      <c r="K767" s="92"/>
      <c r="L767" s="92"/>
    </row>
    <row r="768" spans="1:12" ht="26.25" customHeight="1">
      <c r="A768" s="92"/>
      <c r="B768" s="93"/>
      <c r="C768" s="93"/>
      <c r="D768" s="93"/>
      <c r="E768" s="93"/>
      <c r="F768" s="92"/>
      <c r="G768" s="92"/>
      <c r="H768" s="92"/>
      <c r="I768" s="92"/>
      <c r="J768" s="92"/>
      <c r="K768" s="92"/>
      <c r="L768" s="92"/>
    </row>
    <row r="769" spans="1:12" ht="26.25" customHeight="1">
      <c r="A769" s="92"/>
      <c r="B769" s="93"/>
      <c r="C769" s="93"/>
      <c r="D769" s="93"/>
      <c r="E769" s="93"/>
      <c r="F769" s="92"/>
      <c r="G769" s="92"/>
      <c r="H769" s="92"/>
      <c r="I769" s="92"/>
      <c r="J769" s="92"/>
      <c r="K769" s="92"/>
      <c r="L769" s="92"/>
    </row>
    <row r="770" spans="1:12" ht="26.25" customHeight="1">
      <c r="A770" s="92"/>
      <c r="B770" s="93"/>
      <c r="C770" s="93"/>
      <c r="D770" s="93"/>
      <c r="E770" s="93"/>
      <c r="F770" s="92"/>
      <c r="G770" s="92"/>
      <c r="H770" s="92"/>
      <c r="I770" s="92"/>
      <c r="J770" s="92"/>
      <c r="K770" s="92"/>
      <c r="L770" s="92"/>
    </row>
    <row r="771" spans="1:12" ht="26.25" customHeight="1">
      <c r="A771" s="92"/>
      <c r="B771" s="93"/>
      <c r="C771" s="93"/>
      <c r="D771" s="93"/>
      <c r="E771" s="93"/>
      <c r="F771" s="92"/>
      <c r="G771" s="92"/>
      <c r="H771" s="92"/>
      <c r="I771" s="92"/>
      <c r="J771" s="92"/>
      <c r="K771" s="92"/>
      <c r="L771" s="92"/>
    </row>
    <row r="772" spans="1:12" ht="26.25" customHeight="1">
      <c r="A772" s="92"/>
      <c r="B772" s="93"/>
      <c r="C772" s="93"/>
      <c r="D772" s="93"/>
      <c r="E772" s="93"/>
      <c r="F772" s="92"/>
      <c r="G772" s="92"/>
      <c r="H772" s="92"/>
      <c r="I772" s="92"/>
      <c r="J772" s="92"/>
      <c r="K772" s="92"/>
      <c r="L772" s="92"/>
    </row>
    <row r="773" spans="1:12" ht="26.25" customHeight="1">
      <c r="A773" s="92"/>
      <c r="B773" s="93"/>
      <c r="C773" s="93"/>
      <c r="D773" s="93"/>
      <c r="E773" s="93"/>
      <c r="F773" s="92"/>
      <c r="G773" s="92"/>
      <c r="H773" s="92"/>
      <c r="I773" s="92"/>
      <c r="J773" s="92"/>
      <c r="K773" s="92"/>
      <c r="L773" s="92"/>
    </row>
    <row r="774" spans="1:12" ht="26.25" customHeight="1">
      <c r="A774" s="92"/>
      <c r="B774" s="93"/>
      <c r="C774" s="93"/>
      <c r="D774" s="93"/>
      <c r="E774" s="93"/>
      <c r="F774" s="92"/>
      <c r="G774" s="92"/>
      <c r="H774" s="92"/>
      <c r="I774" s="92"/>
      <c r="J774" s="92"/>
      <c r="K774" s="92"/>
      <c r="L774" s="92"/>
    </row>
    <row r="775" spans="1:12" ht="26.25" customHeight="1">
      <c r="A775" s="92"/>
      <c r="B775" s="93"/>
      <c r="C775" s="93"/>
      <c r="D775" s="93"/>
      <c r="E775" s="93"/>
      <c r="F775" s="92"/>
      <c r="G775" s="92"/>
      <c r="H775" s="92"/>
      <c r="I775" s="92"/>
      <c r="J775" s="92"/>
      <c r="K775" s="92"/>
      <c r="L775" s="92"/>
    </row>
    <row r="776" spans="1:12" ht="26.25" customHeight="1">
      <c r="A776" s="92"/>
      <c r="B776" s="93"/>
      <c r="C776" s="93"/>
      <c r="D776" s="93"/>
      <c r="E776" s="93"/>
      <c r="F776" s="92"/>
      <c r="G776" s="92"/>
      <c r="H776" s="92"/>
      <c r="I776" s="92"/>
      <c r="J776" s="92"/>
      <c r="K776" s="92"/>
      <c r="L776" s="92"/>
    </row>
    <row r="777" spans="1:12" ht="26.25" customHeight="1">
      <c r="A777" s="92"/>
      <c r="B777" s="93"/>
      <c r="C777" s="93"/>
      <c r="D777" s="93"/>
      <c r="E777" s="93"/>
      <c r="F777" s="92"/>
      <c r="G777" s="92"/>
      <c r="H777" s="92"/>
      <c r="I777" s="92"/>
      <c r="J777" s="92"/>
      <c r="K777" s="92"/>
      <c r="L777" s="92"/>
    </row>
    <row r="778" spans="1:12" ht="26.25" customHeight="1">
      <c r="A778" s="92"/>
      <c r="B778" s="93"/>
      <c r="C778" s="93"/>
      <c r="D778" s="93"/>
      <c r="E778" s="93"/>
      <c r="F778" s="92"/>
      <c r="G778" s="92"/>
      <c r="H778" s="92"/>
      <c r="I778" s="92"/>
      <c r="J778" s="92"/>
      <c r="K778" s="92"/>
      <c r="L778" s="92"/>
    </row>
    <row r="779" spans="1:12" ht="26.25" customHeight="1">
      <c r="A779" s="92"/>
      <c r="B779" s="93"/>
      <c r="C779" s="93"/>
      <c r="D779" s="93"/>
      <c r="E779" s="93"/>
      <c r="F779" s="92"/>
      <c r="G779" s="92"/>
      <c r="H779" s="92"/>
      <c r="I779" s="92"/>
      <c r="J779" s="92"/>
      <c r="K779" s="92"/>
      <c r="L779" s="92"/>
    </row>
    <row r="780" spans="1:12" ht="26.25" customHeight="1">
      <c r="A780" s="92"/>
      <c r="B780" s="93"/>
      <c r="C780" s="93"/>
      <c r="D780" s="93"/>
      <c r="E780" s="93"/>
      <c r="F780" s="92"/>
      <c r="G780" s="92"/>
      <c r="H780" s="92"/>
      <c r="I780" s="92"/>
      <c r="J780" s="92"/>
      <c r="K780" s="92"/>
      <c r="L780" s="92"/>
    </row>
    <row r="781" spans="1:12" ht="26.25" customHeight="1">
      <c r="A781" s="92"/>
      <c r="B781" s="93"/>
      <c r="C781" s="93"/>
      <c r="D781" s="93"/>
      <c r="E781" s="93"/>
      <c r="F781" s="92"/>
      <c r="G781" s="92"/>
      <c r="H781" s="92"/>
      <c r="I781" s="92"/>
      <c r="J781" s="92"/>
      <c r="K781" s="92"/>
      <c r="L781" s="92"/>
    </row>
    <row r="782" spans="1:12" ht="26.25" customHeight="1">
      <c r="A782" s="92"/>
      <c r="B782" s="93"/>
      <c r="C782" s="93"/>
      <c r="D782" s="93"/>
      <c r="E782" s="93"/>
      <c r="F782" s="92"/>
      <c r="G782" s="92"/>
      <c r="H782" s="92"/>
      <c r="I782" s="92"/>
      <c r="J782" s="92"/>
      <c r="K782" s="92"/>
      <c r="L782" s="92"/>
    </row>
    <row r="783" spans="1:12" ht="26.25" customHeight="1">
      <c r="A783" s="92"/>
      <c r="B783" s="93"/>
      <c r="C783" s="93"/>
      <c r="D783" s="93"/>
      <c r="E783" s="93"/>
      <c r="F783" s="92"/>
      <c r="G783" s="92"/>
      <c r="H783" s="92"/>
      <c r="I783" s="92"/>
      <c r="J783" s="92"/>
      <c r="K783" s="92"/>
      <c r="L783" s="92"/>
    </row>
    <row r="784" spans="1:12" ht="26.25" customHeight="1">
      <c r="A784" s="92"/>
      <c r="B784" s="93"/>
      <c r="C784" s="93"/>
      <c r="D784" s="93"/>
      <c r="E784" s="93"/>
      <c r="F784" s="92"/>
      <c r="G784" s="92"/>
      <c r="H784" s="92"/>
      <c r="I784" s="92"/>
      <c r="J784" s="92"/>
      <c r="K784" s="92"/>
      <c r="L784" s="92"/>
    </row>
    <row r="785" spans="1:12" ht="26.25" customHeight="1">
      <c r="A785" s="92"/>
      <c r="B785" s="93"/>
      <c r="C785" s="93"/>
      <c r="D785" s="93"/>
      <c r="E785" s="93"/>
      <c r="F785" s="92"/>
      <c r="G785" s="92"/>
      <c r="H785" s="92"/>
      <c r="I785" s="92"/>
      <c r="J785" s="92"/>
      <c r="K785" s="92"/>
      <c r="L785" s="92"/>
    </row>
    <row r="786" spans="1:12" ht="26.25" customHeight="1">
      <c r="A786" s="92"/>
      <c r="B786" s="93"/>
      <c r="C786" s="93"/>
      <c r="D786" s="93"/>
      <c r="E786" s="93"/>
      <c r="F786" s="92"/>
      <c r="G786" s="92"/>
      <c r="H786" s="92"/>
      <c r="I786" s="92"/>
      <c r="J786" s="92"/>
      <c r="K786" s="92"/>
      <c r="L786" s="92"/>
    </row>
    <row r="787" spans="1:12" ht="26.25" customHeight="1">
      <c r="A787" s="92"/>
      <c r="B787" s="93"/>
      <c r="C787" s="93"/>
      <c r="D787" s="93"/>
      <c r="E787" s="93"/>
      <c r="F787" s="92"/>
      <c r="G787" s="92"/>
      <c r="H787" s="92"/>
      <c r="I787" s="92"/>
      <c r="J787" s="92"/>
      <c r="K787" s="92"/>
      <c r="L787" s="92"/>
    </row>
    <row r="788" spans="1:12" ht="26.25" customHeight="1">
      <c r="A788" s="92"/>
      <c r="B788" s="93"/>
      <c r="C788" s="93"/>
      <c r="D788" s="93"/>
      <c r="E788" s="93"/>
      <c r="F788" s="92"/>
      <c r="G788" s="92"/>
      <c r="H788" s="92"/>
      <c r="I788" s="92"/>
      <c r="J788" s="92"/>
      <c r="K788" s="92"/>
      <c r="L788" s="92"/>
    </row>
    <row r="789" spans="1:12" ht="26.25" customHeight="1">
      <c r="A789" s="92"/>
      <c r="B789" s="93"/>
      <c r="C789" s="93"/>
      <c r="D789" s="93"/>
      <c r="E789" s="93"/>
      <c r="F789" s="92"/>
      <c r="G789" s="92"/>
      <c r="H789" s="92"/>
      <c r="I789" s="92"/>
      <c r="J789" s="92"/>
      <c r="K789" s="92"/>
      <c r="L789" s="92"/>
    </row>
    <row r="790" spans="1:12" ht="26.25" customHeight="1">
      <c r="A790" s="92"/>
      <c r="B790" s="93"/>
      <c r="C790" s="93"/>
      <c r="D790" s="93"/>
      <c r="E790" s="93"/>
      <c r="F790" s="92"/>
      <c r="G790" s="92"/>
      <c r="H790" s="92"/>
      <c r="I790" s="92"/>
      <c r="J790" s="92"/>
      <c r="K790" s="92"/>
      <c r="L790" s="92"/>
    </row>
    <row r="791" spans="1:12" ht="26.25" customHeight="1">
      <c r="A791" s="92"/>
      <c r="B791" s="93"/>
      <c r="C791" s="93"/>
      <c r="D791" s="93"/>
      <c r="E791" s="93"/>
      <c r="F791" s="92"/>
      <c r="G791" s="92"/>
      <c r="H791" s="92"/>
      <c r="I791" s="92"/>
      <c r="J791" s="92"/>
      <c r="K791" s="92"/>
      <c r="L791" s="92"/>
    </row>
    <row r="792" spans="1:12" ht="26.25" customHeight="1">
      <c r="A792" s="92"/>
      <c r="B792" s="93"/>
      <c r="C792" s="93"/>
      <c r="D792" s="93"/>
      <c r="E792" s="93"/>
      <c r="F792" s="92"/>
      <c r="G792" s="92"/>
      <c r="H792" s="92"/>
      <c r="I792" s="92"/>
      <c r="J792" s="92"/>
      <c r="K792" s="92"/>
      <c r="L792" s="92"/>
    </row>
    <row r="793" spans="1:12" ht="26.25" customHeight="1">
      <c r="A793" s="92"/>
      <c r="B793" s="93"/>
      <c r="C793" s="93"/>
      <c r="D793" s="93"/>
      <c r="E793" s="93"/>
      <c r="F793" s="92"/>
      <c r="G793" s="92"/>
      <c r="H793" s="92"/>
      <c r="I793" s="92"/>
      <c r="J793" s="92"/>
      <c r="K793" s="92"/>
      <c r="L793" s="92"/>
    </row>
    <row r="794" spans="1:12" ht="26.25" customHeight="1">
      <c r="A794" s="92"/>
      <c r="B794" s="93"/>
      <c r="C794" s="93"/>
      <c r="D794" s="93"/>
      <c r="E794" s="93"/>
      <c r="F794" s="92"/>
      <c r="G794" s="92"/>
      <c r="H794" s="92"/>
      <c r="I794" s="92"/>
      <c r="J794" s="92"/>
      <c r="K794" s="92"/>
      <c r="L794" s="92"/>
    </row>
    <row r="795" spans="1:12" ht="26.25" customHeight="1">
      <c r="A795" s="92"/>
      <c r="B795" s="93"/>
      <c r="C795" s="93"/>
      <c r="D795" s="93"/>
      <c r="E795" s="93"/>
      <c r="F795" s="92"/>
      <c r="G795" s="92"/>
      <c r="H795" s="92"/>
      <c r="I795" s="92"/>
      <c r="J795" s="92"/>
      <c r="K795" s="92"/>
      <c r="L795" s="92"/>
    </row>
    <row r="796" spans="1:12" ht="26.25" customHeight="1">
      <c r="A796" s="92"/>
      <c r="B796" s="93"/>
      <c r="C796" s="93"/>
      <c r="D796" s="93"/>
      <c r="E796" s="93"/>
      <c r="F796" s="92"/>
      <c r="G796" s="92"/>
      <c r="H796" s="92"/>
      <c r="I796" s="92"/>
      <c r="J796" s="92"/>
      <c r="K796" s="92"/>
      <c r="L796" s="92"/>
    </row>
    <row r="797" spans="1:12" ht="26.25" customHeight="1">
      <c r="A797" s="92"/>
      <c r="B797" s="93"/>
      <c r="C797" s="93"/>
      <c r="D797" s="93"/>
      <c r="E797" s="93"/>
      <c r="F797" s="92"/>
      <c r="G797" s="92"/>
      <c r="H797" s="92"/>
      <c r="I797" s="92"/>
      <c r="J797" s="92"/>
      <c r="K797" s="92"/>
      <c r="L797" s="92"/>
    </row>
    <row r="798" spans="1:12" ht="26.25" customHeight="1">
      <c r="A798" s="92"/>
      <c r="B798" s="93"/>
      <c r="C798" s="93"/>
      <c r="D798" s="93"/>
      <c r="E798" s="93"/>
      <c r="F798" s="92"/>
      <c r="G798" s="92"/>
      <c r="H798" s="92"/>
      <c r="I798" s="92"/>
      <c r="J798" s="92"/>
      <c r="K798" s="92"/>
      <c r="L798" s="92"/>
    </row>
    <row r="799" spans="1:12" ht="26.25" customHeight="1">
      <c r="A799" s="92"/>
      <c r="B799" s="93"/>
      <c r="C799" s="93"/>
      <c r="D799" s="93"/>
      <c r="E799" s="93"/>
      <c r="F799" s="92"/>
      <c r="G799" s="92"/>
      <c r="H799" s="92"/>
      <c r="I799" s="92"/>
      <c r="J799" s="92"/>
      <c r="K799" s="92"/>
      <c r="L799" s="92"/>
    </row>
    <row r="800" spans="1:12" ht="26.25" customHeight="1">
      <c r="A800" s="92"/>
      <c r="B800" s="93"/>
      <c r="C800" s="93"/>
      <c r="D800" s="93"/>
      <c r="E800" s="93"/>
      <c r="F800" s="92"/>
      <c r="G800" s="92"/>
      <c r="H800" s="92"/>
      <c r="I800" s="92"/>
      <c r="J800" s="92"/>
      <c r="K800" s="92"/>
      <c r="L800" s="92"/>
    </row>
    <row r="801" spans="1:12" ht="26.25" customHeight="1">
      <c r="A801" s="92"/>
      <c r="B801" s="93"/>
      <c r="C801" s="93"/>
      <c r="D801" s="93"/>
      <c r="E801" s="93"/>
      <c r="F801" s="92"/>
      <c r="G801" s="92"/>
      <c r="H801" s="92"/>
      <c r="I801" s="92"/>
      <c r="J801" s="92"/>
      <c r="K801" s="92"/>
      <c r="L801" s="92"/>
    </row>
    <row r="802" spans="1:12" ht="26.25" customHeight="1">
      <c r="A802" s="92"/>
      <c r="B802" s="93"/>
      <c r="C802" s="93"/>
      <c r="D802" s="93"/>
      <c r="E802" s="93"/>
      <c r="F802" s="92"/>
      <c r="G802" s="92"/>
      <c r="H802" s="92"/>
      <c r="I802" s="92"/>
      <c r="J802" s="92"/>
      <c r="K802" s="92"/>
      <c r="L802" s="92"/>
    </row>
    <row r="803" spans="1:12" ht="26.25" customHeight="1">
      <c r="A803" s="92"/>
      <c r="B803" s="93"/>
      <c r="C803" s="93"/>
      <c r="D803" s="93"/>
      <c r="E803" s="93"/>
      <c r="F803" s="92"/>
      <c r="G803" s="92"/>
      <c r="H803" s="92"/>
      <c r="I803" s="92"/>
      <c r="J803" s="92"/>
      <c r="K803" s="92"/>
      <c r="L803" s="92"/>
    </row>
    <row r="804" spans="1:12" ht="26.25" customHeight="1">
      <c r="A804" s="92"/>
      <c r="B804" s="93"/>
      <c r="C804" s="93"/>
      <c r="D804" s="93"/>
      <c r="E804" s="93"/>
      <c r="F804" s="92"/>
      <c r="G804" s="92"/>
      <c r="H804" s="92"/>
      <c r="I804" s="92"/>
      <c r="J804" s="92"/>
      <c r="K804" s="92"/>
      <c r="L804" s="92"/>
    </row>
    <row r="805" spans="1:12" ht="26.25" customHeight="1">
      <c r="A805" s="92"/>
      <c r="B805" s="93"/>
      <c r="C805" s="93"/>
      <c r="D805" s="93"/>
      <c r="E805" s="93"/>
      <c r="F805" s="92"/>
      <c r="G805" s="92"/>
      <c r="H805" s="92"/>
      <c r="I805" s="92"/>
      <c r="J805" s="92"/>
      <c r="K805" s="92"/>
      <c r="L805" s="92"/>
    </row>
    <row r="806" spans="1:12" ht="26.25" customHeight="1">
      <c r="A806" s="92"/>
      <c r="B806" s="93"/>
      <c r="C806" s="93"/>
      <c r="D806" s="93"/>
      <c r="E806" s="93"/>
      <c r="F806" s="92"/>
      <c r="G806" s="92"/>
      <c r="H806" s="92"/>
      <c r="I806" s="92"/>
      <c r="J806" s="92"/>
      <c r="K806" s="92"/>
      <c r="L806" s="92"/>
    </row>
    <row r="807" spans="1:12" ht="26.25" customHeight="1">
      <c r="A807" s="92"/>
      <c r="B807" s="93"/>
      <c r="C807" s="93"/>
      <c r="D807" s="93"/>
      <c r="E807" s="93"/>
      <c r="F807" s="92"/>
      <c r="G807" s="92"/>
      <c r="H807" s="92"/>
      <c r="I807" s="92"/>
      <c r="J807" s="92"/>
      <c r="K807" s="92"/>
      <c r="L807" s="92"/>
    </row>
    <row r="808" spans="1:12" ht="26.25" customHeight="1">
      <c r="A808" s="92"/>
      <c r="B808" s="93"/>
      <c r="C808" s="93"/>
      <c r="D808" s="93"/>
      <c r="E808" s="93"/>
      <c r="F808" s="92"/>
      <c r="G808" s="92"/>
      <c r="H808" s="92"/>
      <c r="I808" s="92"/>
      <c r="J808" s="92"/>
      <c r="K808" s="92"/>
      <c r="L808" s="92"/>
    </row>
    <row r="809" spans="1:12" ht="26.25" customHeight="1">
      <c r="A809" s="92"/>
      <c r="B809" s="93"/>
      <c r="C809" s="93"/>
      <c r="D809" s="93"/>
      <c r="E809" s="93"/>
      <c r="F809" s="92"/>
      <c r="G809" s="92"/>
      <c r="H809" s="92"/>
      <c r="I809" s="92"/>
      <c r="J809" s="92"/>
      <c r="K809" s="92"/>
      <c r="L809" s="92"/>
    </row>
    <row r="810" spans="1:12" ht="26.25" customHeight="1">
      <c r="A810" s="92"/>
      <c r="B810" s="93"/>
      <c r="C810" s="93"/>
      <c r="D810" s="93"/>
      <c r="E810" s="93"/>
      <c r="F810" s="92"/>
      <c r="G810" s="92"/>
      <c r="H810" s="92"/>
      <c r="I810" s="92"/>
      <c r="J810" s="92"/>
      <c r="K810" s="92"/>
      <c r="L810" s="92"/>
    </row>
    <row r="811" spans="1:12" ht="26.25" customHeight="1">
      <c r="A811" s="92"/>
      <c r="B811" s="93"/>
      <c r="C811" s="93"/>
      <c r="D811" s="93"/>
      <c r="E811" s="93"/>
      <c r="F811" s="92"/>
      <c r="G811" s="92"/>
      <c r="H811" s="92"/>
      <c r="I811" s="92"/>
      <c r="J811" s="92"/>
      <c r="K811" s="92"/>
      <c r="L811" s="92"/>
    </row>
    <row r="812" spans="1:12" ht="26.25" customHeight="1">
      <c r="A812" s="92"/>
      <c r="B812" s="93"/>
      <c r="C812" s="93"/>
      <c r="D812" s="93"/>
      <c r="E812" s="93"/>
      <c r="F812" s="92"/>
      <c r="G812" s="92"/>
      <c r="H812" s="92"/>
      <c r="I812" s="92"/>
      <c r="J812" s="92"/>
      <c r="K812" s="92"/>
      <c r="L812" s="92"/>
    </row>
    <row r="813" spans="1:12" ht="26.25" customHeight="1">
      <c r="A813" s="92"/>
      <c r="B813" s="93"/>
      <c r="C813" s="93"/>
      <c r="D813" s="93"/>
      <c r="E813" s="93"/>
      <c r="F813" s="92"/>
      <c r="G813" s="92"/>
      <c r="H813" s="92"/>
      <c r="I813" s="92"/>
      <c r="J813" s="92"/>
      <c r="K813" s="92"/>
      <c r="L813" s="92"/>
    </row>
    <row r="814" spans="1:12" ht="26.25" customHeight="1">
      <c r="A814" s="92"/>
      <c r="B814" s="93"/>
      <c r="C814" s="93"/>
      <c r="D814" s="93"/>
      <c r="E814" s="93"/>
      <c r="F814" s="92"/>
      <c r="G814" s="92"/>
      <c r="H814" s="92"/>
      <c r="I814" s="92"/>
      <c r="J814" s="92"/>
      <c r="K814" s="92"/>
      <c r="L814" s="92"/>
    </row>
    <row r="815" spans="1:12" ht="26.25" customHeight="1">
      <c r="A815" s="92"/>
      <c r="B815" s="93"/>
      <c r="C815" s="93"/>
      <c r="D815" s="93"/>
      <c r="E815" s="93"/>
      <c r="F815" s="92"/>
      <c r="G815" s="92"/>
      <c r="H815" s="92"/>
      <c r="I815" s="92"/>
      <c r="J815" s="92"/>
      <c r="K815" s="92"/>
      <c r="L815" s="92"/>
    </row>
    <row r="816" spans="1:12" ht="26.25" customHeight="1">
      <c r="A816" s="92"/>
      <c r="B816" s="93"/>
      <c r="C816" s="93"/>
      <c r="D816" s="93"/>
      <c r="E816" s="93"/>
      <c r="F816" s="92"/>
      <c r="G816" s="92"/>
      <c r="H816" s="92"/>
      <c r="I816" s="92"/>
      <c r="J816" s="92"/>
      <c r="K816" s="92"/>
      <c r="L816" s="92"/>
    </row>
    <row r="817" spans="1:12" ht="26.25" customHeight="1">
      <c r="A817" s="92"/>
      <c r="B817" s="93"/>
      <c r="C817" s="93"/>
      <c r="D817" s="93"/>
      <c r="E817" s="93"/>
      <c r="F817" s="92"/>
      <c r="G817" s="92"/>
      <c r="H817" s="92"/>
      <c r="I817" s="92"/>
      <c r="J817" s="92"/>
      <c r="K817" s="92"/>
      <c r="L817" s="92"/>
    </row>
    <row r="818" spans="1:12" ht="26.25" customHeight="1">
      <c r="A818" s="92"/>
      <c r="B818" s="93"/>
      <c r="C818" s="93"/>
      <c r="D818" s="93"/>
      <c r="E818" s="93"/>
      <c r="F818" s="92"/>
      <c r="G818" s="92"/>
      <c r="H818" s="92"/>
      <c r="I818" s="92"/>
      <c r="J818" s="92"/>
      <c r="K818" s="92"/>
      <c r="L818" s="92"/>
    </row>
    <row r="819" spans="1:12" ht="26.25" customHeight="1">
      <c r="A819" s="92"/>
      <c r="B819" s="93"/>
      <c r="C819" s="93"/>
      <c r="D819" s="93"/>
      <c r="E819" s="93"/>
      <c r="F819" s="92"/>
      <c r="G819" s="92"/>
      <c r="H819" s="92"/>
      <c r="I819" s="92"/>
      <c r="J819" s="92"/>
      <c r="K819" s="92"/>
      <c r="L819" s="92"/>
    </row>
    <row r="820" spans="1:12" ht="26.25" customHeight="1">
      <c r="A820" s="92"/>
      <c r="B820" s="93"/>
      <c r="C820" s="93"/>
      <c r="D820" s="93"/>
      <c r="E820" s="93"/>
      <c r="F820" s="92"/>
      <c r="G820" s="92"/>
      <c r="H820" s="92"/>
      <c r="I820" s="92"/>
      <c r="J820" s="92"/>
      <c r="K820" s="92"/>
      <c r="L820" s="92"/>
    </row>
    <row r="821" spans="1:12" ht="26.25" customHeight="1">
      <c r="A821" s="92"/>
      <c r="B821" s="93"/>
      <c r="C821" s="93"/>
      <c r="D821" s="93"/>
      <c r="E821" s="93"/>
      <c r="F821" s="92"/>
      <c r="G821" s="92"/>
      <c r="H821" s="92"/>
      <c r="I821" s="92"/>
      <c r="J821" s="92"/>
      <c r="K821" s="92"/>
      <c r="L821" s="92"/>
    </row>
    <row r="822" spans="1:12" ht="26.25" customHeight="1">
      <c r="A822" s="92"/>
      <c r="B822" s="93"/>
      <c r="C822" s="93"/>
      <c r="D822" s="93"/>
      <c r="E822" s="93"/>
      <c r="F822" s="92"/>
      <c r="G822" s="92"/>
      <c r="H822" s="92"/>
      <c r="I822" s="92"/>
      <c r="J822" s="92"/>
      <c r="K822" s="92"/>
      <c r="L822" s="92"/>
    </row>
    <row r="823" spans="1:12" ht="26.25" customHeight="1">
      <c r="A823" s="92"/>
      <c r="B823" s="93"/>
      <c r="C823" s="93"/>
      <c r="D823" s="93"/>
      <c r="E823" s="93"/>
      <c r="F823" s="92"/>
      <c r="G823" s="92"/>
      <c r="H823" s="92"/>
      <c r="I823" s="92"/>
      <c r="J823" s="92"/>
      <c r="K823" s="92"/>
      <c r="L823" s="92"/>
    </row>
    <row r="824" spans="1:12" ht="26.25" customHeight="1">
      <c r="A824" s="92"/>
      <c r="B824" s="93"/>
      <c r="C824" s="93"/>
      <c r="D824" s="93"/>
      <c r="E824" s="93"/>
      <c r="F824" s="92"/>
      <c r="G824" s="92"/>
      <c r="H824" s="92"/>
      <c r="I824" s="92"/>
      <c r="J824" s="92"/>
      <c r="K824" s="92"/>
      <c r="L824" s="92"/>
    </row>
    <row r="825" spans="1:12" ht="26.25" customHeight="1">
      <c r="A825" s="92"/>
      <c r="B825" s="93"/>
      <c r="C825" s="93"/>
      <c r="D825" s="93"/>
      <c r="E825" s="93"/>
      <c r="F825" s="92"/>
      <c r="G825" s="92"/>
      <c r="H825" s="92"/>
      <c r="I825" s="92"/>
      <c r="J825" s="92"/>
      <c r="K825" s="92"/>
      <c r="L825" s="92"/>
    </row>
    <row r="826" spans="1:12" ht="26.25" customHeight="1">
      <c r="A826" s="92"/>
      <c r="B826" s="93"/>
      <c r="C826" s="93"/>
      <c r="D826" s="93"/>
      <c r="E826" s="93"/>
      <c r="F826" s="92"/>
      <c r="G826" s="92"/>
      <c r="H826" s="92"/>
      <c r="I826" s="92"/>
      <c r="J826" s="92"/>
      <c r="K826" s="92"/>
      <c r="L826" s="92"/>
    </row>
    <row r="827" spans="1:12" ht="26.25" customHeight="1">
      <c r="A827" s="92"/>
      <c r="B827" s="93"/>
      <c r="C827" s="93"/>
      <c r="D827" s="93"/>
      <c r="E827" s="93"/>
      <c r="F827" s="92"/>
      <c r="G827" s="92"/>
      <c r="H827" s="92"/>
      <c r="I827" s="92"/>
      <c r="J827" s="92"/>
      <c r="K827" s="92"/>
      <c r="L827" s="92"/>
    </row>
    <row r="828" spans="1:12" ht="26.25" customHeight="1">
      <c r="A828" s="92"/>
      <c r="B828" s="93"/>
      <c r="C828" s="93"/>
      <c r="D828" s="93"/>
      <c r="E828" s="93"/>
      <c r="F828" s="92"/>
      <c r="G828" s="92"/>
      <c r="H828" s="92"/>
      <c r="I828" s="92"/>
      <c r="J828" s="92"/>
      <c r="K828" s="92"/>
      <c r="L828" s="92"/>
    </row>
    <row r="829" spans="1:12" ht="26.25" customHeight="1">
      <c r="A829" s="92"/>
      <c r="B829" s="93"/>
      <c r="C829" s="93"/>
      <c r="D829" s="93"/>
      <c r="E829" s="93"/>
      <c r="F829" s="92"/>
      <c r="G829" s="92"/>
      <c r="H829" s="92"/>
      <c r="I829" s="92"/>
      <c r="J829" s="92"/>
      <c r="K829" s="92"/>
      <c r="L829" s="92"/>
    </row>
    <row r="830" spans="1:12" ht="26.25" customHeight="1">
      <c r="A830" s="92"/>
      <c r="B830" s="93"/>
      <c r="C830" s="93"/>
      <c r="D830" s="93"/>
      <c r="E830" s="93"/>
      <c r="F830" s="92"/>
      <c r="G830" s="92"/>
      <c r="H830" s="92"/>
      <c r="I830" s="92"/>
      <c r="J830" s="92"/>
      <c r="K830" s="92"/>
      <c r="L830" s="92"/>
    </row>
    <row r="831" spans="1:12" ht="26.25" customHeight="1">
      <c r="A831" s="92"/>
      <c r="B831" s="93"/>
      <c r="C831" s="93"/>
      <c r="D831" s="93"/>
      <c r="E831" s="93"/>
      <c r="F831" s="92"/>
      <c r="G831" s="92"/>
      <c r="H831" s="92"/>
      <c r="I831" s="92"/>
      <c r="J831" s="92"/>
      <c r="K831" s="92"/>
      <c r="L831" s="92"/>
    </row>
    <row r="832" spans="1:12" ht="26.25" customHeight="1">
      <c r="A832" s="92"/>
      <c r="B832" s="93"/>
      <c r="C832" s="93"/>
      <c r="D832" s="93"/>
      <c r="E832" s="93"/>
      <c r="F832" s="92"/>
      <c r="G832" s="92"/>
      <c r="H832" s="92"/>
      <c r="I832" s="92"/>
      <c r="J832" s="92"/>
      <c r="K832" s="92"/>
      <c r="L832" s="92"/>
    </row>
    <row r="833" spans="1:12" ht="26.25" customHeight="1">
      <c r="A833" s="92"/>
      <c r="B833" s="93"/>
      <c r="C833" s="93"/>
      <c r="D833" s="93"/>
      <c r="E833" s="93"/>
      <c r="F833" s="92"/>
      <c r="G833" s="92"/>
      <c r="H833" s="92"/>
      <c r="I833" s="92"/>
      <c r="J833" s="92"/>
      <c r="K833" s="92"/>
      <c r="L833" s="92"/>
    </row>
    <row r="834" spans="1:12" ht="26.25" customHeight="1">
      <c r="A834" s="92"/>
      <c r="B834" s="93"/>
      <c r="C834" s="93"/>
      <c r="D834" s="93"/>
      <c r="E834" s="93"/>
      <c r="F834" s="92"/>
      <c r="G834" s="92"/>
      <c r="H834" s="92"/>
      <c r="I834" s="92"/>
      <c r="J834" s="92"/>
      <c r="K834" s="92"/>
      <c r="L834" s="92"/>
    </row>
    <row r="835" spans="1:12" ht="26.25" customHeight="1">
      <c r="A835" s="92"/>
      <c r="B835" s="93"/>
      <c r="C835" s="93"/>
      <c r="D835" s="93"/>
      <c r="E835" s="93"/>
      <c r="F835" s="92"/>
      <c r="G835" s="92"/>
      <c r="H835" s="92"/>
      <c r="I835" s="92"/>
      <c r="J835" s="92"/>
      <c r="K835" s="92"/>
      <c r="L835" s="92"/>
    </row>
    <row r="836" spans="1:12" ht="26.25" customHeight="1">
      <c r="A836" s="92"/>
      <c r="B836" s="93"/>
      <c r="C836" s="93"/>
      <c r="D836" s="93"/>
      <c r="E836" s="93"/>
      <c r="F836" s="92"/>
      <c r="G836" s="92"/>
      <c r="H836" s="92"/>
      <c r="I836" s="92"/>
      <c r="J836" s="92"/>
      <c r="K836" s="92"/>
      <c r="L836" s="92"/>
    </row>
    <row r="837" spans="1:12" ht="26.25" customHeight="1">
      <c r="A837" s="92"/>
      <c r="B837" s="93"/>
      <c r="C837" s="93"/>
      <c r="D837" s="93"/>
      <c r="E837" s="93"/>
      <c r="F837" s="92"/>
      <c r="G837" s="92"/>
      <c r="H837" s="92"/>
      <c r="I837" s="92"/>
      <c r="J837" s="92"/>
      <c r="K837" s="92"/>
      <c r="L837" s="92"/>
    </row>
    <row r="838" spans="1:12" ht="26.25" customHeight="1">
      <c r="A838" s="92"/>
      <c r="B838" s="93"/>
      <c r="C838" s="93"/>
      <c r="D838" s="93"/>
      <c r="E838" s="93"/>
      <c r="F838" s="92"/>
      <c r="G838" s="92"/>
      <c r="H838" s="92"/>
      <c r="I838" s="92"/>
      <c r="J838" s="92"/>
      <c r="K838" s="92"/>
      <c r="L838" s="92"/>
    </row>
    <row r="839" spans="1:12" ht="26.25" customHeight="1">
      <c r="A839" s="92"/>
      <c r="B839" s="93"/>
      <c r="C839" s="93"/>
      <c r="D839" s="93"/>
      <c r="E839" s="93"/>
      <c r="F839" s="92"/>
      <c r="G839" s="92"/>
      <c r="H839" s="92"/>
      <c r="I839" s="92"/>
      <c r="J839" s="92"/>
      <c r="K839" s="92"/>
      <c r="L839" s="92"/>
    </row>
    <row r="840" spans="1:12" ht="26.25" customHeight="1">
      <c r="A840" s="92"/>
      <c r="B840" s="93"/>
      <c r="C840" s="93"/>
      <c r="D840" s="93"/>
      <c r="E840" s="93"/>
      <c r="F840" s="92"/>
      <c r="G840" s="92"/>
      <c r="H840" s="92"/>
      <c r="I840" s="92"/>
      <c r="J840" s="92"/>
      <c r="K840" s="92"/>
      <c r="L840" s="92"/>
    </row>
    <row r="841" spans="1:12" ht="26.25" customHeight="1">
      <c r="A841" s="92"/>
      <c r="B841" s="93"/>
      <c r="C841" s="93"/>
      <c r="D841" s="93"/>
      <c r="E841" s="93"/>
      <c r="F841" s="92"/>
      <c r="G841" s="92"/>
      <c r="H841" s="92"/>
      <c r="I841" s="92"/>
      <c r="J841" s="92"/>
      <c r="K841" s="92"/>
      <c r="L841" s="92"/>
    </row>
    <row r="842" spans="1:12" ht="26.25" customHeight="1">
      <c r="A842" s="92"/>
      <c r="B842" s="93"/>
      <c r="C842" s="93"/>
      <c r="D842" s="93"/>
      <c r="E842" s="93"/>
      <c r="F842" s="92"/>
      <c r="G842" s="92"/>
      <c r="H842" s="92"/>
      <c r="I842" s="92"/>
      <c r="J842" s="92"/>
      <c r="K842" s="92"/>
      <c r="L842" s="92"/>
    </row>
    <row r="843" spans="1:12" ht="26.25" customHeight="1">
      <c r="A843" s="92"/>
      <c r="B843" s="93"/>
      <c r="C843" s="93"/>
      <c r="D843" s="93"/>
      <c r="E843" s="93"/>
      <c r="F843" s="92"/>
      <c r="G843" s="92"/>
      <c r="H843" s="92"/>
      <c r="I843" s="92"/>
      <c r="J843" s="92"/>
      <c r="K843" s="92"/>
      <c r="L843" s="92"/>
    </row>
    <row r="844" spans="1:12" ht="26.25" customHeight="1">
      <c r="A844" s="92"/>
      <c r="B844" s="93"/>
      <c r="C844" s="93"/>
      <c r="D844" s="93"/>
      <c r="E844" s="93"/>
      <c r="F844" s="92"/>
      <c r="G844" s="92"/>
      <c r="H844" s="92"/>
      <c r="I844" s="92"/>
      <c r="J844" s="92"/>
      <c r="K844" s="92"/>
      <c r="L844" s="92"/>
    </row>
    <row r="845" spans="1:12" ht="26.25" customHeight="1">
      <c r="A845" s="92"/>
      <c r="B845" s="93"/>
      <c r="C845" s="93"/>
      <c r="D845" s="93"/>
      <c r="E845" s="93"/>
      <c r="F845" s="92"/>
      <c r="G845" s="92"/>
      <c r="H845" s="92"/>
      <c r="I845" s="92"/>
      <c r="J845" s="92"/>
      <c r="K845" s="92"/>
      <c r="L845" s="92"/>
    </row>
    <row r="846" spans="1:12" ht="26.25" customHeight="1">
      <c r="A846" s="92"/>
      <c r="B846" s="93"/>
      <c r="C846" s="93"/>
      <c r="D846" s="93"/>
      <c r="E846" s="93"/>
      <c r="F846" s="92"/>
      <c r="G846" s="92"/>
      <c r="H846" s="92"/>
      <c r="I846" s="92"/>
      <c r="J846" s="92"/>
      <c r="K846" s="92"/>
      <c r="L846" s="92"/>
    </row>
    <row r="847" spans="1:12" ht="26.25" customHeight="1">
      <c r="A847" s="92"/>
      <c r="B847" s="93"/>
      <c r="C847" s="93"/>
      <c r="D847" s="93"/>
      <c r="E847" s="93"/>
      <c r="F847" s="92"/>
      <c r="G847" s="92"/>
      <c r="H847" s="92"/>
      <c r="I847" s="92"/>
      <c r="J847" s="92"/>
      <c r="K847" s="92"/>
      <c r="L847" s="92"/>
    </row>
    <row r="848" spans="1:12" ht="26.25" customHeight="1">
      <c r="A848" s="92"/>
      <c r="B848" s="93"/>
      <c r="C848" s="93"/>
      <c r="D848" s="93"/>
      <c r="E848" s="93"/>
      <c r="F848" s="92"/>
      <c r="G848" s="92"/>
      <c r="H848" s="92"/>
      <c r="I848" s="92"/>
      <c r="J848" s="92"/>
      <c r="K848" s="92"/>
      <c r="L848" s="92"/>
    </row>
    <row r="849" spans="1:12" ht="26.25" customHeight="1">
      <c r="A849" s="92"/>
      <c r="B849" s="93"/>
      <c r="C849" s="93"/>
      <c r="D849" s="93"/>
      <c r="E849" s="93"/>
      <c r="F849" s="92"/>
      <c r="G849" s="92"/>
      <c r="H849" s="92"/>
      <c r="I849" s="92"/>
      <c r="J849" s="92"/>
      <c r="K849" s="92"/>
      <c r="L849" s="92"/>
    </row>
    <row r="850" spans="1:12" ht="26.25" customHeight="1">
      <c r="A850" s="92"/>
      <c r="B850" s="93"/>
      <c r="C850" s="93"/>
      <c r="D850" s="93"/>
      <c r="E850" s="93"/>
      <c r="F850" s="92"/>
      <c r="G850" s="92"/>
      <c r="H850" s="92"/>
      <c r="I850" s="92"/>
      <c r="J850" s="92"/>
      <c r="K850" s="92"/>
      <c r="L850" s="92"/>
    </row>
    <row r="851" spans="1:12" ht="26.25" customHeight="1">
      <c r="A851" s="92"/>
      <c r="B851" s="93"/>
      <c r="C851" s="93"/>
      <c r="D851" s="93"/>
      <c r="E851" s="93"/>
      <c r="F851" s="92"/>
      <c r="G851" s="92"/>
      <c r="H851" s="92"/>
      <c r="I851" s="92"/>
      <c r="J851" s="92"/>
      <c r="K851" s="92"/>
      <c r="L851" s="92"/>
    </row>
    <row r="852" spans="1:12" ht="26.25" customHeight="1">
      <c r="A852" s="92"/>
      <c r="B852" s="93"/>
      <c r="C852" s="93"/>
      <c r="D852" s="93"/>
      <c r="E852" s="93"/>
      <c r="F852" s="92"/>
      <c r="G852" s="92"/>
      <c r="H852" s="92"/>
      <c r="I852" s="92"/>
      <c r="J852" s="92"/>
      <c r="K852" s="92"/>
      <c r="L852" s="92"/>
    </row>
    <row r="853" spans="1:12" ht="26.25" customHeight="1">
      <c r="A853" s="92"/>
      <c r="B853" s="93"/>
      <c r="C853" s="93"/>
      <c r="D853" s="93"/>
      <c r="E853" s="93"/>
      <c r="F853" s="92"/>
      <c r="G853" s="92"/>
      <c r="H853" s="92"/>
      <c r="I853" s="92"/>
      <c r="J853" s="92"/>
      <c r="K853" s="92"/>
      <c r="L853" s="92"/>
    </row>
    <row r="854" spans="1:12" ht="26.25" customHeight="1">
      <c r="A854" s="92"/>
      <c r="B854" s="93"/>
      <c r="C854" s="93"/>
      <c r="D854" s="93"/>
      <c r="E854" s="93"/>
      <c r="F854" s="92"/>
      <c r="G854" s="92"/>
      <c r="H854" s="92"/>
      <c r="I854" s="92"/>
      <c r="J854" s="92"/>
      <c r="K854" s="92"/>
      <c r="L854" s="92"/>
    </row>
    <row r="855" spans="1:12" ht="26.25" customHeight="1">
      <c r="A855" s="92"/>
      <c r="B855" s="93"/>
      <c r="C855" s="93"/>
      <c r="D855" s="93"/>
      <c r="E855" s="93"/>
      <c r="F855" s="92"/>
      <c r="G855" s="92"/>
      <c r="H855" s="92"/>
      <c r="I855" s="92"/>
      <c r="J855" s="92"/>
      <c r="K855" s="92"/>
      <c r="L855" s="92"/>
    </row>
    <row r="856" spans="1:12" ht="26.25" customHeight="1">
      <c r="A856" s="92"/>
      <c r="B856" s="93"/>
      <c r="C856" s="93"/>
      <c r="D856" s="93"/>
      <c r="E856" s="93"/>
      <c r="F856" s="92"/>
      <c r="G856" s="92"/>
      <c r="H856" s="92"/>
      <c r="I856" s="92"/>
      <c r="J856" s="92"/>
      <c r="K856" s="92"/>
      <c r="L856" s="92"/>
    </row>
    <row r="857" spans="1:12" ht="26.25" customHeight="1">
      <c r="A857" s="92"/>
      <c r="B857" s="93"/>
      <c r="C857" s="93"/>
      <c r="D857" s="93"/>
      <c r="E857" s="93"/>
      <c r="F857" s="92"/>
      <c r="G857" s="92"/>
      <c r="H857" s="92"/>
      <c r="I857" s="92"/>
      <c r="J857" s="92"/>
      <c r="K857" s="92"/>
      <c r="L857" s="92"/>
    </row>
    <row r="858" spans="1:12" ht="26.25" customHeight="1">
      <c r="A858" s="92"/>
      <c r="B858" s="93"/>
      <c r="C858" s="93"/>
      <c r="D858" s="93"/>
      <c r="E858" s="93"/>
      <c r="F858" s="92"/>
      <c r="G858" s="92"/>
      <c r="H858" s="92"/>
      <c r="I858" s="92"/>
      <c r="J858" s="92"/>
      <c r="K858" s="92"/>
      <c r="L858" s="92"/>
    </row>
    <row r="859" spans="1:12" ht="26.25" customHeight="1">
      <c r="A859" s="92"/>
      <c r="B859" s="93"/>
      <c r="C859" s="93"/>
      <c r="D859" s="93"/>
      <c r="E859" s="93"/>
      <c r="F859" s="92"/>
      <c r="G859" s="92"/>
      <c r="H859" s="92"/>
      <c r="I859" s="92"/>
      <c r="J859" s="92"/>
      <c r="K859" s="92"/>
      <c r="L859" s="92"/>
    </row>
    <row r="860" spans="1:12" ht="26.25" customHeight="1">
      <c r="A860" s="92"/>
      <c r="B860" s="93"/>
      <c r="C860" s="93"/>
      <c r="D860" s="93"/>
      <c r="E860" s="93"/>
      <c r="F860" s="92"/>
      <c r="G860" s="92"/>
      <c r="H860" s="92"/>
      <c r="I860" s="92"/>
      <c r="J860" s="92"/>
      <c r="K860" s="92"/>
      <c r="L860" s="92"/>
    </row>
    <row r="861" spans="1:12" ht="26.25" customHeight="1">
      <c r="A861" s="92"/>
      <c r="B861" s="93"/>
      <c r="C861" s="93"/>
      <c r="D861" s="93"/>
      <c r="E861" s="93"/>
      <c r="F861" s="92"/>
      <c r="G861" s="92"/>
      <c r="H861" s="92"/>
      <c r="I861" s="92"/>
      <c r="J861" s="92"/>
      <c r="K861" s="92"/>
      <c r="L861" s="92"/>
    </row>
    <row r="862" spans="1:12" ht="26.25" customHeight="1">
      <c r="A862" s="92"/>
      <c r="B862" s="93"/>
      <c r="C862" s="93"/>
      <c r="D862" s="93"/>
      <c r="E862" s="93"/>
      <c r="F862" s="92"/>
      <c r="G862" s="92"/>
      <c r="H862" s="92"/>
      <c r="I862" s="92"/>
      <c r="J862" s="92"/>
      <c r="K862" s="92"/>
      <c r="L862" s="92"/>
    </row>
    <row r="863" spans="1:12" ht="26.25" customHeight="1">
      <c r="A863" s="92"/>
      <c r="B863" s="93"/>
      <c r="C863" s="93"/>
      <c r="D863" s="93"/>
      <c r="E863" s="93"/>
      <c r="F863" s="92"/>
      <c r="G863" s="92"/>
      <c r="H863" s="92"/>
      <c r="I863" s="92"/>
      <c r="J863" s="92"/>
      <c r="K863" s="92"/>
      <c r="L863" s="92"/>
    </row>
    <row r="864" spans="1:12" ht="26.25" customHeight="1">
      <c r="A864" s="92"/>
      <c r="B864" s="93"/>
      <c r="C864" s="93"/>
      <c r="D864" s="93"/>
      <c r="E864" s="93"/>
      <c r="F864" s="92"/>
      <c r="G864" s="92"/>
      <c r="H864" s="92"/>
      <c r="I864" s="92"/>
      <c r="J864" s="92"/>
      <c r="K864" s="92"/>
      <c r="L864" s="92"/>
    </row>
    <row r="865" spans="1:12" ht="26.25" customHeight="1">
      <c r="A865" s="92"/>
      <c r="B865" s="93"/>
      <c r="C865" s="93"/>
      <c r="D865" s="93"/>
      <c r="E865" s="93"/>
      <c r="F865" s="92"/>
      <c r="G865" s="92"/>
      <c r="H865" s="92"/>
      <c r="I865" s="92"/>
      <c r="J865" s="92"/>
      <c r="K865" s="92"/>
      <c r="L865" s="92"/>
    </row>
    <row r="866" spans="1:12" ht="26.25" customHeight="1">
      <c r="A866" s="92"/>
      <c r="B866" s="93"/>
      <c r="C866" s="93"/>
      <c r="D866" s="93"/>
      <c r="E866" s="93"/>
      <c r="F866" s="92"/>
      <c r="G866" s="92"/>
      <c r="H866" s="92"/>
      <c r="I866" s="92"/>
      <c r="J866" s="92"/>
      <c r="K866" s="92"/>
      <c r="L866" s="92"/>
    </row>
    <row r="867" spans="1:12" ht="26.25" customHeight="1">
      <c r="A867" s="92"/>
      <c r="B867" s="93"/>
      <c r="C867" s="93"/>
      <c r="D867" s="93"/>
      <c r="E867" s="93"/>
      <c r="F867" s="92"/>
      <c r="G867" s="92"/>
      <c r="H867" s="92"/>
      <c r="I867" s="92"/>
      <c r="J867" s="92"/>
      <c r="K867" s="92"/>
      <c r="L867" s="92"/>
    </row>
    <row r="868" spans="1:12" ht="26.25" customHeight="1">
      <c r="A868" s="92"/>
      <c r="B868" s="93"/>
      <c r="C868" s="93"/>
      <c r="D868" s="93"/>
      <c r="E868" s="93"/>
      <c r="F868" s="92"/>
      <c r="G868" s="92"/>
      <c r="H868" s="92"/>
      <c r="I868" s="92"/>
      <c r="J868" s="92"/>
      <c r="K868" s="92"/>
      <c r="L868" s="92"/>
    </row>
    <row r="869" spans="1:12" ht="26.25" customHeight="1">
      <c r="A869" s="92"/>
      <c r="B869" s="93"/>
      <c r="C869" s="93"/>
      <c r="D869" s="93"/>
      <c r="E869" s="93"/>
      <c r="F869" s="92"/>
      <c r="G869" s="92"/>
      <c r="H869" s="92"/>
      <c r="I869" s="92"/>
      <c r="J869" s="92"/>
      <c r="K869" s="92"/>
      <c r="L869" s="92"/>
    </row>
    <row r="870" spans="1:12" ht="26.25" customHeight="1">
      <c r="A870" s="92"/>
      <c r="B870" s="93"/>
      <c r="C870" s="93"/>
      <c r="D870" s="93"/>
      <c r="E870" s="93"/>
      <c r="F870" s="92"/>
      <c r="G870" s="92"/>
      <c r="H870" s="92"/>
      <c r="I870" s="92"/>
      <c r="J870" s="92"/>
      <c r="K870" s="92"/>
      <c r="L870" s="92"/>
    </row>
    <row r="871" spans="1:12" ht="26.25" customHeight="1">
      <c r="A871" s="92"/>
      <c r="B871" s="93"/>
      <c r="C871" s="93"/>
      <c r="D871" s="93"/>
      <c r="E871" s="93"/>
      <c r="F871" s="92"/>
      <c r="G871" s="92"/>
      <c r="H871" s="92"/>
      <c r="I871" s="92"/>
      <c r="J871" s="92"/>
      <c r="K871" s="92"/>
      <c r="L871" s="92"/>
    </row>
    <row r="872" spans="1:12" ht="26.25" customHeight="1">
      <c r="A872" s="92"/>
      <c r="B872" s="93"/>
      <c r="C872" s="93"/>
      <c r="D872" s="93"/>
      <c r="E872" s="93"/>
      <c r="F872" s="92"/>
      <c r="G872" s="92"/>
      <c r="H872" s="92"/>
      <c r="I872" s="92"/>
      <c r="J872" s="92"/>
      <c r="K872" s="92"/>
      <c r="L872" s="92"/>
    </row>
    <row r="873" spans="1:12" ht="26.25" customHeight="1">
      <c r="A873" s="92"/>
      <c r="B873" s="93"/>
      <c r="C873" s="93"/>
      <c r="D873" s="93"/>
      <c r="E873" s="93"/>
      <c r="F873" s="92"/>
      <c r="G873" s="92"/>
      <c r="H873" s="92"/>
      <c r="I873" s="92"/>
      <c r="J873" s="92"/>
      <c r="K873" s="92"/>
      <c r="L873" s="92"/>
    </row>
    <row r="874" spans="1:12" ht="26.25" customHeight="1">
      <c r="A874" s="92"/>
      <c r="B874" s="93"/>
      <c r="C874" s="93"/>
      <c r="D874" s="93"/>
      <c r="E874" s="93"/>
      <c r="F874" s="92"/>
      <c r="G874" s="92"/>
      <c r="H874" s="92"/>
      <c r="I874" s="92"/>
      <c r="J874" s="92"/>
      <c r="K874" s="92"/>
      <c r="L874" s="92"/>
    </row>
    <row r="875" spans="1:12" ht="26.25" customHeight="1">
      <c r="A875" s="92"/>
      <c r="B875" s="93"/>
      <c r="C875" s="93"/>
      <c r="D875" s="93"/>
      <c r="E875" s="93"/>
      <c r="F875" s="92"/>
      <c r="G875" s="92"/>
      <c r="H875" s="92"/>
      <c r="I875" s="92"/>
      <c r="J875" s="92"/>
      <c r="K875" s="92"/>
      <c r="L875" s="92"/>
    </row>
    <row r="876" spans="1:12" ht="26.25" customHeight="1">
      <c r="A876" s="92"/>
      <c r="B876" s="93"/>
      <c r="C876" s="93"/>
      <c r="D876" s="93"/>
      <c r="E876" s="93"/>
      <c r="F876" s="92"/>
      <c r="G876" s="92"/>
      <c r="H876" s="92"/>
      <c r="I876" s="92"/>
      <c r="J876" s="92"/>
      <c r="K876" s="92"/>
      <c r="L876" s="92"/>
    </row>
    <row r="877" spans="1:12" ht="26.25" customHeight="1">
      <c r="A877" s="92"/>
      <c r="B877" s="93"/>
      <c r="C877" s="93"/>
      <c r="D877" s="93"/>
      <c r="E877" s="93"/>
      <c r="F877" s="92"/>
      <c r="G877" s="92"/>
      <c r="H877" s="92"/>
      <c r="I877" s="92"/>
      <c r="J877" s="92"/>
      <c r="K877" s="92"/>
      <c r="L877" s="92"/>
    </row>
    <row r="878" spans="1:12" ht="26.25" customHeight="1">
      <c r="A878" s="92"/>
      <c r="B878" s="93"/>
      <c r="C878" s="93"/>
      <c r="D878" s="93"/>
      <c r="E878" s="93"/>
      <c r="F878" s="92"/>
      <c r="G878" s="92"/>
      <c r="H878" s="92"/>
      <c r="I878" s="92"/>
      <c r="J878" s="92"/>
      <c r="K878" s="92"/>
      <c r="L878" s="92"/>
    </row>
    <row r="879" spans="1:12" ht="26.25" customHeight="1">
      <c r="A879" s="92"/>
      <c r="B879" s="93"/>
      <c r="C879" s="93"/>
      <c r="D879" s="93"/>
      <c r="E879" s="93"/>
      <c r="F879" s="92"/>
      <c r="G879" s="92"/>
      <c r="H879" s="92"/>
      <c r="I879" s="92"/>
      <c r="J879" s="92"/>
      <c r="K879" s="92"/>
      <c r="L879" s="92"/>
    </row>
    <row r="880" spans="1:12" ht="26.25" customHeight="1">
      <c r="A880" s="92"/>
      <c r="B880" s="93"/>
      <c r="C880" s="93"/>
      <c r="D880" s="93"/>
      <c r="E880" s="93"/>
      <c r="F880" s="92"/>
      <c r="G880" s="92"/>
      <c r="H880" s="92"/>
      <c r="I880" s="92"/>
      <c r="J880" s="92"/>
      <c r="K880" s="92"/>
      <c r="L880" s="92"/>
    </row>
    <row r="881" spans="1:12" ht="26.25" customHeight="1">
      <c r="A881" s="92"/>
      <c r="B881" s="93"/>
      <c r="C881" s="93"/>
      <c r="D881" s="93"/>
      <c r="E881" s="93"/>
      <c r="F881" s="92"/>
      <c r="G881" s="92"/>
      <c r="H881" s="92"/>
      <c r="I881" s="92"/>
      <c r="J881" s="92"/>
      <c r="K881" s="92"/>
      <c r="L881" s="92"/>
    </row>
    <row r="882" spans="1:12" ht="26.25" customHeight="1">
      <c r="A882" s="92"/>
      <c r="B882" s="93"/>
      <c r="C882" s="93"/>
      <c r="D882" s="93"/>
      <c r="E882" s="93"/>
      <c r="F882" s="92"/>
      <c r="G882" s="92"/>
      <c r="H882" s="92"/>
      <c r="I882" s="92"/>
      <c r="J882" s="92"/>
      <c r="K882" s="92"/>
      <c r="L882" s="92"/>
    </row>
    <row r="883" spans="1:12" ht="26.25" customHeight="1">
      <c r="A883" s="92"/>
      <c r="B883" s="93"/>
      <c r="C883" s="93"/>
      <c r="D883" s="93"/>
      <c r="E883" s="93"/>
      <c r="F883" s="92"/>
      <c r="G883" s="92"/>
      <c r="H883" s="92"/>
      <c r="I883" s="92"/>
      <c r="J883" s="92"/>
      <c r="K883" s="92"/>
      <c r="L883" s="92"/>
    </row>
    <row r="884" spans="1:12" ht="26.25" customHeight="1">
      <c r="A884" s="92"/>
      <c r="B884" s="93"/>
      <c r="C884" s="93"/>
      <c r="D884" s="93"/>
      <c r="E884" s="93"/>
      <c r="F884" s="92"/>
      <c r="G884" s="92"/>
      <c r="H884" s="92"/>
      <c r="I884" s="92"/>
      <c r="J884" s="92"/>
      <c r="K884" s="92"/>
      <c r="L884" s="92"/>
    </row>
    <row r="885" spans="1:12" ht="26.25" customHeight="1">
      <c r="A885" s="92"/>
      <c r="B885" s="93"/>
      <c r="C885" s="93"/>
      <c r="D885" s="93"/>
      <c r="E885" s="93"/>
      <c r="F885" s="92"/>
      <c r="G885" s="92"/>
      <c r="H885" s="92"/>
      <c r="I885" s="92"/>
      <c r="J885" s="92"/>
      <c r="K885" s="92"/>
      <c r="L885" s="92"/>
    </row>
    <row r="886" spans="1:12" ht="26.25" customHeight="1">
      <c r="A886" s="92"/>
      <c r="B886" s="93"/>
      <c r="C886" s="93"/>
      <c r="D886" s="93"/>
      <c r="E886" s="93"/>
      <c r="F886" s="92"/>
      <c r="G886" s="92"/>
      <c r="H886" s="92"/>
      <c r="I886" s="92"/>
      <c r="J886" s="92"/>
      <c r="K886" s="92"/>
      <c r="L886" s="92"/>
    </row>
    <row r="887" spans="1:12" ht="26.25" customHeight="1">
      <c r="A887" s="92"/>
      <c r="B887" s="93"/>
      <c r="C887" s="93"/>
      <c r="D887" s="93"/>
      <c r="E887" s="93"/>
      <c r="F887" s="92"/>
      <c r="G887" s="92"/>
      <c r="H887" s="92"/>
      <c r="I887" s="92"/>
      <c r="J887" s="92"/>
      <c r="K887" s="92"/>
      <c r="L887" s="92"/>
    </row>
    <row r="888" spans="1:12" ht="26.25" customHeight="1">
      <c r="A888" s="92"/>
      <c r="B888" s="93"/>
      <c r="C888" s="93"/>
      <c r="D888" s="93"/>
      <c r="E888" s="93"/>
      <c r="F888" s="92"/>
      <c r="G888" s="92"/>
      <c r="H888" s="92"/>
      <c r="I888" s="92"/>
      <c r="J888" s="92"/>
      <c r="K888" s="92"/>
      <c r="L888" s="92"/>
    </row>
    <row r="889" spans="1:12" ht="26.25" customHeight="1">
      <c r="A889" s="92"/>
      <c r="B889" s="93"/>
      <c r="C889" s="93"/>
      <c r="D889" s="93"/>
      <c r="E889" s="93"/>
      <c r="F889" s="92"/>
      <c r="G889" s="92"/>
      <c r="H889" s="92"/>
      <c r="I889" s="92"/>
      <c r="J889" s="92"/>
      <c r="K889" s="92"/>
      <c r="L889" s="92"/>
    </row>
    <row r="890" spans="1:12" ht="26.25" customHeight="1">
      <c r="A890" s="92"/>
      <c r="B890" s="93"/>
      <c r="C890" s="93"/>
      <c r="D890" s="93"/>
      <c r="E890" s="93"/>
      <c r="F890" s="92"/>
      <c r="G890" s="92"/>
      <c r="H890" s="92"/>
      <c r="I890" s="92"/>
      <c r="J890" s="92"/>
      <c r="K890" s="92"/>
      <c r="L890" s="92"/>
    </row>
    <row r="891" spans="1:12" ht="26.25" customHeight="1">
      <c r="A891" s="92"/>
      <c r="B891" s="93"/>
      <c r="C891" s="93"/>
      <c r="D891" s="93"/>
      <c r="E891" s="93"/>
      <c r="F891" s="92"/>
      <c r="G891" s="92"/>
      <c r="H891" s="92"/>
      <c r="I891" s="92"/>
      <c r="J891" s="92"/>
      <c r="K891" s="92"/>
      <c r="L891" s="92"/>
    </row>
    <row r="892" spans="1:12" ht="26.25" customHeight="1">
      <c r="A892" s="92"/>
      <c r="B892" s="93"/>
      <c r="C892" s="93"/>
      <c r="D892" s="93"/>
      <c r="E892" s="93"/>
      <c r="F892" s="92"/>
      <c r="G892" s="92"/>
      <c r="H892" s="92"/>
      <c r="I892" s="92"/>
      <c r="J892" s="92"/>
      <c r="K892" s="92"/>
      <c r="L892" s="92"/>
    </row>
    <row r="893" spans="1:12" ht="26.25" customHeight="1">
      <c r="A893" s="92"/>
      <c r="B893" s="93"/>
      <c r="C893" s="93"/>
      <c r="D893" s="93"/>
      <c r="E893" s="93"/>
      <c r="F893" s="92"/>
      <c r="G893" s="92"/>
      <c r="H893" s="92"/>
      <c r="I893" s="92"/>
      <c r="J893" s="92"/>
      <c r="K893" s="92"/>
      <c r="L893" s="92"/>
    </row>
    <row r="894" spans="1:12" ht="26.25" customHeight="1">
      <c r="A894" s="92"/>
      <c r="B894" s="93"/>
      <c r="C894" s="93"/>
      <c r="D894" s="93"/>
      <c r="E894" s="93"/>
      <c r="F894" s="92"/>
      <c r="G894" s="92"/>
      <c r="H894" s="92"/>
      <c r="I894" s="92"/>
      <c r="J894" s="92"/>
      <c r="K894" s="92"/>
      <c r="L894" s="92"/>
    </row>
    <row r="895" spans="1:12" ht="26.25" customHeight="1">
      <c r="A895" s="92"/>
      <c r="B895" s="93"/>
      <c r="C895" s="93"/>
      <c r="D895" s="93"/>
      <c r="E895" s="93"/>
      <c r="F895" s="92"/>
      <c r="G895" s="92"/>
      <c r="H895" s="92"/>
      <c r="I895" s="92"/>
      <c r="J895" s="92"/>
      <c r="K895" s="92"/>
      <c r="L895" s="92"/>
    </row>
    <row r="896" spans="1:12" ht="26.25" customHeight="1">
      <c r="A896" s="92"/>
      <c r="B896" s="93"/>
      <c r="C896" s="93"/>
      <c r="D896" s="93"/>
      <c r="E896" s="93"/>
      <c r="F896" s="92"/>
      <c r="G896" s="92"/>
      <c r="H896" s="92"/>
      <c r="I896" s="92"/>
      <c r="J896" s="92"/>
      <c r="K896" s="92"/>
      <c r="L896" s="92"/>
    </row>
    <row r="897" spans="1:12" ht="26.25" customHeight="1">
      <c r="A897" s="92"/>
      <c r="B897" s="93"/>
      <c r="C897" s="93"/>
      <c r="D897" s="93"/>
      <c r="E897" s="93"/>
      <c r="F897" s="92"/>
      <c r="G897" s="92"/>
      <c r="H897" s="92"/>
      <c r="I897" s="92"/>
      <c r="J897" s="92"/>
      <c r="K897" s="92"/>
      <c r="L897" s="92"/>
    </row>
    <row r="898" spans="1:12" ht="26.25" customHeight="1">
      <c r="A898" s="92"/>
      <c r="B898" s="93"/>
      <c r="C898" s="93"/>
      <c r="D898" s="93"/>
      <c r="E898" s="93"/>
      <c r="F898" s="92"/>
      <c r="G898" s="92"/>
      <c r="H898" s="92"/>
      <c r="I898" s="92"/>
      <c r="J898" s="92"/>
      <c r="K898" s="92"/>
      <c r="L898" s="92"/>
    </row>
    <row r="899" spans="1:12" ht="26.25" customHeight="1">
      <c r="A899" s="92"/>
      <c r="B899" s="93"/>
      <c r="C899" s="93"/>
      <c r="D899" s="93"/>
      <c r="E899" s="93"/>
      <c r="F899" s="92"/>
      <c r="G899" s="92"/>
      <c r="H899" s="92"/>
      <c r="I899" s="92"/>
      <c r="J899" s="92"/>
      <c r="K899" s="92"/>
      <c r="L899" s="92"/>
    </row>
    <row r="900" spans="1:12" ht="26.25" customHeight="1">
      <c r="A900" s="92"/>
      <c r="B900" s="93"/>
      <c r="C900" s="93"/>
      <c r="D900" s="93"/>
      <c r="E900" s="93"/>
      <c r="F900" s="92"/>
      <c r="G900" s="92"/>
      <c r="H900" s="92"/>
      <c r="I900" s="92"/>
      <c r="J900" s="92"/>
      <c r="K900" s="92"/>
      <c r="L900" s="92"/>
    </row>
    <row r="901" spans="1:12" ht="26.25" customHeight="1">
      <c r="A901" s="92"/>
      <c r="B901" s="93"/>
      <c r="C901" s="93"/>
      <c r="D901" s="93"/>
      <c r="E901" s="93"/>
      <c r="F901" s="92"/>
      <c r="G901" s="92"/>
      <c r="H901" s="92"/>
      <c r="I901" s="92"/>
      <c r="J901" s="92"/>
      <c r="K901" s="92"/>
      <c r="L901" s="92"/>
    </row>
    <row r="902" spans="1:12" ht="26.25" customHeight="1">
      <c r="A902" s="92"/>
      <c r="B902" s="93"/>
      <c r="C902" s="93"/>
      <c r="D902" s="93"/>
      <c r="E902" s="93"/>
      <c r="F902" s="92"/>
      <c r="G902" s="92"/>
      <c r="H902" s="92"/>
      <c r="I902" s="92"/>
      <c r="J902" s="92"/>
      <c r="K902" s="92"/>
      <c r="L902" s="92"/>
    </row>
    <row r="903" spans="1:12" ht="26.25" customHeight="1">
      <c r="A903" s="92"/>
      <c r="B903" s="93"/>
      <c r="C903" s="93"/>
      <c r="D903" s="93"/>
      <c r="E903" s="93"/>
      <c r="F903" s="92"/>
      <c r="G903" s="92"/>
      <c r="H903" s="92"/>
      <c r="I903" s="92"/>
      <c r="J903" s="92"/>
      <c r="K903" s="92"/>
      <c r="L903" s="92"/>
    </row>
    <row r="904" spans="1:12" ht="26.25" customHeight="1">
      <c r="A904" s="92"/>
      <c r="B904" s="93"/>
      <c r="C904" s="93"/>
      <c r="D904" s="93"/>
      <c r="E904" s="93"/>
      <c r="F904" s="92"/>
      <c r="G904" s="92"/>
      <c r="H904" s="92"/>
      <c r="I904" s="92"/>
      <c r="J904" s="92"/>
      <c r="K904" s="92"/>
      <c r="L904" s="92"/>
    </row>
    <row r="905" spans="1:12" ht="26.25" customHeight="1">
      <c r="A905" s="92"/>
      <c r="B905" s="93"/>
      <c r="C905" s="93"/>
      <c r="D905" s="93"/>
      <c r="E905" s="93"/>
      <c r="F905" s="92"/>
      <c r="G905" s="92"/>
      <c r="H905" s="92"/>
      <c r="I905" s="92"/>
      <c r="J905" s="92"/>
      <c r="K905" s="92"/>
      <c r="L905" s="92"/>
    </row>
    <row r="906" spans="1:12" ht="26.25" customHeight="1">
      <c r="A906" s="92"/>
      <c r="B906" s="93"/>
      <c r="C906" s="93"/>
      <c r="D906" s="93"/>
      <c r="E906" s="93"/>
      <c r="F906" s="92"/>
      <c r="G906" s="92"/>
      <c r="H906" s="92"/>
      <c r="I906" s="92"/>
      <c r="J906" s="92"/>
      <c r="K906" s="92"/>
      <c r="L906" s="92"/>
    </row>
    <row r="907" spans="1:12" ht="26.25" customHeight="1">
      <c r="A907" s="92"/>
      <c r="B907" s="93"/>
      <c r="C907" s="93"/>
      <c r="D907" s="93"/>
      <c r="E907" s="93"/>
      <c r="F907" s="92"/>
      <c r="G907" s="92"/>
      <c r="H907" s="92"/>
      <c r="I907" s="92"/>
      <c r="J907" s="92"/>
      <c r="K907" s="92"/>
      <c r="L907" s="92"/>
    </row>
    <row r="908" spans="1:12" ht="26.25" customHeight="1">
      <c r="A908" s="92"/>
      <c r="B908" s="93"/>
      <c r="C908" s="93"/>
      <c r="D908" s="93"/>
      <c r="E908" s="93"/>
      <c r="F908" s="92"/>
      <c r="G908" s="92"/>
      <c r="H908" s="92"/>
      <c r="I908" s="92"/>
      <c r="J908" s="92"/>
      <c r="K908" s="92"/>
      <c r="L908" s="92"/>
    </row>
    <row r="909" spans="1:12" ht="26.25" customHeight="1">
      <c r="A909" s="92"/>
      <c r="B909" s="93"/>
      <c r="C909" s="93"/>
      <c r="D909" s="93"/>
      <c r="E909" s="93"/>
      <c r="F909" s="92"/>
      <c r="G909" s="92"/>
      <c r="H909" s="92"/>
      <c r="I909" s="92"/>
      <c r="J909" s="92"/>
      <c r="K909" s="92"/>
      <c r="L909" s="92"/>
    </row>
    <row r="910" spans="1:12" ht="26.25" customHeight="1">
      <c r="A910" s="92"/>
      <c r="B910" s="93"/>
      <c r="C910" s="93"/>
      <c r="D910" s="93"/>
      <c r="E910" s="93"/>
      <c r="F910" s="92"/>
      <c r="G910" s="92"/>
      <c r="H910" s="92"/>
      <c r="I910" s="92"/>
      <c r="J910" s="92"/>
      <c r="K910" s="92"/>
      <c r="L910" s="92"/>
    </row>
    <row r="911" spans="1:12" ht="26.25" customHeight="1">
      <c r="A911" s="92"/>
      <c r="B911" s="93"/>
      <c r="C911" s="93"/>
      <c r="D911" s="93"/>
      <c r="E911" s="93"/>
      <c r="F911" s="92"/>
      <c r="G911" s="92"/>
      <c r="H911" s="92"/>
      <c r="I911" s="92"/>
      <c r="J911" s="92"/>
      <c r="K911" s="92"/>
      <c r="L911" s="92"/>
    </row>
    <row r="912" spans="1:12" ht="26.25" customHeight="1">
      <c r="A912" s="92"/>
      <c r="B912" s="93"/>
      <c r="C912" s="93"/>
      <c r="D912" s="93"/>
      <c r="E912" s="93"/>
      <c r="F912" s="92"/>
      <c r="G912" s="92"/>
      <c r="H912" s="92"/>
      <c r="I912" s="92"/>
      <c r="J912" s="92"/>
      <c r="K912" s="92"/>
      <c r="L912" s="92"/>
    </row>
    <row r="913" spans="1:12" ht="26.25" customHeight="1">
      <c r="A913" s="92"/>
      <c r="B913" s="93"/>
      <c r="C913" s="93"/>
      <c r="D913" s="93"/>
      <c r="E913" s="93"/>
      <c r="F913" s="92"/>
      <c r="G913" s="92"/>
      <c r="H913" s="92"/>
      <c r="I913" s="92"/>
      <c r="J913" s="92"/>
      <c r="K913" s="92"/>
      <c r="L913" s="92"/>
    </row>
    <row r="914" spans="1:12" ht="26.25" customHeight="1">
      <c r="A914" s="92"/>
      <c r="B914" s="93"/>
      <c r="C914" s="93"/>
      <c r="D914" s="93"/>
      <c r="E914" s="93"/>
      <c r="F914" s="92"/>
      <c r="G914" s="92"/>
      <c r="H914" s="92"/>
      <c r="I914" s="92"/>
      <c r="J914" s="92"/>
      <c r="K914" s="92"/>
      <c r="L914" s="92"/>
    </row>
    <row r="915" spans="1:12" ht="26.25" customHeight="1">
      <c r="A915" s="92"/>
      <c r="B915" s="93"/>
      <c r="C915" s="93"/>
      <c r="D915" s="93"/>
      <c r="E915" s="93"/>
      <c r="F915" s="92"/>
      <c r="G915" s="92"/>
      <c r="H915" s="92"/>
      <c r="I915" s="92"/>
      <c r="J915" s="92"/>
      <c r="K915" s="92"/>
      <c r="L915" s="92"/>
    </row>
    <row r="916" spans="1:12" ht="26.25" customHeight="1">
      <c r="A916" s="92"/>
      <c r="B916" s="93"/>
      <c r="C916" s="93"/>
      <c r="D916" s="93"/>
      <c r="E916" s="93"/>
      <c r="F916" s="92"/>
      <c r="G916" s="92"/>
      <c r="H916" s="92"/>
      <c r="I916" s="92"/>
      <c r="J916" s="92"/>
      <c r="K916" s="92"/>
      <c r="L916" s="92"/>
    </row>
    <row r="917" spans="1:12" ht="26.25" customHeight="1">
      <c r="A917" s="92"/>
      <c r="B917" s="93"/>
      <c r="C917" s="93"/>
      <c r="D917" s="93"/>
      <c r="E917" s="93"/>
      <c r="F917" s="92"/>
      <c r="G917" s="92"/>
      <c r="H917" s="92"/>
      <c r="I917" s="92"/>
      <c r="J917" s="92"/>
      <c r="K917" s="92"/>
      <c r="L917" s="92"/>
    </row>
    <row r="918" spans="1:12" ht="26.25" customHeight="1">
      <c r="A918" s="92"/>
      <c r="B918" s="93"/>
      <c r="C918" s="93"/>
      <c r="D918" s="93"/>
      <c r="E918" s="93"/>
      <c r="F918" s="92"/>
      <c r="G918" s="92"/>
      <c r="H918" s="92"/>
      <c r="I918" s="92"/>
      <c r="J918" s="92"/>
      <c r="K918" s="92"/>
      <c r="L918" s="92"/>
    </row>
    <row r="919" spans="1:12" ht="26.25" customHeight="1">
      <c r="A919" s="92"/>
      <c r="B919" s="93"/>
      <c r="C919" s="93"/>
      <c r="D919" s="93"/>
      <c r="E919" s="93"/>
      <c r="F919" s="92"/>
      <c r="G919" s="92"/>
      <c r="H919" s="92"/>
      <c r="I919" s="92"/>
      <c r="J919" s="92"/>
      <c r="K919" s="92"/>
      <c r="L919" s="92"/>
    </row>
    <row r="920" spans="1:12" ht="26.25" customHeight="1">
      <c r="A920" s="92"/>
      <c r="B920" s="93"/>
      <c r="C920" s="93"/>
      <c r="D920" s="93"/>
      <c r="E920" s="93"/>
      <c r="F920" s="92"/>
      <c r="G920" s="92"/>
      <c r="H920" s="92"/>
      <c r="I920" s="92"/>
      <c r="J920" s="92"/>
      <c r="K920" s="92"/>
      <c r="L920" s="92"/>
    </row>
    <row r="921" spans="1:12" ht="26.25" customHeight="1">
      <c r="A921" s="92"/>
      <c r="B921" s="93"/>
      <c r="C921" s="93"/>
      <c r="D921" s="93"/>
      <c r="E921" s="93"/>
      <c r="F921" s="92"/>
      <c r="G921" s="92"/>
      <c r="H921" s="92"/>
      <c r="I921" s="92"/>
      <c r="J921" s="92"/>
      <c r="K921" s="92"/>
      <c r="L921" s="92"/>
    </row>
    <row r="922" spans="1:12" ht="26.25" customHeight="1">
      <c r="A922" s="92"/>
      <c r="B922" s="93"/>
      <c r="C922" s="93"/>
      <c r="D922" s="93"/>
      <c r="E922" s="93"/>
      <c r="F922" s="92"/>
      <c r="G922" s="92"/>
      <c r="H922" s="92"/>
      <c r="I922" s="92"/>
      <c r="J922" s="92"/>
      <c r="K922" s="92"/>
      <c r="L922" s="92"/>
    </row>
    <row r="923" spans="1:12" ht="26.25" customHeight="1">
      <c r="A923" s="92"/>
      <c r="B923" s="93"/>
      <c r="C923" s="93"/>
      <c r="D923" s="93"/>
      <c r="E923" s="93"/>
      <c r="F923" s="92"/>
      <c r="G923" s="92"/>
      <c r="H923" s="92"/>
      <c r="I923" s="92"/>
      <c r="J923" s="92"/>
      <c r="K923" s="92"/>
      <c r="L923" s="92"/>
    </row>
    <row r="924" spans="1:12" ht="26.25" customHeight="1">
      <c r="A924" s="92"/>
      <c r="B924" s="93"/>
      <c r="C924" s="93"/>
      <c r="D924" s="93"/>
      <c r="E924" s="93"/>
      <c r="F924" s="92"/>
      <c r="G924" s="92"/>
      <c r="H924" s="92"/>
      <c r="I924" s="92"/>
      <c r="J924" s="92"/>
      <c r="K924" s="92"/>
      <c r="L924" s="92"/>
    </row>
    <row r="925" spans="1:12" ht="26.25" customHeight="1">
      <c r="A925" s="92"/>
      <c r="B925" s="93"/>
      <c r="C925" s="93"/>
      <c r="D925" s="93"/>
      <c r="E925" s="93"/>
      <c r="F925" s="92"/>
      <c r="G925" s="92"/>
      <c r="H925" s="92"/>
      <c r="I925" s="92"/>
      <c r="J925" s="92"/>
      <c r="K925" s="92"/>
      <c r="L925" s="92"/>
    </row>
    <row r="926" spans="1:12" ht="26.25" customHeight="1">
      <c r="A926" s="92"/>
      <c r="B926" s="93"/>
      <c r="C926" s="93"/>
      <c r="D926" s="93"/>
      <c r="E926" s="93"/>
      <c r="F926" s="92"/>
      <c r="G926" s="92"/>
      <c r="H926" s="92"/>
      <c r="I926" s="92"/>
      <c r="J926" s="92"/>
      <c r="K926" s="92"/>
      <c r="L926" s="92"/>
    </row>
    <row r="927" spans="1:12" ht="26.25" customHeight="1">
      <c r="A927" s="92"/>
      <c r="B927" s="93"/>
      <c r="C927" s="93"/>
      <c r="D927" s="93"/>
      <c r="E927" s="93"/>
      <c r="F927" s="92"/>
      <c r="G927" s="92"/>
      <c r="H927" s="92"/>
      <c r="I927" s="92"/>
      <c r="J927" s="92"/>
      <c r="K927" s="92"/>
      <c r="L927" s="92"/>
    </row>
    <row r="928" spans="1:12" ht="26.25" customHeight="1">
      <c r="A928" s="92"/>
      <c r="B928" s="93"/>
      <c r="C928" s="93"/>
      <c r="D928" s="93"/>
      <c r="E928" s="93"/>
      <c r="F928" s="92"/>
      <c r="G928" s="92"/>
      <c r="H928" s="92"/>
      <c r="I928" s="92"/>
      <c r="J928" s="92"/>
      <c r="K928" s="92"/>
      <c r="L928" s="92"/>
    </row>
    <row r="929" spans="1:12" ht="26.25" customHeight="1">
      <c r="A929" s="92"/>
      <c r="B929" s="93"/>
      <c r="C929" s="93"/>
      <c r="D929" s="93"/>
      <c r="E929" s="93"/>
      <c r="F929" s="92"/>
      <c r="G929" s="92"/>
      <c r="H929" s="92"/>
      <c r="I929" s="92"/>
      <c r="J929" s="92"/>
      <c r="K929" s="92"/>
      <c r="L929" s="92"/>
    </row>
    <row r="930" spans="1:12" ht="26.25" customHeight="1">
      <c r="A930" s="92"/>
      <c r="B930" s="93"/>
      <c r="C930" s="93"/>
      <c r="D930" s="93"/>
      <c r="E930" s="93"/>
      <c r="F930" s="92"/>
      <c r="G930" s="92"/>
      <c r="H930" s="92"/>
      <c r="I930" s="92"/>
      <c r="J930" s="92"/>
      <c r="K930" s="92"/>
      <c r="L930" s="92"/>
    </row>
    <row r="931" spans="1:12" ht="26.25" customHeight="1">
      <c r="A931" s="92"/>
      <c r="B931" s="93"/>
      <c r="C931" s="93"/>
      <c r="D931" s="93"/>
      <c r="E931" s="93"/>
      <c r="F931" s="92"/>
      <c r="G931" s="92"/>
      <c r="H931" s="92"/>
      <c r="I931" s="92"/>
      <c r="J931" s="92"/>
      <c r="K931" s="92"/>
      <c r="L931" s="92"/>
    </row>
    <row r="932" spans="1:12" ht="26.25" customHeight="1">
      <c r="A932" s="92"/>
      <c r="B932" s="93"/>
      <c r="C932" s="93"/>
      <c r="D932" s="93"/>
      <c r="E932" s="93"/>
      <c r="F932" s="92"/>
      <c r="G932" s="92"/>
      <c r="H932" s="92"/>
      <c r="I932" s="92"/>
      <c r="J932" s="92"/>
      <c r="K932" s="92"/>
      <c r="L932" s="92"/>
    </row>
    <row r="933" spans="1:12" ht="26.25" customHeight="1">
      <c r="A933" s="92"/>
      <c r="B933" s="93"/>
      <c r="C933" s="93"/>
      <c r="D933" s="93"/>
      <c r="E933" s="93"/>
      <c r="F933" s="92"/>
      <c r="G933" s="92"/>
      <c r="H933" s="92"/>
      <c r="I933" s="92"/>
      <c r="J933" s="92"/>
      <c r="K933" s="92"/>
      <c r="L933" s="92"/>
    </row>
    <row r="934" spans="1:12" ht="26.25" customHeight="1">
      <c r="A934" s="92"/>
      <c r="B934" s="93"/>
      <c r="C934" s="93"/>
      <c r="D934" s="93"/>
      <c r="E934" s="93"/>
      <c r="F934" s="92"/>
      <c r="G934" s="92"/>
      <c r="H934" s="92"/>
      <c r="I934" s="92"/>
      <c r="J934" s="92"/>
      <c r="K934" s="92"/>
      <c r="L934" s="92"/>
    </row>
    <row r="935" spans="1:12" ht="26.25" customHeight="1">
      <c r="A935" s="92"/>
      <c r="B935" s="93"/>
      <c r="C935" s="93"/>
      <c r="D935" s="93"/>
      <c r="E935" s="93"/>
      <c r="F935" s="92"/>
      <c r="G935" s="92"/>
      <c r="H935" s="92"/>
      <c r="I935" s="92"/>
      <c r="J935" s="92"/>
      <c r="K935" s="92"/>
      <c r="L935" s="92"/>
    </row>
    <row r="936" spans="1:12" ht="26.25" customHeight="1">
      <c r="A936" s="92"/>
      <c r="B936" s="93"/>
      <c r="C936" s="93"/>
      <c r="D936" s="93"/>
      <c r="E936" s="93"/>
      <c r="F936" s="92"/>
      <c r="G936" s="92"/>
      <c r="H936" s="92"/>
      <c r="I936" s="92"/>
      <c r="J936" s="92"/>
      <c r="K936" s="92"/>
      <c r="L936" s="92"/>
    </row>
    <row r="937" spans="1:12" ht="26.25" customHeight="1">
      <c r="A937" s="92"/>
      <c r="B937" s="93"/>
      <c r="C937" s="93"/>
      <c r="D937" s="93"/>
      <c r="E937" s="93"/>
      <c r="F937" s="92"/>
      <c r="G937" s="92"/>
      <c r="H937" s="92"/>
      <c r="I937" s="92"/>
      <c r="J937" s="92"/>
      <c r="K937" s="92"/>
      <c r="L937" s="92"/>
    </row>
    <row r="938" spans="1:12" ht="26.25" customHeight="1">
      <c r="A938" s="92"/>
      <c r="B938" s="93"/>
      <c r="C938" s="93"/>
      <c r="D938" s="93"/>
      <c r="E938" s="93"/>
      <c r="F938" s="92"/>
      <c r="G938" s="92"/>
      <c r="H938" s="92"/>
      <c r="I938" s="92"/>
      <c r="J938" s="92"/>
      <c r="K938" s="92"/>
      <c r="L938" s="92"/>
    </row>
    <row r="939" spans="1:12" ht="26.25" customHeight="1">
      <c r="A939" s="92"/>
      <c r="B939" s="93"/>
      <c r="C939" s="93"/>
      <c r="D939" s="93"/>
      <c r="E939" s="93"/>
      <c r="F939" s="92"/>
      <c r="G939" s="92"/>
      <c r="H939" s="92"/>
      <c r="I939" s="92"/>
      <c r="J939" s="92"/>
      <c r="K939" s="92"/>
      <c r="L939" s="92"/>
    </row>
    <row r="940" spans="1:12" ht="26.25" customHeight="1">
      <c r="A940" s="92"/>
      <c r="B940" s="93"/>
      <c r="C940" s="93"/>
      <c r="D940" s="93"/>
      <c r="E940" s="93"/>
      <c r="F940" s="92"/>
      <c r="G940" s="92"/>
      <c r="H940" s="92"/>
      <c r="I940" s="92"/>
      <c r="J940" s="92"/>
      <c r="K940" s="92"/>
      <c r="L940" s="92"/>
    </row>
    <row r="941" spans="1:12" ht="26.25" customHeight="1">
      <c r="A941" s="92"/>
      <c r="B941" s="93"/>
      <c r="C941" s="93"/>
      <c r="D941" s="93"/>
      <c r="E941" s="93"/>
      <c r="F941" s="92"/>
      <c r="G941" s="92"/>
      <c r="H941" s="92"/>
      <c r="I941" s="92"/>
      <c r="J941" s="92"/>
      <c r="K941" s="92"/>
      <c r="L941" s="92"/>
    </row>
    <row r="942" spans="1:12" ht="26.25" customHeight="1">
      <c r="A942" s="92"/>
      <c r="B942" s="93"/>
      <c r="C942" s="93"/>
      <c r="D942" s="93"/>
      <c r="E942" s="93"/>
      <c r="F942" s="92"/>
      <c r="G942" s="92"/>
      <c r="H942" s="92"/>
      <c r="I942" s="92"/>
      <c r="J942" s="92"/>
      <c r="K942" s="92"/>
      <c r="L942" s="92"/>
    </row>
    <row r="943" spans="1:12" ht="26.25" customHeight="1">
      <c r="A943" s="92"/>
      <c r="B943" s="93"/>
      <c r="C943" s="93"/>
      <c r="D943" s="93"/>
      <c r="E943" s="93"/>
      <c r="F943" s="92"/>
      <c r="G943" s="92"/>
      <c r="H943" s="92"/>
      <c r="I943" s="92"/>
      <c r="J943" s="92"/>
      <c r="K943" s="92"/>
      <c r="L943" s="92"/>
    </row>
    <row r="944" spans="1:12" ht="26.25" customHeight="1">
      <c r="A944" s="92"/>
      <c r="B944" s="93"/>
      <c r="C944" s="93"/>
      <c r="D944" s="93"/>
      <c r="E944" s="93"/>
      <c r="F944" s="92"/>
      <c r="G944" s="92"/>
      <c r="H944" s="92"/>
      <c r="I944" s="92"/>
      <c r="J944" s="92"/>
      <c r="K944" s="92"/>
      <c r="L944" s="92"/>
    </row>
    <row r="945" spans="1:12" ht="26.25" customHeight="1">
      <c r="A945" s="92"/>
      <c r="B945" s="93"/>
      <c r="C945" s="93"/>
      <c r="D945" s="93"/>
      <c r="E945" s="93"/>
      <c r="F945" s="92"/>
      <c r="G945" s="92"/>
      <c r="H945" s="92"/>
      <c r="I945" s="92"/>
      <c r="J945" s="92"/>
      <c r="K945" s="92"/>
      <c r="L945" s="92"/>
    </row>
    <row r="946" spans="1:12" ht="26.25" customHeight="1">
      <c r="A946" s="92"/>
      <c r="B946" s="93"/>
      <c r="C946" s="93"/>
      <c r="D946" s="93"/>
      <c r="E946" s="93"/>
      <c r="F946" s="92"/>
      <c r="G946" s="92"/>
      <c r="H946" s="92"/>
      <c r="I946" s="92"/>
      <c r="J946" s="92"/>
      <c r="K946" s="92"/>
      <c r="L946" s="92"/>
    </row>
    <row r="947" spans="1:12" ht="26.25" customHeight="1">
      <c r="A947" s="92"/>
      <c r="B947" s="93"/>
      <c r="C947" s="93"/>
      <c r="D947" s="93"/>
      <c r="E947" s="93"/>
      <c r="F947" s="92"/>
      <c r="G947" s="92"/>
      <c r="H947" s="92"/>
      <c r="I947" s="92"/>
      <c r="J947" s="92"/>
      <c r="K947" s="92"/>
      <c r="L947" s="92"/>
    </row>
    <row r="948" spans="1:12" ht="26.25" customHeight="1">
      <c r="A948" s="92"/>
      <c r="B948" s="93"/>
      <c r="C948" s="93"/>
      <c r="D948" s="93"/>
      <c r="E948" s="93"/>
      <c r="F948" s="92"/>
      <c r="G948" s="92"/>
      <c r="H948" s="92"/>
      <c r="I948" s="92"/>
      <c r="J948" s="92"/>
      <c r="K948" s="92"/>
      <c r="L948" s="92"/>
    </row>
    <row r="949" spans="1:12" ht="26.25" customHeight="1">
      <c r="A949" s="92"/>
      <c r="B949" s="93"/>
      <c r="C949" s="93"/>
      <c r="D949" s="93"/>
      <c r="E949" s="93"/>
      <c r="F949" s="92"/>
      <c r="G949" s="92"/>
      <c r="H949" s="92"/>
      <c r="I949" s="92"/>
      <c r="J949" s="92"/>
      <c r="K949" s="92"/>
      <c r="L949" s="92"/>
    </row>
    <row r="950" spans="1:12" ht="26.25" customHeight="1">
      <c r="A950" s="92"/>
      <c r="B950" s="93"/>
      <c r="C950" s="93"/>
      <c r="D950" s="93"/>
      <c r="E950" s="93"/>
      <c r="F950" s="92"/>
      <c r="G950" s="92"/>
      <c r="H950" s="92"/>
      <c r="I950" s="92"/>
      <c r="J950" s="92"/>
      <c r="K950" s="92"/>
      <c r="L950" s="92"/>
    </row>
    <row r="951" spans="1:12" ht="26.25" customHeight="1">
      <c r="A951" s="92"/>
      <c r="B951" s="93"/>
      <c r="C951" s="93"/>
      <c r="D951" s="93"/>
      <c r="E951" s="93"/>
      <c r="F951" s="92"/>
      <c r="G951" s="92"/>
      <c r="H951" s="92"/>
      <c r="I951" s="92"/>
      <c r="J951" s="92"/>
      <c r="K951" s="92"/>
      <c r="L951" s="92"/>
    </row>
    <row r="952" spans="1:12" ht="26.25" customHeight="1">
      <c r="A952" s="92"/>
      <c r="B952" s="93"/>
      <c r="C952" s="93"/>
      <c r="D952" s="93"/>
      <c r="E952" s="93"/>
      <c r="F952" s="92"/>
      <c r="G952" s="92"/>
      <c r="H952" s="92"/>
      <c r="I952" s="92"/>
      <c r="J952" s="92"/>
      <c r="K952" s="92"/>
      <c r="L952" s="92"/>
    </row>
    <row r="953" spans="1:12" ht="26.25" customHeight="1">
      <c r="A953" s="92"/>
      <c r="B953" s="93"/>
      <c r="C953" s="93"/>
      <c r="D953" s="93"/>
      <c r="E953" s="93"/>
      <c r="F953" s="92"/>
      <c r="G953" s="92"/>
      <c r="H953" s="92"/>
      <c r="I953" s="92"/>
      <c r="J953" s="92"/>
      <c r="K953" s="92"/>
      <c r="L953" s="92"/>
    </row>
    <row r="954" spans="1:12" ht="26.25" customHeight="1">
      <c r="A954" s="92"/>
      <c r="B954" s="93"/>
      <c r="C954" s="93"/>
      <c r="D954" s="93"/>
      <c r="E954" s="93"/>
      <c r="F954" s="92"/>
      <c r="G954" s="92"/>
      <c r="H954" s="92"/>
      <c r="I954" s="92"/>
      <c r="J954" s="92"/>
      <c r="K954" s="92"/>
      <c r="L954" s="92"/>
    </row>
    <row r="955" spans="1:12" ht="26.25" customHeight="1">
      <c r="A955" s="92"/>
      <c r="B955" s="93"/>
      <c r="C955" s="93"/>
      <c r="D955" s="93"/>
      <c r="E955" s="93"/>
      <c r="F955" s="92"/>
      <c r="G955" s="92"/>
      <c r="H955" s="92"/>
      <c r="I955" s="92"/>
      <c r="J955" s="92"/>
      <c r="K955" s="92"/>
      <c r="L955" s="92"/>
    </row>
    <row r="956" spans="1:12" ht="26.25" customHeight="1">
      <c r="A956" s="92"/>
      <c r="B956" s="93"/>
      <c r="C956" s="93"/>
      <c r="D956" s="93"/>
      <c r="E956" s="93"/>
      <c r="F956" s="92"/>
      <c r="G956" s="92"/>
      <c r="H956" s="92"/>
      <c r="I956" s="92"/>
      <c r="J956" s="92"/>
      <c r="K956" s="92"/>
      <c r="L956" s="92"/>
    </row>
    <row r="957" spans="1:12" ht="26.25" customHeight="1">
      <c r="A957" s="92"/>
      <c r="B957" s="93"/>
      <c r="C957" s="93"/>
      <c r="D957" s="93"/>
      <c r="E957" s="93"/>
      <c r="F957" s="92"/>
      <c r="G957" s="92"/>
      <c r="H957" s="92"/>
      <c r="I957" s="92"/>
      <c r="J957" s="92"/>
      <c r="K957" s="92"/>
      <c r="L957" s="92"/>
    </row>
    <row r="958" spans="1:12" ht="26.25" customHeight="1">
      <c r="A958" s="92"/>
      <c r="B958" s="93"/>
      <c r="C958" s="93"/>
      <c r="D958" s="93"/>
      <c r="E958" s="93"/>
      <c r="F958" s="92"/>
      <c r="G958" s="92"/>
      <c r="H958" s="92"/>
      <c r="I958" s="92"/>
      <c r="J958" s="92"/>
      <c r="K958" s="92"/>
      <c r="L958" s="92"/>
    </row>
    <row r="959" spans="1:12" ht="26.25" customHeight="1">
      <c r="A959" s="92"/>
      <c r="B959" s="93"/>
      <c r="C959" s="93"/>
      <c r="D959" s="93"/>
      <c r="E959" s="93"/>
      <c r="F959" s="92"/>
      <c r="G959" s="92"/>
      <c r="H959" s="92"/>
      <c r="I959" s="92"/>
      <c r="J959" s="92"/>
      <c r="K959" s="92"/>
      <c r="L959" s="92"/>
    </row>
    <row r="960" spans="1:12" ht="26.25" customHeight="1">
      <c r="A960" s="92"/>
      <c r="B960" s="93"/>
      <c r="C960" s="93"/>
      <c r="D960" s="93"/>
      <c r="E960" s="93"/>
      <c r="F960" s="92"/>
      <c r="G960" s="92"/>
      <c r="H960" s="92"/>
      <c r="I960" s="92"/>
      <c r="J960" s="92"/>
      <c r="K960" s="92"/>
      <c r="L960" s="92"/>
    </row>
    <row r="961" spans="1:12" ht="26.25" customHeight="1">
      <c r="A961" s="92"/>
      <c r="B961" s="93"/>
      <c r="C961" s="93"/>
      <c r="D961" s="93"/>
      <c r="E961" s="93"/>
      <c r="F961" s="92"/>
      <c r="G961" s="92"/>
      <c r="H961" s="92"/>
      <c r="I961" s="92"/>
      <c r="J961" s="92"/>
      <c r="K961" s="92"/>
      <c r="L961" s="92"/>
    </row>
    <row r="962" spans="1:12" ht="26.25" customHeight="1">
      <c r="A962" s="92"/>
      <c r="B962" s="93"/>
      <c r="C962" s="93"/>
      <c r="D962" s="93"/>
      <c r="E962" s="93"/>
      <c r="F962" s="92"/>
      <c r="G962" s="92"/>
      <c r="H962" s="92"/>
      <c r="I962" s="92"/>
      <c r="J962" s="92"/>
      <c r="K962" s="92"/>
      <c r="L962" s="92"/>
    </row>
    <row r="963" spans="1:12" ht="26.25" customHeight="1">
      <c r="A963" s="92"/>
      <c r="B963" s="93"/>
      <c r="C963" s="93"/>
      <c r="D963" s="93"/>
      <c r="E963" s="93"/>
      <c r="F963" s="92"/>
      <c r="G963" s="92"/>
      <c r="H963" s="92"/>
      <c r="I963" s="92"/>
      <c r="J963" s="92"/>
      <c r="K963" s="92"/>
      <c r="L963" s="92"/>
    </row>
    <row r="964" spans="1:12" ht="26.25" customHeight="1">
      <c r="A964" s="92"/>
      <c r="B964" s="93"/>
      <c r="C964" s="93"/>
      <c r="D964" s="93"/>
      <c r="E964" s="93"/>
      <c r="F964" s="92"/>
      <c r="G964" s="92"/>
      <c r="H964" s="92"/>
      <c r="I964" s="92"/>
      <c r="J964" s="92"/>
      <c r="K964" s="92"/>
      <c r="L964" s="92"/>
    </row>
    <row r="965" spans="1:12" ht="26.25" customHeight="1">
      <c r="A965" s="92"/>
      <c r="B965" s="93"/>
      <c r="C965" s="93"/>
      <c r="D965" s="93"/>
      <c r="E965" s="93"/>
      <c r="F965" s="92"/>
      <c r="G965" s="92"/>
      <c r="H965" s="92"/>
      <c r="I965" s="92"/>
      <c r="J965" s="92"/>
      <c r="K965" s="92"/>
      <c r="L965" s="92"/>
    </row>
    <row r="966" spans="1:12" ht="26.25" customHeight="1">
      <c r="A966" s="92"/>
      <c r="B966" s="93"/>
      <c r="C966" s="93"/>
      <c r="D966" s="93"/>
      <c r="E966" s="93"/>
      <c r="F966" s="92"/>
      <c r="G966" s="92"/>
      <c r="H966" s="92"/>
      <c r="I966" s="92"/>
      <c r="J966" s="92"/>
      <c r="K966" s="92"/>
      <c r="L966" s="92"/>
    </row>
    <row r="967" spans="1:12" ht="26.25" customHeight="1">
      <c r="A967" s="92"/>
      <c r="B967" s="93"/>
      <c r="C967" s="93"/>
      <c r="D967" s="93"/>
      <c r="E967" s="93"/>
      <c r="F967" s="92"/>
      <c r="G967" s="92"/>
      <c r="H967" s="92"/>
      <c r="I967" s="92"/>
      <c r="J967" s="92"/>
      <c r="K967" s="92"/>
      <c r="L967" s="92"/>
    </row>
    <row r="968" spans="1:12" ht="26.25" customHeight="1">
      <c r="A968" s="92"/>
      <c r="B968" s="93"/>
      <c r="C968" s="93"/>
      <c r="D968" s="93"/>
      <c r="E968" s="93"/>
      <c r="F968" s="92"/>
      <c r="G968" s="92"/>
      <c r="H968" s="92"/>
      <c r="I968" s="92"/>
      <c r="J968" s="92"/>
      <c r="K968" s="92"/>
      <c r="L968" s="92"/>
    </row>
    <row r="969" spans="1:12" ht="26.25" customHeight="1">
      <c r="A969" s="92"/>
      <c r="B969" s="93"/>
      <c r="C969" s="93"/>
      <c r="D969" s="93"/>
      <c r="E969" s="93"/>
      <c r="F969" s="92"/>
      <c r="G969" s="92"/>
      <c r="H969" s="92"/>
      <c r="I969" s="92"/>
      <c r="J969" s="92"/>
      <c r="K969" s="92"/>
      <c r="L969" s="92"/>
    </row>
    <row r="970" spans="1:12" ht="26.25" customHeight="1">
      <c r="A970" s="92"/>
      <c r="B970" s="93"/>
      <c r="C970" s="93"/>
      <c r="D970" s="93"/>
      <c r="E970" s="93"/>
      <c r="F970" s="92"/>
      <c r="G970" s="92"/>
      <c r="H970" s="92"/>
      <c r="I970" s="92"/>
      <c r="J970" s="92"/>
      <c r="K970" s="92"/>
      <c r="L970" s="92"/>
    </row>
    <row r="971" spans="1:12" ht="26.25" customHeight="1">
      <c r="A971" s="92"/>
      <c r="B971" s="93"/>
      <c r="C971" s="93"/>
      <c r="D971" s="93"/>
      <c r="E971" s="93"/>
      <c r="F971" s="92"/>
      <c r="G971" s="92"/>
      <c r="H971" s="92"/>
      <c r="I971" s="92"/>
      <c r="J971" s="92"/>
      <c r="K971" s="92"/>
      <c r="L971" s="92"/>
    </row>
    <row r="972" spans="1:12" ht="26.25" customHeight="1">
      <c r="A972" s="92"/>
      <c r="B972" s="93"/>
      <c r="C972" s="93"/>
      <c r="D972" s="93"/>
      <c r="E972" s="93"/>
      <c r="F972" s="92"/>
      <c r="G972" s="92"/>
      <c r="H972" s="92"/>
      <c r="I972" s="92"/>
      <c r="J972" s="92"/>
      <c r="K972" s="92"/>
      <c r="L972" s="92"/>
    </row>
    <row r="973" spans="1:12" ht="26.25" customHeight="1">
      <c r="A973" s="92"/>
      <c r="B973" s="93"/>
      <c r="C973" s="93"/>
      <c r="D973" s="93"/>
      <c r="E973" s="93"/>
      <c r="F973" s="92"/>
      <c r="G973" s="92"/>
      <c r="H973" s="92"/>
      <c r="I973" s="92"/>
      <c r="J973" s="92"/>
      <c r="K973" s="92"/>
      <c r="L973" s="92"/>
    </row>
    <row r="974" spans="1:12" ht="26.25" customHeight="1">
      <c r="A974" s="92"/>
      <c r="B974" s="93"/>
      <c r="C974" s="93"/>
      <c r="D974" s="93"/>
      <c r="E974" s="93"/>
      <c r="F974" s="92"/>
      <c r="G974" s="92"/>
      <c r="H974" s="92"/>
      <c r="I974" s="92"/>
      <c r="J974" s="92"/>
      <c r="K974" s="92"/>
      <c r="L974" s="92"/>
    </row>
    <row r="975" spans="1:12" ht="26.25" customHeight="1">
      <c r="A975" s="92"/>
      <c r="B975" s="93"/>
      <c r="C975" s="93"/>
      <c r="D975" s="93"/>
      <c r="E975" s="93"/>
      <c r="F975" s="92"/>
      <c r="G975" s="92"/>
      <c r="H975" s="92"/>
      <c r="I975" s="92"/>
      <c r="J975" s="92"/>
      <c r="K975" s="92"/>
      <c r="L975" s="92"/>
    </row>
    <row r="976" spans="1:12" ht="26.25" customHeight="1">
      <c r="A976" s="92"/>
      <c r="B976" s="93"/>
      <c r="C976" s="93"/>
      <c r="D976" s="93"/>
      <c r="E976" s="93"/>
      <c r="F976" s="92"/>
      <c r="G976" s="92"/>
      <c r="H976" s="92"/>
      <c r="I976" s="92"/>
      <c r="J976" s="92"/>
      <c r="K976" s="92"/>
      <c r="L976" s="92"/>
    </row>
    <row r="977" spans="1:12" ht="26.25" customHeight="1">
      <c r="A977" s="92"/>
      <c r="B977" s="93"/>
      <c r="C977" s="93"/>
      <c r="D977" s="93"/>
      <c r="E977" s="93"/>
      <c r="F977" s="92"/>
      <c r="G977" s="92"/>
      <c r="H977" s="92"/>
      <c r="I977" s="92"/>
      <c r="J977" s="92"/>
      <c r="K977" s="92"/>
      <c r="L977" s="92"/>
    </row>
    <row r="978" spans="1:12" ht="26.25" customHeight="1">
      <c r="A978" s="92"/>
      <c r="B978" s="93"/>
      <c r="C978" s="93"/>
      <c r="D978" s="93"/>
      <c r="E978" s="93"/>
      <c r="F978" s="92"/>
      <c r="G978" s="92"/>
      <c r="H978" s="92"/>
      <c r="I978" s="92"/>
      <c r="J978" s="92"/>
      <c r="K978" s="92"/>
      <c r="L978" s="92"/>
    </row>
    <row r="979" spans="1:12" ht="26.25" customHeight="1">
      <c r="A979" s="92"/>
      <c r="B979" s="93"/>
      <c r="C979" s="93"/>
      <c r="D979" s="93"/>
      <c r="E979" s="93"/>
      <c r="F979" s="92"/>
      <c r="G979" s="92"/>
      <c r="H979" s="92"/>
      <c r="I979" s="92"/>
      <c r="J979" s="92"/>
      <c r="K979" s="92"/>
      <c r="L979" s="92"/>
    </row>
    <row r="980" spans="1:12" ht="26.25" customHeight="1">
      <c r="A980" s="92"/>
      <c r="B980" s="93"/>
      <c r="C980" s="93"/>
      <c r="D980" s="93"/>
      <c r="E980" s="93"/>
      <c r="F980" s="92"/>
      <c r="G980" s="92"/>
      <c r="H980" s="92"/>
      <c r="I980" s="92"/>
      <c r="J980" s="92"/>
      <c r="K980" s="92"/>
      <c r="L980" s="92"/>
    </row>
    <row r="981" spans="1:12" ht="26.25" customHeight="1">
      <c r="A981" s="92"/>
      <c r="B981" s="93"/>
      <c r="C981" s="93"/>
      <c r="D981" s="93"/>
      <c r="E981" s="93"/>
      <c r="F981" s="92"/>
      <c r="G981" s="92"/>
      <c r="H981" s="92"/>
      <c r="I981" s="92"/>
      <c r="J981" s="92"/>
      <c r="K981" s="92"/>
      <c r="L981" s="92"/>
    </row>
    <row r="982" spans="1:12" ht="26.25" customHeight="1">
      <c r="A982" s="92"/>
      <c r="B982" s="93"/>
      <c r="C982" s="93"/>
      <c r="D982" s="93"/>
      <c r="E982" s="93"/>
      <c r="F982" s="92"/>
      <c r="G982" s="92"/>
      <c r="H982" s="92"/>
      <c r="I982" s="92"/>
      <c r="J982" s="92"/>
      <c r="K982" s="92"/>
      <c r="L982" s="92"/>
    </row>
    <row r="983" spans="1:12" ht="26.25" customHeight="1">
      <c r="A983" s="92"/>
      <c r="B983" s="93"/>
      <c r="C983" s="93"/>
      <c r="D983" s="93"/>
      <c r="E983" s="93"/>
      <c r="F983" s="92"/>
      <c r="G983" s="92"/>
      <c r="H983" s="92"/>
      <c r="I983" s="92"/>
      <c r="J983" s="92"/>
      <c r="K983" s="92"/>
      <c r="L983" s="92"/>
    </row>
    <row r="984" spans="1:12" ht="26.25" customHeight="1">
      <c r="A984" s="92"/>
      <c r="B984" s="93"/>
      <c r="C984" s="93"/>
      <c r="D984" s="93"/>
      <c r="E984" s="93"/>
      <c r="F984" s="92"/>
      <c r="G984" s="92"/>
      <c r="H984" s="92"/>
      <c r="I984" s="92"/>
      <c r="J984" s="92"/>
      <c r="K984" s="92"/>
      <c r="L984" s="92"/>
    </row>
    <row r="985" spans="1:12" ht="26.25" customHeight="1">
      <c r="A985" s="92"/>
      <c r="B985" s="93"/>
      <c r="C985" s="93"/>
      <c r="D985" s="93"/>
      <c r="E985" s="93"/>
      <c r="F985" s="92"/>
      <c r="G985" s="92"/>
      <c r="H985" s="92"/>
      <c r="I985" s="92"/>
      <c r="J985" s="92"/>
      <c r="K985" s="92"/>
      <c r="L985" s="92"/>
    </row>
    <row r="986" spans="1:12" ht="26.25" customHeight="1">
      <c r="A986" s="92"/>
      <c r="B986" s="93"/>
      <c r="C986" s="93"/>
      <c r="D986" s="93"/>
      <c r="E986" s="93"/>
      <c r="F986" s="92"/>
      <c r="G986" s="92"/>
      <c r="H986" s="92"/>
      <c r="I986" s="92"/>
      <c r="J986" s="92"/>
      <c r="K986" s="92"/>
      <c r="L986" s="92"/>
    </row>
    <row r="987" spans="1:12" ht="26.25" customHeight="1">
      <c r="A987" s="92"/>
      <c r="B987" s="93"/>
      <c r="C987" s="93"/>
      <c r="D987" s="93"/>
      <c r="E987" s="93"/>
      <c r="F987" s="92"/>
      <c r="G987" s="92"/>
      <c r="H987" s="92"/>
      <c r="I987" s="92"/>
      <c r="J987" s="92"/>
      <c r="K987" s="92"/>
      <c r="L987" s="92"/>
    </row>
    <row r="988" spans="1:12" ht="26.25" customHeight="1">
      <c r="A988" s="92"/>
      <c r="B988" s="93"/>
      <c r="C988" s="93"/>
      <c r="D988" s="93"/>
      <c r="E988" s="93"/>
      <c r="F988" s="92"/>
      <c r="G988" s="92"/>
      <c r="H988" s="92"/>
      <c r="I988" s="92"/>
      <c r="J988" s="92"/>
      <c r="K988" s="92"/>
      <c r="L988" s="92"/>
    </row>
    <row r="989" spans="1:12" ht="26.25" customHeight="1">
      <c r="A989" s="92"/>
      <c r="B989" s="93"/>
      <c r="C989" s="93"/>
      <c r="D989" s="93"/>
      <c r="E989" s="93"/>
      <c r="F989" s="92"/>
      <c r="G989" s="92"/>
      <c r="H989" s="92"/>
      <c r="I989" s="92"/>
      <c r="J989" s="92"/>
      <c r="K989" s="92"/>
      <c r="L989" s="92"/>
    </row>
    <row r="990" spans="1:12" ht="26.25" customHeight="1">
      <c r="A990" s="92"/>
      <c r="B990" s="93"/>
      <c r="C990" s="93"/>
      <c r="D990" s="93"/>
      <c r="E990" s="93"/>
      <c r="F990" s="92"/>
      <c r="G990" s="92"/>
      <c r="H990" s="92"/>
      <c r="I990" s="92"/>
      <c r="J990" s="92"/>
      <c r="K990" s="92"/>
      <c r="L990" s="92"/>
    </row>
    <row r="991" spans="1:12" ht="26.25" customHeight="1">
      <c r="A991" s="92"/>
      <c r="B991" s="93"/>
      <c r="C991" s="93"/>
      <c r="D991" s="93"/>
      <c r="E991" s="93"/>
      <c r="F991" s="92"/>
      <c r="G991" s="92"/>
      <c r="H991" s="92"/>
      <c r="I991" s="92"/>
      <c r="J991" s="92"/>
      <c r="K991" s="92"/>
      <c r="L991" s="92"/>
    </row>
    <row r="992" spans="1:12" ht="26.25" customHeight="1">
      <c r="A992" s="92"/>
      <c r="B992" s="93"/>
      <c r="C992" s="93"/>
      <c r="D992" s="93"/>
      <c r="E992" s="93"/>
      <c r="F992" s="92"/>
      <c r="G992" s="92"/>
      <c r="H992" s="92"/>
      <c r="I992" s="92"/>
      <c r="J992" s="92"/>
      <c r="K992" s="92"/>
      <c r="L992" s="92"/>
    </row>
    <row r="993" spans="1:12" ht="26.25" customHeight="1">
      <c r="A993" s="92"/>
      <c r="B993" s="93"/>
      <c r="C993" s="93"/>
      <c r="D993" s="93"/>
      <c r="E993" s="93"/>
      <c r="F993" s="92"/>
      <c r="G993" s="92"/>
      <c r="H993" s="92"/>
      <c r="I993" s="92"/>
      <c r="J993" s="92"/>
      <c r="K993" s="92"/>
      <c r="L993" s="92"/>
    </row>
    <row r="994" spans="1:12" ht="26.25" customHeight="1">
      <c r="A994" s="92"/>
      <c r="B994" s="93"/>
      <c r="C994" s="93"/>
      <c r="D994" s="93"/>
      <c r="E994" s="93"/>
      <c r="F994" s="92"/>
      <c r="G994" s="92"/>
      <c r="H994" s="92"/>
      <c r="I994" s="92"/>
      <c r="J994" s="92"/>
      <c r="K994" s="92"/>
      <c r="L994" s="92"/>
    </row>
    <row r="995" spans="1:12" ht="26.25" customHeight="1">
      <c r="A995" s="92"/>
      <c r="B995" s="93"/>
      <c r="C995" s="93"/>
      <c r="D995" s="93"/>
      <c r="E995" s="93"/>
      <c r="F995" s="92"/>
      <c r="G995" s="92"/>
      <c r="H995" s="92"/>
      <c r="I995" s="92"/>
      <c r="J995" s="92"/>
      <c r="K995" s="92"/>
      <c r="L995" s="92"/>
    </row>
    <row r="996" spans="1:12" ht="26.25" customHeight="1">
      <c r="A996" s="92"/>
      <c r="B996" s="93"/>
      <c r="C996" s="93"/>
      <c r="D996" s="93"/>
      <c r="E996" s="93"/>
      <c r="F996" s="92"/>
      <c r="G996" s="92"/>
      <c r="H996" s="92"/>
      <c r="I996" s="92"/>
      <c r="J996" s="92"/>
      <c r="K996" s="92"/>
      <c r="L996" s="92"/>
    </row>
    <row r="997" spans="1:12" ht="26.25" customHeight="1">
      <c r="A997" s="92"/>
      <c r="B997" s="93"/>
      <c r="C997" s="93"/>
      <c r="D997" s="93"/>
      <c r="E997" s="93"/>
      <c r="F997" s="92"/>
      <c r="G997" s="92"/>
      <c r="H997" s="92"/>
      <c r="I997" s="92"/>
      <c r="J997" s="92"/>
      <c r="K997" s="92"/>
      <c r="L997" s="92"/>
    </row>
    <row r="998" spans="1:12" ht="26.25" customHeight="1">
      <c r="A998" s="92"/>
      <c r="B998" s="93"/>
      <c r="C998" s="93"/>
      <c r="D998" s="93"/>
      <c r="E998" s="93"/>
      <c r="F998" s="92"/>
      <c r="G998" s="92"/>
      <c r="H998" s="92"/>
      <c r="I998" s="92"/>
      <c r="J998" s="92"/>
      <c r="K998" s="92"/>
      <c r="L998" s="92"/>
    </row>
    <row r="999" spans="1:12" ht="26.25" customHeight="1">
      <c r="A999" s="92"/>
      <c r="B999" s="93"/>
      <c r="C999" s="93"/>
      <c r="D999" s="93"/>
      <c r="E999" s="93"/>
      <c r="F999" s="92"/>
      <c r="G999" s="92"/>
      <c r="H999" s="92"/>
      <c r="I999" s="92"/>
      <c r="J999" s="92"/>
      <c r="K999" s="92"/>
      <c r="L999" s="92"/>
    </row>
    <row r="1000" spans="1:12" ht="26.25" customHeight="1">
      <c r="A1000" s="92"/>
      <c r="B1000" s="93"/>
      <c r="C1000" s="93"/>
      <c r="D1000" s="93"/>
      <c r="E1000" s="93"/>
      <c r="F1000" s="92"/>
      <c r="G1000" s="92"/>
      <c r="H1000" s="92"/>
      <c r="I1000" s="92"/>
      <c r="J1000" s="92"/>
      <c r="K1000" s="92"/>
      <c r="L1000" s="92"/>
    </row>
  </sheetData>
  <dataValidations count="1">
    <dataValidation type="custom" allowBlank="1" showErrorMessage="1" sqref="B2:B143" xr:uid="{00000000-0002-0000-0400-000000000000}">
      <formula1>AND(LEN(B2)=4,ISNUMBER(VALUE(RIGHT(B2,3))),NOT(ISNUMBER(VALUE(LEFT(B2,1)))))</formula1>
    </dataValidation>
  </dataValidations>
  <pageMargins left="0.25" right="0.25" top="0.75" bottom="0.75" header="0" footer="0"/>
  <pageSetup paperSize="5" fitToHeight="0"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1" topLeftCell="A2" activePane="bottomLeft" state="frozen"/>
      <selection pane="bottomLeft" activeCell="B3" sqref="B3"/>
    </sheetView>
  </sheetViews>
  <sheetFormatPr baseColWidth="10" defaultColWidth="12.6640625" defaultRowHeight="15" customHeight="1"/>
  <cols>
    <col min="1" max="1" width="14.83203125" customWidth="1"/>
    <col min="2" max="2" width="22.1640625" customWidth="1"/>
    <col min="3" max="3" width="25.33203125" customWidth="1"/>
    <col min="4" max="4" width="22.1640625" customWidth="1"/>
    <col min="5" max="5" width="22.83203125" customWidth="1"/>
    <col min="6" max="11" width="20.6640625" customWidth="1"/>
    <col min="12" max="12" width="18.33203125" customWidth="1"/>
    <col min="13" max="13" width="20.33203125" customWidth="1"/>
    <col min="14" max="14" width="23" customWidth="1"/>
    <col min="15" max="26" width="9.1640625" customWidth="1"/>
  </cols>
  <sheetData>
    <row r="1" spans="1:26" ht="28.5" customHeight="1">
      <c r="A1" s="94" t="s">
        <v>1032</v>
      </c>
      <c r="B1" s="94" t="s">
        <v>1006</v>
      </c>
      <c r="C1" s="94" t="s">
        <v>1007</v>
      </c>
      <c r="D1" s="94" t="s">
        <v>1008</v>
      </c>
      <c r="E1" s="94" t="s">
        <v>1009</v>
      </c>
      <c r="F1" s="94" t="s">
        <v>1010</v>
      </c>
      <c r="G1" s="83" t="s">
        <v>15</v>
      </c>
      <c r="H1" s="83" t="s">
        <v>1033</v>
      </c>
      <c r="I1" s="83" t="s">
        <v>18</v>
      </c>
      <c r="J1" s="83" t="s">
        <v>1011</v>
      </c>
      <c r="K1" s="94" t="s">
        <v>1034</v>
      </c>
      <c r="L1" s="94" t="s">
        <v>1035</v>
      </c>
      <c r="M1" s="94" t="s">
        <v>1012</v>
      </c>
      <c r="N1" s="94" t="s">
        <v>1013</v>
      </c>
      <c r="O1" s="95"/>
      <c r="P1" s="95"/>
      <c r="Q1" s="95"/>
      <c r="R1" s="95"/>
      <c r="S1" s="95"/>
      <c r="T1" s="95"/>
      <c r="U1" s="95"/>
      <c r="V1" s="95"/>
      <c r="W1" s="95"/>
      <c r="X1" s="95"/>
      <c r="Y1" s="95"/>
      <c r="Z1" s="95"/>
    </row>
    <row r="2" spans="1:26" ht="28.5" customHeight="1">
      <c r="A2" s="96" t="str">
        <f t="shared" ref="A2:A148" si="0">"24S-"&amp;RIGHT("00"&amp;ROW()-1,3)</f>
        <v>24S-001</v>
      </c>
      <c r="B2" s="96" t="s">
        <v>1036</v>
      </c>
      <c r="C2" s="97"/>
      <c r="D2" s="96"/>
      <c r="E2" s="96"/>
      <c r="F2" s="96"/>
      <c r="G2" s="96" t="str">
        <f t="array" ref="G2">IFERROR(
  IF(INDEX(RAW_DATA!P:P, MATCH(A2, RAW_DATA!A:A, 0)) = "",
     "",
     INDEX(RAW_DATA!P:P, MATCH(A2, RAW_DATA!A:A, 0))
  ),
  ""
)</f>
        <v/>
      </c>
      <c r="H2" s="98" t="str">
        <f t="array" ref="H2">IFERROR(
  IF(
    ISNUMBER(MATCH(A2, RAW_DATA!A:A, 0)),
    IF(
      OR(
        INDEX(RAW_DATA!P:P, MATCH(A2, RAW_DATA!A:A, 0)) = "",
        INDEX(RAW_DATA!W:W, MATCH(A2, RAW_DATA!A:A, 0)) = "UNPAID"
      ),
      "",
      INDEX(RAW_DATA!V:V, MATCH(A2, RAW_DATA!A:A, 0))
    ),
    ""
  ),
  ""
)</f>
        <v/>
      </c>
      <c r="I2" s="99" t="str">
        <f t="array" ref="I2">IFERROR(
  IF(
    OR(
      INDEX(RAW_DATA!P:P, MATCH(A2, RAW_DATA!A:A, 0)) = "",
      INDEX(RAW_DATA!W:W, MATCH(A2, RAW_DATA!A:A, 0)) = "UNPAID"
    ),
    "",
    INDEX(RAW_DATA!S:S, MATCH(A2, RAW_DATA!A:A, 0))
  ),
  ""
)</f>
        <v/>
      </c>
      <c r="J2" s="99" t="str">
        <f t="array" ref="J2">IFERROR(
  IF(
    INDEX(RAW_DATA!P:P, MATCH(A2, RAW_DATA!A:A, 0)) = "",
    "Not Billed",
    INDEX(RAW_DATA!W:W, MATCH(A2, RAW_DATA!A:A, 0))
  ),
  "Not Billed"
)</f>
        <v>Not Billed</v>
      </c>
      <c r="K2" s="96"/>
      <c r="L2" s="96"/>
      <c r="M2" s="96"/>
      <c r="N2" s="96" t="s">
        <v>1037</v>
      </c>
      <c r="O2" s="95"/>
      <c r="P2" s="95"/>
      <c r="Q2" s="95"/>
      <c r="R2" s="95"/>
      <c r="S2" s="95"/>
      <c r="T2" s="95"/>
      <c r="U2" s="95"/>
      <c r="V2" s="95"/>
      <c r="W2" s="95"/>
      <c r="X2" s="95"/>
      <c r="Y2" s="95"/>
      <c r="Z2" s="95"/>
    </row>
    <row r="3" spans="1:26" ht="28.5" customHeight="1">
      <c r="A3" s="96" t="str">
        <f t="shared" si="0"/>
        <v>24S-002</v>
      </c>
      <c r="B3" s="96" t="s">
        <v>496</v>
      </c>
      <c r="C3" s="96" t="s">
        <v>1038</v>
      </c>
      <c r="D3" s="96">
        <v>90375</v>
      </c>
      <c r="E3" s="96">
        <v>138341</v>
      </c>
      <c r="F3" s="96" t="s">
        <v>1039</v>
      </c>
      <c r="G3" s="96" t="str">
        <f t="array" ref="G3">IFERROR(
  IF(INDEX(RAW_DATA!P:P, MATCH(A3, RAW_DATA!A:A, 0)) = "",
     "",
     INDEX(RAW_DATA!P:P, MATCH(A3, RAW_DATA!A:A, 0))
  ),
  ""
)</f>
        <v/>
      </c>
      <c r="H3" s="98" t="str">
        <f t="array" ref="H3">IFERROR(
  IF(
    ISNUMBER(MATCH(A3, RAW_DATA!A:A, 0)),
    IF(
      OR(
        INDEX(RAW_DATA!P:P, MATCH(A3, RAW_DATA!A:A, 0)) = "",
        INDEX(RAW_DATA!W:W, MATCH(A3, RAW_DATA!A:A, 0)) = "UNPAID"
      ),
      "",
      INDEX(RAW_DATA!V:V, MATCH(A3, RAW_DATA!A:A, 0))
    ),
    ""
  ),
  ""
)</f>
        <v/>
      </c>
      <c r="I3" s="99" t="str">
        <f t="array" ref="I3">IFERROR(
  IF(
    OR(
      INDEX(RAW_DATA!P:P, MATCH(A3, RAW_DATA!A:A, 0)) = "",
      INDEX(RAW_DATA!W:W, MATCH(A3, RAW_DATA!A:A, 0)) = "UNPAID"
    ),
    "",
    INDEX(RAW_DATA!S:S, MATCH(A3, RAW_DATA!A:A, 0))
  ),
  ""
)</f>
        <v/>
      </c>
      <c r="J3" s="99" t="str">
        <f t="array" ref="J3">IFERROR(
  IF(
    INDEX(RAW_DATA!P:P, MATCH(A3, RAW_DATA!A:A, 0)) = "",
    "Not Billed",
    INDEX(RAW_DATA!W:W, MATCH(A3, RAW_DATA!A:A, 0))
  ),
  "Not Billed"
)</f>
        <v>Not Billed</v>
      </c>
      <c r="K3" s="96" t="s">
        <v>1040</v>
      </c>
      <c r="L3" s="98">
        <v>45301</v>
      </c>
      <c r="M3" s="96"/>
      <c r="N3" s="96"/>
      <c r="O3" s="92"/>
      <c r="P3" s="92"/>
      <c r="Q3" s="92"/>
      <c r="R3" s="92"/>
      <c r="S3" s="92"/>
      <c r="T3" s="92"/>
      <c r="U3" s="92"/>
      <c r="V3" s="92"/>
      <c r="W3" s="92"/>
      <c r="X3" s="92"/>
      <c r="Y3" s="92"/>
      <c r="Z3" s="92"/>
    </row>
    <row r="4" spans="1:26" ht="28.5" customHeight="1">
      <c r="A4" s="96" t="str">
        <f t="shared" si="0"/>
        <v>24S-003</v>
      </c>
      <c r="B4" s="96" t="s">
        <v>484</v>
      </c>
      <c r="C4" s="96" t="s">
        <v>1038</v>
      </c>
      <c r="D4" s="96">
        <v>90610</v>
      </c>
      <c r="E4" s="96">
        <v>138462</v>
      </c>
      <c r="F4" s="96" t="s">
        <v>1041</v>
      </c>
      <c r="G4" s="96">
        <f t="array" ref="G4">IFERROR(
  IF(INDEX(RAW_DATA!P:P, MATCH(A4, RAW_DATA!A:A, 0)) = "",
     "",
     INDEX(RAW_DATA!P:P, MATCH(A4, RAW_DATA!A:A, 0))
  ),
  ""
)</f>
        <v>131</v>
      </c>
      <c r="H4" s="98">
        <f t="array" ref="H4">IFERROR(
  IF(
    ISNUMBER(MATCH(A4, RAW_DATA!A:A, 0)),
    IF(
      OR(
        INDEX(RAW_DATA!P:P, MATCH(A4, RAW_DATA!A:A, 0)) = "",
        INDEX(RAW_DATA!W:W, MATCH(A4, RAW_DATA!A:A, 0)) = "UNPAID"
      ),
      "",
      INDEX(RAW_DATA!V:V, MATCH(A4, RAW_DATA!A:A, 0))
    ),
    ""
  ),
  ""
)</f>
        <v>45590</v>
      </c>
      <c r="I4" s="99">
        <f t="array" ref="I4">IFERROR(
  IF(
    OR(
      INDEX(RAW_DATA!P:P, MATCH(A4, RAW_DATA!A:A, 0)) = "",
      INDEX(RAW_DATA!W:W, MATCH(A4, RAW_DATA!A:A, 0)) = "UNPAID"
    ),
    "",
    INDEX(RAW_DATA!S:S, MATCH(A4, RAW_DATA!A:A, 0))
  ),
  ""
)</f>
        <v>17848.38</v>
      </c>
      <c r="J4" s="99" t="str">
        <f t="array" ref="J4">IFERROR(
  IF(
    INDEX(RAW_DATA!P:P, MATCH(A4, RAW_DATA!A:A, 0)) = "",
    "Not Billed",
    INDEX(RAW_DATA!W:W, MATCH(A4, RAW_DATA!A:A, 0))
  ),
  "Not Billed"
)</f>
        <v>PAID</v>
      </c>
      <c r="K4" s="96" t="s">
        <v>1040</v>
      </c>
      <c r="L4" s="98">
        <v>45327</v>
      </c>
      <c r="M4" s="96"/>
      <c r="N4" s="96" t="s">
        <v>1042</v>
      </c>
      <c r="O4" s="92"/>
      <c r="P4" s="92"/>
      <c r="Q4" s="92"/>
      <c r="R4" s="92"/>
      <c r="S4" s="92"/>
      <c r="T4" s="92"/>
      <c r="U4" s="92"/>
      <c r="V4" s="92"/>
      <c r="W4" s="92"/>
      <c r="X4" s="92"/>
      <c r="Y4" s="92"/>
      <c r="Z4" s="92"/>
    </row>
    <row r="5" spans="1:26" ht="28.5" customHeight="1">
      <c r="A5" s="96" t="str">
        <f t="shared" si="0"/>
        <v>24S-004</v>
      </c>
      <c r="B5" s="96" t="s">
        <v>159</v>
      </c>
      <c r="C5" s="96" t="s">
        <v>657</v>
      </c>
      <c r="D5" s="96">
        <v>90587</v>
      </c>
      <c r="E5" s="96">
        <v>138375</v>
      </c>
      <c r="F5" s="96" t="s">
        <v>1043</v>
      </c>
      <c r="G5" s="96" t="str">
        <f t="array" ref="G5">IFERROR(
  IF(INDEX(RAW_DATA!P:P, MATCH(A5, RAW_DATA!A:A, 0)) = "",
     "",
     INDEX(RAW_DATA!P:P, MATCH(A5, RAW_DATA!A:A, 0))
  ),
  ""
)</f>
        <v/>
      </c>
      <c r="H5" s="98" t="str">
        <f t="array" ref="H5">IFERROR(
  IF(
    ISNUMBER(MATCH(A5, RAW_DATA!A:A, 0)),
    IF(
      OR(
        INDEX(RAW_DATA!P:P, MATCH(A5, RAW_DATA!A:A, 0)) = "",
        INDEX(RAW_DATA!W:W, MATCH(A5, RAW_DATA!A:A, 0)) = "UNPAID"
      ),
      "",
      INDEX(RAW_DATA!V:V, MATCH(A5, RAW_DATA!A:A, 0))
    ),
    ""
  ),
  ""
)</f>
        <v/>
      </c>
      <c r="I5" s="99" t="str">
        <f t="array" ref="I5">IFERROR(
  IF(
    OR(
      INDEX(RAW_DATA!P:P, MATCH(A5, RAW_DATA!A:A, 0)) = "",
      INDEX(RAW_DATA!W:W, MATCH(A5, RAW_DATA!A:A, 0)) = "UNPAID"
    ),
    "",
    INDEX(RAW_DATA!S:S, MATCH(A5, RAW_DATA!A:A, 0))
  ),
  ""
)</f>
        <v/>
      </c>
      <c r="J5" s="99" t="str">
        <f t="array" ref="J5">IFERROR(
  IF(
    INDEX(RAW_DATA!P:P, MATCH(A5, RAW_DATA!A:A, 0)) = "",
    "Not Billed",
    INDEX(RAW_DATA!W:W, MATCH(A5, RAW_DATA!A:A, 0))
  ),
  "Not Billed"
)</f>
        <v>Not Billed</v>
      </c>
      <c r="K5" s="96" t="s">
        <v>1040</v>
      </c>
      <c r="L5" s="98">
        <v>45338</v>
      </c>
      <c r="M5" s="96"/>
      <c r="N5" s="96"/>
      <c r="O5" s="92"/>
      <c r="P5" s="92"/>
      <c r="Q5" s="92"/>
      <c r="R5" s="92"/>
      <c r="S5" s="92"/>
      <c r="T5" s="92"/>
      <c r="U5" s="92"/>
      <c r="V5" s="92"/>
      <c r="W5" s="92"/>
      <c r="X5" s="92"/>
      <c r="Y5" s="92"/>
      <c r="Z5" s="92"/>
    </row>
    <row r="6" spans="1:26" ht="28.5" customHeight="1">
      <c r="A6" s="96" t="str">
        <f t="shared" si="0"/>
        <v>24S-005</v>
      </c>
      <c r="B6" s="96" t="s">
        <v>804</v>
      </c>
      <c r="C6" s="96" t="s">
        <v>28</v>
      </c>
      <c r="D6" s="96">
        <v>90083</v>
      </c>
      <c r="E6" s="96">
        <v>130440</v>
      </c>
      <c r="F6" s="96" t="s">
        <v>1043</v>
      </c>
      <c r="G6" s="96">
        <f t="array" ref="G6">IFERROR(
  IF(INDEX(RAW_DATA!P:P, MATCH(A6, RAW_DATA!A:A, 0)) = "",
     "",
     INDEX(RAW_DATA!P:P, MATCH(A6, RAW_DATA!A:A, 0))
  ),
  ""
)</f>
        <v>215</v>
      </c>
      <c r="H6" s="98" t="str">
        <f t="array" ref="H6">IFERROR(
  IF(
    ISNUMBER(MATCH(A6, RAW_DATA!A:A, 0)),
    IF(
      OR(
        INDEX(RAW_DATA!P:P, MATCH(A6, RAW_DATA!A:A, 0)) = "",
        INDEX(RAW_DATA!W:W, MATCH(A6, RAW_DATA!A:A, 0)) = "UNPAID"
      ),
      "",
      INDEX(RAW_DATA!V:V, MATCH(A6, RAW_DATA!A:A, 0))
    ),
    ""
  ),
  ""
)</f>
        <v/>
      </c>
      <c r="I6" s="99" t="str">
        <f t="array" ref="I6">IFERROR(
  IF(
    OR(
      INDEX(RAW_DATA!P:P, MATCH(A6, RAW_DATA!A:A, 0)) = "",
      INDEX(RAW_DATA!W:W, MATCH(A6, RAW_DATA!A:A, 0)) = "UNPAID"
    ),
    "",
    INDEX(RAW_DATA!S:S, MATCH(A6, RAW_DATA!A:A, 0))
  ),
  ""
)</f>
        <v/>
      </c>
      <c r="J6" s="99" t="str">
        <f t="array" ref="J6">IFERROR(
  IF(
    INDEX(RAW_DATA!P:P, MATCH(A6, RAW_DATA!A:A, 0)) = "",
    "Not Billed",
    INDEX(RAW_DATA!W:W, MATCH(A6, RAW_DATA!A:A, 0))
  ),
  "Not Billed"
)</f>
        <v>UNPAID</v>
      </c>
      <c r="K6" s="96" t="s">
        <v>1040</v>
      </c>
      <c r="L6" s="98">
        <v>45295</v>
      </c>
      <c r="M6" s="96"/>
      <c r="N6" s="96"/>
      <c r="O6" s="92"/>
      <c r="P6" s="92"/>
      <c r="Q6" s="92"/>
      <c r="R6" s="92"/>
      <c r="S6" s="92"/>
      <c r="T6" s="92"/>
      <c r="U6" s="92"/>
      <c r="V6" s="92"/>
      <c r="W6" s="92"/>
      <c r="X6" s="92"/>
      <c r="Y6" s="92"/>
      <c r="Z6" s="92"/>
    </row>
    <row r="7" spans="1:26" ht="28.5" customHeight="1">
      <c r="A7" s="96" t="str">
        <f t="shared" si="0"/>
        <v>24S-006</v>
      </c>
      <c r="B7" s="96" t="s">
        <v>487</v>
      </c>
      <c r="C7" s="96" t="s">
        <v>1038</v>
      </c>
      <c r="D7" s="96">
        <v>90701</v>
      </c>
      <c r="E7" s="96">
        <v>138488</v>
      </c>
      <c r="F7" s="96" t="s">
        <v>1041</v>
      </c>
      <c r="G7" s="96" t="str">
        <f t="array" ref="G7">IFERROR(
  IF(INDEX(RAW_DATA!P:P, MATCH(A7, RAW_DATA!A:A, 0)) = "",
     "",
     INDEX(RAW_DATA!P:P, MATCH(A7, RAW_DATA!A:A, 0))
  ),
  ""
)</f>
        <v/>
      </c>
      <c r="H7" s="98" t="str">
        <f t="array" ref="H7">IFERROR(
  IF(
    ISNUMBER(MATCH(A7, RAW_DATA!A:A, 0)),
    IF(
      OR(
        INDEX(RAW_DATA!P:P, MATCH(A7, RAW_DATA!A:A, 0)) = "",
        INDEX(RAW_DATA!W:W, MATCH(A7, RAW_DATA!A:A, 0)) = "UNPAID"
      ),
      "",
      INDEX(RAW_DATA!V:V, MATCH(A7, RAW_DATA!A:A, 0))
    ),
    ""
  ),
  ""
)</f>
        <v/>
      </c>
      <c r="I7" s="99" t="str">
        <f t="array" ref="I7">IFERROR(
  IF(
    OR(
      INDEX(RAW_DATA!P:P, MATCH(A7, RAW_DATA!A:A, 0)) = "",
      INDEX(RAW_DATA!W:W, MATCH(A7, RAW_DATA!A:A, 0)) = "UNPAID"
    ),
    "",
    INDEX(RAW_DATA!S:S, MATCH(A7, RAW_DATA!A:A, 0))
  ),
  ""
)</f>
        <v/>
      </c>
      <c r="J7" s="99" t="str">
        <f t="array" ref="J7">IFERROR(
  IF(
    INDEX(RAW_DATA!P:P, MATCH(A7, RAW_DATA!A:A, 0)) = "",
    "Not Billed",
    INDEX(RAW_DATA!W:W, MATCH(A7, RAW_DATA!A:A, 0))
  ),
  "Not Billed"
)</f>
        <v>Not Billed</v>
      </c>
      <c r="K7" s="96" t="s">
        <v>1040</v>
      </c>
      <c r="L7" s="98">
        <v>45327</v>
      </c>
      <c r="M7" s="96"/>
      <c r="N7" s="96"/>
      <c r="O7" s="92"/>
      <c r="P7" s="92"/>
      <c r="Q7" s="92"/>
      <c r="R7" s="92"/>
      <c r="S7" s="92"/>
      <c r="T7" s="92"/>
      <c r="U7" s="92"/>
      <c r="V7" s="92"/>
      <c r="W7" s="92"/>
      <c r="X7" s="92"/>
      <c r="Y7" s="92"/>
      <c r="Z7" s="92"/>
    </row>
    <row r="8" spans="1:26" ht="28.5" customHeight="1">
      <c r="A8" s="96" t="str">
        <f t="shared" si="0"/>
        <v>24S-007</v>
      </c>
      <c r="B8" s="96" t="s">
        <v>291</v>
      </c>
      <c r="C8" s="96" t="s">
        <v>1044</v>
      </c>
      <c r="D8" s="96">
        <v>90763</v>
      </c>
      <c r="E8" s="96" t="s">
        <v>1045</v>
      </c>
      <c r="F8" s="96" t="s">
        <v>1043</v>
      </c>
      <c r="G8" s="96" t="str">
        <f t="array" ref="G8">IFERROR(
  IF(INDEX(RAW_DATA!P:P, MATCH(A8, RAW_DATA!A:A, 0)) = "",
     "",
     INDEX(RAW_DATA!P:P, MATCH(A8, RAW_DATA!A:A, 0))
  ),
  ""
)</f>
        <v/>
      </c>
      <c r="H8" s="98" t="str">
        <f t="array" ref="H8">IFERROR(
  IF(
    ISNUMBER(MATCH(A8, RAW_DATA!A:A, 0)),
    IF(
      OR(
        INDEX(RAW_DATA!P:P, MATCH(A8, RAW_DATA!A:A, 0)) = "",
        INDEX(RAW_DATA!W:W, MATCH(A8, RAW_DATA!A:A, 0)) = "UNPAID"
      ),
      "",
      INDEX(RAW_DATA!V:V, MATCH(A8, RAW_DATA!A:A, 0))
    ),
    ""
  ),
  ""
)</f>
        <v/>
      </c>
      <c r="I8" s="99" t="str">
        <f t="array" ref="I8">IFERROR(
  IF(
    OR(
      INDEX(RAW_DATA!P:P, MATCH(A8, RAW_DATA!A:A, 0)) = "",
      INDEX(RAW_DATA!W:W, MATCH(A8, RAW_DATA!A:A, 0)) = "UNPAID"
    ),
    "",
    INDEX(RAW_DATA!S:S, MATCH(A8, RAW_DATA!A:A, 0))
  ),
  ""
)</f>
        <v/>
      </c>
      <c r="J8" s="99" t="str">
        <f t="array" ref="J8">IFERROR(
  IF(
    INDEX(RAW_DATA!P:P, MATCH(A8, RAW_DATA!A:A, 0)) = "",
    "Not Billed",
    INDEX(RAW_DATA!W:W, MATCH(A8, RAW_DATA!A:A, 0))
  ),
  "Not Billed"
)</f>
        <v>Not Billed</v>
      </c>
      <c r="K8" s="96" t="s">
        <v>1040</v>
      </c>
      <c r="L8" s="98">
        <v>45343</v>
      </c>
      <c r="M8" s="96"/>
      <c r="N8" s="96"/>
      <c r="O8" s="92"/>
      <c r="P8" s="92"/>
      <c r="Q8" s="92"/>
      <c r="R8" s="92"/>
      <c r="S8" s="92"/>
      <c r="T8" s="92"/>
      <c r="U8" s="92"/>
      <c r="V8" s="92"/>
      <c r="W8" s="92"/>
      <c r="X8" s="92"/>
      <c r="Y8" s="92"/>
      <c r="Z8" s="92"/>
    </row>
    <row r="9" spans="1:26" ht="28.5" customHeight="1">
      <c r="A9" s="96" t="str">
        <f t="shared" si="0"/>
        <v>24S-008</v>
      </c>
      <c r="B9" s="96" t="s">
        <v>731</v>
      </c>
      <c r="C9" s="96" t="s">
        <v>1038</v>
      </c>
      <c r="D9" s="96">
        <v>91184</v>
      </c>
      <c r="E9" s="96">
        <v>138746</v>
      </c>
      <c r="F9" s="96" t="s">
        <v>1043</v>
      </c>
      <c r="G9" s="96" t="str">
        <f t="array" ref="G9">IFERROR(
  IF(INDEX(RAW_DATA!P:P, MATCH(A9, RAW_DATA!A:A, 0)) = "",
     "",
     INDEX(RAW_DATA!P:P, MATCH(A9, RAW_DATA!A:A, 0))
  ),
  ""
)</f>
        <v/>
      </c>
      <c r="H9" s="98" t="str">
        <f t="array" ref="H9">IFERROR(
  IF(
    ISNUMBER(MATCH(A9, RAW_DATA!A:A, 0)),
    IF(
      OR(
        INDEX(RAW_DATA!P:P, MATCH(A9, RAW_DATA!A:A, 0)) = "",
        INDEX(RAW_DATA!W:W, MATCH(A9, RAW_DATA!A:A, 0)) = "UNPAID"
      ),
      "",
      INDEX(RAW_DATA!V:V, MATCH(A9, RAW_DATA!A:A, 0))
    ),
    ""
  ),
  ""
)</f>
        <v/>
      </c>
      <c r="I9" s="99" t="str">
        <f t="array" ref="I9">IFERROR(
  IF(
    OR(
      INDEX(RAW_DATA!P:P, MATCH(A9, RAW_DATA!A:A, 0)) = "",
      INDEX(RAW_DATA!W:W, MATCH(A9, RAW_DATA!A:A, 0)) = "UNPAID"
    ),
    "",
    INDEX(RAW_DATA!S:S, MATCH(A9, RAW_DATA!A:A, 0))
  ),
  ""
)</f>
        <v/>
      </c>
      <c r="J9" s="99" t="str">
        <f t="array" ref="J9">IFERROR(
  IF(
    INDEX(RAW_DATA!P:P, MATCH(A9, RAW_DATA!A:A, 0)) = "",
    "Not Billed",
    INDEX(RAW_DATA!W:W, MATCH(A9, RAW_DATA!A:A, 0))
  ),
  "Not Billed"
)</f>
        <v>Not Billed</v>
      </c>
      <c r="K9" s="96" t="s">
        <v>1040</v>
      </c>
      <c r="L9" s="98">
        <v>45364</v>
      </c>
      <c r="M9" s="96"/>
      <c r="N9" s="96"/>
      <c r="O9" s="92"/>
      <c r="P9" s="92"/>
      <c r="Q9" s="92"/>
      <c r="R9" s="92"/>
      <c r="S9" s="92"/>
      <c r="T9" s="92"/>
      <c r="U9" s="92"/>
      <c r="V9" s="92"/>
      <c r="W9" s="92"/>
      <c r="X9" s="92"/>
      <c r="Y9" s="92"/>
      <c r="Z9" s="92"/>
    </row>
    <row r="10" spans="1:26" ht="28.5" customHeight="1">
      <c r="A10" s="96" t="str">
        <f t="shared" si="0"/>
        <v>24S-009</v>
      </c>
      <c r="B10" s="96" t="s">
        <v>706</v>
      </c>
      <c r="C10" s="96" t="s">
        <v>1038</v>
      </c>
      <c r="D10" s="96">
        <v>90480</v>
      </c>
      <c r="E10" s="96">
        <v>138411</v>
      </c>
      <c r="F10" s="96" t="s">
        <v>1046</v>
      </c>
      <c r="G10" s="96" t="str">
        <f t="array" ref="G10">IFERROR(
  IF(INDEX(RAW_DATA!P:P, MATCH(A10, RAW_DATA!A:A, 0)) = "",
     "",
     INDEX(RAW_DATA!P:P, MATCH(A10, RAW_DATA!A:A, 0))
  ),
  ""
)</f>
        <v/>
      </c>
      <c r="H10" s="98" t="str">
        <f t="array" ref="H10">IFERROR(
  IF(
    ISNUMBER(MATCH(A10, RAW_DATA!A:A, 0)),
    IF(
      OR(
        INDEX(RAW_DATA!P:P, MATCH(A10, RAW_DATA!A:A, 0)) = "",
        INDEX(RAW_DATA!W:W, MATCH(A10, RAW_DATA!A:A, 0)) = "UNPAID"
      ),
      "",
      INDEX(RAW_DATA!V:V, MATCH(A10, RAW_DATA!A:A, 0))
    ),
    ""
  ),
  ""
)</f>
        <v/>
      </c>
      <c r="I10" s="99" t="str">
        <f t="array" ref="I10">IFERROR(
  IF(
    OR(
      INDEX(RAW_DATA!P:P, MATCH(A10, RAW_DATA!A:A, 0)) = "",
      INDEX(RAW_DATA!W:W, MATCH(A10, RAW_DATA!A:A, 0)) = "UNPAID"
    ),
    "",
    INDEX(RAW_DATA!S:S, MATCH(A10, RAW_DATA!A:A, 0))
  ),
  ""
)</f>
        <v/>
      </c>
      <c r="J10" s="99" t="str">
        <f t="array" ref="J10">IFERROR(
  IF(
    INDEX(RAW_DATA!P:P, MATCH(A10, RAW_DATA!A:A, 0)) = "",
    "Not Billed",
    INDEX(RAW_DATA!W:W, MATCH(A10, RAW_DATA!A:A, 0))
  ),
  "Not Billed"
)</f>
        <v>Not Billed</v>
      </c>
      <c r="K10" s="96" t="s">
        <v>1040</v>
      </c>
      <c r="L10" s="98">
        <v>45321</v>
      </c>
      <c r="M10" s="96"/>
      <c r="N10" s="96"/>
      <c r="O10" s="92"/>
      <c r="P10" s="92"/>
      <c r="Q10" s="92"/>
      <c r="R10" s="92"/>
      <c r="S10" s="92"/>
      <c r="T10" s="92"/>
      <c r="U10" s="92"/>
      <c r="V10" s="92"/>
      <c r="W10" s="92"/>
      <c r="X10" s="92"/>
      <c r="Y10" s="92"/>
      <c r="Z10" s="92"/>
    </row>
    <row r="11" spans="1:26" ht="28.5" customHeight="1">
      <c r="A11" s="96" t="str">
        <f t="shared" si="0"/>
        <v>24S-010</v>
      </c>
      <c r="B11" s="96" t="s">
        <v>81</v>
      </c>
      <c r="C11" s="96" t="s">
        <v>1038</v>
      </c>
      <c r="D11" s="96"/>
      <c r="E11" s="96"/>
      <c r="F11" s="96" t="s">
        <v>1046</v>
      </c>
      <c r="G11" s="96" t="str">
        <f t="array" ref="G11">IFERROR(
  IF(INDEX(RAW_DATA!P:P, MATCH(A11, RAW_DATA!A:A, 0)) = "",
     "",
     INDEX(RAW_DATA!P:P, MATCH(A11, RAW_DATA!A:A, 0))
  ),
  ""
)</f>
        <v/>
      </c>
      <c r="H11" s="98" t="str">
        <f t="array" ref="H11">IFERROR(
  IF(
    ISNUMBER(MATCH(A11, RAW_DATA!A:A, 0)),
    IF(
      OR(
        INDEX(RAW_DATA!P:P, MATCH(A11, RAW_DATA!A:A, 0)) = "",
        INDEX(RAW_DATA!W:W, MATCH(A11, RAW_DATA!A:A, 0)) = "UNPAID"
      ),
      "",
      INDEX(RAW_DATA!V:V, MATCH(A11, RAW_DATA!A:A, 0))
    ),
    ""
  ),
  ""
)</f>
        <v/>
      </c>
      <c r="I11" s="99" t="str">
        <f t="array" ref="I11">IFERROR(
  IF(
    OR(
      INDEX(RAW_DATA!P:P, MATCH(A11, RAW_DATA!A:A, 0)) = "",
      INDEX(RAW_DATA!W:W, MATCH(A11, RAW_DATA!A:A, 0)) = "UNPAID"
    ),
    "",
    INDEX(RAW_DATA!S:S, MATCH(A11, RAW_DATA!A:A, 0))
  ),
  ""
)</f>
        <v/>
      </c>
      <c r="J11" s="99" t="str">
        <f t="array" ref="J11">IFERROR(
  IF(
    INDEX(RAW_DATA!P:P, MATCH(A11, RAW_DATA!A:A, 0)) = "",
    "Not Billed",
    INDEX(RAW_DATA!W:W, MATCH(A11, RAW_DATA!A:A, 0))
  ),
  "Not Billed"
)</f>
        <v>Not Billed</v>
      </c>
      <c r="K11" s="96" t="s">
        <v>1040</v>
      </c>
      <c r="L11" s="98">
        <v>45365</v>
      </c>
      <c r="M11" s="96"/>
      <c r="N11" s="96" t="s">
        <v>1042</v>
      </c>
      <c r="O11" s="92"/>
      <c r="P11" s="92"/>
      <c r="Q11" s="92"/>
      <c r="R11" s="92"/>
      <c r="S11" s="92"/>
      <c r="T11" s="92"/>
      <c r="U11" s="92"/>
      <c r="V11" s="92"/>
      <c r="W11" s="92"/>
      <c r="X11" s="92"/>
      <c r="Y11" s="92"/>
      <c r="Z11" s="92"/>
    </row>
    <row r="12" spans="1:26" ht="28.5" customHeight="1">
      <c r="A12" s="96" t="str">
        <f t="shared" si="0"/>
        <v>24S-011</v>
      </c>
      <c r="B12" s="96" t="s">
        <v>753</v>
      </c>
      <c r="C12" s="96" t="s">
        <v>28</v>
      </c>
      <c r="D12" s="96">
        <v>82742</v>
      </c>
      <c r="E12" s="96" t="s">
        <v>1047</v>
      </c>
      <c r="F12" s="96" t="s">
        <v>1043</v>
      </c>
      <c r="G12" s="96" t="str">
        <f t="array" ref="G12">IFERROR(
  IF(INDEX(RAW_DATA!P:P, MATCH(A12, RAW_DATA!A:A, 0)) = "",
     "",
     INDEX(RAW_DATA!P:P, MATCH(A12, RAW_DATA!A:A, 0))
  ),
  ""
)</f>
        <v/>
      </c>
      <c r="H12" s="98" t="str">
        <f t="array" ref="H12">IFERROR(
  IF(
    ISNUMBER(MATCH(A12, RAW_DATA!A:A, 0)),
    IF(
      OR(
        INDEX(RAW_DATA!P:P, MATCH(A12, RAW_DATA!A:A, 0)) = "",
        INDEX(RAW_DATA!W:W, MATCH(A12, RAW_DATA!A:A, 0)) = "UNPAID"
      ),
      "",
      INDEX(RAW_DATA!V:V, MATCH(A12, RAW_DATA!A:A, 0))
    ),
    ""
  ),
  ""
)</f>
        <v/>
      </c>
      <c r="I12" s="99" t="str">
        <f t="array" ref="I12">IFERROR(
  IF(
    OR(
      INDEX(RAW_DATA!P:P, MATCH(A12, RAW_DATA!A:A, 0)) = "",
      INDEX(RAW_DATA!W:W, MATCH(A12, RAW_DATA!A:A, 0)) = "UNPAID"
    ),
    "",
    INDEX(RAW_DATA!S:S, MATCH(A12, RAW_DATA!A:A, 0))
  ),
  ""
)</f>
        <v/>
      </c>
      <c r="J12" s="99" t="str">
        <f t="array" ref="J12">IFERROR(
  IF(
    INDEX(RAW_DATA!P:P, MATCH(A12, RAW_DATA!A:A, 0)) = "",
    "Not Billed",
    INDEX(RAW_DATA!W:W, MATCH(A12, RAW_DATA!A:A, 0))
  ),
  "Not Billed"
)</f>
        <v>Not Billed</v>
      </c>
      <c r="K12" s="96" t="s">
        <v>1040</v>
      </c>
      <c r="L12" s="98">
        <v>45300</v>
      </c>
      <c r="M12" s="96"/>
      <c r="N12" s="96"/>
      <c r="O12" s="92"/>
      <c r="P12" s="92"/>
      <c r="Q12" s="92"/>
      <c r="R12" s="92"/>
      <c r="S12" s="92"/>
      <c r="T12" s="92"/>
      <c r="U12" s="92"/>
      <c r="V12" s="92"/>
      <c r="W12" s="92"/>
      <c r="X12" s="92"/>
      <c r="Y12" s="92"/>
      <c r="Z12" s="92"/>
    </row>
    <row r="13" spans="1:26" ht="28.5" customHeight="1">
      <c r="A13" s="96" t="str">
        <f t="shared" si="0"/>
        <v>24S-012</v>
      </c>
      <c r="B13" s="96" t="s">
        <v>146</v>
      </c>
      <c r="C13" s="96" t="s">
        <v>1038</v>
      </c>
      <c r="D13" s="96">
        <v>90624</v>
      </c>
      <c r="E13" s="96">
        <v>138470</v>
      </c>
      <c r="F13" s="96" t="s">
        <v>1048</v>
      </c>
      <c r="G13" s="96" t="str">
        <f t="array" ref="G13">IFERROR(
  IF(INDEX(RAW_DATA!P:P, MATCH(A13, RAW_DATA!A:A, 0)) = "",
     "",
     INDEX(RAW_DATA!P:P, MATCH(A13, RAW_DATA!A:A, 0))
  ),
  ""
)</f>
        <v/>
      </c>
      <c r="H13" s="98" t="str">
        <f t="array" ref="H13">IFERROR(
  IF(
    ISNUMBER(MATCH(A13, RAW_DATA!A:A, 0)),
    IF(
      OR(
        INDEX(RAW_DATA!P:P, MATCH(A13, RAW_DATA!A:A, 0)) = "",
        INDEX(RAW_DATA!W:W, MATCH(A13, RAW_DATA!A:A, 0)) = "UNPAID"
      ),
      "",
      INDEX(RAW_DATA!V:V, MATCH(A13, RAW_DATA!A:A, 0))
    ),
    ""
  ),
  ""
)</f>
        <v/>
      </c>
      <c r="I13" s="99" t="str">
        <f t="array" ref="I13">IFERROR(
  IF(
    OR(
      INDEX(RAW_DATA!P:P, MATCH(A13, RAW_DATA!A:A, 0)) = "",
      INDEX(RAW_DATA!W:W, MATCH(A13, RAW_DATA!A:A, 0)) = "UNPAID"
    ),
    "",
    INDEX(RAW_DATA!S:S, MATCH(A13, RAW_DATA!A:A, 0))
  ),
  ""
)</f>
        <v/>
      </c>
      <c r="J13" s="99" t="str">
        <f t="array" ref="J13">IFERROR(
  IF(
    INDEX(RAW_DATA!P:P, MATCH(A13, RAW_DATA!A:A, 0)) = "",
    "Not Billed",
    INDEX(RAW_DATA!W:W, MATCH(A13, RAW_DATA!A:A, 0))
  ),
  "Not Billed"
)</f>
        <v>Not Billed</v>
      </c>
      <c r="K13" s="96" t="s">
        <v>1040</v>
      </c>
      <c r="L13" s="98">
        <v>45330</v>
      </c>
      <c r="M13" s="96"/>
      <c r="N13" s="96"/>
      <c r="O13" s="92"/>
      <c r="P13" s="92"/>
      <c r="Q13" s="92"/>
      <c r="R13" s="92"/>
      <c r="S13" s="92"/>
      <c r="T13" s="92"/>
      <c r="U13" s="92"/>
      <c r="V13" s="92"/>
      <c r="W13" s="92"/>
      <c r="X13" s="92"/>
      <c r="Y13" s="92"/>
      <c r="Z13" s="92"/>
    </row>
    <row r="14" spans="1:26" ht="28.5" customHeight="1">
      <c r="A14" s="96" t="str">
        <f t="shared" si="0"/>
        <v>24S-013</v>
      </c>
      <c r="B14" s="96" t="s">
        <v>706</v>
      </c>
      <c r="C14" s="96" t="s">
        <v>1038</v>
      </c>
      <c r="D14" s="96">
        <v>90784</v>
      </c>
      <c r="E14" s="96">
        <v>138614</v>
      </c>
      <c r="F14" s="96" t="s">
        <v>1046</v>
      </c>
      <c r="G14" s="96" t="str">
        <f t="array" ref="G14">IFERROR(
  IF(INDEX(RAW_DATA!P:P, MATCH(A14, RAW_DATA!A:A, 0)) = "",
     "",
     INDEX(RAW_DATA!P:P, MATCH(A14, RAW_DATA!A:A, 0))
  ),
  ""
)</f>
        <v/>
      </c>
      <c r="H14" s="98" t="str">
        <f t="array" ref="H14">IFERROR(
  IF(
    ISNUMBER(MATCH(A14, RAW_DATA!A:A, 0)),
    IF(
      OR(
        INDEX(RAW_DATA!P:P, MATCH(A14, RAW_DATA!A:A, 0)) = "",
        INDEX(RAW_DATA!W:W, MATCH(A14, RAW_DATA!A:A, 0)) = "UNPAID"
      ),
      "",
      INDEX(RAW_DATA!V:V, MATCH(A14, RAW_DATA!A:A, 0))
    ),
    ""
  ),
  ""
)</f>
        <v/>
      </c>
      <c r="I14" s="99" t="str">
        <f t="array" ref="I14">IFERROR(
  IF(
    OR(
      INDEX(RAW_DATA!P:P, MATCH(A14, RAW_DATA!A:A, 0)) = "",
      INDEX(RAW_DATA!W:W, MATCH(A14, RAW_DATA!A:A, 0)) = "UNPAID"
    ),
    "",
    INDEX(RAW_DATA!S:S, MATCH(A14, RAW_DATA!A:A, 0))
  ),
  ""
)</f>
        <v/>
      </c>
      <c r="J14" s="99" t="str">
        <f t="array" ref="J14">IFERROR(
  IF(
    INDEX(RAW_DATA!P:P, MATCH(A14, RAW_DATA!A:A, 0)) = "",
    "Not Billed",
    INDEX(RAW_DATA!W:W, MATCH(A14, RAW_DATA!A:A, 0))
  ),
  "Not Billed"
)</f>
        <v>Not Billed</v>
      </c>
      <c r="K14" s="96" t="s">
        <v>1040</v>
      </c>
      <c r="L14" s="98">
        <v>45350</v>
      </c>
      <c r="M14" s="96"/>
      <c r="N14" s="96"/>
      <c r="O14" s="92"/>
      <c r="P14" s="92"/>
      <c r="Q14" s="92"/>
      <c r="R14" s="92"/>
      <c r="S14" s="92"/>
      <c r="T14" s="92"/>
      <c r="U14" s="92"/>
      <c r="V14" s="92"/>
      <c r="W14" s="92"/>
      <c r="X14" s="92"/>
      <c r="Y14" s="92"/>
      <c r="Z14" s="92"/>
    </row>
    <row r="15" spans="1:26" ht="28.5" customHeight="1">
      <c r="A15" s="96" t="str">
        <f t="shared" si="0"/>
        <v>24S-014</v>
      </c>
      <c r="B15" s="96" t="s">
        <v>231</v>
      </c>
      <c r="C15" s="96" t="s">
        <v>1038</v>
      </c>
      <c r="D15" s="96">
        <v>90892</v>
      </c>
      <c r="E15" s="96">
        <v>138638</v>
      </c>
      <c r="F15" s="96" t="s">
        <v>1049</v>
      </c>
      <c r="G15" s="96" t="str">
        <f t="array" ref="G15">IFERROR(
  IF(INDEX(RAW_DATA!P:P, MATCH(A15, RAW_DATA!A:A, 0)) = "",
     "",
     INDEX(RAW_DATA!P:P, MATCH(A15, RAW_DATA!A:A, 0))
  ),
  ""
)</f>
        <v/>
      </c>
      <c r="H15" s="98" t="str">
        <f t="array" ref="H15">IFERROR(
  IF(
    ISNUMBER(MATCH(A15, RAW_DATA!A:A, 0)),
    IF(
      OR(
        INDEX(RAW_DATA!P:P, MATCH(A15, RAW_DATA!A:A, 0)) = "",
        INDEX(RAW_DATA!W:W, MATCH(A15, RAW_DATA!A:A, 0)) = "UNPAID"
      ),
      "",
      INDEX(RAW_DATA!V:V, MATCH(A15, RAW_DATA!A:A, 0))
    ),
    ""
  ),
  ""
)</f>
        <v/>
      </c>
      <c r="I15" s="99" t="str">
        <f t="array" ref="I15">IFERROR(
  IF(
    OR(
      INDEX(RAW_DATA!P:P, MATCH(A15, RAW_DATA!A:A, 0)) = "",
      INDEX(RAW_DATA!W:W, MATCH(A15, RAW_DATA!A:A, 0)) = "UNPAID"
    ),
    "",
    INDEX(RAW_DATA!S:S, MATCH(A15, RAW_DATA!A:A, 0))
  ),
  ""
)</f>
        <v/>
      </c>
      <c r="J15" s="99" t="str">
        <f t="array" ref="J15">IFERROR(
  IF(
    INDEX(RAW_DATA!P:P, MATCH(A15, RAW_DATA!A:A, 0)) = "",
    "Not Billed",
    INDEX(RAW_DATA!W:W, MATCH(A15, RAW_DATA!A:A, 0))
  ),
  "Not Billed"
)</f>
        <v>Not Billed</v>
      </c>
      <c r="K15" s="96" t="s">
        <v>1040</v>
      </c>
      <c r="L15" s="98">
        <v>45350</v>
      </c>
      <c r="M15" s="96"/>
      <c r="N15" s="96"/>
      <c r="O15" s="92"/>
      <c r="P15" s="92"/>
      <c r="Q15" s="92"/>
      <c r="R15" s="92"/>
      <c r="S15" s="92"/>
      <c r="T15" s="92"/>
      <c r="U15" s="92"/>
      <c r="V15" s="92"/>
      <c r="W15" s="92"/>
      <c r="X15" s="92"/>
      <c r="Y15" s="92"/>
      <c r="Z15" s="92"/>
    </row>
    <row r="16" spans="1:26" ht="28.5" customHeight="1">
      <c r="A16" s="96" t="str">
        <f t="shared" si="0"/>
        <v>24S-015</v>
      </c>
      <c r="B16" s="96" t="s">
        <v>609</v>
      </c>
      <c r="C16" s="96" t="s">
        <v>1038</v>
      </c>
      <c r="D16" s="96">
        <v>88306</v>
      </c>
      <c r="E16" s="96">
        <v>135518</v>
      </c>
      <c r="F16" s="96" t="s">
        <v>1046</v>
      </c>
      <c r="G16" s="96" t="str">
        <f t="array" ref="G16">IFERROR(
  IF(INDEX(RAW_DATA!P:P, MATCH(A16, RAW_DATA!A:A, 0)) = "",
     "",
     INDEX(RAW_DATA!P:P, MATCH(A16, RAW_DATA!A:A, 0))
  ),
  ""
)</f>
        <v/>
      </c>
      <c r="H16" s="98" t="str">
        <f t="array" ref="H16">IFERROR(
  IF(
    ISNUMBER(MATCH(A16, RAW_DATA!A:A, 0)),
    IF(
      OR(
        INDEX(RAW_DATA!P:P, MATCH(A16, RAW_DATA!A:A, 0)) = "",
        INDEX(RAW_DATA!W:W, MATCH(A16, RAW_DATA!A:A, 0)) = "UNPAID"
      ),
      "",
      INDEX(RAW_DATA!V:V, MATCH(A16, RAW_DATA!A:A, 0))
    ),
    ""
  ),
  ""
)</f>
        <v/>
      </c>
      <c r="I16" s="99" t="str">
        <f t="array" ref="I16">IFERROR(
  IF(
    OR(
      INDEX(RAW_DATA!P:P, MATCH(A16, RAW_DATA!A:A, 0)) = "",
      INDEX(RAW_DATA!W:W, MATCH(A16, RAW_DATA!A:A, 0)) = "UNPAID"
    ),
    "",
    INDEX(RAW_DATA!S:S, MATCH(A16, RAW_DATA!A:A, 0))
  ),
  ""
)</f>
        <v/>
      </c>
      <c r="J16" s="99" t="str">
        <f t="array" ref="J16">IFERROR(
  IF(
    INDEX(RAW_DATA!P:P, MATCH(A16, RAW_DATA!A:A, 0)) = "",
    "Not Billed",
    INDEX(RAW_DATA!W:W, MATCH(A16, RAW_DATA!A:A, 0))
  ),
  "Not Billed"
)</f>
        <v>Not Billed</v>
      </c>
      <c r="K16" s="96" t="s">
        <v>1040</v>
      </c>
      <c r="L16" s="96" t="s">
        <v>1050</v>
      </c>
      <c r="M16" s="96"/>
      <c r="N16" s="96"/>
      <c r="O16" s="92"/>
      <c r="P16" s="92"/>
      <c r="Q16" s="92"/>
      <c r="R16" s="92"/>
      <c r="S16" s="92"/>
      <c r="T16" s="92"/>
      <c r="U16" s="92"/>
      <c r="V16" s="92"/>
      <c r="W16" s="92"/>
      <c r="X16" s="92"/>
      <c r="Y16" s="92"/>
      <c r="Z16" s="92"/>
    </row>
    <row r="17" spans="1:26" ht="28.5" customHeight="1">
      <c r="A17" s="96" t="str">
        <f t="shared" si="0"/>
        <v>24S-016</v>
      </c>
      <c r="B17" s="96" t="s">
        <v>270</v>
      </c>
      <c r="C17" s="96" t="s">
        <v>657</v>
      </c>
      <c r="D17" s="96">
        <v>89776</v>
      </c>
      <c r="E17" s="96">
        <v>126994</v>
      </c>
      <c r="F17" s="96" t="s">
        <v>1043</v>
      </c>
      <c r="G17" s="96" t="str">
        <f t="array" ref="G17">IFERROR(
  IF(INDEX(RAW_DATA!P:P, MATCH(A17, RAW_DATA!A:A, 0)) = "",
     "",
     INDEX(RAW_DATA!P:P, MATCH(A17, RAW_DATA!A:A, 0))
  ),
  ""
)</f>
        <v/>
      </c>
      <c r="H17" s="98" t="str">
        <f t="array" ref="H17">IFERROR(
  IF(
    ISNUMBER(MATCH(A17, RAW_DATA!A:A, 0)),
    IF(
      OR(
        INDEX(RAW_DATA!P:P, MATCH(A17, RAW_DATA!A:A, 0)) = "",
        INDEX(RAW_DATA!W:W, MATCH(A17, RAW_DATA!A:A, 0)) = "UNPAID"
      ),
      "",
      INDEX(RAW_DATA!V:V, MATCH(A17, RAW_DATA!A:A, 0))
    ),
    ""
  ),
  ""
)</f>
        <v/>
      </c>
      <c r="I17" s="99" t="str">
        <f t="array" ref="I17">IFERROR(
  IF(
    OR(
      INDEX(RAW_DATA!P:P, MATCH(A17, RAW_DATA!A:A, 0)) = "",
      INDEX(RAW_DATA!W:W, MATCH(A17, RAW_DATA!A:A, 0)) = "UNPAID"
    ),
    "",
    INDEX(RAW_DATA!S:S, MATCH(A17, RAW_DATA!A:A, 0))
  ),
  ""
)</f>
        <v/>
      </c>
      <c r="J17" s="99" t="str">
        <f t="array" ref="J17">IFERROR(
  IF(
    INDEX(RAW_DATA!P:P, MATCH(A17, RAW_DATA!A:A, 0)) = "",
    "Not Billed",
    INDEX(RAW_DATA!W:W, MATCH(A17, RAW_DATA!A:A, 0))
  ),
  "Not Billed"
)</f>
        <v>Not Billed</v>
      </c>
      <c r="K17" s="96" t="s">
        <v>1040</v>
      </c>
      <c r="L17" s="98">
        <v>45364</v>
      </c>
      <c r="M17" s="96"/>
      <c r="N17" s="96"/>
      <c r="O17" s="92"/>
      <c r="P17" s="92"/>
      <c r="Q17" s="92"/>
      <c r="R17" s="92"/>
      <c r="S17" s="92"/>
      <c r="T17" s="92"/>
      <c r="U17" s="92"/>
      <c r="V17" s="92"/>
      <c r="W17" s="92"/>
      <c r="X17" s="92"/>
      <c r="Y17" s="92"/>
      <c r="Z17" s="92"/>
    </row>
    <row r="18" spans="1:26" ht="28.5" customHeight="1">
      <c r="A18" s="96" t="str">
        <f t="shared" si="0"/>
        <v>24S-017</v>
      </c>
      <c r="B18" s="96" t="s">
        <v>270</v>
      </c>
      <c r="C18" s="96" t="s">
        <v>657</v>
      </c>
      <c r="D18" s="96">
        <v>89766</v>
      </c>
      <c r="E18" s="96">
        <v>126993</v>
      </c>
      <c r="F18" s="96" t="s">
        <v>1043</v>
      </c>
      <c r="G18" s="96" t="str">
        <f t="array" ref="G18">IFERROR(
  IF(INDEX(RAW_DATA!P:P, MATCH(A18, RAW_DATA!A:A, 0)) = "",
     "",
     INDEX(RAW_DATA!P:P, MATCH(A18, RAW_DATA!A:A, 0))
  ),
  ""
)</f>
        <v/>
      </c>
      <c r="H18" s="98" t="str">
        <f t="array" ref="H18">IFERROR(
  IF(
    ISNUMBER(MATCH(A18, RAW_DATA!A:A, 0)),
    IF(
      OR(
        INDEX(RAW_DATA!P:P, MATCH(A18, RAW_DATA!A:A, 0)) = "",
        INDEX(RAW_DATA!W:W, MATCH(A18, RAW_DATA!A:A, 0)) = "UNPAID"
      ),
      "",
      INDEX(RAW_DATA!V:V, MATCH(A18, RAW_DATA!A:A, 0))
    ),
    ""
  ),
  ""
)</f>
        <v/>
      </c>
      <c r="I18" s="99" t="str">
        <f t="array" ref="I18">IFERROR(
  IF(
    OR(
      INDEX(RAW_DATA!P:P, MATCH(A18, RAW_DATA!A:A, 0)) = "",
      INDEX(RAW_DATA!W:W, MATCH(A18, RAW_DATA!A:A, 0)) = "UNPAID"
    ),
    "",
    INDEX(RAW_DATA!S:S, MATCH(A18, RAW_DATA!A:A, 0))
  ),
  ""
)</f>
        <v/>
      </c>
      <c r="J18" s="99" t="str">
        <f t="array" ref="J18">IFERROR(
  IF(
    INDEX(RAW_DATA!P:P, MATCH(A18, RAW_DATA!A:A, 0)) = "",
    "Not Billed",
    INDEX(RAW_DATA!W:W, MATCH(A18, RAW_DATA!A:A, 0))
  ),
  "Not Billed"
)</f>
        <v>Not Billed</v>
      </c>
      <c r="K18" s="96" t="s">
        <v>1040</v>
      </c>
      <c r="L18" s="98">
        <v>45365</v>
      </c>
      <c r="M18" s="96"/>
      <c r="N18" s="96"/>
      <c r="O18" s="92"/>
      <c r="P18" s="92"/>
      <c r="Q18" s="92"/>
      <c r="R18" s="92"/>
      <c r="S18" s="92"/>
      <c r="T18" s="92"/>
      <c r="U18" s="92"/>
      <c r="V18" s="92"/>
      <c r="W18" s="92"/>
      <c r="X18" s="92"/>
      <c r="Y18" s="92"/>
      <c r="Z18" s="92"/>
    </row>
    <row r="19" spans="1:26" ht="28.5" customHeight="1">
      <c r="A19" s="96" t="str">
        <f t="shared" si="0"/>
        <v>24S-018</v>
      </c>
      <c r="B19" s="96" t="s">
        <v>270</v>
      </c>
      <c r="C19" s="96" t="s">
        <v>657</v>
      </c>
      <c r="D19" s="96">
        <v>89768</v>
      </c>
      <c r="E19" s="96">
        <v>126995</v>
      </c>
      <c r="F19" s="96" t="s">
        <v>1043</v>
      </c>
      <c r="G19" s="96" t="str">
        <f t="array" ref="G19">IFERROR(
  IF(INDEX(RAW_DATA!P:P, MATCH(A19, RAW_DATA!A:A, 0)) = "",
     "",
     INDEX(RAW_DATA!P:P, MATCH(A19, RAW_DATA!A:A, 0))
  ),
  ""
)</f>
        <v/>
      </c>
      <c r="H19" s="98" t="str">
        <f t="array" ref="H19">IFERROR(
  IF(
    ISNUMBER(MATCH(A19, RAW_DATA!A:A, 0)),
    IF(
      OR(
        INDEX(RAW_DATA!P:P, MATCH(A19, RAW_DATA!A:A, 0)) = "",
        INDEX(RAW_DATA!W:W, MATCH(A19, RAW_DATA!A:A, 0)) = "UNPAID"
      ),
      "",
      INDEX(RAW_DATA!V:V, MATCH(A19, RAW_DATA!A:A, 0))
    ),
    ""
  ),
  ""
)</f>
        <v/>
      </c>
      <c r="I19" s="99" t="str">
        <f t="array" ref="I19">IFERROR(
  IF(
    OR(
      INDEX(RAW_DATA!P:P, MATCH(A19, RAW_DATA!A:A, 0)) = "",
      INDEX(RAW_DATA!W:W, MATCH(A19, RAW_DATA!A:A, 0)) = "UNPAID"
    ),
    "",
    INDEX(RAW_DATA!S:S, MATCH(A19, RAW_DATA!A:A, 0))
  ),
  ""
)</f>
        <v/>
      </c>
      <c r="J19" s="99" t="str">
        <f t="array" ref="J19">IFERROR(
  IF(
    INDEX(RAW_DATA!P:P, MATCH(A19, RAW_DATA!A:A, 0)) = "",
    "Not Billed",
    INDEX(RAW_DATA!W:W, MATCH(A19, RAW_DATA!A:A, 0))
  ),
  "Not Billed"
)</f>
        <v>Not Billed</v>
      </c>
      <c r="K19" s="96" t="s">
        <v>1040</v>
      </c>
      <c r="L19" s="98">
        <v>45365</v>
      </c>
      <c r="M19" s="96"/>
      <c r="N19" s="96"/>
      <c r="O19" s="92"/>
      <c r="P19" s="92"/>
      <c r="Q19" s="92"/>
      <c r="R19" s="92"/>
      <c r="S19" s="92"/>
      <c r="T19" s="92"/>
      <c r="U19" s="92"/>
      <c r="V19" s="92"/>
      <c r="W19" s="92"/>
      <c r="X19" s="92"/>
      <c r="Y19" s="92"/>
      <c r="Z19" s="92"/>
    </row>
    <row r="20" spans="1:26" ht="28.5" customHeight="1">
      <c r="A20" s="96" t="str">
        <f t="shared" si="0"/>
        <v>24S-019</v>
      </c>
      <c r="B20" s="96" t="s">
        <v>672</v>
      </c>
      <c r="C20" s="96" t="s">
        <v>657</v>
      </c>
      <c r="D20" s="96">
        <v>89359</v>
      </c>
      <c r="E20" s="96">
        <v>133978</v>
      </c>
      <c r="F20" s="96" t="s">
        <v>1043</v>
      </c>
      <c r="G20" s="96" t="str">
        <f t="array" ref="G20">IFERROR(
  IF(INDEX(RAW_DATA!P:P, MATCH(A20, RAW_DATA!A:A, 0)) = "",
     "",
     INDEX(RAW_DATA!P:P, MATCH(A20, RAW_DATA!A:A, 0))
  ),
  ""
)</f>
        <v/>
      </c>
      <c r="H20" s="98" t="str">
        <f t="array" ref="H20">IFERROR(
  IF(
    ISNUMBER(MATCH(A20, RAW_DATA!A:A, 0)),
    IF(
      OR(
        INDEX(RAW_DATA!P:P, MATCH(A20, RAW_DATA!A:A, 0)) = "",
        INDEX(RAW_DATA!W:W, MATCH(A20, RAW_DATA!A:A, 0)) = "UNPAID"
      ),
      "",
      INDEX(RAW_DATA!V:V, MATCH(A20, RAW_DATA!A:A, 0))
    ),
    ""
  ),
  ""
)</f>
        <v/>
      </c>
      <c r="I20" s="99" t="str">
        <f t="array" ref="I20">IFERROR(
  IF(
    OR(
      INDEX(RAW_DATA!P:P, MATCH(A20, RAW_DATA!A:A, 0)) = "",
      INDEX(RAW_DATA!W:W, MATCH(A20, RAW_DATA!A:A, 0)) = "UNPAID"
    ),
    "",
    INDEX(RAW_DATA!S:S, MATCH(A20, RAW_DATA!A:A, 0))
  ),
  ""
)</f>
        <v/>
      </c>
      <c r="J20" s="99" t="str">
        <f t="array" ref="J20">IFERROR(
  IF(
    INDEX(RAW_DATA!P:P, MATCH(A20, RAW_DATA!A:A, 0)) = "",
    "Not Billed",
    INDEX(RAW_DATA!W:W, MATCH(A20, RAW_DATA!A:A, 0))
  ),
  "Not Billed"
)</f>
        <v>Not Billed</v>
      </c>
      <c r="K20" s="96" t="s">
        <v>1040</v>
      </c>
      <c r="L20" s="98">
        <v>45365</v>
      </c>
      <c r="M20" s="96"/>
      <c r="N20" s="96"/>
      <c r="O20" s="92"/>
      <c r="P20" s="92"/>
      <c r="Q20" s="92"/>
      <c r="R20" s="92"/>
      <c r="S20" s="92"/>
      <c r="T20" s="92"/>
      <c r="U20" s="92"/>
      <c r="V20" s="92"/>
      <c r="W20" s="92"/>
      <c r="X20" s="92"/>
      <c r="Y20" s="92"/>
      <c r="Z20" s="92"/>
    </row>
    <row r="21" spans="1:26" ht="28.5" customHeight="1">
      <c r="A21" s="96" t="str">
        <f t="shared" si="0"/>
        <v>24S-020</v>
      </c>
      <c r="B21" s="96" t="s">
        <v>672</v>
      </c>
      <c r="C21" s="96" t="s">
        <v>657</v>
      </c>
      <c r="D21" s="96">
        <v>89963</v>
      </c>
      <c r="E21" s="96">
        <v>133979</v>
      </c>
      <c r="F21" s="96" t="s">
        <v>1043</v>
      </c>
      <c r="G21" s="96" t="str">
        <f t="array" ref="G21">IFERROR(
  IF(INDEX(RAW_DATA!P:P, MATCH(A21, RAW_DATA!A:A, 0)) = "",
     "",
     INDEX(RAW_DATA!P:P, MATCH(A21, RAW_DATA!A:A, 0))
  ),
  ""
)</f>
        <v/>
      </c>
      <c r="H21" s="98" t="str">
        <f t="array" ref="H21">IFERROR(
  IF(
    ISNUMBER(MATCH(A21, RAW_DATA!A:A, 0)),
    IF(
      OR(
        INDEX(RAW_DATA!P:P, MATCH(A21, RAW_DATA!A:A, 0)) = "",
        INDEX(RAW_DATA!W:W, MATCH(A21, RAW_DATA!A:A, 0)) = "UNPAID"
      ),
      "",
      INDEX(RAW_DATA!V:V, MATCH(A21, RAW_DATA!A:A, 0))
    ),
    ""
  ),
  ""
)</f>
        <v/>
      </c>
      <c r="I21" s="99" t="str">
        <f t="array" ref="I21">IFERROR(
  IF(
    OR(
      INDEX(RAW_DATA!P:P, MATCH(A21, RAW_DATA!A:A, 0)) = "",
      INDEX(RAW_DATA!W:W, MATCH(A21, RAW_DATA!A:A, 0)) = "UNPAID"
    ),
    "",
    INDEX(RAW_DATA!S:S, MATCH(A21, RAW_DATA!A:A, 0))
  ),
  ""
)</f>
        <v/>
      </c>
      <c r="J21" s="99" t="str">
        <f t="array" ref="J21">IFERROR(
  IF(
    INDEX(RAW_DATA!P:P, MATCH(A21, RAW_DATA!A:A, 0)) = "",
    "Not Billed",
    INDEX(RAW_DATA!W:W, MATCH(A21, RAW_DATA!A:A, 0))
  ),
  "Not Billed"
)</f>
        <v>Not Billed</v>
      </c>
      <c r="K21" s="96" t="s">
        <v>1040</v>
      </c>
      <c r="L21" s="98">
        <v>45365</v>
      </c>
      <c r="M21" s="96"/>
      <c r="N21" s="96"/>
      <c r="O21" s="92"/>
      <c r="P21" s="92"/>
      <c r="Q21" s="92"/>
      <c r="R21" s="92"/>
      <c r="S21" s="92"/>
      <c r="T21" s="92"/>
      <c r="U21" s="92"/>
      <c r="V21" s="92"/>
      <c r="W21" s="92"/>
      <c r="X21" s="92"/>
      <c r="Y21" s="92"/>
      <c r="Z21" s="92"/>
    </row>
    <row r="22" spans="1:26" ht="28.5" customHeight="1">
      <c r="A22" s="96" t="str">
        <f t="shared" si="0"/>
        <v>24S-021</v>
      </c>
      <c r="B22" s="96" t="s">
        <v>801</v>
      </c>
      <c r="C22" s="96" t="s">
        <v>1038</v>
      </c>
      <c r="D22" s="96">
        <v>91329</v>
      </c>
      <c r="E22" s="96">
        <v>138795</v>
      </c>
      <c r="F22" s="96" t="s">
        <v>1043</v>
      </c>
      <c r="G22" s="96" t="str">
        <f t="array" ref="G22">IFERROR(
  IF(INDEX(RAW_DATA!P:P, MATCH(A22, RAW_DATA!A:A, 0)) = "",
     "",
     INDEX(RAW_DATA!P:P, MATCH(A22, RAW_DATA!A:A, 0))
  ),
  ""
)</f>
        <v/>
      </c>
      <c r="H22" s="98" t="str">
        <f t="array" ref="H22">IFERROR(
  IF(
    ISNUMBER(MATCH(A22, RAW_DATA!A:A, 0)),
    IF(
      OR(
        INDEX(RAW_DATA!P:P, MATCH(A22, RAW_DATA!A:A, 0)) = "",
        INDEX(RAW_DATA!W:W, MATCH(A22, RAW_DATA!A:A, 0)) = "UNPAID"
      ),
      "",
      INDEX(RAW_DATA!V:V, MATCH(A22, RAW_DATA!A:A, 0))
    ),
    ""
  ),
  ""
)</f>
        <v/>
      </c>
      <c r="I22" s="99" t="str">
        <f t="array" ref="I22">IFERROR(
  IF(
    OR(
      INDEX(RAW_DATA!P:P, MATCH(A22, RAW_DATA!A:A, 0)) = "",
      INDEX(RAW_DATA!W:W, MATCH(A22, RAW_DATA!A:A, 0)) = "UNPAID"
    ),
    "",
    INDEX(RAW_DATA!S:S, MATCH(A22, RAW_DATA!A:A, 0))
  ),
  ""
)</f>
        <v/>
      </c>
      <c r="J22" s="99" t="str">
        <f t="array" ref="J22">IFERROR(
  IF(
    INDEX(RAW_DATA!P:P, MATCH(A22, RAW_DATA!A:A, 0)) = "",
    "Not Billed",
    INDEX(RAW_DATA!W:W, MATCH(A22, RAW_DATA!A:A, 0))
  ),
  "Not Billed"
)</f>
        <v>Not Billed</v>
      </c>
      <c r="K22" s="96" t="s">
        <v>1040</v>
      </c>
      <c r="L22" s="98">
        <v>45372</v>
      </c>
      <c r="M22" s="96"/>
      <c r="N22" s="96"/>
      <c r="O22" s="92"/>
      <c r="P22" s="92"/>
      <c r="Q22" s="92"/>
      <c r="R22" s="92"/>
      <c r="S22" s="92"/>
      <c r="T22" s="92"/>
      <c r="U22" s="92"/>
      <c r="V22" s="92"/>
      <c r="W22" s="92"/>
      <c r="X22" s="92"/>
      <c r="Y22" s="92"/>
      <c r="Z22" s="92"/>
    </row>
    <row r="23" spans="1:26" ht="28.5" customHeight="1">
      <c r="A23" s="96" t="str">
        <f t="shared" si="0"/>
        <v>24S-022</v>
      </c>
      <c r="B23" s="96" t="s">
        <v>400</v>
      </c>
      <c r="C23" s="96" t="s">
        <v>1014</v>
      </c>
      <c r="D23" s="96">
        <v>91258</v>
      </c>
      <c r="E23" s="96">
        <v>138763</v>
      </c>
      <c r="F23" s="96" t="s">
        <v>1041</v>
      </c>
      <c r="G23" s="96">
        <f t="array" ref="G23">IFERROR(
  IF(INDEX(RAW_DATA!P:P, MATCH(A23, RAW_DATA!A:A, 0)) = "",
     "",
     INDEX(RAW_DATA!P:P, MATCH(A23, RAW_DATA!A:A, 0))
  ),
  ""
)</f>
        <v>240</v>
      </c>
      <c r="H23" s="98" t="str">
        <f t="array" ref="H23">IFERROR(
  IF(
    ISNUMBER(MATCH(A23, RAW_DATA!A:A, 0)),
    IF(
      OR(
        INDEX(RAW_DATA!P:P, MATCH(A23, RAW_DATA!A:A, 0)) = "",
        INDEX(RAW_DATA!W:W, MATCH(A23, RAW_DATA!A:A, 0)) = "UNPAID"
      ),
      "",
      INDEX(RAW_DATA!V:V, MATCH(A23, RAW_DATA!A:A, 0))
    ),
    ""
  ),
  ""
)</f>
        <v/>
      </c>
      <c r="I23" s="99" t="str">
        <f t="array" ref="I23">IFERROR(
  IF(
    OR(
      INDEX(RAW_DATA!P:P, MATCH(A23, RAW_DATA!A:A, 0)) = "",
      INDEX(RAW_DATA!W:W, MATCH(A23, RAW_DATA!A:A, 0)) = "UNPAID"
    ),
    "",
    INDEX(RAW_DATA!S:S, MATCH(A23, RAW_DATA!A:A, 0))
  ),
  ""
)</f>
        <v/>
      </c>
      <c r="J23" s="99" t="str">
        <f t="array" ref="J23">IFERROR(
  IF(
    INDEX(RAW_DATA!P:P, MATCH(A23, RAW_DATA!A:A, 0)) = "",
    "Not Billed",
    INDEX(RAW_DATA!W:W, MATCH(A23, RAW_DATA!A:A, 0))
  ),
  "Not Billed"
)</f>
        <v>UNPAID</v>
      </c>
      <c r="K23" s="96" t="s">
        <v>1040</v>
      </c>
      <c r="L23" s="98">
        <v>45371</v>
      </c>
      <c r="M23" s="96"/>
      <c r="N23" s="96"/>
      <c r="O23" s="92"/>
      <c r="P23" s="92"/>
      <c r="Q23" s="92"/>
      <c r="R23" s="92"/>
      <c r="S23" s="92"/>
      <c r="T23" s="92"/>
      <c r="U23" s="92"/>
      <c r="V23" s="92"/>
      <c r="W23" s="92"/>
      <c r="X23" s="92"/>
      <c r="Y23" s="92"/>
      <c r="Z23" s="92"/>
    </row>
    <row r="24" spans="1:26" ht="28.5" customHeight="1">
      <c r="A24" s="96" t="str">
        <f t="shared" si="0"/>
        <v>24S-023</v>
      </c>
      <c r="B24" s="96" t="s">
        <v>468</v>
      </c>
      <c r="C24" s="96" t="s">
        <v>1014</v>
      </c>
      <c r="D24" s="96">
        <v>91391</v>
      </c>
      <c r="E24" s="96">
        <v>138821</v>
      </c>
      <c r="F24" s="96" t="s">
        <v>1039</v>
      </c>
      <c r="G24" s="96" t="str">
        <f t="array" ref="G24">IFERROR(
  IF(INDEX(RAW_DATA!P:P, MATCH(A24, RAW_DATA!A:A, 0)) = "",
     "",
     INDEX(RAW_DATA!P:P, MATCH(A24, RAW_DATA!A:A, 0))
  ),
  ""
)</f>
        <v/>
      </c>
      <c r="H24" s="98" t="str">
        <f t="array" ref="H24">IFERROR(
  IF(
    ISNUMBER(MATCH(A24, RAW_DATA!A:A, 0)),
    IF(
      OR(
        INDEX(RAW_DATA!P:P, MATCH(A24, RAW_DATA!A:A, 0)) = "",
        INDEX(RAW_DATA!W:W, MATCH(A24, RAW_DATA!A:A, 0)) = "UNPAID"
      ),
      "",
      INDEX(RAW_DATA!V:V, MATCH(A24, RAW_DATA!A:A, 0))
    ),
    ""
  ),
  ""
)</f>
        <v/>
      </c>
      <c r="I24" s="99" t="str">
        <f t="array" ref="I24">IFERROR(
  IF(
    OR(
      INDEX(RAW_DATA!P:P, MATCH(A24, RAW_DATA!A:A, 0)) = "",
      INDEX(RAW_DATA!W:W, MATCH(A24, RAW_DATA!A:A, 0)) = "UNPAID"
    ),
    "",
    INDEX(RAW_DATA!S:S, MATCH(A24, RAW_DATA!A:A, 0))
  ),
  ""
)</f>
        <v/>
      </c>
      <c r="J24" s="99" t="str">
        <f t="array" ref="J24">IFERROR(
  IF(
    INDEX(RAW_DATA!P:P, MATCH(A24, RAW_DATA!A:A, 0)) = "",
    "Not Billed",
    INDEX(RAW_DATA!W:W, MATCH(A24, RAW_DATA!A:A, 0))
  ),
  "Not Billed"
)</f>
        <v>Not Billed</v>
      </c>
      <c r="K24" s="96" t="s">
        <v>1040</v>
      </c>
      <c r="L24" s="98">
        <v>45377</v>
      </c>
      <c r="M24" s="96"/>
      <c r="N24" s="96"/>
      <c r="O24" s="92"/>
      <c r="P24" s="92"/>
      <c r="Q24" s="92"/>
      <c r="R24" s="92"/>
      <c r="S24" s="92"/>
      <c r="T24" s="92"/>
      <c r="U24" s="92"/>
      <c r="V24" s="92"/>
      <c r="W24" s="92"/>
      <c r="X24" s="92"/>
      <c r="Y24" s="92"/>
      <c r="Z24" s="92"/>
    </row>
    <row r="25" spans="1:26" ht="28.5" customHeight="1">
      <c r="A25" s="96" t="str">
        <f t="shared" si="0"/>
        <v>24S-024</v>
      </c>
      <c r="B25" s="96" t="s">
        <v>500</v>
      </c>
      <c r="C25" s="96" t="s">
        <v>1014</v>
      </c>
      <c r="D25" s="96">
        <v>91363</v>
      </c>
      <c r="E25" s="96">
        <v>138803</v>
      </c>
      <c r="F25" s="96" t="s">
        <v>1041</v>
      </c>
      <c r="G25" s="96" t="str">
        <f t="array" ref="G25">IFERROR(
  IF(INDEX(RAW_DATA!P:P, MATCH(A25, RAW_DATA!A:A, 0)) = "",
     "",
     INDEX(RAW_DATA!P:P, MATCH(A25, RAW_DATA!A:A, 0))
  ),
  ""
)</f>
        <v/>
      </c>
      <c r="H25" s="98" t="str">
        <f t="array" ref="H25">IFERROR(
  IF(
    ISNUMBER(MATCH(A25, RAW_DATA!A:A, 0)),
    IF(
      OR(
        INDEX(RAW_DATA!P:P, MATCH(A25, RAW_DATA!A:A, 0)) = "",
        INDEX(RAW_DATA!W:W, MATCH(A25, RAW_DATA!A:A, 0)) = "UNPAID"
      ),
      "",
      INDEX(RAW_DATA!V:V, MATCH(A25, RAW_DATA!A:A, 0))
    ),
    ""
  ),
  ""
)</f>
        <v/>
      </c>
      <c r="I25" s="99" t="str">
        <f t="array" ref="I25">IFERROR(
  IF(
    OR(
      INDEX(RAW_DATA!P:P, MATCH(A25, RAW_DATA!A:A, 0)) = "",
      INDEX(RAW_DATA!W:W, MATCH(A25, RAW_DATA!A:A, 0)) = "UNPAID"
    ),
    "",
    INDEX(RAW_DATA!S:S, MATCH(A25, RAW_DATA!A:A, 0))
  ),
  ""
)</f>
        <v/>
      </c>
      <c r="J25" s="99" t="str">
        <f t="array" ref="J25">IFERROR(
  IF(
    INDEX(RAW_DATA!P:P, MATCH(A25, RAW_DATA!A:A, 0)) = "",
    "Not Billed",
    INDEX(RAW_DATA!W:W, MATCH(A25, RAW_DATA!A:A, 0))
  ),
  "Not Billed"
)</f>
        <v>Not Billed</v>
      </c>
      <c r="K25" s="96" t="s">
        <v>1040</v>
      </c>
      <c r="L25" s="98">
        <v>45333</v>
      </c>
      <c r="M25" s="96"/>
      <c r="N25" s="96" t="s">
        <v>1051</v>
      </c>
      <c r="O25" s="92"/>
      <c r="P25" s="92"/>
      <c r="Q25" s="92"/>
      <c r="R25" s="92"/>
      <c r="S25" s="92"/>
      <c r="T25" s="92"/>
      <c r="U25" s="92"/>
      <c r="V25" s="92"/>
      <c r="W25" s="92"/>
      <c r="X25" s="92"/>
      <c r="Y25" s="92"/>
      <c r="Z25" s="92"/>
    </row>
    <row r="26" spans="1:26" ht="28.5" customHeight="1">
      <c r="A26" s="96" t="str">
        <f t="shared" si="0"/>
        <v>24S-025</v>
      </c>
      <c r="B26" s="96" t="s">
        <v>81</v>
      </c>
      <c r="C26" s="96" t="s">
        <v>1014</v>
      </c>
      <c r="D26" s="96">
        <v>91310</v>
      </c>
      <c r="E26" s="96">
        <v>138782</v>
      </c>
      <c r="F26" s="96" t="s">
        <v>1046</v>
      </c>
      <c r="G26" s="96" t="str">
        <f t="array" ref="G26">IFERROR(
  IF(INDEX(RAW_DATA!P:P, MATCH(A26, RAW_DATA!A:A, 0)) = "",
     "",
     INDEX(RAW_DATA!P:P, MATCH(A26, RAW_DATA!A:A, 0))
  ),
  ""
)</f>
        <v/>
      </c>
      <c r="H26" s="98" t="str">
        <f t="array" ref="H26">IFERROR(
  IF(
    ISNUMBER(MATCH(A26, RAW_DATA!A:A, 0)),
    IF(
      OR(
        INDEX(RAW_DATA!P:P, MATCH(A26, RAW_DATA!A:A, 0)) = "",
        INDEX(RAW_DATA!W:W, MATCH(A26, RAW_DATA!A:A, 0)) = "UNPAID"
      ),
      "",
      INDEX(RAW_DATA!V:V, MATCH(A26, RAW_DATA!A:A, 0))
    ),
    ""
  ),
  ""
)</f>
        <v/>
      </c>
      <c r="I26" s="99" t="str">
        <f t="array" ref="I26">IFERROR(
  IF(
    OR(
      INDEX(RAW_DATA!P:P, MATCH(A26, RAW_DATA!A:A, 0)) = "",
      INDEX(RAW_DATA!W:W, MATCH(A26, RAW_DATA!A:A, 0)) = "UNPAID"
    ),
    "",
    INDEX(RAW_DATA!S:S, MATCH(A26, RAW_DATA!A:A, 0))
  ),
  ""
)</f>
        <v/>
      </c>
      <c r="J26" s="99" t="str">
        <f t="array" ref="J26">IFERROR(
  IF(
    INDEX(RAW_DATA!P:P, MATCH(A26, RAW_DATA!A:A, 0)) = "",
    "Not Billed",
    INDEX(RAW_DATA!W:W, MATCH(A26, RAW_DATA!A:A, 0))
  ),
  "Not Billed"
)</f>
        <v>Not Billed</v>
      </c>
      <c r="K26" s="96" t="s">
        <v>1040</v>
      </c>
      <c r="L26" s="98">
        <v>45378</v>
      </c>
      <c r="M26" s="96"/>
      <c r="N26" s="96" t="s">
        <v>1051</v>
      </c>
      <c r="O26" s="92"/>
      <c r="P26" s="92"/>
      <c r="Q26" s="92"/>
      <c r="R26" s="92"/>
      <c r="S26" s="92"/>
      <c r="T26" s="92"/>
      <c r="U26" s="92"/>
      <c r="V26" s="92"/>
      <c r="W26" s="92"/>
      <c r="X26" s="92"/>
      <c r="Y26" s="92"/>
      <c r="Z26" s="92"/>
    </row>
    <row r="27" spans="1:26" ht="28.5" customHeight="1">
      <c r="A27" s="96" t="str">
        <f t="shared" si="0"/>
        <v>24S-026</v>
      </c>
      <c r="B27" s="96" t="s">
        <v>366</v>
      </c>
      <c r="C27" s="96" t="s">
        <v>657</v>
      </c>
      <c r="D27" s="96">
        <v>91352</v>
      </c>
      <c r="E27" s="96">
        <v>125571</v>
      </c>
      <c r="F27" s="96" t="s">
        <v>1043</v>
      </c>
      <c r="G27" s="96" t="str">
        <f t="array" ref="G27">IFERROR(
  IF(INDEX(RAW_DATA!P:P, MATCH(A27, RAW_DATA!A:A, 0)) = "",
     "",
     INDEX(RAW_DATA!P:P, MATCH(A27, RAW_DATA!A:A, 0))
  ),
  ""
)</f>
        <v/>
      </c>
      <c r="H27" s="98" t="str">
        <f t="array" ref="H27">IFERROR(
  IF(
    ISNUMBER(MATCH(A27, RAW_DATA!A:A, 0)),
    IF(
      OR(
        INDEX(RAW_DATA!P:P, MATCH(A27, RAW_DATA!A:A, 0)) = "",
        INDEX(RAW_DATA!W:W, MATCH(A27, RAW_DATA!A:A, 0)) = "UNPAID"
      ),
      "",
      INDEX(RAW_DATA!V:V, MATCH(A27, RAW_DATA!A:A, 0))
    ),
    ""
  ),
  ""
)</f>
        <v/>
      </c>
      <c r="I27" s="99" t="str">
        <f t="array" ref="I27">IFERROR(
  IF(
    OR(
      INDEX(RAW_DATA!P:P, MATCH(A27, RAW_DATA!A:A, 0)) = "",
      INDEX(RAW_DATA!W:W, MATCH(A27, RAW_DATA!A:A, 0)) = "UNPAID"
    ),
    "",
    INDEX(RAW_DATA!S:S, MATCH(A27, RAW_DATA!A:A, 0))
  ),
  ""
)</f>
        <v/>
      </c>
      <c r="J27" s="99" t="str">
        <f t="array" ref="J27">IFERROR(
  IF(
    INDEX(RAW_DATA!P:P, MATCH(A27, RAW_DATA!A:A, 0)) = "",
    "Not Billed",
    INDEX(RAW_DATA!W:W, MATCH(A27, RAW_DATA!A:A, 0))
  ),
  "Not Billed"
)</f>
        <v>Not Billed</v>
      </c>
      <c r="K27" s="96" t="s">
        <v>1040</v>
      </c>
      <c r="L27" s="98">
        <v>45378</v>
      </c>
      <c r="M27" s="96"/>
      <c r="N27" s="96"/>
      <c r="O27" s="92"/>
      <c r="P27" s="92"/>
      <c r="Q27" s="92"/>
      <c r="R27" s="92"/>
      <c r="S27" s="92"/>
      <c r="T27" s="92"/>
      <c r="U27" s="92"/>
      <c r="V27" s="92"/>
      <c r="W27" s="92"/>
      <c r="X27" s="92"/>
      <c r="Y27" s="92"/>
      <c r="Z27" s="92"/>
    </row>
    <row r="28" spans="1:26" ht="28.5" customHeight="1">
      <c r="A28" s="96" t="str">
        <f t="shared" si="0"/>
        <v>24S-027</v>
      </c>
      <c r="B28" s="96" t="s">
        <v>582</v>
      </c>
      <c r="C28" s="96" t="s">
        <v>1014</v>
      </c>
      <c r="D28" s="96">
        <v>90816</v>
      </c>
      <c r="E28" s="96">
        <v>138625</v>
      </c>
      <c r="F28" s="96" t="s">
        <v>1046</v>
      </c>
      <c r="G28" s="96" t="str">
        <f t="array" ref="G28">IFERROR(
  IF(INDEX(RAW_DATA!P:P, MATCH(A28, RAW_DATA!A:A, 0)) = "",
     "",
     INDEX(RAW_DATA!P:P, MATCH(A28, RAW_DATA!A:A, 0))
  ),
  ""
)</f>
        <v/>
      </c>
      <c r="H28" s="98" t="str">
        <f t="array" ref="H28">IFERROR(
  IF(
    ISNUMBER(MATCH(A28, RAW_DATA!A:A, 0)),
    IF(
      OR(
        INDEX(RAW_DATA!P:P, MATCH(A28, RAW_DATA!A:A, 0)) = "",
        INDEX(RAW_DATA!W:W, MATCH(A28, RAW_DATA!A:A, 0)) = "UNPAID"
      ),
      "",
      INDEX(RAW_DATA!V:V, MATCH(A28, RAW_DATA!A:A, 0))
    ),
    ""
  ),
  ""
)</f>
        <v/>
      </c>
      <c r="I28" s="99" t="str">
        <f t="array" ref="I28">IFERROR(
  IF(
    OR(
      INDEX(RAW_DATA!P:P, MATCH(A28, RAW_DATA!A:A, 0)) = "",
      INDEX(RAW_DATA!W:W, MATCH(A28, RAW_DATA!A:A, 0)) = "UNPAID"
    ),
    "",
    INDEX(RAW_DATA!S:S, MATCH(A28, RAW_DATA!A:A, 0))
  ),
  ""
)</f>
        <v/>
      </c>
      <c r="J28" s="99" t="str">
        <f t="array" ref="J28">IFERROR(
  IF(
    INDEX(RAW_DATA!P:P, MATCH(A28, RAW_DATA!A:A, 0)) = "",
    "Not Billed",
    INDEX(RAW_DATA!W:W, MATCH(A28, RAW_DATA!A:A, 0))
  ),
  "Not Billed"
)</f>
        <v>Not Billed</v>
      </c>
      <c r="K28" s="96" t="s">
        <v>1040</v>
      </c>
      <c r="L28" s="98">
        <v>45384</v>
      </c>
      <c r="M28" s="96"/>
      <c r="N28" s="96"/>
      <c r="O28" s="92"/>
      <c r="P28" s="92"/>
      <c r="Q28" s="92"/>
      <c r="R28" s="92"/>
      <c r="S28" s="92"/>
      <c r="T28" s="92"/>
      <c r="U28" s="92"/>
      <c r="V28" s="92"/>
      <c r="W28" s="92"/>
      <c r="X28" s="92"/>
      <c r="Y28" s="92"/>
      <c r="Z28" s="92"/>
    </row>
    <row r="29" spans="1:26" ht="28.5" customHeight="1">
      <c r="A29" s="96" t="str">
        <f t="shared" si="0"/>
        <v>24S-028</v>
      </c>
      <c r="B29" s="96" t="s">
        <v>606</v>
      </c>
      <c r="C29" s="96" t="s">
        <v>1014</v>
      </c>
      <c r="D29" s="96">
        <v>91394</v>
      </c>
      <c r="E29" s="96">
        <v>138818</v>
      </c>
      <c r="F29" s="96" t="s">
        <v>1052</v>
      </c>
      <c r="G29" s="96" t="str">
        <f t="array" ref="G29">IFERROR(
  IF(INDEX(RAW_DATA!P:P, MATCH(A29, RAW_DATA!A:A, 0)) = "",
     "",
     INDEX(RAW_DATA!P:P, MATCH(A29, RAW_DATA!A:A, 0))
  ),
  ""
)</f>
        <v/>
      </c>
      <c r="H29" s="98" t="str">
        <f t="array" ref="H29">IFERROR(
  IF(
    ISNUMBER(MATCH(A29, RAW_DATA!A:A, 0)),
    IF(
      OR(
        INDEX(RAW_DATA!P:P, MATCH(A29, RAW_DATA!A:A, 0)) = "",
        INDEX(RAW_DATA!W:W, MATCH(A29, RAW_DATA!A:A, 0)) = "UNPAID"
      ),
      "",
      INDEX(RAW_DATA!V:V, MATCH(A29, RAW_DATA!A:A, 0))
    ),
    ""
  ),
  ""
)</f>
        <v/>
      </c>
      <c r="I29" s="99" t="str">
        <f t="array" ref="I29">IFERROR(
  IF(
    OR(
      INDEX(RAW_DATA!P:P, MATCH(A29, RAW_DATA!A:A, 0)) = "",
      INDEX(RAW_DATA!W:W, MATCH(A29, RAW_DATA!A:A, 0)) = "UNPAID"
    ),
    "",
    INDEX(RAW_DATA!S:S, MATCH(A29, RAW_DATA!A:A, 0))
  ),
  ""
)</f>
        <v/>
      </c>
      <c r="J29" s="99" t="str">
        <f t="array" ref="J29">IFERROR(
  IF(
    INDEX(RAW_DATA!P:P, MATCH(A29, RAW_DATA!A:A, 0)) = "",
    "Not Billed",
    INDEX(RAW_DATA!W:W, MATCH(A29, RAW_DATA!A:A, 0))
  ),
  "Not Billed"
)</f>
        <v>Not Billed</v>
      </c>
      <c r="K29" s="96" t="s">
        <v>1040</v>
      </c>
      <c r="L29" s="98">
        <v>45399</v>
      </c>
      <c r="M29" s="96"/>
      <c r="N29" s="96"/>
      <c r="O29" s="92"/>
      <c r="P29" s="92"/>
      <c r="Q29" s="92"/>
      <c r="R29" s="92"/>
      <c r="S29" s="92"/>
      <c r="T29" s="92"/>
      <c r="U29" s="92"/>
      <c r="V29" s="92"/>
      <c r="W29" s="92"/>
      <c r="X29" s="92"/>
      <c r="Y29" s="92"/>
      <c r="Z29" s="92"/>
    </row>
    <row r="30" spans="1:26" ht="28.5" customHeight="1">
      <c r="A30" s="96" t="str">
        <f t="shared" si="0"/>
        <v>24S-029</v>
      </c>
      <c r="B30" s="96" t="s">
        <v>697</v>
      </c>
      <c r="C30" s="96" t="s">
        <v>1014</v>
      </c>
      <c r="D30" s="96"/>
      <c r="E30" s="96"/>
      <c r="F30" s="96" t="s">
        <v>1046</v>
      </c>
      <c r="G30" s="96" t="str">
        <f t="array" ref="G30">IFERROR(
  IF(INDEX(RAW_DATA!P:P, MATCH(A30, RAW_DATA!A:A, 0)) = "",
     "",
     INDEX(RAW_DATA!P:P, MATCH(A30, RAW_DATA!A:A, 0))
  ),
  ""
)</f>
        <v/>
      </c>
      <c r="H30" s="98" t="str">
        <f t="array" ref="H30">IFERROR(
  IF(
    ISNUMBER(MATCH(A30, RAW_DATA!A:A, 0)),
    IF(
      OR(
        INDEX(RAW_DATA!P:P, MATCH(A30, RAW_DATA!A:A, 0)) = "",
        INDEX(RAW_DATA!W:W, MATCH(A30, RAW_DATA!A:A, 0)) = "UNPAID"
      ),
      "",
      INDEX(RAW_DATA!V:V, MATCH(A30, RAW_DATA!A:A, 0))
    ),
    ""
  ),
  ""
)</f>
        <v/>
      </c>
      <c r="I30" s="99" t="str">
        <f t="array" ref="I30">IFERROR(
  IF(
    OR(
      INDEX(RAW_DATA!P:P, MATCH(A30, RAW_DATA!A:A, 0)) = "",
      INDEX(RAW_DATA!W:W, MATCH(A30, RAW_DATA!A:A, 0)) = "UNPAID"
    ),
    "",
    INDEX(RAW_DATA!S:S, MATCH(A30, RAW_DATA!A:A, 0))
  ),
  ""
)</f>
        <v/>
      </c>
      <c r="J30" s="99" t="str">
        <f t="array" ref="J30">IFERROR(
  IF(
    INDEX(RAW_DATA!P:P, MATCH(A30, RAW_DATA!A:A, 0)) = "",
    "Not Billed",
    INDEX(RAW_DATA!W:W, MATCH(A30, RAW_DATA!A:A, 0))
  ),
  "Not Billed"
)</f>
        <v>Not Billed</v>
      </c>
      <c r="K30" s="96" t="s">
        <v>1040</v>
      </c>
      <c r="L30" s="96"/>
      <c r="M30" s="96"/>
      <c r="N30" s="96"/>
      <c r="O30" s="92"/>
      <c r="P30" s="92"/>
      <c r="Q30" s="92"/>
      <c r="R30" s="92"/>
      <c r="S30" s="92"/>
      <c r="T30" s="92"/>
      <c r="U30" s="92"/>
      <c r="V30" s="92"/>
      <c r="W30" s="92"/>
      <c r="X30" s="92"/>
      <c r="Y30" s="92"/>
      <c r="Z30" s="92"/>
    </row>
    <row r="31" spans="1:26" ht="28.5" customHeight="1">
      <c r="A31" s="96" t="str">
        <f t="shared" si="0"/>
        <v>24S-030</v>
      </c>
      <c r="B31" s="96" t="s">
        <v>356</v>
      </c>
      <c r="C31" s="96" t="s">
        <v>1014</v>
      </c>
      <c r="D31" s="96">
        <v>91760</v>
      </c>
      <c r="E31" s="96">
        <v>139066</v>
      </c>
      <c r="F31" s="96" t="s">
        <v>1053</v>
      </c>
      <c r="G31" s="96">
        <f t="array" ref="G31">IFERROR(
  IF(INDEX(RAW_DATA!P:P, MATCH(A31, RAW_DATA!A:A, 0)) = "",
     "",
     INDEX(RAW_DATA!P:P, MATCH(A31, RAW_DATA!A:A, 0))
  ),
  ""
)</f>
        <v>209</v>
      </c>
      <c r="H31" s="98" t="str">
        <f t="array" ref="H31">IFERROR(
  IF(
    ISNUMBER(MATCH(A31, RAW_DATA!A:A, 0)),
    IF(
      OR(
        INDEX(RAW_DATA!P:P, MATCH(A31, RAW_DATA!A:A, 0)) = "",
        INDEX(RAW_DATA!W:W, MATCH(A31, RAW_DATA!A:A, 0)) = "UNPAID"
      ),
      "",
      INDEX(RAW_DATA!V:V, MATCH(A31, RAW_DATA!A:A, 0))
    ),
    ""
  ),
  ""
)</f>
        <v/>
      </c>
      <c r="I31" s="99" t="str">
        <f t="array" ref="I31">IFERROR(
  IF(
    OR(
      INDEX(RAW_DATA!P:P, MATCH(A31, RAW_DATA!A:A, 0)) = "",
      INDEX(RAW_DATA!W:W, MATCH(A31, RAW_DATA!A:A, 0)) = "UNPAID"
    ),
    "",
    INDEX(RAW_DATA!S:S, MATCH(A31, RAW_DATA!A:A, 0))
  ),
  ""
)</f>
        <v/>
      </c>
      <c r="J31" s="99" t="str">
        <f t="array" ref="J31">IFERROR(
  IF(
    INDEX(RAW_DATA!P:P, MATCH(A31, RAW_DATA!A:A, 0)) = "",
    "Not Billed",
    INDEX(RAW_DATA!W:W, MATCH(A31, RAW_DATA!A:A, 0))
  ),
  "Not Billed"
)</f>
        <v>UNPAID</v>
      </c>
      <c r="K31" s="96" t="s">
        <v>1040</v>
      </c>
      <c r="L31" s="98">
        <v>45415</v>
      </c>
      <c r="M31" s="96"/>
      <c r="N31" s="96"/>
      <c r="O31" s="92"/>
      <c r="P31" s="92"/>
      <c r="Q31" s="92"/>
      <c r="R31" s="92"/>
      <c r="S31" s="92"/>
      <c r="T31" s="92"/>
      <c r="U31" s="92"/>
      <c r="V31" s="92"/>
      <c r="W31" s="92"/>
      <c r="X31" s="92"/>
      <c r="Y31" s="92"/>
      <c r="Z31" s="92"/>
    </row>
    <row r="32" spans="1:26" ht="28.5" customHeight="1">
      <c r="A32" s="96" t="str">
        <f t="shared" si="0"/>
        <v>24S-031</v>
      </c>
      <c r="B32" s="96" t="s">
        <v>548</v>
      </c>
      <c r="C32" s="96" t="s">
        <v>1014</v>
      </c>
      <c r="D32" s="96">
        <v>91807</v>
      </c>
      <c r="E32" s="96">
        <v>139091</v>
      </c>
      <c r="F32" s="96" t="s">
        <v>1046</v>
      </c>
      <c r="G32" s="96">
        <f t="array" ref="G32">IFERROR(
  IF(INDEX(RAW_DATA!P:P, MATCH(A32, RAW_DATA!A:A, 0)) = "",
     "",
     INDEX(RAW_DATA!P:P, MATCH(A32, RAW_DATA!A:A, 0))
  ),
  ""
)</f>
        <v>135</v>
      </c>
      <c r="H32" s="98">
        <f t="array" ref="H32">IFERROR(
  IF(
    ISNUMBER(MATCH(A32, RAW_DATA!A:A, 0)),
    IF(
      OR(
        INDEX(RAW_DATA!P:P, MATCH(A32, RAW_DATA!A:A, 0)) = "",
        INDEX(RAW_DATA!W:W, MATCH(A32, RAW_DATA!A:A, 0)) = "UNPAID"
      ),
      "",
      INDEX(RAW_DATA!V:V, MATCH(A32, RAW_DATA!A:A, 0))
    ),
    ""
  ),
  ""
)</f>
        <v>45602</v>
      </c>
      <c r="I32" s="99">
        <f t="array" ref="I32">IFERROR(
  IF(
    OR(
      INDEX(RAW_DATA!P:P, MATCH(A32, RAW_DATA!A:A, 0)) = "",
      INDEX(RAW_DATA!W:W, MATCH(A32, RAW_DATA!A:A, 0)) = "UNPAID"
    ),
    "",
    INDEX(RAW_DATA!S:S, MATCH(A32, RAW_DATA!A:A, 0))
  ),
  ""
)</f>
        <v>4933.3</v>
      </c>
      <c r="J32" s="99" t="str">
        <f t="array" ref="J32">IFERROR(
  IF(
    INDEX(RAW_DATA!P:P, MATCH(A32, RAW_DATA!A:A, 0)) = "",
    "Not Billed",
    INDEX(RAW_DATA!W:W, MATCH(A32, RAW_DATA!A:A, 0))
  ),
  "Not Billed"
)</f>
        <v>PAID</v>
      </c>
      <c r="K32" s="96" t="s">
        <v>1040</v>
      </c>
      <c r="L32" s="98">
        <v>45416</v>
      </c>
      <c r="M32" s="96" t="s">
        <v>1042</v>
      </c>
      <c r="N32" s="96"/>
      <c r="O32" s="92"/>
      <c r="P32" s="92"/>
      <c r="Q32" s="92"/>
      <c r="R32" s="92"/>
      <c r="S32" s="92"/>
      <c r="T32" s="92"/>
      <c r="U32" s="92"/>
      <c r="V32" s="92"/>
      <c r="W32" s="92"/>
      <c r="X32" s="92"/>
      <c r="Y32" s="92"/>
      <c r="Z32" s="92"/>
    </row>
    <row r="33" spans="1:26" ht="28.5" customHeight="1">
      <c r="A33" s="96" t="str">
        <f t="shared" si="0"/>
        <v>24S-032</v>
      </c>
      <c r="B33" s="96" t="s">
        <v>697</v>
      </c>
      <c r="C33" s="96" t="s">
        <v>1014</v>
      </c>
      <c r="D33" s="96">
        <v>91854</v>
      </c>
      <c r="E33" s="96">
        <v>139110</v>
      </c>
      <c r="F33" s="96" t="s">
        <v>1046</v>
      </c>
      <c r="G33" s="96" t="str">
        <f t="array" ref="G33">IFERROR(
  IF(INDEX(RAW_DATA!P:P, MATCH(A33, RAW_DATA!A:A, 0)) = "",
     "",
     INDEX(RAW_DATA!P:P, MATCH(A33, RAW_DATA!A:A, 0))
  ),
  ""
)</f>
        <v/>
      </c>
      <c r="H33" s="98" t="str">
        <f t="array" ref="H33">IFERROR(
  IF(
    ISNUMBER(MATCH(A33, RAW_DATA!A:A, 0)),
    IF(
      OR(
        INDEX(RAW_DATA!P:P, MATCH(A33, RAW_DATA!A:A, 0)) = "",
        INDEX(RAW_DATA!W:W, MATCH(A33, RAW_DATA!A:A, 0)) = "UNPAID"
      ),
      "",
      INDEX(RAW_DATA!V:V, MATCH(A33, RAW_DATA!A:A, 0))
    ),
    ""
  ),
  ""
)</f>
        <v/>
      </c>
      <c r="I33" s="99" t="str">
        <f t="array" ref="I33">IFERROR(
  IF(
    OR(
      INDEX(RAW_DATA!P:P, MATCH(A33, RAW_DATA!A:A, 0)) = "",
      INDEX(RAW_DATA!W:W, MATCH(A33, RAW_DATA!A:A, 0)) = "UNPAID"
    ),
    "",
    INDEX(RAW_DATA!S:S, MATCH(A33, RAW_DATA!A:A, 0))
  ),
  ""
)</f>
        <v/>
      </c>
      <c r="J33" s="99" t="str">
        <f t="array" ref="J33">IFERROR(
  IF(
    INDEX(RAW_DATA!P:P, MATCH(A33, RAW_DATA!A:A, 0)) = "",
    "Not Billed",
    INDEX(RAW_DATA!W:W, MATCH(A33, RAW_DATA!A:A, 0))
  ),
  "Not Billed"
)</f>
        <v>Not Billed</v>
      </c>
      <c r="K33" s="96" t="s">
        <v>1040</v>
      </c>
      <c r="L33" s="98">
        <v>45426</v>
      </c>
      <c r="M33" s="96" t="s">
        <v>1054</v>
      </c>
      <c r="N33" s="96"/>
      <c r="O33" s="92"/>
      <c r="P33" s="92"/>
      <c r="Q33" s="92"/>
      <c r="R33" s="92"/>
      <c r="S33" s="92"/>
      <c r="T33" s="92"/>
      <c r="U33" s="92"/>
      <c r="V33" s="92"/>
      <c r="W33" s="92"/>
      <c r="X33" s="92"/>
      <c r="Y33" s="92"/>
      <c r="Z33" s="92"/>
    </row>
    <row r="34" spans="1:26" ht="28.5" customHeight="1">
      <c r="A34" s="96" t="str">
        <f t="shared" si="0"/>
        <v>24S-033</v>
      </c>
      <c r="B34" s="96" t="s">
        <v>743</v>
      </c>
      <c r="C34" s="96" t="s">
        <v>657</v>
      </c>
      <c r="D34" s="96">
        <v>91809</v>
      </c>
      <c r="E34" s="96">
        <v>138991</v>
      </c>
      <c r="F34" s="96" t="s">
        <v>1043</v>
      </c>
      <c r="G34" s="96" t="str">
        <f t="array" ref="G34">IFERROR(
  IF(INDEX(RAW_DATA!P:P, MATCH(A34, RAW_DATA!A:A, 0)) = "",
     "",
     INDEX(RAW_DATA!P:P, MATCH(A34, RAW_DATA!A:A, 0))
  ),
  ""
)</f>
        <v/>
      </c>
      <c r="H34" s="98" t="str">
        <f t="array" ref="H34">IFERROR(
  IF(
    ISNUMBER(MATCH(A34, RAW_DATA!A:A, 0)),
    IF(
      OR(
        INDEX(RAW_DATA!P:P, MATCH(A34, RAW_DATA!A:A, 0)) = "",
        INDEX(RAW_DATA!W:W, MATCH(A34, RAW_DATA!A:A, 0)) = "UNPAID"
      ),
      "",
      INDEX(RAW_DATA!V:V, MATCH(A34, RAW_DATA!A:A, 0))
    ),
    ""
  ),
  ""
)</f>
        <v/>
      </c>
      <c r="I34" s="99" t="str">
        <f t="array" ref="I34">IFERROR(
  IF(
    OR(
      INDEX(RAW_DATA!P:P, MATCH(A34, RAW_DATA!A:A, 0)) = "",
      INDEX(RAW_DATA!W:W, MATCH(A34, RAW_DATA!A:A, 0)) = "UNPAID"
    ),
    "",
    INDEX(RAW_DATA!S:S, MATCH(A34, RAW_DATA!A:A, 0))
  ),
  ""
)</f>
        <v/>
      </c>
      <c r="J34" s="99" t="str">
        <f t="array" ref="J34">IFERROR(
  IF(
    INDEX(RAW_DATA!P:P, MATCH(A34, RAW_DATA!A:A, 0)) = "",
    "Not Billed",
    INDEX(RAW_DATA!W:W, MATCH(A34, RAW_DATA!A:A, 0))
  ),
  "Not Billed"
)</f>
        <v>Not Billed</v>
      </c>
      <c r="K34" s="96" t="s">
        <v>1040</v>
      </c>
      <c r="L34" s="98">
        <v>45421</v>
      </c>
      <c r="M34" s="96" t="s">
        <v>1055</v>
      </c>
      <c r="N34" s="96"/>
      <c r="O34" s="92"/>
      <c r="P34" s="92"/>
      <c r="Q34" s="92"/>
      <c r="R34" s="92"/>
      <c r="S34" s="92"/>
      <c r="T34" s="92"/>
      <c r="U34" s="92"/>
      <c r="V34" s="92"/>
      <c r="W34" s="92"/>
      <c r="X34" s="92"/>
      <c r="Y34" s="92"/>
      <c r="Z34" s="92"/>
    </row>
    <row r="35" spans="1:26" ht="28.5" customHeight="1">
      <c r="A35" s="96" t="str">
        <f t="shared" si="0"/>
        <v>24S-034</v>
      </c>
      <c r="B35" s="96" t="s">
        <v>743</v>
      </c>
      <c r="C35" s="96" t="s">
        <v>657</v>
      </c>
      <c r="D35" s="96">
        <v>91836</v>
      </c>
      <c r="E35" s="96">
        <v>138990</v>
      </c>
      <c r="F35" s="96" t="s">
        <v>1043</v>
      </c>
      <c r="G35" s="96" t="str">
        <f t="array" ref="G35">IFERROR(
  IF(INDEX(RAW_DATA!P:P, MATCH(A35, RAW_DATA!A:A, 0)) = "",
     "",
     INDEX(RAW_DATA!P:P, MATCH(A35, RAW_DATA!A:A, 0))
  ),
  ""
)</f>
        <v/>
      </c>
      <c r="H35" s="98" t="str">
        <f t="array" ref="H35">IFERROR(
  IF(
    ISNUMBER(MATCH(A35, RAW_DATA!A:A, 0)),
    IF(
      OR(
        INDEX(RAW_DATA!P:P, MATCH(A35, RAW_DATA!A:A, 0)) = "",
        INDEX(RAW_DATA!W:W, MATCH(A35, RAW_DATA!A:A, 0)) = "UNPAID"
      ),
      "",
      INDEX(RAW_DATA!V:V, MATCH(A35, RAW_DATA!A:A, 0))
    ),
    ""
  ),
  ""
)</f>
        <v/>
      </c>
      <c r="I35" s="99" t="str">
        <f t="array" ref="I35">IFERROR(
  IF(
    OR(
      INDEX(RAW_DATA!P:P, MATCH(A35, RAW_DATA!A:A, 0)) = "",
      INDEX(RAW_DATA!W:W, MATCH(A35, RAW_DATA!A:A, 0)) = "UNPAID"
    ),
    "",
    INDEX(RAW_DATA!S:S, MATCH(A35, RAW_DATA!A:A, 0))
  ),
  ""
)</f>
        <v/>
      </c>
      <c r="J35" s="99" t="str">
        <f t="array" ref="J35">IFERROR(
  IF(
    INDEX(RAW_DATA!P:P, MATCH(A35, RAW_DATA!A:A, 0)) = "",
    "Not Billed",
    INDEX(RAW_DATA!W:W, MATCH(A35, RAW_DATA!A:A, 0))
  ),
  "Not Billed"
)</f>
        <v>Not Billed</v>
      </c>
      <c r="K35" s="96" t="s">
        <v>1040</v>
      </c>
      <c r="L35" s="98">
        <v>45422</v>
      </c>
      <c r="M35" s="96" t="s">
        <v>1056</v>
      </c>
      <c r="N35" s="96"/>
      <c r="O35" s="92"/>
      <c r="P35" s="92"/>
      <c r="Q35" s="92"/>
      <c r="R35" s="92"/>
      <c r="S35" s="92"/>
      <c r="T35" s="92"/>
      <c r="U35" s="92"/>
      <c r="V35" s="92"/>
      <c r="W35" s="92"/>
      <c r="X35" s="92"/>
      <c r="Y35" s="92"/>
      <c r="Z35" s="92"/>
    </row>
    <row r="36" spans="1:26" ht="28.5" customHeight="1">
      <c r="A36" s="96" t="str">
        <f t="shared" si="0"/>
        <v>24S-035</v>
      </c>
      <c r="B36" s="96" t="s">
        <v>567</v>
      </c>
      <c r="C36" s="96" t="s">
        <v>657</v>
      </c>
      <c r="D36" s="96">
        <v>91801</v>
      </c>
      <c r="E36" s="96">
        <v>138692</v>
      </c>
      <c r="F36" s="96" t="s">
        <v>1043</v>
      </c>
      <c r="G36" s="96" t="str">
        <f t="array" ref="G36">IFERROR(
  IF(INDEX(RAW_DATA!P:P, MATCH(A36, RAW_DATA!A:A, 0)) = "",
     "",
     INDEX(RAW_DATA!P:P, MATCH(A36, RAW_DATA!A:A, 0))
  ),
  ""
)</f>
        <v/>
      </c>
      <c r="H36" s="98" t="str">
        <f t="array" ref="H36">IFERROR(
  IF(
    ISNUMBER(MATCH(A36, RAW_DATA!A:A, 0)),
    IF(
      OR(
        INDEX(RAW_DATA!P:P, MATCH(A36, RAW_DATA!A:A, 0)) = "",
        INDEX(RAW_DATA!W:W, MATCH(A36, RAW_DATA!A:A, 0)) = "UNPAID"
      ),
      "",
      INDEX(RAW_DATA!V:V, MATCH(A36, RAW_DATA!A:A, 0))
    ),
    ""
  ),
  ""
)</f>
        <v/>
      </c>
      <c r="I36" s="99" t="str">
        <f t="array" ref="I36">IFERROR(
  IF(
    OR(
      INDEX(RAW_DATA!P:P, MATCH(A36, RAW_DATA!A:A, 0)) = "",
      INDEX(RAW_DATA!W:W, MATCH(A36, RAW_DATA!A:A, 0)) = "UNPAID"
    ),
    "",
    INDEX(RAW_DATA!S:S, MATCH(A36, RAW_DATA!A:A, 0))
  ),
  ""
)</f>
        <v/>
      </c>
      <c r="J36" s="99" t="str">
        <f t="array" ref="J36">IFERROR(
  IF(
    INDEX(RAW_DATA!P:P, MATCH(A36, RAW_DATA!A:A, 0)) = "",
    "Not Billed",
    INDEX(RAW_DATA!W:W, MATCH(A36, RAW_DATA!A:A, 0))
  ),
  "Not Billed"
)</f>
        <v>Not Billed</v>
      </c>
      <c r="K36" s="96" t="s">
        <v>1040</v>
      </c>
      <c r="L36" s="98">
        <v>45422</v>
      </c>
      <c r="M36" s="96" t="s">
        <v>1056</v>
      </c>
      <c r="N36" s="96"/>
      <c r="O36" s="92"/>
      <c r="P36" s="92"/>
      <c r="Q36" s="92"/>
      <c r="R36" s="92"/>
      <c r="S36" s="92"/>
      <c r="T36" s="92"/>
      <c r="U36" s="92"/>
      <c r="V36" s="92"/>
      <c r="W36" s="92"/>
      <c r="X36" s="92"/>
      <c r="Y36" s="92"/>
      <c r="Z36" s="92"/>
    </row>
    <row r="37" spans="1:26" ht="28.5" customHeight="1">
      <c r="A37" s="96" t="str">
        <f t="shared" si="0"/>
        <v>24S-036</v>
      </c>
      <c r="B37" s="96" t="s">
        <v>567</v>
      </c>
      <c r="C37" s="96" t="s">
        <v>657</v>
      </c>
      <c r="D37" s="96">
        <v>91803</v>
      </c>
      <c r="E37" s="96">
        <v>138669</v>
      </c>
      <c r="F37" s="96" t="s">
        <v>1043</v>
      </c>
      <c r="G37" s="96" t="str">
        <f t="array" ref="G37">IFERROR(
  IF(INDEX(RAW_DATA!P:P, MATCH(A37, RAW_DATA!A:A, 0)) = "",
     "",
     INDEX(RAW_DATA!P:P, MATCH(A37, RAW_DATA!A:A, 0))
  ),
  ""
)</f>
        <v/>
      </c>
      <c r="H37" s="98" t="str">
        <f t="array" ref="H37">IFERROR(
  IF(
    ISNUMBER(MATCH(A37, RAW_DATA!A:A, 0)),
    IF(
      OR(
        INDEX(RAW_DATA!P:P, MATCH(A37, RAW_DATA!A:A, 0)) = "",
        INDEX(RAW_DATA!W:W, MATCH(A37, RAW_DATA!A:A, 0)) = "UNPAID"
      ),
      "",
      INDEX(RAW_DATA!V:V, MATCH(A37, RAW_DATA!A:A, 0))
    ),
    ""
  ),
  ""
)</f>
        <v/>
      </c>
      <c r="I37" s="99" t="str">
        <f t="array" ref="I37">IFERROR(
  IF(
    OR(
      INDEX(RAW_DATA!P:P, MATCH(A37, RAW_DATA!A:A, 0)) = "",
      INDEX(RAW_DATA!W:W, MATCH(A37, RAW_DATA!A:A, 0)) = "UNPAID"
    ),
    "",
    INDEX(RAW_DATA!S:S, MATCH(A37, RAW_DATA!A:A, 0))
  ),
  ""
)</f>
        <v/>
      </c>
      <c r="J37" s="99" t="str">
        <f t="array" ref="J37">IFERROR(
  IF(
    INDEX(RAW_DATA!P:P, MATCH(A37, RAW_DATA!A:A, 0)) = "",
    "Not Billed",
    INDEX(RAW_DATA!W:W, MATCH(A37, RAW_DATA!A:A, 0))
  ),
  "Not Billed"
)</f>
        <v>Not Billed</v>
      </c>
      <c r="K37" s="96" t="s">
        <v>1040</v>
      </c>
      <c r="L37" s="98">
        <v>45422</v>
      </c>
      <c r="M37" s="96" t="s">
        <v>1055</v>
      </c>
      <c r="N37" s="96"/>
      <c r="O37" s="92"/>
      <c r="P37" s="92"/>
      <c r="Q37" s="92"/>
      <c r="R37" s="92"/>
      <c r="S37" s="92"/>
      <c r="T37" s="92"/>
      <c r="U37" s="92"/>
      <c r="V37" s="92"/>
      <c r="W37" s="92"/>
      <c r="X37" s="92"/>
      <c r="Y37" s="92"/>
      <c r="Z37" s="92"/>
    </row>
    <row r="38" spans="1:26" ht="28.5" customHeight="1">
      <c r="A38" s="96" t="str">
        <f t="shared" si="0"/>
        <v>24S-037</v>
      </c>
      <c r="B38" s="96" t="s">
        <v>697</v>
      </c>
      <c r="C38" s="96" t="s">
        <v>1014</v>
      </c>
      <c r="D38" s="96">
        <v>91832</v>
      </c>
      <c r="E38" s="96">
        <v>139100</v>
      </c>
      <c r="F38" s="96" t="s">
        <v>1046</v>
      </c>
      <c r="G38" s="96" t="str">
        <f t="array" ref="G38">IFERROR(
  IF(INDEX(RAW_DATA!P:P, MATCH(A38, RAW_DATA!A:A, 0)) = "",
     "",
     INDEX(RAW_DATA!P:P, MATCH(A38, RAW_DATA!A:A, 0))
  ),
  ""
)</f>
        <v/>
      </c>
      <c r="H38" s="98" t="str">
        <f t="array" ref="H38">IFERROR(
  IF(
    ISNUMBER(MATCH(A38, RAW_DATA!A:A, 0)),
    IF(
      OR(
        INDEX(RAW_DATA!P:P, MATCH(A38, RAW_DATA!A:A, 0)) = "",
        INDEX(RAW_DATA!W:W, MATCH(A38, RAW_DATA!A:A, 0)) = "UNPAID"
      ),
      "",
      INDEX(RAW_DATA!V:V, MATCH(A38, RAW_DATA!A:A, 0))
    ),
    ""
  ),
  ""
)</f>
        <v/>
      </c>
      <c r="I38" s="99" t="str">
        <f t="array" ref="I38">IFERROR(
  IF(
    OR(
      INDEX(RAW_DATA!P:P, MATCH(A38, RAW_DATA!A:A, 0)) = "",
      INDEX(RAW_DATA!W:W, MATCH(A38, RAW_DATA!A:A, 0)) = "UNPAID"
    ),
    "",
    INDEX(RAW_DATA!S:S, MATCH(A38, RAW_DATA!A:A, 0))
  ),
  ""
)</f>
        <v/>
      </c>
      <c r="J38" s="99" t="str">
        <f t="array" ref="J38">IFERROR(
  IF(
    INDEX(RAW_DATA!P:P, MATCH(A38, RAW_DATA!A:A, 0)) = "",
    "Not Billed",
    INDEX(RAW_DATA!W:W, MATCH(A38, RAW_DATA!A:A, 0))
  ),
  "Not Billed"
)</f>
        <v>Not Billed</v>
      </c>
      <c r="K38" s="96" t="s">
        <v>1040</v>
      </c>
      <c r="L38" s="98">
        <v>45426</v>
      </c>
      <c r="M38" s="96" t="s">
        <v>1057</v>
      </c>
      <c r="N38" s="96"/>
      <c r="O38" s="92"/>
      <c r="P38" s="92"/>
      <c r="Q38" s="92"/>
      <c r="R38" s="92"/>
      <c r="S38" s="92"/>
      <c r="T38" s="92"/>
      <c r="U38" s="92"/>
      <c r="V38" s="92"/>
      <c r="W38" s="92"/>
      <c r="X38" s="92"/>
      <c r="Y38" s="92"/>
      <c r="Z38" s="92"/>
    </row>
    <row r="39" spans="1:26" ht="28.5" customHeight="1">
      <c r="A39" s="96" t="str">
        <f t="shared" si="0"/>
        <v>24S-038</v>
      </c>
      <c r="B39" s="96" t="s">
        <v>189</v>
      </c>
      <c r="C39" s="96" t="s">
        <v>1014</v>
      </c>
      <c r="D39" s="96">
        <v>91880</v>
      </c>
      <c r="E39" s="96">
        <v>139122</v>
      </c>
      <c r="F39" s="96" t="s">
        <v>1049</v>
      </c>
      <c r="G39" s="96" t="str">
        <f t="array" ref="G39">IFERROR(
  IF(INDEX(RAW_DATA!P:P, MATCH(A39, RAW_DATA!A:A, 0)) = "",
     "",
     INDEX(RAW_DATA!P:P, MATCH(A39, RAW_DATA!A:A, 0))
  ),
  ""
)</f>
        <v/>
      </c>
      <c r="H39" s="98" t="str">
        <f t="array" ref="H39">IFERROR(
  IF(
    ISNUMBER(MATCH(A39, RAW_DATA!A:A, 0)),
    IF(
      OR(
        INDEX(RAW_DATA!P:P, MATCH(A39, RAW_DATA!A:A, 0)) = "",
        INDEX(RAW_DATA!W:W, MATCH(A39, RAW_DATA!A:A, 0)) = "UNPAID"
      ),
      "",
      INDEX(RAW_DATA!V:V, MATCH(A39, RAW_DATA!A:A, 0))
    ),
    ""
  ),
  ""
)</f>
        <v/>
      </c>
      <c r="I39" s="99" t="str">
        <f t="array" ref="I39">IFERROR(
  IF(
    OR(
      INDEX(RAW_DATA!P:P, MATCH(A39, RAW_DATA!A:A, 0)) = "",
      INDEX(RAW_DATA!W:W, MATCH(A39, RAW_DATA!A:A, 0)) = "UNPAID"
    ),
    "",
    INDEX(RAW_DATA!S:S, MATCH(A39, RAW_DATA!A:A, 0))
  ),
  ""
)</f>
        <v/>
      </c>
      <c r="J39" s="99" t="str">
        <f t="array" ref="J39">IFERROR(
  IF(
    INDEX(RAW_DATA!P:P, MATCH(A39, RAW_DATA!A:A, 0)) = "",
    "Not Billed",
    INDEX(RAW_DATA!W:W, MATCH(A39, RAW_DATA!A:A, 0))
  ),
  "Not Billed"
)</f>
        <v>Not Billed</v>
      </c>
      <c r="K39" s="96" t="s">
        <v>1040</v>
      </c>
      <c r="L39" s="98">
        <v>45435</v>
      </c>
      <c r="M39" s="96"/>
      <c r="N39" s="96"/>
      <c r="O39" s="92"/>
      <c r="P39" s="92"/>
      <c r="Q39" s="92"/>
      <c r="R39" s="92"/>
      <c r="S39" s="92"/>
      <c r="T39" s="92"/>
      <c r="U39" s="92"/>
      <c r="V39" s="92"/>
      <c r="W39" s="92"/>
      <c r="X39" s="92"/>
      <c r="Y39" s="92"/>
      <c r="Z39" s="92"/>
    </row>
    <row r="40" spans="1:26" ht="28.5" customHeight="1">
      <c r="A40" s="96" t="str">
        <f t="shared" si="0"/>
        <v>24S-039</v>
      </c>
      <c r="B40" s="96" t="s">
        <v>854</v>
      </c>
      <c r="C40" s="96" t="s">
        <v>1014</v>
      </c>
      <c r="D40" s="96"/>
      <c r="E40" s="96"/>
      <c r="F40" s="96" t="s">
        <v>1041</v>
      </c>
      <c r="G40" s="96" t="str">
        <f t="array" ref="G40">IFERROR(
  IF(INDEX(RAW_DATA!P:P, MATCH(A40, RAW_DATA!A:A, 0)) = "",
     "",
     INDEX(RAW_DATA!P:P, MATCH(A40, RAW_DATA!A:A, 0))
  ),
  ""
)</f>
        <v/>
      </c>
      <c r="H40" s="98" t="str">
        <f t="array" ref="H40">IFERROR(
  IF(
    ISNUMBER(MATCH(A40, RAW_DATA!A:A, 0)),
    IF(
      OR(
        INDEX(RAW_DATA!P:P, MATCH(A40, RAW_DATA!A:A, 0)) = "",
        INDEX(RAW_DATA!W:W, MATCH(A40, RAW_DATA!A:A, 0)) = "UNPAID"
      ),
      "",
      INDEX(RAW_DATA!V:V, MATCH(A40, RAW_DATA!A:A, 0))
    ),
    ""
  ),
  ""
)</f>
        <v/>
      </c>
      <c r="I40" s="99" t="str">
        <f t="array" ref="I40">IFERROR(
  IF(
    OR(
      INDEX(RAW_DATA!P:P, MATCH(A40, RAW_DATA!A:A, 0)) = "",
      INDEX(RAW_DATA!W:W, MATCH(A40, RAW_DATA!A:A, 0)) = "UNPAID"
    ),
    "",
    INDEX(RAW_DATA!S:S, MATCH(A40, RAW_DATA!A:A, 0))
  ),
  ""
)</f>
        <v/>
      </c>
      <c r="J40" s="99" t="str">
        <f t="array" ref="J40">IFERROR(
  IF(
    INDEX(RAW_DATA!P:P, MATCH(A40, RAW_DATA!A:A, 0)) = "",
    "Not Billed",
    INDEX(RAW_DATA!W:W, MATCH(A40, RAW_DATA!A:A, 0))
  ),
  "Not Billed"
)</f>
        <v>Not Billed</v>
      </c>
      <c r="K40" s="96" t="s">
        <v>1040</v>
      </c>
      <c r="L40" s="98">
        <v>45443</v>
      </c>
      <c r="M40" s="96" t="s">
        <v>1042</v>
      </c>
      <c r="N40" s="96"/>
      <c r="O40" s="92"/>
      <c r="P40" s="92"/>
      <c r="Q40" s="92"/>
      <c r="R40" s="92"/>
      <c r="S40" s="92"/>
      <c r="T40" s="92"/>
      <c r="U40" s="92"/>
      <c r="V40" s="92"/>
      <c r="W40" s="92"/>
      <c r="X40" s="92"/>
      <c r="Y40" s="92"/>
      <c r="Z40" s="92"/>
    </row>
    <row r="41" spans="1:26" ht="28.5" customHeight="1">
      <c r="A41" s="96" t="str">
        <f t="shared" si="0"/>
        <v>24S-040</v>
      </c>
      <c r="B41" s="96" t="s">
        <v>676</v>
      </c>
      <c r="C41" s="96" t="s">
        <v>155</v>
      </c>
      <c r="D41" s="96"/>
      <c r="E41" s="96"/>
      <c r="F41" s="96" t="s">
        <v>1046</v>
      </c>
      <c r="G41" s="96" t="str">
        <f t="array" ref="G41">IFERROR(
  IF(INDEX(RAW_DATA!P:P, MATCH(A41, RAW_DATA!A:A, 0)) = "",
     "",
     INDEX(RAW_DATA!P:P, MATCH(A41, RAW_DATA!A:A, 0))
  ),
  ""
)</f>
        <v/>
      </c>
      <c r="H41" s="98" t="str">
        <f t="array" ref="H41">IFERROR(
  IF(
    ISNUMBER(MATCH(A41, RAW_DATA!A:A, 0)),
    IF(
      OR(
        INDEX(RAW_DATA!P:P, MATCH(A41, RAW_DATA!A:A, 0)) = "",
        INDEX(RAW_DATA!W:W, MATCH(A41, RAW_DATA!A:A, 0)) = "UNPAID"
      ),
      "",
      INDEX(RAW_DATA!V:V, MATCH(A41, RAW_DATA!A:A, 0))
    ),
    ""
  ),
  ""
)</f>
        <v/>
      </c>
      <c r="I41" s="99" t="str">
        <f t="array" ref="I41">IFERROR(
  IF(
    OR(
      INDEX(RAW_DATA!P:P, MATCH(A41, RAW_DATA!A:A, 0)) = "",
      INDEX(RAW_DATA!W:W, MATCH(A41, RAW_DATA!A:A, 0)) = "UNPAID"
    ),
    "",
    INDEX(RAW_DATA!S:S, MATCH(A41, RAW_DATA!A:A, 0))
  ),
  ""
)</f>
        <v/>
      </c>
      <c r="J41" s="99" t="str">
        <f t="array" ref="J41">IFERROR(
  IF(
    INDEX(RAW_DATA!P:P, MATCH(A41, RAW_DATA!A:A, 0)) = "",
    "Not Billed",
    INDEX(RAW_DATA!W:W, MATCH(A41, RAW_DATA!A:A, 0))
  ),
  "Not Billed"
)</f>
        <v>Not Billed</v>
      </c>
      <c r="K41" s="96" t="s">
        <v>1040</v>
      </c>
      <c r="L41" s="96"/>
      <c r="M41" s="96"/>
      <c r="N41" s="96"/>
      <c r="O41" s="92"/>
      <c r="P41" s="92"/>
      <c r="Q41" s="92"/>
      <c r="R41" s="92"/>
      <c r="S41" s="92"/>
      <c r="T41" s="92"/>
      <c r="U41" s="92"/>
      <c r="V41" s="92"/>
      <c r="W41" s="92"/>
      <c r="X41" s="92"/>
      <c r="Y41" s="92"/>
      <c r="Z41" s="92"/>
    </row>
    <row r="42" spans="1:26" ht="28.5" customHeight="1">
      <c r="A42" s="96" t="str">
        <f t="shared" si="0"/>
        <v>24S-041</v>
      </c>
      <c r="B42" s="96" t="s">
        <v>652</v>
      </c>
      <c r="C42" s="96" t="s">
        <v>1014</v>
      </c>
      <c r="D42" s="96"/>
      <c r="E42" s="96"/>
      <c r="F42" s="96" t="s">
        <v>1046</v>
      </c>
      <c r="G42" s="96">
        <f t="array" ref="G42">IFERROR(
  IF(INDEX(RAW_DATA!P:P, MATCH(A42, RAW_DATA!A:A, 0)) = "",
     "",
     INDEX(RAW_DATA!P:P, MATCH(A42, RAW_DATA!A:A, 0))
  ),
  ""
)</f>
        <v>136</v>
      </c>
      <c r="H42" s="98">
        <f t="array" ref="H42">IFERROR(
  IF(
    ISNUMBER(MATCH(A42, RAW_DATA!A:A, 0)),
    IF(
      OR(
        INDEX(RAW_DATA!P:P, MATCH(A42, RAW_DATA!A:A, 0)) = "",
        INDEX(RAW_DATA!W:W, MATCH(A42, RAW_DATA!A:A, 0)) = "UNPAID"
      ),
      "",
      INDEX(RAW_DATA!V:V, MATCH(A42, RAW_DATA!A:A, 0))
    ),
    ""
  ),
  ""
)</f>
        <v>45602</v>
      </c>
      <c r="I42" s="99">
        <f t="array" ref="I42">IFERROR(
  IF(
    OR(
      INDEX(RAW_DATA!P:P, MATCH(A42, RAW_DATA!A:A, 0)) = "",
      INDEX(RAW_DATA!W:W, MATCH(A42, RAW_DATA!A:A, 0)) = "UNPAID"
    ),
    "",
    INDEX(RAW_DATA!S:S, MATCH(A42, RAW_DATA!A:A, 0))
  ),
  ""
)</f>
        <v>3557.55</v>
      </c>
      <c r="J42" s="99" t="str">
        <f t="array" ref="J42">IFERROR(
  IF(
    INDEX(RAW_DATA!P:P, MATCH(A42, RAW_DATA!A:A, 0)) = "",
    "Not Billed",
    INDEX(RAW_DATA!W:W, MATCH(A42, RAW_DATA!A:A, 0))
  ),
  "Not Billed"
)</f>
        <v>PAID</v>
      </c>
      <c r="K42" s="96" t="s">
        <v>1040</v>
      </c>
      <c r="L42" s="96"/>
      <c r="M42" s="96" t="s">
        <v>1042</v>
      </c>
      <c r="N42" s="96"/>
      <c r="O42" s="92"/>
      <c r="P42" s="92"/>
      <c r="Q42" s="92"/>
      <c r="R42" s="92"/>
      <c r="S42" s="92"/>
      <c r="T42" s="92"/>
      <c r="U42" s="92"/>
      <c r="V42" s="92"/>
      <c r="W42" s="92"/>
      <c r="X42" s="92"/>
      <c r="Y42" s="92"/>
      <c r="Z42" s="92"/>
    </row>
    <row r="43" spans="1:26" ht="28.5" customHeight="1">
      <c r="A43" s="96" t="str">
        <f t="shared" si="0"/>
        <v>24S-042</v>
      </c>
      <c r="B43" s="96" t="s">
        <v>412</v>
      </c>
      <c r="C43" s="96" t="s">
        <v>1014</v>
      </c>
      <c r="D43" s="96"/>
      <c r="E43" s="96"/>
      <c r="F43" s="96" t="s">
        <v>1039</v>
      </c>
      <c r="G43" s="96">
        <f t="array" ref="G43">IFERROR(
  IF(INDEX(RAW_DATA!P:P, MATCH(A43, RAW_DATA!A:A, 0)) = "",
     "",
     INDEX(RAW_DATA!P:P, MATCH(A43, RAW_DATA!A:A, 0))
  ),
  ""
)</f>
        <v>200</v>
      </c>
      <c r="H43" s="98" t="str">
        <f t="array" ref="H43">IFERROR(
  IF(
    ISNUMBER(MATCH(A43, RAW_DATA!A:A, 0)),
    IF(
      OR(
        INDEX(RAW_DATA!P:P, MATCH(A43, RAW_DATA!A:A, 0)) = "",
        INDEX(RAW_DATA!W:W, MATCH(A43, RAW_DATA!A:A, 0)) = "UNPAID"
      ),
      "",
      INDEX(RAW_DATA!V:V, MATCH(A43, RAW_DATA!A:A, 0))
    ),
    ""
  ),
  ""
)</f>
        <v/>
      </c>
      <c r="I43" s="99" t="str">
        <f t="array" ref="I43">IFERROR(
  IF(
    OR(
      INDEX(RAW_DATA!P:P, MATCH(A43, RAW_DATA!A:A, 0)) = "",
      INDEX(RAW_DATA!W:W, MATCH(A43, RAW_DATA!A:A, 0)) = "UNPAID"
    ),
    "",
    INDEX(RAW_DATA!S:S, MATCH(A43, RAW_DATA!A:A, 0))
  ),
  ""
)</f>
        <v/>
      </c>
      <c r="J43" s="99" t="str">
        <f t="array" ref="J43">IFERROR(
  IF(
    INDEX(RAW_DATA!P:P, MATCH(A43, RAW_DATA!A:A, 0)) = "",
    "Not Billed",
    INDEX(RAW_DATA!W:W, MATCH(A43, RAW_DATA!A:A, 0))
  ),
  "Not Billed"
)</f>
        <v>UNPAID</v>
      </c>
      <c r="K43" s="96" t="s">
        <v>1040</v>
      </c>
      <c r="L43" s="96"/>
      <c r="M43" s="96"/>
      <c r="N43" s="96"/>
      <c r="O43" s="92"/>
      <c r="P43" s="92"/>
      <c r="Q43" s="92"/>
      <c r="R43" s="92"/>
      <c r="S43" s="92"/>
      <c r="T43" s="92"/>
      <c r="U43" s="92"/>
      <c r="V43" s="92"/>
      <c r="W43" s="92"/>
      <c r="X43" s="92"/>
      <c r="Y43" s="92"/>
      <c r="Z43" s="92"/>
    </row>
    <row r="44" spans="1:26" ht="28.5" customHeight="1">
      <c r="A44" s="96" t="str">
        <f t="shared" si="0"/>
        <v>24S-043</v>
      </c>
      <c r="B44" s="96" t="s">
        <v>739</v>
      </c>
      <c r="C44" s="96" t="s">
        <v>1014</v>
      </c>
      <c r="D44" s="96">
        <v>92211</v>
      </c>
      <c r="E44" s="96">
        <v>139298</v>
      </c>
      <c r="F44" s="96" t="s">
        <v>1043</v>
      </c>
      <c r="G44" s="96">
        <f t="array" ref="G44">IFERROR(
  IF(INDEX(RAW_DATA!P:P, MATCH(A44, RAW_DATA!A:A, 0)) = "",
     "",
     INDEX(RAW_DATA!P:P, MATCH(A44, RAW_DATA!A:A, 0))
  ),
  ""
)</f>
        <v>160</v>
      </c>
      <c r="H44" s="98">
        <f t="array" ref="H44">IFERROR(
  IF(
    ISNUMBER(MATCH(A44, RAW_DATA!A:A, 0)),
    IF(
      OR(
        INDEX(RAW_DATA!P:P, MATCH(A44, RAW_DATA!A:A, 0)) = "",
        INDEX(RAW_DATA!W:W, MATCH(A44, RAW_DATA!A:A, 0)) = "UNPAID"
      ),
      "",
      INDEX(RAW_DATA!V:V, MATCH(A44, RAW_DATA!A:A, 0))
    ),
    ""
  ),
  ""
)</f>
        <v>45789</v>
      </c>
      <c r="I44" s="99">
        <f t="array" ref="I44">IFERROR(
  IF(
    OR(
      INDEX(RAW_DATA!P:P, MATCH(A44, RAW_DATA!A:A, 0)) = "",
      INDEX(RAW_DATA!W:W, MATCH(A44, RAW_DATA!A:A, 0)) = "UNPAID"
    ),
    "",
    INDEX(RAW_DATA!S:S, MATCH(A44, RAW_DATA!A:A, 0))
  ),
  ""
)</f>
        <v>2152.98</v>
      </c>
      <c r="J44" s="99" t="str">
        <f t="array" ref="J44">IFERROR(
  IF(
    INDEX(RAW_DATA!P:P, MATCH(A44, RAW_DATA!A:A, 0)) = "",
    "Not Billed",
    INDEX(RAW_DATA!W:W, MATCH(A44, RAW_DATA!A:A, 0))
  ),
  "Not Billed"
)</f>
        <v>PAID</v>
      </c>
      <c r="K44" s="96" t="s">
        <v>1040</v>
      </c>
      <c r="L44" s="96"/>
      <c r="M44" s="96"/>
      <c r="N44" s="96"/>
      <c r="O44" s="92"/>
      <c r="P44" s="92"/>
      <c r="Q44" s="92"/>
      <c r="R44" s="92"/>
      <c r="S44" s="92"/>
      <c r="T44" s="92"/>
      <c r="U44" s="92"/>
      <c r="V44" s="92"/>
      <c r="W44" s="92"/>
      <c r="X44" s="92"/>
      <c r="Y44" s="92"/>
      <c r="Z44" s="92"/>
    </row>
    <row r="45" spans="1:26" ht="28.5" customHeight="1">
      <c r="A45" s="96" t="str">
        <f t="shared" si="0"/>
        <v>24S-044</v>
      </c>
      <c r="B45" s="96" t="s">
        <v>127</v>
      </c>
      <c r="C45" s="96" t="s">
        <v>28</v>
      </c>
      <c r="D45" s="96">
        <v>91863</v>
      </c>
      <c r="E45" s="96">
        <v>137129</v>
      </c>
      <c r="F45" s="96" t="s">
        <v>1041</v>
      </c>
      <c r="G45" s="96" t="str">
        <f t="array" ref="G45">IFERROR(
  IF(INDEX(RAW_DATA!P:P, MATCH(A45, RAW_DATA!A:A, 0)) = "",
     "",
     INDEX(RAW_DATA!P:P, MATCH(A45, RAW_DATA!A:A, 0))
  ),
  ""
)</f>
        <v/>
      </c>
      <c r="H45" s="98" t="str">
        <f t="array" ref="H45">IFERROR(
  IF(
    ISNUMBER(MATCH(A45, RAW_DATA!A:A, 0)),
    IF(
      OR(
        INDEX(RAW_DATA!P:P, MATCH(A45, RAW_DATA!A:A, 0)) = "",
        INDEX(RAW_DATA!W:W, MATCH(A45, RAW_DATA!A:A, 0)) = "UNPAID"
      ),
      "",
      INDEX(RAW_DATA!V:V, MATCH(A45, RAW_DATA!A:A, 0))
    ),
    ""
  ),
  ""
)</f>
        <v/>
      </c>
      <c r="I45" s="99" t="str">
        <f t="array" ref="I45">IFERROR(
  IF(
    OR(
      INDEX(RAW_DATA!P:P, MATCH(A45, RAW_DATA!A:A, 0)) = "",
      INDEX(RAW_DATA!W:W, MATCH(A45, RAW_DATA!A:A, 0)) = "UNPAID"
    ),
    "",
    INDEX(RAW_DATA!S:S, MATCH(A45, RAW_DATA!A:A, 0))
  ),
  ""
)</f>
        <v/>
      </c>
      <c r="J45" s="99" t="str">
        <f t="array" ref="J45">IFERROR(
  IF(
    INDEX(RAW_DATA!P:P, MATCH(A45, RAW_DATA!A:A, 0)) = "",
    "Not Billed",
    INDEX(RAW_DATA!W:W, MATCH(A45, RAW_DATA!A:A, 0))
  ),
  "Not Billed"
)</f>
        <v>Not Billed</v>
      </c>
      <c r="K45" s="96" t="s">
        <v>1040</v>
      </c>
      <c r="L45" s="98">
        <v>45440</v>
      </c>
      <c r="M45" s="96"/>
      <c r="N45" s="96"/>
      <c r="O45" s="92"/>
      <c r="P45" s="92"/>
      <c r="Q45" s="92"/>
      <c r="R45" s="92"/>
      <c r="S45" s="92"/>
      <c r="T45" s="92"/>
      <c r="U45" s="92"/>
      <c r="V45" s="92"/>
      <c r="W45" s="92"/>
      <c r="X45" s="92"/>
      <c r="Y45" s="92"/>
      <c r="Z45" s="92"/>
    </row>
    <row r="46" spans="1:26" ht="28.5" customHeight="1">
      <c r="A46" s="96" t="str">
        <f t="shared" si="0"/>
        <v>24S-045</v>
      </c>
      <c r="B46" s="96" t="s">
        <v>317</v>
      </c>
      <c r="C46" s="96" t="s">
        <v>657</v>
      </c>
      <c r="D46" s="96">
        <v>91953</v>
      </c>
      <c r="E46" s="96">
        <v>135593</v>
      </c>
      <c r="F46" s="96" t="s">
        <v>1043</v>
      </c>
      <c r="G46" s="96">
        <f t="array" ref="G46">IFERROR(
  IF(INDEX(RAW_DATA!P:P, MATCH(A46, RAW_DATA!A:A, 0)) = "",
     "",
     INDEX(RAW_DATA!P:P, MATCH(A46, RAW_DATA!A:A, 0))
  ),
  ""
)</f>
        <v>199</v>
      </c>
      <c r="H46" s="98">
        <f t="array" ref="H46">IFERROR(
  IF(
    ISNUMBER(MATCH(A46, RAW_DATA!A:A, 0)),
    IF(
      OR(
        INDEX(RAW_DATA!P:P, MATCH(A46, RAW_DATA!A:A, 0)) = "",
        INDEX(RAW_DATA!W:W, MATCH(A46, RAW_DATA!A:A, 0)) = "UNPAID"
      ),
      "",
      INDEX(RAW_DATA!V:V, MATCH(A46, RAW_DATA!A:A, 0))
    ),
    ""
  ),
  ""
)</f>
        <v>45831</v>
      </c>
      <c r="I46" s="99">
        <f t="array" ref="I46">IFERROR(
  IF(
    OR(
      INDEX(RAW_DATA!P:P, MATCH(A46, RAW_DATA!A:A, 0)) = "",
      INDEX(RAW_DATA!W:W, MATCH(A46, RAW_DATA!A:A, 0)) = "UNPAID"
    ),
    "",
    INDEX(RAW_DATA!S:S, MATCH(A46, RAW_DATA!A:A, 0))
  ),
  ""
)</f>
        <v>5530.33</v>
      </c>
      <c r="J46" s="99" t="str">
        <f t="array" ref="J46">IFERROR(
  IF(
    INDEX(RAW_DATA!P:P, MATCH(A46, RAW_DATA!A:A, 0)) = "",
    "Not Billed",
    INDEX(RAW_DATA!W:W, MATCH(A46, RAW_DATA!A:A, 0))
  ),
  "Not Billed"
)</f>
        <v>PAID</v>
      </c>
      <c r="K46" s="96" t="s">
        <v>1040</v>
      </c>
      <c r="L46" s="98">
        <v>45442</v>
      </c>
      <c r="M46" s="96"/>
      <c r="N46" s="96"/>
      <c r="O46" s="92"/>
      <c r="P46" s="92"/>
      <c r="Q46" s="92"/>
      <c r="R46" s="92"/>
      <c r="S46" s="92"/>
      <c r="T46" s="92"/>
      <c r="U46" s="92"/>
      <c r="V46" s="92"/>
      <c r="W46" s="92"/>
      <c r="X46" s="92"/>
      <c r="Y46" s="92"/>
      <c r="Z46" s="92"/>
    </row>
    <row r="47" spans="1:26" ht="28.5" customHeight="1">
      <c r="A47" s="96" t="str">
        <f t="shared" si="0"/>
        <v>24S-046</v>
      </c>
      <c r="B47" s="96" t="s">
        <v>776</v>
      </c>
      <c r="C47" s="96" t="s">
        <v>1014</v>
      </c>
      <c r="D47" s="96">
        <v>89229</v>
      </c>
      <c r="E47" s="96">
        <v>136104</v>
      </c>
      <c r="F47" s="96" t="s">
        <v>1043</v>
      </c>
      <c r="G47" s="96" t="str">
        <f t="array" ref="G47">IFERROR(
  IF(INDEX(RAW_DATA!P:P, MATCH(A47, RAW_DATA!A:A, 0)) = "",
     "",
     INDEX(RAW_DATA!P:P, MATCH(A47, RAW_DATA!A:A, 0))
  ),
  ""
)</f>
        <v/>
      </c>
      <c r="H47" s="98" t="str">
        <f t="array" ref="H47">IFERROR(
  IF(
    ISNUMBER(MATCH(A47, RAW_DATA!A:A, 0)),
    IF(
      OR(
        INDEX(RAW_DATA!P:P, MATCH(A47, RAW_DATA!A:A, 0)) = "",
        INDEX(RAW_DATA!W:W, MATCH(A47, RAW_DATA!A:A, 0)) = "UNPAID"
      ),
      "",
      INDEX(RAW_DATA!V:V, MATCH(A47, RAW_DATA!A:A, 0))
    ),
    ""
  ),
  ""
)</f>
        <v/>
      </c>
      <c r="I47" s="99" t="str">
        <f t="array" ref="I47">IFERROR(
  IF(
    OR(
      INDEX(RAW_DATA!P:P, MATCH(A47, RAW_DATA!A:A, 0)) = "",
      INDEX(RAW_DATA!W:W, MATCH(A47, RAW_DATA!A:A, 0)) = "UNPAID"
    ),
    "",
    INDEX(RAW_DATA!S:S, MATCH(A47, RAW_DATA!A:A, 0))
  ),
  ""
)</f>
        <v/>
      </c>
      <c r="J47" s="99" t="str">
        <f t="array" ref="J47">IFERROR(
  IF(
    INDEX(RAW_DATA!P:P, MATCH(A47, RAW_DATA!A:A, 0)) = "",
    "Not Billed",
    INDEX(RAW_DATA!W:W, MATCH(A47, RAW_DATA!A:A, 0))
  ),
  "Not Billed"
)</f>
        <v>Not Billed</v>
      </c>
      <c r="K47" s="96" t="s">
        <v>1040</v>
      </c>
      <c r="L47" s="98">
        <v>45446</v>
      </c>
      <c r="M47" s="96"/>
      <c r="N47" s="96"/>
      <c r="O47" s="92"/>
      <c r="P47" s="92"/>
      <c r="Q47" s="92"/>
      <c r="R47" s="92"/>
      <c r="S47" s="92"/>
      <c r="T47" s="92"/>
      <c r="U47" s="92"/>
      <c r="V47" s="92"/>
      <c r="W47" s="92"/>
      <c r="X47" s="92"/>
      <c r="Y47" s="92"/>
      <c r="Z47" s="92"/>
    </row>
    <row r="48" spans="1:26" ht="28.5" customHeight="1">
      <c r="A48" s="96" t="str">
        <f t="shared" si="0"/>
        <v>24S-047</v>
      </c>
      <c r="B48" s="96" t="s">
        <v>555</v>
      </c>
      <c r="C48" s="96" t="s">
        <v>1014</v>
      </c>
      <c r="D48" s="96">
        <v>91978</v>
      </c>
      <c r="E48" s="96">
        <v>139172</v>
      </c>
      <c r="F48" s="96" t="s">
        <v>1046</v>
      </c>
      <c r="G48" s="96" t="str">
        <f t="array" ref="G48">IFERROR(
  IF(INDEX(RAW_DATA!P:P, MATCH(A48, RAW_DATA!A:A, 0)) = "",
     "",
     INDEX(RAW_DATA!P:P, MATCH(A48, RAW_DATA!A:A, 0))
  ),
  ""
)</f>
        <v/>
      </c>
      <c r="H48" s="98" t="str">
        <f t="array" ref="H48">IFERROR(
  IF(
    ISNUMBER(MATCH(A48, RAW_DATA!A:A, 0)),
    IF(
      OR(
        INDEX(RAW_DATA!P:P, MATCH(A48, RAW_DATA!A:A, 0)) = "",
        INDEX(RAW_DATA!W:W, MATCH(A48, RAW_DATA!A:A, 0)) = "UNPAID"
      ),
      "",
      INDEX(RAW_DATA!V:V, MATCH(A48, RAW_DATA!A:A, 0))
    ),
    ""
  ),
  ""
)</f>
        <v/>
      </c>
      <c r="I48" s="99" t="str">
        <f t="array" ref="I48">IFERROR(
  IF(
    OR(
      INDEX(RAW_DATA!P:P, MATCH(A48, RAW_DATA!A:A, 0)) = "",
      INDEX(RAW_DATA!W:W, MATCH(A48, RAW_DATA!A:A, 0)) = "UNPAID"
    ),
    "",
    INDEX(RAW_DATA!S:S, MATCH(A48, RAW_DATA!A:A, 0))
  ),
  ""
)</f>
        <v/>
      </c>
      <c r="J48" s="99" t="str">
        <f t="array" ref="J48">IFERROR(
  IF(
    INDEX(RAW_DATA!P:P, MATCH(A48, RAW_DATA!A:A, 0)) = "",
    "Not Billed",
    INDEX(RAW_DATA!W:W, MATCH(A48, RAW_DATA!A:A, 0))
  ),
  "Not Billed"
)</f>
        <v>Not Billed</v>
      </c>
      <c r="K48" s="96" t="s">
        <v>1040</v>
      </c>
      <c r="L48" s="98">
        <v>45448</v>
      </c>
      <c r="M48" s="96"/>
      <c r="N48" s="96"/>
      <c r="O48" s="92"/>
      <c r="P48" s="92"/>
      <c r="Q48" s="92"/>
      <c r="R48" s="92"/>
      <c r="S48" s="92"/>
      <c r="T48" s="92"/>
      <c r="U48" s="92"/>
      <c r="V48" s="92"/>
      <c r="W48" s="92"/>
      <c r="X48" s="92"/>
      <c r="Y48" s="92"/>
      <c r="Z48" s="92"/>
    </row>
    <row r="49" spans="1:26" ht="28.5" customHeight="1">
      <c r="A49" s="96" t="str">
        <f t="shared" si="0"/>
        <v>24S-048</v>
      </c>
      <c r="B49" s="96" t="s">
        <v>407</v>
      </c>
      <c r="C49" s="96" t="s">
        <v>1014</v>
      </c>
      <c r="D49" s="96">
        <v>91997</v>
      </c>
      <c r="E49" s="96">
        <v>139182</v>
      </c>
      <c r="F49" s="96" t="s">
        <v>1039</v>
      </c>
      <c r="G49" s="96" t="str">
        <f t="array" ref="G49">IFERROR(
  IF(INDEX(RAW_DATA!P:P, MATCH(A49, RAW_DATA!A:A, 0)) = "",
     "",
     INDEX(RAW_DATA!P:P, MATCH(A49, RAW_DATA!A:A, 0))
  ),
  ""
)</f>
        <v/>
      </c>
      <c r="H49" s="98" t="str">
        <f t="array" ref="H49">IFERROR(
  IF(
    ISNUMBER(MATCH(A49, RAW_DATA!A:A, 0)),
    IF(
      OR(
        INDEX(RAW_DATA!P:P, MATCH(A49, RAW_DATA!A:A, 0)) = "",
        INDEX(RAW_DATA!W:W, MATCH(A49, RAW_DATA!A:A, 0)) = "UNPAID"
      ),
      "",
      INDEX(RAW_DATA!V:V, MATCH(A49, RAW_DATA!A:A, 0))
    ),
    ""
  ),
  ""
)</f>
        <v/>
      </c>
      <c r="I49" s="99" t="str">
        <f t="array" ref="I49">IFERROR(
  IF(
    OR(
      INDEX(RAW_DATA!P:P, MATCH(A49, RAW_DATA!A:A, 0)) = "",
      INDEX(RAW_DATA!W:W, MATCH(A49, RAW_DATA!A:A, 0)) = "UNPAID"
    ),
    "",
    INDEX(RAW_DATA!S:S, MATCH(A49, RAW_DATA!A:A, 0))
  ),
  ""
)</f>
        <v/>
      </c>
      <c r="J49" s="99" t="str">
        <f t="array" ref="J49">IFERROR(
  IF(
    INDEX(RAW_DATA!P:P, MATCH(A49, RAW_DATA!A:A, 0)) = "",
    "Not Billed",
    INDEX(RAW_DATA!W:W, MATCH(A49, RAW_DATA!A:A, 0))
  ),
  "Not Billed"
)</f>
        <v>Not Billed</v>
      </c>
      <c r="K49" s="96" t="s">
        <v>1040</v>
      </c>
      <c r="L49" s="98">
        <v>45453</v>
      </c>
      <c r="M49" s="96"/>
      <c r="N49" s="96"/>
      <c r="O49" s="92"/>
      <c r="P49" s="92"/>
      <c r="Q49" s="92"/>
      <c r="R49" s="92"/>
      <c r="S49" s="92"/>
      <c r="T49" s="92"/>
      <c r="U49" s="92"/>
      <c r="V49" s="92"/>
      <c r="W49" s="92"/>
      <c r="X49" s="92"/>
      <c r="Y49" s="92"/>
      <c r="Z49" s="92"/>
    </row>
    <row r="50" spans="1:26" ht="28.5" customHeight="1">
      <c r="A50" s="96" t="str">
        <f t="shared" si="0"/>
        <v>24S-049</v>
      </c>
      <c r="B50" s="96" t="s">
        <v>431</v>
      </c>
      <c r="C50" s="96" t="s">
        <v>657</v>
      </c>
      <c r="D50" s="96">
        <v>92097</v>
      </c>
      <c r="E50" s="96">
        <v>138655</v>
      </c>
      <c r="F50" s="96" t="s">
        <v>1043</v>
      </c>
      <c r="G50" s="96" t="str">
        <f t="array" ref="G50">IFERROR(
  IF(INDEX(RAW_DATA!P:P, MATCH(A50, RAW_DATA!A:A, 0)) = "",
     "",
     INDEX(RAW_DATA!P:P, MATCH(A50, RAW_DATA!A:A, 0))
  ),
  ""
)</f>
        <v/>
      </c>
      <c r="H50" s="98" t="str">
        <f t="array" ref="H50">IFERROR(
  IF(
    ISNUMBER(MATCH(A50, RAW_DATA!A:A, 0)),
    IF(
      OR(
        INDEX(RAW_DATA!P:P, MATCH(A50, RAW_DATA!A:A, 0)) = "",
        INDEX(RAW_DATA!W:W, MATCH(A50, RAW_DATA!A:A, 0)) = "UNPAID"
      ),
      "",
      INDEX(RAW_DATA!V:V, MATCH(A50, RAW_DATA!A:A, 0))
    ),
    ""
  ),
  ""
)</f>
        <v/>
      </c>
      <c r="I50" s="99" t="str">
        <f t="array" ref="I50">IFERROR(
  IF(
    OR(
      INDEX(RAW_DATA!P:P, MATCH(A50, RAW_DATA!A:A, 0)) = "",
      INDEX(RAW_DATA!W:W, MATCH(A50, RAW_DATA!A:A, 0)) = "UNPAID"
    ),
    "",
    INDEX(RAW_DATA!S:S, MATCH(A50, RAW_DATA!A:A, 0))
  ),
  ""
)</f>
        <v/>
      </c>
      <c r="J50" s="99" t="str">
        <f t="array" ref="J50">IFERROR(
  IF(
    INDEX(RAW_DATA!P:P, MATCH(A50, RAW_DATA!A:A, 0)) = "",
    "Not Billed",
    INDEX(RAW_DATA!W:W, MATCH(A50, RAW_DATA!A:A, 0))
  ),
  "Not Billed"
)</f>
        <v>Not Billed</v>
      </c>
      <c r="K50" s="96" t="s">
        <v>1040</v>
      </c>
      <c r="L50" s="98">
        <v>45455</v>
      </c>
      <c r="M50" s="96"/>
      <c r="N50" s="96" t="s">
        <v>1058</v>
      </c>
      <c r="O50" s="92"/>
      <c r="P50" s="92"/>
      <c r="Q50" s="92"/>
      <c r="R50" s="92"/>
      <c r="S50" s="92"/>
      <c r="T50" s="92"/>
      <c r="U50" s="92"/>
      <c r="V50" s="92"/>
      <c r="W50" s="92"/>
      <c r="X50" s="92"/>
      <c r="Y50" s="92"/>
      <c r="Z50" s="92"/>
    </row>
    <row r="51" spans="1:26" ht="28.5" customHeight="1">
      <c r="A51" s="96" t="str">
        <f t="shared" si="0"/>
        <v>24S-050</v>
      </c>
      <c r="B51" s="96" t="s">
        <v>813</v>
      </c>
      <c r="C51" s="96" t="s">
        <v>1014</v>
      </c>
      <c r="D51" s="96"/>
      <c r="E51" s="96"/>
      <c r="F51" s="96" t="s">
        <v>1043</v>
      </c>
      <c r="G51" s="96" t="str">
        <f t="array" ref="G51">IFERROR(
  IF(INDEX(RAW_DATA!P:P, MATCH(A51, RAW_DATA!A:A, 0)) = "",
     "",
     INDEX(RAW_DATA!P:P, MATCH(A51, RAW_DATA!A:A, 0))
  ),
  ""
)</f>
        <v/>
      </c>
      <c r="H51" s="98" t="str">
        <f t="array" ref="H51">IFERROR(
  IF(
    ISNUMBER(MATCH(A51, RAW_DATA!A:A, 0)),
    IF(
      OR(
        INDEX(RAW_DATA!P:P, MATCH(A51, RAW_DATA!A:A, 0)) = "",
        INDEX(RAW_DATA!W:W, MATCH(A51, RAW_DATA!A:A, 0)) = "UNPAID"
      ),
      "",
      INDEX(RAW_DATA!V:V, MATCH(A51, RAW_DATA!A:A, 0))
    ),
    ""
  ),
  ""
)</f>
        <v/>
      </c>
      <c r="I51" s="99" t="str">
        <f t="array" ref="I51">IFERROR(
  IF(
    OR(
      INDEX(RAW_DATA!P:P, MATCH(A51, RAW_DATA!A:A, 0)) = "",
      INDEX(RAW_DATA!W:W, MATCH(A51, RAW_DATA!A:A, 0)) = "UNPAID"
    ),
    "",
    INDEX(RAW_DATA!S:S, MATCH(A51, RAW_DATA!A:A, 0))
  ),
  ""
)</f>
        <v/>
      </c>
      <c r="J51" s="99" t="str">
        <f t="array" ref="J51">IFERROR(
  IF(
    INDEX(RAW_DATA!P:P, MATCH(A51, RAW_DATA!A:A, 0)) = "",
    "Not Billed",
    INDEX(RAW_DATA!W:W, MATCH(A51, RAW_DATA!A:A, 0))
  ),
  "Not Billed"
)</f>
        <v>Not Billed</v>
      </c>
      <c r="K51" s="96" t="s">
        <v>1040</v>
      </c>
      <c r="L51" s="98">
        <v>45457</v>
      </c>
      <c r="M51" s="96" t="s">
        <v>1042</v>
      </c>
      <c r="N51" s="96"/>
      <c r="O51" s="92"/>
      <c r="P51" s="92"/>
      <c r="Q51" s="92"/>
      <c r="R51" s="92"/>
      <c r="S51" s="92"/>
      <c r="T51" s="92"/>
      <c r="U51" s="92"/>
      <c r="V51" s="92"/>
      <c r="W51" s="92"/>
      <c r="X51" s="92"/>
      <c r="Y51" s="92"/>
      <c r="Z51" s="92"/>
    </row>
    <row r="52" spans="1:26" ht="28.5" customHeight="1">
      <c r="A52" s="96" t="str">
        <f t="shared" si="0"/>
        <v>24S-051</v>
      </c>
      <c r="B52" s="96" t="s">
        <v>548</v>
      </c>
      <c r="C52" s="96"/>
      <c r="D52" s="96">
        <v>92210</v>
      </c>
      <c r="E52" s="96">
        <v>139296</v>
      </c>
      <c r="F52" s="96" t="s">
        <v>1046</v>
      </c>
      <c r="G52" s="96">
        <f t="array" ref="G52">IFERROR(
  IF(INDEX(RAW_DATA!P:P, MATCH(A52, RAW_DATA!A:A, 0)) = "",
     "",
     INDEX(RAW_DATA!P:P, MATCH(A52, RAW_DATA!A:A, 0))
  ),
  ""
)</f>
        <v>174</v>
      </c>
      <c r="H52" s="98">
        <f t="array" ref="H52">IFERROR(
  IF(
    ISNUMBER(MATCH(A52, RAW_DATA!A:A, 0)),
    IF(
      OR(
        INDEX(RAW_DATA!P:P, MATCH(A52, RAW_DATA!A:A, 0)) = "",
        INDEX(RAW_DATA!W:W, MATCH(A52, RAW_DATA!A:A, 0)) = "UNPAID"
      ),
      "",
      INDEX(RAW_DATA!V:V, MATCH(A52, RAW_DATA!A:A, 0))
    ),
    ""
  ),
  ""
)</f>
        <v>45828</v>
      </c>
      <c r="I52" s="99">
        <f t="array" ref="I52">IFERROR(
  IF(
    OR(
      INDEX(RAW_DATA!P:P, MATCH(A52, RAW_DATA!A:A, 0)) = "",
      INDEX(RAW_DATA!W:W, MATCH(A52, RAW_DATA!A:A, 0)) = "UNPAID"
    ),
    "",
    INDEX(RAW_DATA!S:S, MATCH(A52, RAW_DATA!A:A, 0))
  ),
  ""
)</f>
        <v>1901</v>
      </c>
      <c r="J52" s="99" t="str">
        <f t="array" ref="J52">IFERROR(
  IF(
    INDEX(RAW_DATA!P:P, MATCH(A52, RAW_DATA!A:A, 0)) = "",
    "Not Billed",
    INDEX(RAW_DATA!W:W, MATCH(A52, RAW_DATA!A:A, 0))
  ),
  "Not Billed"
)</f>
        <v>PAID</v>
      </c>
      <c r="K52" s="96" t="s">
        <v>1040</v>
      </c>
      <c r="L52" s="98">
        <v>45464</v>
      </c>
      <c r="M52" s="96"/>
      <c r="N52" s="96"/>
      <c r="O52" s="92"/>
      <c r="P52" s="92"/>
      <c r="Q52" s="92"/>
      <c r="R52" s="92"/>
      <c r="S52" s="92"/>
      <c r="T52" s="92"/>
      <c r="U52" s="92"/>
      <c r="V52" s="92"/>
      <c r="W52" s="92"/>
      <c r="X52" s="92"/>
      <c r="Y52" s="92"/>
      <c r="Z52" s="92"/>
    </row>
    <row r="53" spans="1:26" ht="28.5" customHeight="1">
      <c r="A53" s="96" t="str">
        <f t="shared" si="0"/>
        <v>24S-052</v>
      </c>
      <c r="B53" s="96" t="s">
        <v>694</v>
      </c>
      <c r="C53" s="96" t="s">
        <v>1014</v>
      </c>
      <c r="D53" s="96">
        <v>92209</v>
      </c>
      <c r="E53" s="96">
        <v>139297</v>
      </c>
      <c r="F53" s="96" t="s">
        <v>1046</v>
      </c>
      <c r="G53" s="96" t="str">
        <f t="array" ref="G53">IFERROR(
  IF(INDEX(RAW_DATA!P:P, MATCH(A53, RAW_DATA!A:A, 0)) = "",
     "",
     INDEX(RAW_DATA!P:P, MATCH(A53, RAW_DATA!A:A, 0))
  ),
  ""
)</f>
        <v/>
      </c>
      <c r="H53" s="98" t="str">
        <f t="array" ref="H53">IFERROR(
  IF(
    ISNUMBER(MATCH(A53, RAW_DATA!A:A, 0)),
    IF(
      OR(
        INDEX(RAW_DATA!P:P, MATCH(A53, RAW_DATA!A:A, 0)) = "",
        INDEX(RAW_DATA!W:W, MATCH(A53, RAW_DATA!A:A, 0)) = "UNPAID"
      ),
      "",
      INDEX(RAW_DATA!V:V, MATCH(A53, RAW_DATA!A:A, 0))
    ),
    ""
  ),
  ""
)</f>
        <v/>
      </c>
      <c r="I53" s="99" t="str">
        <f t="array" ref="I53">IFERROR(
  IF(
    OR(
      INDEX(RAW_DATA!P:P, MATCH(A53, RAW_DATA!A:A, 0)) = "",
      INDEX(RAW_DATA!W:W, MATCH(A53, RAW_DATA!A:A, 0)) = "UNPAID"
    ),
    "",
    INDEX(RAW_DATA!S:S, MATCH(A53, RAW_DATA!A:A, 0))
  ),
  ""
)</f>
        <v/>
      </c>
      <c r="J53" s="99" t="str">
        <f t="array" ref="J53">IFERROR(
  IF(
    INDEX(RAW_DATA!P:P, MATCH(A53, RAW_DATA!A:A, 0)) = "",
    "Not Billed",
    INDEX(RAW_DATA!W:W, MATCH(A53, RAW_DATA!A:A, 0))
  ),
  "Not Billed"
)</f>
        <v>Not Billed</v>
      </c>
      <c r="K53" s="96" t="s">
        <v>1040</v>
      </c>
      <c r="L53" s="98">
        <v>45464</v>
      </c>
      <c r="M53" s="96"/>
      <c r="N53" s="96" t="s">
        <v>1059</v>
      </c>
      <c r="O53" s="92"/>
      <c r="P53" s="92"/>
      <c r="Q53" s="92"/>
      <c r="R53" s="92"/>
      <c r="S53" s="92"/>
      <c r="T53" s="92"/>
      <c r="U53" s="92"/>
      <c r="V53" s="92"/>
      <c r="W53" s="92"/>
      <c r="X53" s="92"/>
      <c r="Y53" s="92"/>
      <c r="Z53" s="92"/>
    </row>
    <row r="54" spans="1:26" ht="28.5" customHeight="1">
      <c r="A54" s="96" t="str">
        <f t="shared" si="0"/>
        <v>24S-053</v>
      </c>
      <c r="B54" s="96" t="s">
        <v>462</v>
      </c>
      <c r="C54" s="96" t="s">
        <v>1014</v>
      </c>
      <c r="D54" s="96">
        <v>92223</v>
      </c>
      <c r="E54" s="96">
        <v>139302</v>
      </c>
      <c r="F54" s="96" t="s">
        <v>1041</v>
      </c>
      <c r="G54" s="96" t="str">
        <f t="array" ref="G54">IFERROR(
  IF(INDEX(RAW_DATA!P:P, MATCH(A54, RAW_DATA!A:A, 0)) = "",
     "",
     INDEX(RAW_DATA!P:P, MATCH(A54, RAW_DATA!A:A, 0))
  ),
  ""
)</f>
        <v/>
      </c>
      <c r="H54" s="98" t="str">
        <f t="array" ref="H54">IFERROR(
  IF(
    ISNUMBER(MATCH(A54, RAW_DATA!A:A, 0)),
    IF(
      OR(
        INDEX(RAW_DATA!P:P, MATCH(A54, RAW_DATA!A:A, 0)) = "",
        INDEX(RAW_DATA!W:W, MATCH(A54, RAW_DATA!A:A, 0)) = "UNPAID"
      ),
      "",
      INDEX(RAW_DATA!V:V, MATCH(A54, RAW_DATA!A:A, 0))
    ),
    ""
  ),
  ""
)</f>
        <v/>
      </c>
      <c r="I54" s="99" t="str">
        <f t="array" ref="I54">IFERROR(
  IF(
    OR(
      INDEX(RAW_DATA!P:P, MATCH(A54, RAW_DATA!A:A, 0)) = "",
      INDEX(RAW_DATA!W:W, MATCH(A54, RAW_DATA!A:A, 0)) = "UNPAID"
    ),
    "",
    INDEX(RAW_DATA!S:S, MATCH(A54, RAW_DATA!A:A, 0))
  ),
  ""
)</f>
        <v/>
      </c>
      <c r="J54" s="99" t="str">
        <f t="array" ref="J54">IFERROR(
  IF(
    INDEX(RAW_DATA!P:P, MATCH(A54, RAW_DATA!A:A, 0)) = "",
    "Not Billed",
    INDEX(RAW_DATA!W:W, MATCH(A54, RAW_DATA!A:A, 0))
  ),
  "Not Billed"
)</f>
        <v>Not Billed</v>
      </c>
      <c r="K54" s="96" t="s">
        <v>1040</v>
      </c>
      <c r="L54" s="98">
        <v>45464</v>
      </c>
      <c r="M54" s="96"/>
      <c r="N54" s="96"/>
      <c r="O54" s="92"/>
      <c r="P54" s="92"/>
      <c r="Q54" s="92"/>
      <c r="R54" s="92"/>
      <c r="S54" s="92"/>
      <c r="T54" s="92"/>
      <c r="U54" s="92"/>
      <c r="V54" s="92"/>
      <c r="W54" s="92"/>
      <c r="X54" s="92"/>
      <c r="Y54" s="92"/>
      <c r="Z54" s="92"/>
    </row>
    <row r="55" spans="1:26" ht="28.5" customHeight="1">
      <c r="A55" s="96" t="str">
        <f t="shared" si="0"/>
        <v>24S-054</v>
      </c>
      <c r="B55" s="96" t="s">
        <v>234</v>
      </c>
      <c r="C55" s="96" t="s">
        <v>1014</v>
      </c>
      <c r="D55" s="96">
        <v>92352</v>
      </c>
      <c r="E55" s="96">
        <v>139348</v>
      </c>
      <c r="F55" s="96" t="s">
        <v>1048</v>
      </c>
      <c r="G55" s="96" t="str">
        <f t="array" ref="G55">IFERROR(
  IF(INDEX(RAW_DATA!P:P, MATCH(A55, RAW_DATA!A:A, 0)) = "",
     "",
     INDEX(RAW_DATA!P:P, MATCH(A55, RAW_DATA!A:A, 0))
  ),
  ""
)</f>
        <v/>
      </c>
      <c r="H55" s="98" t="str">
        <f t="array" ref="H55">IFERROR(
  IF(
    ISNUMBER(MATCH(A55, RAW_DATA!A:A, 0)),
    IF(
      OR(
        INDEX(RAW_DATA!P:P, MATCH(A55, RAW_DATA!A:A, 0)) = "",
        INDEX(RAW_DATA!W:W, MATCH(A55, RAW_DATA!A:A, 0)) = "UNPAID"
      ),
      "",
      INDEX(RAW_DATA!V:V, MATCH(A55, RAW_DATA!A:A, 0))
    ),
    ""
  ),
  ""
)</f>
        <v/>
      </c>
      <c r="I55" s="99" t="str">
        <f t="array" ref="I55">IFERROR(
  IF(
    OR(
      INDEX(RAW_DATA!P:P, MATCH(A55, RAW_DATA!A:A, 0)) = "",
      INDEX(RAW_DATA!W:W, MATCH(A55, RAW_DATA!A:A, 0)) = "UNPAID"
    ),
    "",
    INDEX(RAW_DATA!S:S, MATCH(A55, RAW_DATA!A:A, 0))
  ),
  ""
)</f>
        <v/>
      </c>
      <c r="J55" s="99" t="str">
        <f t="array" ref="J55">IFERROR(
  IF(
    INDEX(RAW_DATA!P:P, MATCH(A55, RAW_DATA!A:A, 0)) = "",
    "Not Billed",
    INDEX(RAW_DATA!W:W, MATCH(A55, RAW_DATA!A:A, 0))
  ),
  "Not Billed"
)</f>
        <v>Not Billed</v>
      </c>
      <c r="K55" s="96" t="s">
        <v>1040</v>
      </c>
      <c r="L55" s="98">
        <v>45475</v>
      </c>
      <c r="M55" s="96"/>
      <c r="N55" s="96"/>
      <c r="O55" s="92"/>
      <c r="P55" s="92"/>
      <c r="Q55" s="92"/>
      <c r="R55" s="92"/>
      <c r="S55" s="92"/>
      <c r="T55" s="92"/>
      <c r="U55" s="92"/>
      <c r="V55" s="92"/>
      <c r="W55" s="92"/>
      <c r="X55" s="92"/>
      <c r="Y55" s="92"/>
      <c r="Z55" s="92"/>
    </row>
    <row r="56" spans="1:26" ht="28.5" customHeight="1">
      <c r="A56" s="96" t="str">
        <f t="shared" si="0"/>
        <v>24S-055</v>
      </c>
      <c r="B56" s="96" t="s">
        <v>857</v>
      </c>
      <c r="C56" s="96" t="s">
        <v>1014</v>
      </c>
      <c r="D56" s="96">
        <v>92350</v>
      </c>
      <c r="E56" s="96">
        <v>139346</v>
      </c>
      <c r="F56" s="96" t="s">
        <v>1041</v>
      </c>
      <c r="G56" s="96">
        <f t="array" ref="G56">IFERROR(
  IF(INDEX(RAW_DATA!P:P, MATCH(A56, RAW_DATA!A:A, 0)) = "",
     "",
     INDEX(RAW_DATA!P:P, MATCH(A56, RAW_DATA!A:A, 0))
  ),
  ""
)</f>
        <v>170</v>
      </c>
      <c r="H56" s="98">
        <f t="array" ref="H56">IFERROR(
  IF(
    ISNUMBER(MATCH(A56, RAW_DATA!A:A, 0)),
    IF(
      OR(
        INDEX(RAW_DATA!P:P, MATCH(A56, RAW_DATA!A:A, 0)) = "",
        INDEX(RAW_DATA!W:W, MATCH(A56, RAW_DATA!A:A, 0)) = "UNPAID"
      ),
      "",
      INDEX(RAW_DATA!V:V, MATCH(A56, RAW_DATA!A:A, 0))
    ),
    ""
  ),
  ""
)</f>
        <v>45831</v>
      </c>
      <c r="I56" s="99">
        <f t="array" ref="I56">IFERROR(
  IF(
    OR(
      INDEX(RAW_DATA!P:P, MATCH(A56, RAW_DATA!A:A, 0)) = "",
      INDEX(RAW_DATA!W:W, MATCH(A56, RAW_DATA!A:A, 0)) = "UNPAID"
    ),
    "",
    INDEX(RAW_DATA!S:S, MATCH(A56, RAW_DATA!A:A, 0))
  ),
  ""
)</f>
        <v>17971.61</v>
      </c>
      <c r="J56" s="99" t="str">
        <f t="array" ref="J56">IFERROR(
  IF(
    INDEX(RAW_DATA!P:P, MATCH(A56, RAW_DATA!A:A, 0)) = "",
    "Not Billed",
    INDEX(RAW_DATA!W:W, MATCH(A56, RAW_DATA!A:A, 0))
  ),
  "Not Billed"
)</f>
        <v>PAID</v>
      </c>
      <c r="K56" s="96" t="s">
        <v>1040</v>
      </c>
      <c r="L56" s="98">
        <v>45485</v>
      </c>
      <c r="M56" s="96"/>
      <c r="N56" s="96"/>
      <c r="O56" s="92"/>
      <c r="P56" s="92"/>
      <c r="Q56" s="92"/>
      <c r="R56" s="92"/>
      <c r="S56" s="92"/>
      <c r="T56" s="92"/>
      <c r="U56" s="92"/>
      <c r="V56" s="92"/>
      <c r="W56" s="92"/>
      <c r="X56" s="92"/>
      <c r="Y56" s="92"/>
      <c r="Z56" s="92"/>
    </row>
    <row r="57" spans="1:26" ht="28.5" customHeight="1">
      <c r="A57" s="96" t="str">
        <f t="shared" si="0"/>
        <v>24S-056</v>
      </c>
      <c r="B57" s="96" t="s">
        <v>713</v>
      </c>
      <c r="C57" s="96" t="s">
        <v>155</v>
      </c>
      <c r="D57" s="96">
        <v>92299</v>
      </c>
      <c r="E57" s="96">
        <v>134515</v>
      </c>
      <c r="F57" s="96" t="s">
        <v>1046</v>
      </c>
      <c r="G57" s="96">
        <f t="array" ref="G57">IFERROR(
  IF(INDEX(RAW_DATA!P:P, MATCH(A57, RAW_DATA!A:A, 0)) = "",
     "",
     INDEX(RAW_DATA!P:P, MATCH(A57, RAW_DATA!A:A, 0))
  ),
  ""
)</f>
        <v>142</v>
      </c>
      <c r="H57" s="98">
        <f t="array" ref="H57">IFERROR(
  IF(
    ISNUMBER(MATCH(A57, RAW_DATA!A:A, 0)),
    IF(
      OR(
        INDEX(RAW_DATA!P:P, MATCH(A57, RAW_DATA!A:A, 0)) = "",
        INDEX(RAW_DATA!W:W, MATCH(A57, RAW_DATA!A:A, 0)) = "UNPAID"
      ),
      "",
      INDEX(RAW_DATA!V:V, MATCH(A57, RAW_DATA!A:A, 0))
    ),
    ""
  ),
  ""
)</f>
        <v>45696</v>
      </c>
      <c r="I57" s="99">
        <f t="array" ref="I57">IFERROR(
  IF(
    OR(
      INDEX(RAW_DATA!P:P, MATCH(A57, RAW_DATA!A:A, 0)) = "",
      INDEX(RAW_DATA!W:W, MATCH(A57, RAW_DATA!A:A, 0)) = "UNPAID"
    ),
    "",
    INDEX(RAW_DATA!S:S, MATCH(A57, RAW_DATA!A:A, 0))
  ),
  ""
)</f>
        <v>2273.91</v>
      </c>
      <c r="J57" s="99" t="str">
        <f t="array" ref="J57">IFERROR(
  IF(
    INDEX(RAW_DATA!P:P, MATCH(A57, RAW_DATA!A:A, 0)) = "",
    "Not Billed",
    INDEX(RAW_DATA!W:W, MATCH(A57, RAW_DATA!A:A, 0))
  ),
  "Not Billed"
)</f>
        <v>PAID</v>
      </c>
      <c r="K57" s="96" t="s">
        <v>1040</v>
      </c>
      <c r="L57" s="98">
        <v>45470</v>
      </c>
      <c r="M57" s="96"/>
      <c r="N57" s="96"/>
      <c r="O57" s="92"/>
      <c r="P57" s="92"/>
      <c r="Q57" s="92"/>
      <c r="R57" s="92"/>
      <c r="S57" s="92"/>
      <c r="T57" s="92"/>
      <c r="U57" s="92"/>
      <c r="V57" s="92"/>
      <c r="W57" s="92"/>
      <c r="X57" s="92"/>
      <c r="Y57" s="92"/>
      <c r="Z57" s="92"/>
    </row>
    <row r="58" spans="1:26" ht="28.5" customHeight="1">
      <c r="A58" s="96" t="str">
        <f t="shared" si="0"/>
        <v>24S-057</v>
      </c>
      <c r="B58" s="96" t="s">
        <v>833</v>
      </c>
      <c r="C58" s="96" t="s">
        <v>657</v>
      </c>
      <c r="D58" s="96">
        <v>92195</v>
      </c>
      <c r="E58" s="96">
        <v>138646</v>
      </c>
      <c r="F58" s="96" t="s">
        <v>1043</v>
      </c>
      <c r="G58" s="96" t="str">
        <f t="array" ref="G58">IFERROR(
  IF(INDEX(RAW_DATA!P:P, MATCH(A58, RAW_DATA!A:A, 0)) = "",
     "",
     INDEX(RAW_DATA!P:P, MATCH(A58, RAW_DATA!A:A, 0))
  ),
  ""
)</f>
        <v/>
      </c>
      <c r="H58" s="98" t="str">
        <f t="array" ref="H58">IFERROR(
  IF(
    ISNUMBER(MATCH(A58, RAW_DATA!A:A, 0)),
    IF(
      OR(
        INDEX(RAW_DATA!P:P, MATCH(A58, RAW_DATA!A:A, 0)) = "",
        INDEX(RAW_DATA!W:W, MATCH(A58, RAW_DATA!A:A, 0)) = "UNPAID"
      ),
      "",
      INDEX(RAW_DATA!V:V, MATCH(A58, RAW_DATA!A:A, 0))
    ),
    ""
  ),
  ""
)</f>
        <v/>
      </c>
      <c r="I58" s="99" t="str">
        <f t="array" ref="I58">IFERROR(
  IF(
    OR(
      INDEX(RAW_DATA!P:P, MATCH(A58, RAW_DATA!A:A, 0)) = "",
      INDEX(RAW_DATA!W:W, MATCH(A58, RAW_DATA!A:A, 0)) = "UNPAID"
    ),
    "",
    INDEX(RAW_DATA!S:S, MATCH(A58, RAW_DATA!A:A, 0))
  ),
  ""
)</f>
        <v/>
      </c>
      <c r="J58" s="99" t="str">
        <f t="array" ref="J58">IFERROR(
  IF(
    INDEX(RAW_DATA!P:P, MATCH(A58, RAW_DATA!A:A, 0)) = "",
    "Not Billed",
    INDEX(RAW_DATA!W:W, MATCH(A58, RAW_DATA!A:A, 0))
  ),
  "Not Billed"
)</f>
        <v>Not Billed</v>
      </c>
      <c r="K58" s="96" t="s">
        <v>1040</v>
      </c>
      <c r="L58" s="98">
        <v>45471</v>
      </c>
      <c r="M58" s="96"/>
      <c r="N58" s="96"/>
      <c r="O58" s="92"/>
      <c r="P58" s="92"/>
      <c r="Q58" s="92"/>
      <c r="R58" s="92"/>
      <c r="S58" s="92"/>
      <c r="T58" s="92"/>
      <c r="U58" s="92"/>
      <c r="V58" s="92"/>
      <c r="W58" s="92"/>
      <c r="X58" s="92"/>
      <c r="Y58" s="92"/>
      <c r="Z58" s="92"/>
    </row>
    <row r="59" spans="1:26" ht="28.5" customHeight="1">
      <c r="A59" s="96" t="str">
        <f t="shared" si="0"/>
        <v>24S-058</v>
      </c>
      <c r="B59" s="96" t="s">
        <v>899</v>
      </c>
      <c r="C59" s="96" t="s">
        <v>657</v>
      </c>
      <c r="D59" s="96">
        <v>92199</v>
      </c>
      <c r="E59" s="96">
        <v>138999</v>
      </c>
      <c r="F59" s="96" t="s">
        <v>1043</v>
      </c>
      <c r="G59" s="96" t="str">
        <f t="array" ref="G59">IFERROR(
  IF(INDEX(RAW_DATA!P:P, MATCH(A59, RAW_DATA!A:A, 0)) = "",
     "",
     INDEX(RAW_DATA!P:P, MATCH(A59, RAW_DATA!A:A, 0))
  ),
  ""
)</f>
        <v/>
      </c>
      <c r="H59" s="98" t="str">
        <f t="array" ref="H59">IFERROR(
  IF(
    ISNUMBER(MATCH(A59, RAW_DATA!A:A, 0)),
    IF(
      OR(
        INDEX(RAW_DATA!P:P, MATCH(A59, RAW_DATA!A:A, 0)) = "",
        INDEX(RAW_DATA!W:W, MATCH(A59, RAW_DATA!A:A, 0)) = "UNPAID"
      ),
      "",
      INDEX(RAW_DATA!V:V, MATCH(A59, RAW_DATA!A:A, 0))
    ),
    ""
  ),
  ""
)</f>
        <v/>
      </c>
      <c r="I59" s="99" t="str">
        <f t="array" ref="I59">IFERROR(
  IF(
    OR(
      INDEX(RAW_DATA!P:P, MATCH(A59, RAW_DATA!A:A, 0)) = "",
      INDEX(RAW_DATA!W:W, MATCH(A59, RAW_DATA!A:A, 0)) = "UNPAID"
    ),
    "",
    INDEX(RAW_DATA!S:S, MATCH(A59, RAW_DATA!A:A, 0))
  ),
  ""
)</f>
        <v/>
      </c>
      <c r="J59" s="99" t="str">
        <f t="array" ref="J59">IFERROR(
  IF(
    INDEX(RAW_DATA!P:P, MATCH(A59, RAW_DATA!A:A, 0)) = "",
    "Not Billed",
    INDEX(RAW_DATA!W:W, MATCH(A59, RAW_DATA!A:A, 0))
  ),
  "Not Billed"
)</f>
        <v>Not Billed</v>
      </c>
      <c r="K59" s="96" t="s">
        <v>1040</v>
      </c>
      <c r="L59" s="98">
        <v>45471</v>
      </c>
      <c r="M59" s="96"/>
      <c r="N59" s="96"/>
      <c r="O59" s="92"/>
      <c r="P59" s="92"/>
      <c r="Q59" s="92"/>
      <c r="R59" s="92"/>
      <c r="S59" s="92"/>
      <c r="T59" s="92"/>
      <c r="U59" s="92"/>
      <c r="V59" s="92"/>
      <c r="W59" s="92"/>
      <c r="X59" s="92"/>
      <c r="Y59" s="92"/>
      <c r="Z59" s="92"/>
    </row>
    <row r="60" spans="1:26" ht="28.5" customHeight="1">
      <c r="A60" s="96" t="str">
        <f t="shared" si="0"/>
        <v>24S-059</v>
      </c>
      <c r="B60" s="96" t="s">
        <v>652</v>
      </c>
      <c r="C60" s="96" t="s">
        <v>1014</v>
      </c>
      <c r="D60" s="96">
        <v>92007</v>
      </c>
      <c r="E60" s="96">
        <v>139199</v>
      </c>
      <c r="F60" s="96" t="s">
        <v>1046</v>
      </c>
      <c r="G60" s="96" t="str">
        <f t="array" ref="G60">IFERROR(
  IF(INDEX(RAW_DATA!P:P, MATCH(A60, RAW_DATA!A:A, 0)) = "",
     "",
     INDEX(RAW_DATA!P:P, MATCH(A60, RAW_DATA!A:A, 0))
  ),
  ""
)</f>
        <v/>
      </c>
      <c r="H60" s="98" t="str">
        <f t="array" ref="H60">IFERROR(
  IF(
    ISNUMBER(MATCH(A60, RAW_DATA!A:A, 0)),
    IF(
      OR(
        INDEX(RAW_DATA!P:P, MATCH(A60, RAW_DATA!A:A, 0)) = "",
        INDEX(RAW_DATA!W:W, MATCH(A60, RAW_DATA!A:A, 0)) = "UNPAID"
      ),
      "",
      INDEX(RAW_DATA!V:V, MATCH(A60, RAW_DATA!A:A, 0))
    ),
    ""
  ),
  ""
)</f>
        <v/>
      </c>
      <c r="I60" s="99" t="str">
        <f t="array" ref="I60">IFERROR(
  IF(
    OR(
      INDEX(RAW_DATA!P:P, MATCH(A60, RAW_DATA!A:A, 0)) = "",
      INDEX(RAW_DATA!W:W, MATCH(A60, RAW_DATA!A:A, 0)) = "UNPAID"
    ),
    "",
    INDEX(RAW_DATA!S:S, MATCH(A60, RAW_DATA!A:A, 0))
  ),
  ""
)</f>
        <v/>
      </c>
      <c r="J60" s="99" t="str">
        <f t="array" ref="J60">IFERROR(
  IF(
    INDEX(RAW_DATA!P:P, MATCH(A60, RAW_DATA!A:A, 0)) = "",
    "Not Billed",
    INDEX(RAW_DATA!W:W, MATCH(A60, RAW_DATA!A:A, 0))
  ),
  "Not Billed"
)</f>
        <v>Not Billed</v>
      </c>
      <c r="K60" s="96" t="s">
        <v>1040</v>
      </c>
      <c r="L60" s="98">
        <v>45474</v>
      </c>
      <c r="M60" s="96"/>
      <c r="N60" s="96"/>
      <c r="O60" s="92"/>
      <c r="P60" s="92"/>
      <c r="Q60" s="92"/>
      <c r="R60" s="92"/>
      <c r="S60" s="92"/>
      <c r="T60" s="92"/>
      <c r="U60" s="92"/>
      <c r="V60" s="92"/>
      <c r="W60" s="92"/>
      <c r="X60" s="92"/>
      <c r="Y60" s="92"/>
      <c r="Z60" s="92"/>
    </row>
    <row r="61" spans="1:26" ht="28.5" customHeight="1">
      <c r="A61" s="96" t="str">
        <f t="shared" si="0"/>
        <v>24S-060</v>
      </c>
      <c r="B61" s="96" t="s">
        <v>548</v>
      </c>
      <c r="C61" s="96" t="s">
        <v>1014</v>
      </c>
      <c r="D61" s="96">
        <v>92257</v>
      </c>
      <c r="E61" s="96">
        <v>139321</v>
      </c>
      <c r="F61" s="96" t="s">
        <v>1046</v>
      </c>
      <c r="G61" s="96">
        <f t="array" ref="G61">IFERROR(
  IF(INDEX(RAW_DATA!P:P, MATCH(A61, RAW_DATA!A:A, 0)) = "",
     "",
     INDEX(RAW_DATA!P:P, MATCH(A61, RAW_DATA!A:A, 0))
  ),
  ""
)</f>
        <v>153</v>
      </c>
      <c r="H61" s="98">
        <f t="array" ref="H61">IFERROR(
  IF(
    ISNUMBER(MATCH(A61, RAW_DATA!A:A, 0)),
    IF(
      OR(
        INDEX(RAW_DATA!P:P, MATCH(A61, RAW_DATA!A:A, 0)) = "",
        INDEX(RAW_DATA!W:W, MATCH(A61, RAW_DATA!A:A, 0)) = "UNPAID"
      ),
      "",
      INDEX(RAW_DATA!V:V, MATCH(A61, RAW_DATA!A:A, 0))
    ),
    ""
  ),
  ""
)</f>
        <v>45812</v>
      </c>
      <c r="I61" s="99">
        <f t="array" ref="I61">IFERROR(
  IF(
    OR(
      INDEX(RAW_DATA!P:P, MATCH(A61, RAW_DATA!A:A, 0)) = "",
      INDEX(RAW_DATA!W:W, MATCH(A61, RAW_DATA!A:A, 0)) = "UNPAID"
    ),
    "",
    INDEX(RAW_DATA!S:S, MATCH(A61, RAW_DATA!A:A, 0))
  ),
  ""
)</f>
        <v>6963.25</v>
      </c>
      <c r="J61" s="99" t="str">
        <f t="array" ref="J61">IFERROR(
  IF(
    INDEX(RAW_DATA!P:P, MATCH(A61, RAW_DATA!A:A, 0)) = "",
    "Not Billed",
    INDEX(RAW_DATA!W:W, MATCH(A61, RAW_DATA!A:A, 0))
  ),
  "Not Billed"
)</f>
        <v>PAID</v>
      </c>
      <c r="K61" s="96" t="s">
        <v>1040</v>
      </c>
      <c r="L61" s="98">
        <v>45475</v>
      </c>
      <c r="M61" s="96"/>
      <c r="N61" s="96"/>
      <c r="O61" s="92"/>
      <c r="P61" s="92"/>
      <c r="Q61" s="92"/>
      <c r="R61" s="92"/>
      <c r="S61" s="92"/>
      <c r="T61" s="92"/>
      <c r="U61" s="92"/>
      <c r="V61" s="92"/>
      <c r="W61" s="92"/>
      <c r="X61" s="92"/>
      <c r="Y61" s="92"/>
      <c r="Z61" s="92"/>
    </row>
    <row r="62" spans="1:26" ht="28.5" customHeight="1">
      <c r="A62" s="96" t="str">
        <f t="shared" si="0"/>
        <v>24S-061</v>
      </c>
      <c r="B62" s="96" t="s">
        <v>225</v>
      </c>
      <c r="C62" s="96" t="s">
        <v>1014</v>
      </c>
      <c r="D62" s="96">
        <v>92321</v>
      </c>
      <c r="E62" s="96">
        <v>139327</v>
      </c>
      <c r="F62" s="96" t="s">
        <v>1048</v>
      </c>
      <c r="G62" s="96" t="str">
        <f t="array" ref="G62">IFERROR(
  IF(INDEX(RAW_DATA!P:P, MATCH(A62, RAW_DATA!A:A, 0)) = "",
     "",
     INDEX(RAW_DATA!P:P, MATCH(A62, RAW_DATA!A:A, 0))
  ),
  ""
)</f>
        <v/>
      </c>
      <c r="H62" s="98" t="str">
        <f t="array" ref="H62">IFERROR(
  IF(
    ISNUMBER(MATCH(A62, RAW_DATA!A:A, 0)),
    IF(
      OR(
        INDEX(RAW_DATA!P:P, MATCH(A62, RAW_DATA!A:A, 0)) = "",
        INDEX(RAW_DATA!W:W, MATCH(A62, RAW_DATA!A:A, 0)) = "UNPAID"
      ),
      "",
      INDEX(RAW_DATA!V:V, MATCH(A62, RAW_DATA!A:A, 0))
    ),
    ""
  ),
  ""
)</f>
        <v/>
      </c>
      <c r="I62" s="99" t="str">
        <f t="array" ref="I62">IFERROR(
  IF(
    OR(
      INDEX(RAW_DATA!P:P, MATCH(A62, RAW_DATA!A:A, 0)) = "",
      INDEX(RAW_DATA!W:W, MATCH(A62, RAW_DATA!A:A, 0)) = "UNPAID"
    ),
    "",
    INDEX(RAW_DATA!S:S, MATCH(A62, RAW_DATA!A:A, 0))
  ),
  ""
)</f>
        <v/>
      </c>
      <c r="J62" s="99" t="str">
        <f t="array" ref="J62">IFERROR(
  IF(
    INDEX(RAW_DATA!P:P, MATCH(A62, RAW_DATA!A:A, 0)) = "",
    "Not Billed",
    INDEX(RAW_DATA!W:W, MATCH(A62, RAW_DATA!A:A, 0))
  ),
  "Not Billed"
)</f>
        <v>Not Billed</v>
      </c>
      <c r="K62" s="96" t="s">
        <v>1040</v>
      </c>
      <c r="L62" s="96"/>
      <c r="M62" s="96"/>
      <c r="N62" s="96"/>
      <c r="O62" s="92"/>
      <c r="P62" s="92"/>
      <c r="Q62" s="92"/>
      <c r="R62" s="92"/>
      <c r="S62" s="92"/>
      <c r="T62" s="92"/>
      <c r="U62" s="92"/>
      <c r="V62" s="92"/>
      <c r="W62" s="92"/>
      <c r="X62" s="92"/>
      <c r="Y62" s="92"/>
      <c r="Z62" s="92"/>
    </row>
    <row r="63" spans="1:26" ht="28.5" customHeight="1">
      <c r="A63" s="96" t="str">
        <f t="shared" si="0"/>
        <v>24S-062</v>
      </c>
      <c r="B63" s="96" t="s">
        <v>369</v>
      </c>
      <c r="C63" s="96" t="s">
        <v>1014</v>
      </c>
      <c r="D63" s="96">
        <v>92439</v>
      </c>
      <c r="E63" s="96">
        <v>139398</v>
      </c>
      <c r="F63" s="96" t="s">
        <v>1048</v>
      </c>
      <c r="G63" s="96">
        <f t="array" ref="G63">IFERROR(
  IF(INDEX(RAW_DATA!P:P, MATCH(A63, RAW_DATA!A:A, 0)) = "",
     "",
     INDEX(RAW_DATA!P:P, MATCH(A63, RAW_DATA!A:A, 0))
  ),
  ""
)</f>
        <v>246</v>
      </c>
      <c r="H63" s="98" t="str">
        <f t="array" ref="H63">IFERROR(
  IF(
    ISNUMBER(MATCH(A63, RAW_DATA!A:A, 0)),
    IF(
      OR(
        INDEX(RAW_DATA!P:P, MATCH(A63, RAW_DATA!A:A, 0)) = "",
        INDEX(RAW_DATA!W:W, MATCH(A63, RAW_DATA!A:A, 0)) = "UNPAID"
      ),
      "",
      INDEX(RAW_DATA!V:V, MATCH(A63, RAW_DATA!A:A, 0))
    ),
    ""
  ),
  ""
)</f>
        <v/>
      </c>
      <c r="I63" s="99" t="str">
        <f t="array" ref="I63">IFERROR(
  IF(
    OR(
      INDEX(RAW_DATA!P:P, MATCH(A63, RAW_DATA!A:A, 0)) = "",
      INDEX(RAW_DATA!W:W, MATCH(A63, RAW_DATA!A:A, 0)) = "UNPAID"
    ),
    "",
    INDEX(RAW_DATA!S:S, MATCH(A63, RAW_DATA!A:A, 0))
  ),
  ""
)</f>
        <v/>
      </c>
      <c r="J63" s="99" t="str">
        <f t="array" ref="J63">IFERROR(
  IF(
    INDEX(RAW_DATA!P:P, MATCH(A63, RAW_DATA!A:A, 0)) = "",
    "Not Billed",
    INDEX(RAW_DATA!W:W, MATCH(A63, RAW_DATA!A:A, 0))
  ),
  "Not Billed"
)</f>
        <v>UNPAID</v>
      </c>
      <c r="K63" s="96" t="s">
        <v>1040</v>
      </c>
      <c r="L63" s="98">
        <v>45483</v>
      </c>
      <c r="M63" s="96"/>
      <c r="N63" s="96"/>
      <c r="O63" s="92"/>
      <c r="P63" s="92"/>
      <c r="Q63" s="92"/>
      <c r="R63" s="92"/>
      <c r="S63" s="92"/>
      <c r="T63" s="92"/>
      <c r="U63" s="92"/>
      <c r="V63" s="92"/>
      <c r="W63" s="92"/>
      <c r="X63" s="92"/>
      <c r="Y63" s="92"/>
      <c r="Z63" s="92"/>
    </row>
    <row r="64" spans="1:26" ht="28.5" customHeight="1">
      <c r="A64" s="96" t="str">
        <f t="shared" si="0"/>
        <v>24S-063</v>
      </c>
      <c r="B64" s="96" t="s">
        <v>183</v>
      </c>
      <c r="C64" s="96" t="s">
        <v>155</v>
      </c>
      <c r="D64" s="96">
        <v>92557</v>
      </c>
      <c r="E64" s="96">
        <v>134178</v>
      </c>
      <c r="F64" s="96" t="s">
        <v>1043</v>
      </c>
      <c r="G64" s="96">
        <f t="array" ref="G64">IFERROR(
  IF(INDEX(RAW_DATA!P:P, MATCH(A64, RAW_DATA!A:A, 0)) = "",
     "",
     INDEX(RAW_DATA!P:P, MATCH(A64, RAW_DATA!A:A, 0))
  ),
  ""
)</f>
        <v>154</v>
      </c>
      <c r="H64" s="98">
        <f t="array" ref="H64">IFERROR(
  IF(
    ISNUMBER(MATCH(A64, RAW_DATA!A:A, 0)),
    IF(
      OR(
        INDEX(RAW_DATA!P:P, MATCH(A64, RAW_DATA!A:A, 0)) = "",
        INDEX(RAW_DATA!W:W, MATCH(A64, RAW_DATA!A:A, 0)) = "UNPAID"
      ),
      "",
      INDEX(RAW_DATA!V:V, MATCH(A64, RAW_DATA!A:A, 0))
    ),
    ""
  ),
  ""
)</f>
        <v>45820</v>
      </c>
      <c r="I64" s="99">
        <f t="array" ref="I64">IFERROR(
  IF(
    OR(
      INDEX(RAW_DATA!P:P, MATCH(A64, RAW_DATA!A:A, 0)) = "",
      INDEX(RAW_DATA!W:W, MATCH(A64, RAW_DATA!A:A, 0)) = "UNPAID"
    ),
    "",
    INDEX(RAW_DATA!S:S, MATCH(A64, RAW_DATA!A:A, 0))
  ),
  ""
)</f>
        <v>3574.99</v>
      </c>
      <c r="J64" s="99" t="str">
        <f t="array" ref="J64">IFERROR(
  IF(
    INDEX(RAW_DATA!P:P, MATCH(A64, RAW_DATA!A:A, 0)) = "",
    "Not Billed",
    INDEX(RAW_DATA!W:W, MATCH(A64, RAW_DATA!A:A, 0))
  ),
  "Not Billed"
)</f>
        <v>PAID</v>
      </c>
      <c r="K64" s="96" t="s">
        <v>1040</v>
      </c>
      <c r="L64" s="98">
        <v>45494</v>
      </c>
      <c r="M64" s="96"/>
      <c r="N64" s="96"/>
      <c r="O64" s="92"/>
      <c r="P64" s="92"/>
      <c r="Q64" s="92"/>
      <c r="R64" s="92"/>
      <c r="S64" s="92"/>
      <c r="T64" s="92"/>
      <c r="U64" s="92"/>
      <c r="V64" s="92"/>
      <c r="W64" s="92"/>
      <c r="X64" s="92"/>
      <c r="Y64" s="92"/>
      <c r="Z64" s="92"/>
    </row>
    <row r="65" spans="1:26" ht="28.5" customHeight="1">
      <c r="A65" s="96" t="str">
        <f t="shared" si="0"/>
        <v>24S-064</v>
      </c>
      <c r="B65" s="96" t="s">
        <v>234</v>
      </c>
      <c r="C65" s="96" t="s">
        <v>155</v>
      </c>
      <c r="D65" s="96">
        <v>92561</v>
      </c>
      <c r="E65" s="96">
        <v>134192</v>
      </c>
      <c r="F65" s="96" t="s">
        <v>1043</v>
      </c>
      <c r="G65" s="96">
        <f t="array" ref="G65">IFERROR(
  IF(INDEX(RAW_DATA!P:P, MATCH(A65, RAW_DATA!A:A, 0)) = "",
     "",
     INDEX(RAW_DATA!P:P, MATCH(A65, RAW_DATA!A:A, 0))
  ),
  ""
)</f>
        <v>150</v>
      </c>
      <c r="H65" s="98">
        <f t="array" ref="H65">IFERROR(
  IF(
    ISNUMBER(MATCH(A65, RAW_DATA!A:A, 0)),
    IF(
      OR(
        INDEX(RAW_DATA!P:P, MATCH(A65, RAW_DATA!A:A, 0)) = "",
        INDEX(RAW_DATA!W:W, MATCH(A65, RAW_DATA!A:A, 0)) = "UNPAID"
      ),
      "",
      INDEX(RAW_DATA!V:V, MATCH(A65, RAW_DATA!A:A, 0))
    ),
    ""
  ),
  ""
)</f>
        <v>45796</v>
      </c>
      <c r="I65" s="99">
        <f t="array" ref="I65">IFERROR(
  IF(
    OR(
      INDEX(RAW_DATA!P:P, MATCH(A65, RAW_DATA!A:A, 0)) = "",
      INDEX(RAW_DATA!W:W, MATCH(A65, RAW_DATA!A:A, 0)) = "UNPAID"
    ),
    "",
    INDEX(RAW_DATA!S:S, MATCH(A65, RAW_DATA!A:A, 0))
  ),
  ""
)</f>
        <v>2284.61</v>
      </c>
      <c r="J65" s="99" t="str">
        <f t="array" ref="J65">IFERROR(
  IF(
    INDEX(RAW_DATA!P:P, MATCH(A65, RAW_DATA!A:A, 0)) = "",
    "Not Billed",
    INDEX(RAW_DATA!W:W, MATCH(A65, RAW_DATA!A:A, 0))
  ),
  "Not Billed"
)</f>
        <v>PAID</v>
      </c>
      <c r="K65" s="96" t="s">
        <v>1040</v>
      </c>
      <c r="L65" s="98">
        <v>45494</v>
      </c>
      <c r="M65" s="96"/>
      <c r="N65" s="96"/>
      <c r="O65" s="92"/>
      <c r="P65" s="92"/>
      <c r="Q65" s="92"/>
      <c r="R65" s="92"/>
      <c r="S65" s="92"/>
      <c r="T65" s="92"/>
      <c r="U65" s="92"/>
      <c r="V65" s="92"/>
      <c r="W65" s="92"/>
      <c r="X65" s="92"/>
      <c r="Y65" s="92"/>
      <c r="Z65" s="92"/>
    </row>
    <row r="66" spans="1:26" ht="28.5" customHeight="1">
      <c r="A66" s="96" t="str">
        <f t="shared" si="0"/>
        <v>24S-065</v>
      </c>
      <c r="B66" s="96" t="s">
        <v>794</v>
      </c>
      <c r="C66" s="96" t="s">
        <v>155</v>
      </c>
      <c r="D66" s="96">
        <v>92564</v>
      </c>
      <c r="E66" s="96">
        <v>135804</v>
      </c>
      <c r="F66" s="96" t="s">
        <v>1043</v>
      </c>
      <c r="G66" s="96">
        <f t="array" ref="G66">IFERROR(
  IF(INDEX(RAW_DATA!P:P, MATCH(A66, RAW_DATA!A:A, 0)) = "",
     "",
     INDEX(RAW_DATA!P:P, MATCH(A66, RAW_DATA!A:A, 0))
  ),
  ""
)</f>
        <v>175</v>
      </c>
      <c r="H66" s="98" t="str">
        <f t="array" ref="H66">IFERROR(
  IF(
    ISNUMBER(MATCH(A66, RAW_DATA!A:A, 0)),
    IF(
      OR(
        INDEX(RAW_DATA!P:P, MATCH(A66, RAW_DATA!A:A, 0)) = "",
        INDEX(RAW_DATA!W:W, MATCH(A66, RAW_DATA!A:A, 0)) = "UNPAID"
      ),
      "",
      INDEX(RAW_DATA!V:V, MATCH(A66, RAW_DATA!A:A, 0))
    ),
    ""
  ),
  ""
)</f>
        <v/>
      </c>
      <c r="I66" s="99" t="str">
        <f t="array" ref="I66">IFERROR(
  IF(
    OR(
      INDEX(RAW_DATA!P:P, MATCH(A66, RAW_DATA!A:A, 0)) = "",
      INDEX(RAW_DATA!W:W, MATCH(A66, RAW_DATA!A:A, 0)) = "UNPAID"
    ),
    "",
    INDEX(RAW_DATA!S:S, MATCH(A66, RAW_DATA!A:A, 0))
  ),
  ""
)</f>
        <v/>
      </c>
      <c r="J66" s="99" t="str">
        <f t="array" ref="J66">IFERROR(
  IF(
    INDEX(RAW_DATA!P:P, MATCH(A66, RAW_DATA!A:A, 0)) = "",
    "Not Billed",
    INDEX(RAW_DATA!W:W, MATCH(A66, RAW_DATA!A:A, 0))
  ),
  "Not Billed"
)</f>
        <v>UNPAID</v>
      </c>
      <c r="K66" s="96" t="s">
        <v>1040</v>
      </c>
      <c r="L66" s="98">
        <v>45497</v>
      </c>
      <c r="M66" s="96"/>
      <c r="N66" s="96"/>
      <c r="O66" s="92"/>
      <c r="P66" s="92"/>
      <c r="Q66" s="92"/>
      <c r="R66" s="92"/>
      <c r="S66" s="92"/>
      <c r="T66" s="92"/>
      <c r="U66" s="92"/>
      <c r="V66" s="92"/>
      <c r="W66" s="92"/>
      <c r="X66" s="92"/>
      <c r="Y66" s="92"/>
      <c r="Z66" s="92"/>
    </row>
    <row r="67" spans="1:26" ht="28.5" customHeight="1">
      <c r="A67" s="96" t="str">
        <f t="shared" si="0"/>
        <v>24S-066</v>
      </c>
      <c r="B67" s="96" t="s">
        <v>297</v>
      </c>
      <c r="C67" s="96" t="s">
        <v>155</v>
      </c>
      <c r="D67" s="96">
        <v>92598</v>
      </c>
      <c r="E67" s="96">
        <v>134232</v>
      </c>
      <c r="F67" s="96" t="s">
        <v>1043</v>
      </c>
      <c r="G67" s="96">
        <f t="array" ref="G67">IFERROR(
  IF(INDEX(RAW_DATA!P:P, MATCH(A67, RAW_DATA!A:A, 0)) = "",
     "",
     INDEX(RAW_DATA!P:P, MATCH(A67, RAW_DATA!A:A, 0))
  ),
  ""
)</f>
        <v>225</v>
      </c>
      <c r="H67" s="98" t="str">
        <f t="array" ref="H67">IFERROR(
  IF(
    ISNUMBER(MATCH(A67, RAW_DATA!A:A, 0)),
    IF(
      OR(
        INDEX(RAW_DATA!P:P, MATCH(A67, RAW_DATA!A:A, 0)) = "",
        INDEX(RAW_DATA!W:W, MATCH(A67, RAW_DATA!A:A, 0)) = "UNPAID"
      ),
      "",
      INDEX(RAW_DATA!V:V, MATCH(A67, RAW_DATA!A:A, 0))
    ),
    ""
  ),
  ""
)</f>
        <v/>
      </c>
      <c r="I67" s="99" t="str">
        <f t="array" ref="I67">IFERROR(
  IF(
    OR(
      INDEX(RAW_DATA!P:P, MATCH(A67, RAW_DATA!A:A, 0)) = "",
      INDEX(RAW_DATA!W:W, MATCH(A67, RAW_DATA!A:A, 0)) = "UNPAID"
    ),
    "",
    INDEX(RAW_DATA!S:S, MATCH(A67, RAW_DATA!A:A, 0))
  ),
  ""
)</f>
        <v/>
      </c>
      <c r="J67" s="99" t="str">
        <f t="array" ref="J67">IFERROR(
  IF(
    INDEX(RAW_DATA!P:P, MATCH(A67, RAW_DATA!A:A, 0)) = "",
    "Not Billed",
    INDEX(RAW_DATA!W:W, MATCH(A67, RAW_DATA!A:A, 0))
  ),
  "Not Billed"
)</f>
        <v>UNPAID</v>
      </c>
      <c r="K67" s="96" t="s">
        <v>1040</v>
      </c>
      <c r="L67" s="98">
        <v>45497</v>
      </c>
      <c r="M67" s="96"/>
      <c r="N67" s="96"/>
      <c r="O67" s="92"/>
      <c r="P67" s="92"/>
      <c r="Q67" s="92"/>
      <c r="R67" s="92"/>
      <c r="S67" s="92"/>
      <c r="T67" s="92"/>
      <c r="U67" s="92"/>
      <c r="V67" s="92"/>
      <c r="W67" s="92"/>
      <c r="X67" s="92"/>
      <c r="Y67" s="92"/>
      <c r="Z67" s="92"/>
    </row>
    <row r="68" spans="1:26" ht="28.5" customHeight="1">
      <c r="A68" s="96" t="str">
        <f t="shared" si="0"/>
        <v>24S-067</v>
      </c>
      <c r="B68" s="96" t="s">
        <v>823</v>
      </c>
      <c r="C68" s="96" t="s">
        <v>155</v>
      </c>
      <c r="D68" s="96">
        <v>92576</v>
      </c>
      <c r="E68" s="96">
        <v>135143</v>
      </c>
      <c r="F68" s="96" t="s">
        <v>1043</v>
      </c>
      <c r="G68" s="96">
        <f t="array" ref="G68">IFERROR(
  IF(INDEX(RAW_DATA!P:P, MATCH(A68, RAW_DATA!A:A, 0)) = "",
     "",
     INDEX(RAW_DATA!P:P, MATCH(A68, RAW_DATA!A:A, 0))
  ),
  ""
)</f>
        <v>145</v>
      </c>
      <c r="H68" s="98">
        <f t="array" ref="H68">IFERROR(
  IF(
    ISNUMBER(MATCH(A68, RAW_DATA!A:A, 0)),
    IF(
      OR(
        INDEX(RAW_DATA!P:P, MATCH(A68, RAW_DATA!A:A, 0)) = "",
        INDEX(RAW_DATA!W:W, MATCH(A68, RAW_DATA!A:A, 0)) = "UNPAID"
      ),
      "",
      INDEX(RAW_DATA!V:V, MATCH(A68, RAW_DATA!A:A, 0))
    ),
    ""
  ),
  ""
)</f>
        <v>45679</v>
      </c>
      <c r="I68" s="99">
        <f t="array" ref="I68">IFERROR(
  IF(
    OR(
      INDEX(RAW_DATA!P:P, MATCH(A68, RAW_DATA!A:A, 0)) = "",
      INDEX(RAW_DATA!W:W, MATCH(A68, RAW_DATA!A:A, 0)) = "UNPAID"
    ),
    "",
    INDEX(RAW_DATA!S:S, MATCH(A68, RAW_DATA!A:A, 0))
  ),
  ""
)</f>
        <v>2338.38</v>
      </c>
      <c r="J68" s="99" t="str">
        <f t="array" ref="J68">IFERROR(
  IF(
    INDEX(RAW_DATA!P:P, MATCH(A68, RAW_DATA!A:A, 0)) = "",
    "Not Billed",
    INDEX(RAW_DATA!W:W, MATCH(A68, RAW_DATA!A:A, 0))
  ),
  "Not Billed"
)</f>
        <v>PAID</v>
      </c>
      <c r="K68" s="96" t="s">
        <v>1040</v>
      </c>
      <c r="L68" s="98">
        <v>45497</v>
      </c>
      <c r="M68" s="96"/>
      <c r="N68" s="96"/>
      <c r="O68" s="92"/>
      <c r="P68" s="92"/>
      <c r="Q68" s="92"/>
      <c r="R68" s="92"/>
      <c r="S68" s="92"/>
      <c r="T68" s="92"/>
      <c r="U68" s="92"/>
      <c r="V68" s="92"/>
      <c r="W68" s="92"/>
      <c r="X68" s="92"/>
      <c r="Y68" s="92"/>
      <c r="Z68" s="92"/>
    </row>
    <row r="69" spans="1:26" ht="28.5" customHeight="1">
      <c r="A69" s="96" t="str">
        <f t="shared" si="0"/>
        <v>24S-068</v>
      </c>
      <c r="B69" s="96" t="s">
        <v>177</v>
      </c>
      <c r="C69" s="96" t="s">
        <v>155</v>
      </c>
      <c r="D69" s="96">
        <v>92638</v>
      </c>
      <c r="E69" s="96">
        <v>134176</v>
      </c>
      <c r="F69" s="96" t="s">
        <v>1043</v>
      </c>
      <c r="G69" s="96">
        <f t="array" ref="G69">IFERROR(
  IF(INDEX(RAW_DATA!P:P, MATCH(A69, RAW_DATA!A:A, 0)) = "",
     "",
     INDEX(RAW_DATA!P:P, MATCH(A69, RAW_DATA!A:A, 0))
  ),
  ""
)</f>
        <v>185</v>
      </c>
      <c r="H69" s="98" t="str">
        <f t="array" ref="H69">IFERROR(
  IF(
    ISNUMBER(MATCH(A69, RAW_DATA!A:A, 0)),
    IF(
      OR(
        INDEX(RAW_DATA!P:P, MATCH(A69, RAW_DATA!A:A, 0)) = "",
        INDEX(RAW_DATA!W:W, MATCH(A69, RAW_DATA!A:A, 0)) = "UNPAID"
      ),
      "",
      INDEX(RAW_DATA!V:V, MATCH(A69, RAW_DATA!A:A, 0))
    ),
    ""
  ),
  ""
)</f>
        <v/>
      </c>
      <c r="I69" s="99" t="str">
        <f t="array" ref="I69">IFERROR(
  IF(
    OR(
      INDEX(RAW_DATA!P:P, MATCH(A69, RAW_DATA!A:A, 0)) = "",
      INDEX(RAW_DATA!W:W, MATCH(A69, RAW_DATA!A:A, 0)) = "UNPAID"
    ),
    "",
    INDEX(RAW_DATA!S:S, MATCH(A69, RAW_DATA!A:A, 0))
  ),
  ""
)</f>
        <v/>
      </c>
      <c r="J69" s="99" t="str">
        <f t="array" ref="J69">IFERROR(
  IF(
    INDEX(RAW_DATA!P:P, MATCH(A69, RAW_DATA!A:A, 0)) = "",
    "Not Billed",
    INDEX(RAW_DATA!W:W, MATCH(A69, RAW_DATA!A:A, 0))
  ),
  "Not Billed"
)</f>
        <v>UNPAID</v>
      </c>
      <c r="K69" s="96" t="s">
        <v>1040</v>
      </c>
      <c r="L69" s="98">
        <v>45497</v>
      </c>
      <c r="M69" s="96"/>
      <c r="N69" s="96"/>
      <c r="O69" s="92"/>
      <c r="P69" s="92"/>
      <c r="Q69" s="92"/>
      <c r="R69" s="92"/>
      <c r="S69" s="92"/>
      <c r="T69" s="92"/>
      <c r="U69" s="92"/>
      <c r="V69" s="92"/>
      <c r="W69" s="92"/>
      <c r="X69" s="92"/>
      <c r="Y69" s="92"/>
      <c r="Z69" s="92"/>
    </row>
    <row r="70" spans="1:26" ht="28.5" customHeight="1">
      <c r="A70" s="96" t="str">
        <f t="shared" si="0"/>
        <v>24S-069</v>
      </c>
      <c r="B70" s="96" t="s">
        <v>388</v>
      </c>
      <c r="C70" s="96" t="s">
        <v>155</v>
      </c>
      <c r="D70" s="96">
        <v>92644</v>
      </c>
      <c r="E70" s="96">
        <v>134311</v>
      </c>
      <c r="F70" s="96" t="s">
        <v>1043</v>
      </c>
      <c r="G70" s="96">
        <f t="array" ref="G70">IFERROR(
  IF(INDEX(RAW_DATA!P:P, MATCH(A70, RAW_DATA!A:A, 0)) = "",
     "",
     INDEX(RAW_DATA!P:P, MATCH(A70, RAW_DATA!A:A, 0))
  ),
  ""
)</f>
        <v>208</v>
      </c>
      <c r="H70" s="98" t="str">
        <f t="array" ref="H70">IFERROR(
  IF(
    ISNUMBER(MATCH(A70, RAW_DATA!A:A, 0)),
    IF(
      OR(
        INDEX(RAW_DATA!P:P, MATCH(A70, RAW_DATA!A:A, 0)) = "",
        INDEX(RAW_DATA!W:W, MATCH(A70, RAW_DATA!A:A, 0)) = "UNPAID"
      ),
      "",
      INDEX(RAW_DATA!V:V, MATCH(A70, RAW_DATA!A:A, 0))
    ),
    ""
  ),
  ""
)</f>
        <v/>
      </c>
      <c r="I70" s="99" t="str">
        <f t="array" ref="I70">IFERROR(
  IF(
    OR(
      INDEX(RAW_DATA!P:P, MATCH(A70, RAW_DATA!A:A, 0)) = "",
      INDEX(RAW_DATA!W:W, MATCH(A70, RAW_DATA!A:A, 0)) = "UNPAID"
    ),
    "",
    INDEX(RAW_DATA!S:S, MATCH(A70, RAW_DATA!A:A, 0))
  ),
  ""
)</f>
        <v/>
      </c>
      <c r="J70" s="99" t="str">
        <f t="array" ref="J70">IFERROR(
  IF(
    INDEX(RAW_DATA!P:P, MATCH(A70, RAW_DATA!A:A, 0)) = "",
    "Not Billed",
    INDEX(RAW_DATA!W:W, MATCH(A70, RAW_DATA!A:A, 0))
  ),
  "Not Billed"
)</f>
        <v>UNPAID</v>
      </c>
      <c r="K70" s="96" t="s">
        <v>1040</v>
      </c>
      <c r="L70" s="98">
        <v>45497</v>
      </c>
      <c r="M70" s="96"/>
      <c r="N70" s="96"/>
      <c r="O70" s="92"/>
      <c r="P70" s="92"/>
      <c r="Q70" s="92"/>
      <c r="R70" s="92"/>
      <c r="S70" s="92"/>
      <c r="T70" s="92"/>
      <c r="U70" s="92"/>
      <c r="V70" s="92"/>
      <c r="W70" s="92"/>
      <c r="X70" s="92"/>
      <c r="Y70" s="92"/>
      <c r="Z70" s="92"/>
    </row>
    <row r="71" spans="1:26" ht="28.5" customHeight="1">
      <c r="A71" s="96" t="str">
        <f t="shared" si="0"/>
        <v>24S-070</v>
      </c>
      <c r="B71" s="96" t="s">
        <v>913</v>
      </c>
      <c r="C71" s="96" t="s">
        <v>1014</v>
      </c>
      <c r="D71" s="96">
        <v>85247</v>
      </c>
      <c r="E71" s="96">
        <v>131479</v>
      </c>
      <c r="F71" s="96" t="s">
        <v>1041</v>
      </c>
      <c r="G71" s="96" t="str">
        <f t="array" ref="G71">IFERROR(
  IF(INDEX(RAW_DATA!P:P, MATCH(A71, RAW_DATA!A:A, 0)) = "",
     "",
     INDEX(RAW_DATA!P:P, MATCH(A71, RAW_DATA!A:A, 0))
  ),
  ""
)</f>
        <v/>
      </c>
      <c r="H71" s="98" t="str">
        <f t="array" ref="H71">IFERROR(
  IF(
    ISNUMBER(MATCH(A71, RAW_DATA!A:A, 0)),
    IF(
      OR(
        INDEX(RAW_DATA!P:P, MATCH(A71, RAW_DATA!A:A, 0)) = "",
        INDEX(RAW_DATA!W:W, MATCH(A71, RAW_DATA!A:A, 0)) = "UNPAID"
      ),
      "",
      INDEX(RAW_DATA!V:V, MATCH(A71, RAW_DATA!A:A, 0))
    ),
    ""
  ),
  ""
)</f>
        <v/>
      </c>
      <c r="I71" s="99" t="str">
        <f t="array" ref="I71">IFERROR(
  IF(
    OR(
      INDEX(RAW_DATA!P:P, MATCH(A71, RAW_DATA!A:A, 0)) = "",
      INDEX(RAW_DATA!W:W, MATCH(A71, RAW_DATA!A:A, 0)) = "UNPAID"
    ),
    "",
    INDEX(RAW_DATA!S:S, MATCH(A71, RAW_DATA!A:A, 0))
  ),
  ""
)</f>
        <v/>
      </c>
      <c r="J71" s="99" t="str">
        <f t="array" ref="J71">IFERROR(
  IF(
    INDEX(RAW_DATA!P:P, MATCH(A71, RAW_DATA!A:A, 0)) = "",
    "Not Billed",
    INDEX(RAW_DATA!W:W, MATCH(A71, RAW_DATA!A:A, 0))
  ),
  "Not Billed"
)</f>
        <v>Not Billed</v>
      </c>
      <c r="K71" s="96" t="s">
        <v>1040</v>
      </c>
      <c r="L71" s="96"/>
      <c r="M71" s="96"/>
      <c r="N71" s="96" t="s">
        <v>1060</v>
      </c>
      <c r="O71" s="92"/>
      <c r="P71" s="92"/>
      <c r="Q71" s="92"/>
      <c r="R71" s="92"/>
      <c r="S71" s="92"/>
      <c r="T71" s="92"/>
      <c r="U71" s="92"/>
      <c r="V71" s="92"/>
      <c r="W71" s="92"/>
      <c r="X71" s="92"/>
      <c r="Y71" s="92"/>
      <c r="Z71" s="92"/>
    </row>
    <row r="72" spans="1:26" ht="28.5" customHeight="1">
      <c r="A72" s="96" t="str">
        <f t="shared" si="0"/>
        <v>24S-071</v>
      </c>
      <c r="B72" s="96" t="s">
        <v>526</v>
      </c>
      <c r="C72" s="96" t="s">
        <v>1014</v>
      </c>
      <c r="D72" s="96">
        <v>92332</v>
      </c>
      <c r="E72" s="96">
        <v>139333</v>
      </c>
      <c r="F72" s="96" t="s">
        <v>1039</v>
      </c>
      <c r="G72" s="96">
        <f t="array" ref="G72">IFERROR(
  IF(INDEX(RAW_DATA!P:P, MATCH(A72, RAW_DATA!A:A, 0)) = "",
     "",
     INDEX(RAW_DATA!P:P, MATCH(A72, RAW_DATA!A:A, 0))
  ),
  ""
)</f>
        <v>164</v>
      </c>
      <c r="H72" s="98">
        <f t="array" ref="H72">IFERROR(
  IF(
    ISNUMBER(MATCH(A72, RAW_DATA!A:A, 0)),
    IF(
      OR(
        INDEX(RAW_DATA!P:P, MATCH(A72, RAW_DATA!A:A, 0)) = "",
        INDEX(RAW_DATA!W:W, MATCH(A72, RAW_DATA!A:A, 0)) = "UNPAID"
      ),
      "",
      INDEX(RAW_DATA!V:V, MATCH(A72, RAW_DATA!A:A, 0))
    ),
    ""
  ),
  ""
)</f>
        <v>45814</v>
      </c>
      <c r="I72" s="99">
        <f t="array" ref="I72">IFERROR(
  IF(
    OR(
      INDEX(RAW_DATA!P:P, MATCH(A72, RAW_DATA!A:A, 0)) = "",
      INDEX(RAW_DATA!W:W, MATCH(A72, RAW_DATA!A:A, 0)) = "UNPAID"
    ),
    "",
    INDEX(RAW_DATA!S:S, MATCH(A72, RAW_DATA!A:A, 0))
  ),
  ""
)</f>
        <v>6586.68</v>
      </c>
      <c r="J72" s="99" t="str">
        <f t="array" ref="J72">IFERROR(
  IF(
    INDEX(RAW_DATA!P:P, MATCH(A72, RAW_DATA!A:A, 0)) = "",
    "Not Billed",
    INDEX(RAW_DATA!W:W, MATCH(A72, RAW_DATA!A:A, 0))
  ),
  "Not Billed"
)</f>
        <v>PAID</v>
      </c>
      <c r="K72" s="96" t="s">
        <v>1040</v>
      </c>
      <c r="L72" s="98">
        <v>45498</v>
      </c>
      <c r="M72" s="96"/>
      <c r="N72" s="96"/>
      <c r="O72" s="92"/>
      <c r="P72" s="92"/>
      <c r="Q72" s="92"/>
      <c r="R72" s="92"/>
      <c r="S72" s="92"/>
      <c r="T72" s="92"/>
      <c r="U72" s="92"/>
      <c r="V72" s="92"/>
      <c r="W72" s="92"/>
      <c r="X72" s="92"/>
      <c r="Y72" s="92"/>
      <c r="Z72" s="92"/>
    </row>
    <row r="73" spans="1:26" ht="28.5" customHeight="1">
      <c r="A73" s="96" t="str">
        <f t="shared" si="0"/>
        <v>24S-072</v>
      </c>
      <c r="B73" s="96" t="s">
        <v>162</v>
      </c>
      <c r="C73" s="96" t="s">
        <v>155</v>
      </c>
      <c r="D73" s="96">
        <v>92774</v>
      </c>
      <c r="E73" s="96">
        <v>134166</v>
      </c>
      <c r="F73" s="96" t="s">
        <v>1043</v>
      </c>
      <c r="G73" s="96">
        <f t="array" ref="G73">IFERROR(
  IF(INDEX(RAW_DATA!P:P, MATCH(A73, RAW_DATA!A:A, 0)) = "",
     "",
     INDEX(RAW_DATA!P:P, MATCH(A73, RAW_DATA!A:A, 0))
  ),
  ""
)</f>
        <v>156</v>
      </c>
      <c r="H73" s="98">
        <f t="array" ref="H73">IFERROR(
  IF(
    ISNUMBER(MATCH(A73, RAW_DATA!A:A, 0)),
    IF(
      OR(
        INDEX(RAW_DATA!P:P, MATCH(A73, RAW_DATA!A:A, 0)) = "",
        INDEX(RAW_DATA!W:W, MATCH(A73, RAW_DATA!A:A, 0)) = "UNPAID"
      ),
      "",
      INDEX(RAW_DATA!V:V, MATCH(A73, RAW_DATA!A:A, 0))
    ),
    ""
  ),
  ""
)</f>
        <v>45820</v>
      </c>
      <c r="I73" s="99">
        <f t="array" ref="I73">IFERROR(
  IF(
    OR(
      INDEX(RAW_DATA!P:P, MATCH(A73, RAW_DATA!A:A, 0)) = "",
      INDEX(RAW_DATA!W:W, MATCH(A73, RAW_DATA!A:A, 0)) = "UNPAID"
    ),
    "",
    INDEX(RAW_DATA!S:S, MATCH(A73, RAW_DATA!A:A, 0))
  ),
  ""
)</f>
        <v>2236.9299999999998</v>
      </c>
      <c r="J73" s="99" t="str">
        <f t="array" ref="J73">IFERROR(
  IF(
    INDEX(RAW_DATA!P:P, MATCH(A73, RAW_DATA!A:A, 0)) = "",
    "Not Billed",
    INDEX(RAW_DATA!W:W, MATCH(A73, RAW_DATA!A:A, 0))
  ),
  "Not Billed"
)</f>
        <v>PAID</v>
      </c>
      <c r="K73" s="96" t="s">
        <v>1040</v>
      </c>
      <c r="L73" s="98">
        <v>45508</v>
      </c>
      <c r="M73" s="96"/>
      <c r="N73" s="96"/>
      <c r="O73" s="92"/>
      <c r="P73" s="92"/>
      <c r="Q73" s="92"/>
      <c r="R73" s="92"/>
      <c r="S73" s="92"/>
      <c r="T73" s="92"/>
      <c r="U73" s="92"/>
      <c r="V73" s="92"/>
      <c r="W73" s="92"/>
      <c r="X73" s="92"/>
      <c r="Y73" s="92"/>
      <c r="Z73" s="92"/>
    </row>
    <row r="74" spans="1:26" ht="28.5" customHeight="1">
      <c r="A74" s="96" t="str">
        <f t="shared" si="0"/>
        <v>24S-073</v>
      </c>
      <c r="B74" s="96" t="s">
        <v>342</v>
      </c>
      <c r="C74" s="96" t="s">
        <v>155</v>
      </c>
      <c r="D74" s="96">
        <v>92773</v>
      </c>
      <c r="E74" s="96">
        <v>134275</v>
      </c>
      <c r="F74" s="96" t="s">
        <v>1043</v>
      </c>
      <c r="G74" s="96" t="str">
        <f t="array" ref="G74">IFERROR(
  IF(INDEX(RAW_DATA!P:P, MATCH(A74, RAW_DATA!A:A, 0)) = "",
     "",
     INDEX(RAW_DATA!P:P, MATCH(A74, RAW_DATA!A:A, 0))
  ),
  ""
)</f>
        <v/>
      </c>
      <c r="H74" s="98" t="str">
        <f t="array" ref="H74">IFERROR(
  IF(
    ISNUMBER(MATCH(A74, RAW_DATA!A:A, 0)),
    IF(
      OR(
        INDEX(RAW_DATA!P:P, MATCH(A74, RAW_DATA!A:A, 0)) = "",
        INDEX(RAW_DATA!W:W, MATCH(A74, RAW_DATA!A:A, 0)) = "UNPAID"
      ),
      "",
      INDEX(RAW_DATA!V:V, MATCH(A74, RAW_DATA!A:A, 0))
    ),
    ""
  ),
  ""
)</f>
        <v/>
      </c>
      <c r="I74" s="99" t="str">
        <f t="array" ref="I74">IFERROR(
  IF(
    OR(
      INDEX(RAW_DATA!P:P, MATCH(A74, RAW_DATA!A:A, 0)) = "",
      INDEX(RAW_DATA!W:W, MATCH(A74, RAW_DATA!A:A, 0)) = "UNPAID"
    ),
    "",
    INDEX(RAW_DATA!S:S, MATCH(A74, RAW_DATA!A:A, 0))
  ),
  ""
)</f>
        <v/>
      </c>
      <c r="J74" s="99" t="str">
        <f t="array" ref="J74">IFERROR(
  IF(
    INDEX(RAW_DATA!P:P, MATCH(A74, RAW_DATA!A:A, 0)) = "",
    "Not Billed",
    INDEX(RAW_DATA!W:W, MATCH(A74, RAW_DATA!A:A, 0))
  ),
  "Not Billed"
)</f>
        <v>Not Billed</v>
      </c>
      <c r="K74" s="96" t="s">
        <v>1040</v>
      </c>
      <c r="L74" s="98">
        <v>45508</v>
      </c>
      <c r="M74" s="96"/>
      <c r="N74" s="96"/>
      <c r="O74" s="92"/>
      <c r="P74" s="92"/>
      <c r="Q74" s="92"/>
      <c r="R74" s="92"/>
      <c r="S74" s="92"/>
      <c r="T74" s="92"/>
      <c r="U74" s="92"/>
      <c r="V74" s="92"/>
      <c r="W74" s="92"/>
      <c r="X74" s="92"/>
      <c r="Y74" s="92"/>
      <c r="Z74" s="92"/>
    </row>
    <row r="75" spans="1:26" ht="28.5" customHeight="1">
      <c r="A75" s="96" t="str">
        <f t="shared" si="0"/>
        <v>24S-074</v>
      </c>
      <c r="B75" s="96" t="s">
        <v>267</v>
      </c>
      <c r="C75" s="96" t="s">
        <v>155</v>
      </c>
      <c r="D75" s="96">
        <v>92767</v>
      </c>
      <c r="E75" s="96">
        <v>139519</v>
      </c>
      <c r="F75" s="96" t="s">
        <v>1043</v>
      </c>
      <c r="G75" s="96">
        <f t="array" ref="G75">IFERROR(
  IF(INDEX(RAW_DATA!P:P, MATCH(A75, RAW_DATA!A:A, 0)) = "",
     "",
     INDEX(RAW_DATA!P:P, MATCH(A75, RAW_DATA!A:A, 0))
  ),
  ""
)</f>
        <v>141</v>
      </c>
      <c r="H75" s="98">
        <f t="array" ref="H75">IFERROR(
  IF(
    ISNUMBER(MATCH(A75, RAW_DATA!A:A, 0)),
    IF(
      OR(
        INDEX(RAW_DATA!P:P, MATCH(A75, RAW_DATA!A:A, 0)) = "",
        INDEX(RAW_DATA!W:W, MATCH(A75, RAW_DATA!A:A, 0)) = "UNPAID"
      ),
      "",
      INDEX(RAW_DATA!V:V, MATCH(A75, RAW_DATA!A:A, 0))
    ),
    ""
  ),
  ""
)</f>
        <v>45685</v>
      </c>
      <c r="I75" s="99">
        <f t="array" ref="I75">IFERROR(
  IF(
    OR(
      INDEX(RAW_DATA!P:P, MATCH(A75, RAW_DATA!A:A, 0)) = "",
      INDEX(RAW_DATA!W:W, MATCH(A75, RAW_DATA!A:A, 0)) = "UNPAID"
    ),
    "",
    INDEX(RAW_DATA!S:S, MATCH(A75, RAW_DATA!A:A, 0))
  ),
  ""
)</f>
        <v>2483.0300000000002</v>
      </c>
      <c r="J75" s="99" t="str">
        <f t="array" ref="J75">IFERROR(
  IF(
    INDEX(RAW_DATA!P:P, MATCH(A75, RAW_DATA!A:A, 0)) = "",
    "Not Billed",
    INDEX(RAW_DATA!W:W, MATCH(A75, RAW_DATA!A:A, 0))
  ),
  "Not Billed"
)</f>
        <v>PAID</v>
      </c>
      <c r="K75" s="96" t="s">
        <v>1040</v>
      </c>
      <c r="L75" s="98">
        <v>45508</v>
      </c>
      <c r="M75" s="96"/>
      <c r="N75" s="96"/>
      <c r="O75" s="92"/>
      <c r="P75" s="92"/>
      <c r="Q75" s="92"/>
      <c r="R75" s="92"/>
      <c r="S75" s="92"/>
      <c r="T75" s="92"/>
      <c r="U75" s="92"/>
      <c r="V75" s="92"/>
      <c r="W75" s="92"/>
      <c r="X75" s="92"/>
      <c r="Y75" s="92"/>
      <c r="Z75" s="92"/>
    </row>
    <row r="76" spans="1:26" ht="28.5" customHeight="1">
      <c r="A76" s="96" t="str">
        <f t="shared" si="0"/>
        <v>24S-075</v>
      </c>
      <c r="B76" s="96" t="s">
        <v>438</v>
      </c>
      <c r="C76" s="96" t="s">
        <v>657</v>
      </c>
      <c r="D76" s="96">
        <v>92796</v>
      </c>
      <c r="E76" s="96">
        <v>138657</v>
      </c>
      <c r="F76" s="96" t="s">
        <v>1043</v>
      </c>
      <c r="G76" s="96" t="str">
        <f t="array" ref="G76">IFERROR(
  IF(INDEX(RAW_DATA!P:P, MATCH(A76, RAW_DATA!A:A, 0)) = "",
     "",
     INDEX(RAW_DATA!P:P, MATCH(A76, RAW_DATA!A:A, 0))
  ),
  ""
)</f>
        <v/>
      </c>
      <c r="H76" s="98" t="str">
        <f t="array" ref="H76">IFERROR(
  IF(
    ISNUMBER(MATCH(A76, RAW_DATA!A:A, 0)),
    IF(
      OR(
        INDEX(RAW_DATA!P:P, MATCH(A76, RAW_DATA!A:A, 0)) = "",
        INDEX(RAW_DATA!W:W, MATCH(A76, RAW_DATA!A:A, 0)) = "UNPAID"
      ),
      "",
      INDEX(RAW_DATA!V:V, MATCH(A76, RAW_DATA!A:A, 0))
    ),
    ""
  ),
  ""
)</f>
        <v/>
      </c>
      <c r="I76" s="99" t="str">
        <f t="array" ref="I76">IFERROR(
  IF(
    OR(
      INDEX(RAW_DATA!P:P, MATCH(A76, RAW_DATA!A:A, 0)) = "",
      INDEX(RAW_DATA!W:W, MATCH(A76, RAW_DATA!A:A, 0)) = "UNPAID"
    ),
    "",
    INDEX(RAW_DATA!S:S, MATCH(A76, RAW_DATA!A:A, 0))
  ),
  ""
)</f>
        <v/>
      </c>
      <c r="J76" s="99" t="str">
        <f t="array" ref="J76">IFERROR(
  IF(
    INDEX(RAW_DATA!P:P, MATCH(A76, RAW_DATA!A:A, 0)) = "",
    "Not Billed",
    INDEX(RAW_DATA!W:W, MATCH(A76, RAW_DATA!A:A, 0))
  ),
  "Not Billed"
)</f>
        <v>Not Billed</v>
      </c>
      <c r="K76" s="96" t="s">
        <v>1040</v>
      </c>
      <c r="L76" s="98">
        <v>45510</v>
      </c>
      <c r="M76" s="96"/>
      <c r="N76" s="96"/>
      <c r="O76" s="92"/>
      <c r="P76" s="92"/>
      <c r="Q76" s="92"/>
      <c r="R76" s="92"/>
      <c r="S76" s="92"/>
      <c r="T76" s="92"/>
      <c r="U76" s="92"/>
      <c r="V76" s="92"/>
      <c r="W76" s="92"/>
      <c r="X76" s="92"/>
      <c r="Y76" s="92"/>
      <c r="Z76" s="92"/>
    </row>
    <row r="77" spans="1:26" ht="28.5" customHeight="1">
      <c r="A77" s="96" t="str">
        <f t="shared" si="0"/>
        <v>24S-076</v>
      </c>
      <c r="B77" s="96" t="s">
        <v>95</v>
      </c>
      <c r="C77" s="96" t="s">
        <v>1014</v>
      </c>
      <c r="D77" s="96">
        <v>91977</v>
      </c>
      <c r="E77" s="96">
        <v>139171</v>
      </c>
      <c r="F77" s="96" t="s">
        <v>1052</v>
      </c>
      <c r="G77" s="96">
        <f t="array" ref="G77">IFERROR(
  IF(INDEX(RAW_DATA!P:P, MATCH(A77, RAW_DATA!A:A, 0)) = "",
     "",
     INDEX(RAW_DATA!P:P, MATCH(A77, RAW_DATA!A:A, 0))
  ),
  ""
)</f>
        <v>184</v>
      </c>
      <c r="H77" s="98">
        <f t="array" ref="H77">IFERROR(
  IF(
    ISNUMBER(MATCH(A77, RAW_DATA!A:A, 0)),
    IF(
      OR(
        INDEX(RAW_DATA!P:P, MATCH(A77, RAW_DATA!A:A, 0)) = "",
        INDEX(RAW_DATA!W:W, MATCH(A77, RAW_DATA!A:A, 0)) = "UNPAID"
      ),
      "",
      INDEX(RAW_DATA!V:V, MATCH(A77, RAW_DATA!A:A, 0))
    ),
    ""
  ),
  ""
)</f>
        <v>45821</v>
      </c>
      <c r="I77" s="99">
        <f t="array" ref="I77">IFERROR(
  IF(
    OR(
      INDEX(RAW_DATA!P:P, MATCH(A77, RAW_DATA!A:A, 0)) = "",
      INDEX(RAW_DATA!W:W, MATCH(A77, RAW_DATA!A:A, 0)) = "UNPAID"
    ),
    "",
    INDEX(RAW_DATA!S:S, MATCH(A77, RAW_DATA!A:A, 0))
  ),
  ""
)</f>
        <v>11142.81</v>
      </c>
      <c r="J77" s="99" t="str">
        <f t="array" ref="J77">IFERROR(
  IF(
    INDEX(RAW_DATA!P:P, MATCH(A77, RAW_DATA!A:A, 0)) = "",
    "Not Billed",
    INDEX(RAW_DATA!W:W, MATCH(A77, RAW_DATA!A:A, 0))
  ),
  "Not Billed"
)</f>
        <v>PAID</v>
      </c>
      <c r="K77" s="96" t="s">
        <v>1040</v>
      </c>
      <c r="L77" s="98">
        <v>45513</v>
      </c>
      <c r="M77" s="96"/>
      <c r="N77" s="96"/>
      <c r="O77" s="92"/>
      <c r="P77" s="92"/>
      <c r="Q77" s="92"/>
      <c r="R77" s="92"/>
      <c r="S77" s="92"/>
      <c r="T77" s="92"/>
      <c r="U77" s="92"/>
      <c r="V77" s="92"/>
      <c r="W77" s="92"/>
      <c r="X77" s="92"/>
      <c r="Y77" s="92"/>
      <c r="Z77" s="92"/>
    </row>
    <row r="78" spans="1:26" ht="28.5" customHeight="1">
      <c r="A78" s="96" t="str">
        <f t="shared" si="0"/>
        <v>24S-077</v>
      </c>
      <c r="B78" s="96" t="s">
        <v>813</v>
      </c>
      <c r="C78" s="96" t="s">
        <v>1014</v>
      </c>
      <c r="D78" s="96">
        <v>92921</v>
      </c>
      <c r="E78" s="96">
        <v>139697</v>
      </c>
      <c r="F78" s="96" t="s">
        <v>1043</v>
      </c>
      <c r="G78" s="96" t="str">
        <f t="array" ref="G78">IFERROR(
  IF(INDEX(RAW_DATA!P:P, MATCH(A78, RAW_DATA!A:A, 0)) = "",
     "",
     INDEX(RAW_DATA!P:P, MATCH(A78, RAW_DATA!A:A, 0))
  ),
  ""
)</f>
        <v/>
      </c>
      <c r="H78" s="98" t="str">
        <f t="array" ref="H78">IFERROR(
  IF(
    ISNUMBER(MATCH(A78, RAW_DATA!A:A, 0)),
    IF(
      OR(
        INDEX(RAW_DATA!P:P, MATCH(A78, RAW_DATA!A:A, 0)) = "",
        INDEX(RAW_DATA!W:W, MATCH(A78, RAW_DATA!A:A, 0)) = "UNPAID"
      ),
      "",
      INDEX(RAW_DATA!V:V, MATCH(A78, RAW_DATA!A:A, 0))
    ),
    ""
  ),
  ""
)</f>
        <v/>
      </c>
      <c r="I78" s="99" t="str">
        <f t="array" ref="I78">IFERROR(
  IF(
    OR(
      INDEX(RAW_DATA!P:P, MATCH(A78, RAW_DATA!A:A, 0)) = "",
      INDEX(RAW_DATA!W:W, MATCH(A78, RAW_DATA!A:A, 0)) = "UNPAID"
    ),
    "",
    INDEX(RAW_DATA!S:S, MATCH(A78, RAW_DATA!A:A, 0))
  ),
  ""
)</f>
        <v/>
      </c>
      <c r="J78" s="99" t="str">
        <f t="array" ref="J78">IFERROR(
  IF(
    INDEX(RAW_DATA!P:P, MATCH(A78, RAW_DATA!A:A, 0)) = "",
    "Not Billed",
    INDEX(RAW_DATA!W:W, MATCH(A78, RAW_DATA!A:A, 0))
  ),
  "Not Billed"
)</f>
        <v>Not Billed</v>
      </c>
      <c r="K78" s="96" t="s">
        <v>1040</v>
      </c>
      <c r="L78" s="98">
        <v>45514</v>
      </c>
      <c r="M78" s="96"/>
      <c r="N78" s="96" t="s">
        <v>1042</v>
      </c>
      <c r="O78" s="92"/>
      <c r="P78" s="92"/>
      <c r="Q78" s="92"/>
      <c r="R78" s="92"/>
      <c r="S78" s="92"/>
      <c r="T78" s="92"/>
      <c r="U78" s="92"/>
      <c r="V78" s="92"/>
      <c r="W78" s="92"/>
      <c r="X78" s="92"/>
      <c r="Y78" s="92"/>
      <c r="Z78" s="92"/>
    </row>
    <row r="79" spans="1:26" ht="28.5" customHeight="1">
      <c r="A79" s="96" t="str">
        <f t="shared" si="0"/>
        <v>24S-078</v>
      </c>
      <c r="B79" s="96" t="s">
        <v>400</v>
      </c>
      <c r="C79" s="96" t="s">
        <v>1014</v>
      </c>
      <c r="D79" s="96"/>
      <c r="E79" s="96"/>
      <c r="F79" s="96" t="s">
        <v>1041</v>
      </c>
      <c r="G79" s="96">
        <f t="array" ref="G79">IFERROR(
  IF(INDEX(RAW_DATA!P:P, MATCH(A79, RAW_DATA!A:A, 0)) = "",
     "",
     INDEX(RAW_DATA!P:P, MATCH(A79, RAW_DATA!A:A, 0))
  ),
  ""
)</f>
        <v>214</v>
      </c>
      <c r="H79" s="98" t="str">
        <f t="array" ref="H79">IFERROR(
  IF(
    ISNUMBER(MATCH(A79, RAW_DATA!A:A, 0)),
    IF(
      OR(
        INDEX(RAW_DATA!P:P, MATCH(A79, RAW_DATA!A:A, 0)) = "",
        INDEX(RAW_DATA!W:W, MATCH(A79, RAW_DATA!A:A, 0)) = "UNPAID"
      ),
      "",
      INDEX(RAW_DATA!V:V, MATCH(A79, RAW_DATA!A:A, 0))
    ),
    ""
  ),
  ""
)</f>
        <v/>
      </c>
      <c r="I79" s="99" t="str">
        <f t="array" ref="I79">IFERROR(
  IF(
    OR(
      INDEX(RAW_DATA!P:P, MATCH(A79, RAW_DATA!A:A, 0)) = "",
      INDEX(RAW_DATA!W:W, MATCH(A79, RAW_DATA!A:A, 0)) = "UNPAID"
    ),
    "",
    INDEX(RAW_DATA!S:S, MATCH(A79, RAW_DATA!A:A, 0))
  ),
  ""
)</f>
        <v/>
      </c>
      <c r="J79" s="99" t="str">
        <f t="array" ref="J79">IFERROR(
  IF(
    INDEX(RAW_DATA!P:P, MATCH(A79, RAW_DATA!A:A, 0)) = "",
    "Not Billed",
    INDEX(RAW_DATA!W:W, MATCH(A79, RAW_DATA!A:A, 0))
  ),
  "Not Billed"
)</f>
        <v>UNPAID</v>
      </c>
      <c r="K79" s="96" t="s">
        <v>1040</v>
      </c>
      <c r="L79" s="96"/>
      <c r="M79" s="96"/>
      <c r="N79" s="96" t="s">
        <v>1042</v>
      </c>
      <c r="O79" s="92"/>
      <c r="P79" s="92"/>
      <c r="Q79" s="92"/>
      <c r="R79" s="92"/>
      <c r="S79" s="92"/>
      <c r="T79" s="92"/>
      <c r="U79" s="92"/>
      <c r="V79" s="92"/>
      <c r="W79" s="92"/>
      <c r="X79" s="92"/>
      <c r="Y79" s="92"/>
      <c r="Z79" s="92"/>
    </row>
    <row r="80" spans="1:26" ht="28.5" customHeight="1">
      <c r="A80" s="96" t="str">
        <f t="shared" si="0"/>
        <v>24S-079</v>
      </c>
      <c r="B80" s="96" t="s">
        <v>196</v>
      </c>
      <c r="C80" s="96" t="s">
        <v>155</v>
      </c>
      <c r="D80" s="96">
        <v>92925</v>
      </c>
      <c r="E80" s="96">
        <v>134183</v>
      </c>
      <c r="F80" s="96" t="s">
        <v>1043</v>
      </c>
      <c r="G80" s="96">
        <f t="array" ref="G80">IFERROR(
  IF(INDEX(RAW_DATA!P:P, MATCH(A80, RAW_DATA!A:A, 0)) = "",
     "",
     INDEX(RAW_DATA!P:P, MATCH(A80, RAW_DATA!A:A, 0))
  ),
  ""
)</f>
        <v>166</v>
      </c>
      <c r="H80" s="98">
        <f t="array" ref="H80">IFERROR(
  IF(
    ISNUMBER(MATCH(A80, RAW_DATA!A:A, 0)),
    IF(
      OR(
        INDEX(RAW_DATA!P:P, MATCH(A80, RAW_DATA!A:A, 0)) = "",
        INDEX(RAW_DATA!W:W, MATCH(A80, RAW_DATA!A:A, 0)) = "UNPAID"
      ),
      "",
      INDEX(RAW_DATA!V:V, MATCH(A80, RAW_DATA!A:A, 0))
    ),
    ""
  ),
  ""
)</f>
        <v>45831</v>
      </c>
      <c r="I80" s="99">
        <f t="array" ref="I80">IFERROR(
  IF(
    OR(
      INDEX(RAW_DATA!P:P, MATCH(A80, RAW_DATA!A:A, 0)) = "",
      INDEX(RAW_DATA!W:W, MATCH(A80, RAW_DATA!A:A, 0)) = "UNPAID"
    ),
    "",
    INDEX(RAW_DATA!S:S, MATCH(A80, RAW_DATA!A:A, 0))
  ),
  ""
)</f>
        <v>2454.75</v>
      </c>
      <c r="J80" s="99" t="str">
        <f t="array" ref="J80">IFERROR(
  IF(
    INDEX(RAW_DATA!P:P, MATCH(A80, RAW_DATA!A:A, 0)) = "",
    "Not Billed",
    INDEX(RAW_DATA!W:W, MATCH(A80, RAW_DATA!A:A, 0))
  ),
  "Not Billed"
)</f>
        <v>PAID</v>
      </c>
      <c r="K80" s="96" t="s">
        <v>1040</v>
      </c>
      <c r="L80" s="98">
        <v>45517</v>
      </c>
      <c r="M80" s="96"/>
      <c r="N80" s="96" t="s">
        <v>1061</v>
      </c>
      <c r="O80" s="92"/>
      <c r="P80" s="92"/>
      <c r="Q80" s="92"/>
      <c r="R80" s="92"/>
      <c r="S80" s="92"/>
      <c r="T80" s="92"/>
      <c r="U80" s="92"/>
      <c r="V80" s="92"/>
      <c r="W80" s="92"/>
      <c r="X80" s="92"/>
      <c r="Y80" s="92"/>
      <c r="Z80" s="92"/>
    </row>
    <row r="81" spans="1:26" ht="28.5" customHeight="1">
      <c r="A81" s="96" t="str">
        <f t="shared" si="0"/>
        <v>24S-080</v>
      </c>
      <c r="B81" s="96" t="s">
        <v>255</v>
      </c>
      <c r="C81" s="96" t="s">
        <v>155</v>
      </c>
      <c r="D81" s="96">
        <v>92928</v>
      </c>
      <c r="E81" s="96">
        <v>134201</v>
      </c>
      <c r="F81" s="96" t="s">
        <v>1043</v>
      </c>
      <c r="G81" s="96">
        <f t="array" ref="G81">IFERROR(
  IF(INDEX(RAW_DATA!P:P, MATCH(A81, RAW_DATA!A:A, 0)) = "",
     "",
     INDEX(RAW_DATA!P:P, MATCH(A81, RAW_DATA!A:A, 0))
  ),
  ""
)</f>
        <v>167</v>
      </c>
      <c r="H81" s="98">
        <f t="array" ref="H81">IFERROR(
  IF(
    ISNUMBER(MATCH(A81, RAW_DATA!A:A, 0)),
    IF(
      OR(
        INDEX(RAW_DATA!P:P, MATCH(A81, RAW_DATA!A:A, 0)) = "",
        INDEX(RAW_DATA!W:W, MATCH(A81, RAW_DATA!A:A, 0)) = "UNPAID"
      ),
      "",
      INDEX(RAW_DATA!V:V, MATCH(A81, RAW_DATA!A:A, 0))
    ),
    ""
  ),
  ""
)</f>
        <v>45831</v>
      </c>
      <c r="I81" s="99">
        <f t="array" ref="I81">IFERROR(
  IF(
    OR(
      INDEX(RAW_DATA!P:P, MATCH(A81, RAW_DATA!A:A, 0)) = "",
      INDEX(RAW_DATA!W:W, MATCH(A81, RAW_DATA!A:A, 0)) = "UNPAID"
    ),
    "",
    INDEX(RAW_DATA!S:S, MATCH(A81, RAW_DATA!A:A, 0))
  ),
  ""
)</f>
        <v>3285.06</v>
      </c>
      <c r="J81" s="99" t="str">
        <f t="array" ref="J81">IFERROR(
  IF(
    INDEX(RAW_DATA!P:P, MATCH(A81, RAW_DATA!A:A, 0)) = "",
    "Not Billed",
    INDEX(RAW_DATA!W:W, MATCH(A81, RAW_DATA!A:A, 0))
  ),
  "Not Billed"
)</f>
        <v>PAID</v>
      </c>
      <c r="K81" s="96" t="s">
        <v>1040</v>
      </c>
      <c r="L81" s="98">
        <v>45517</v>
      </c>
      <c r="M81" s="96"/>
      <c r="N81" s="96" t="s">
        <v>1061</v>
      </c>
      <c r="O81" s="92"/>
      <c r="P81" s="92"/>
      <c r="Q81" s="92"/>
      <c r="R81" s="92"/>
      <c r="S81" s="92"/>
      <c r="T81" s="92"/>
      <c r="U81" s="92"/>
      <c r="V81" s="92"/>
      <c r="W81" s="92"/>
      <c r="X81" s="92"/>
      <c r="Y81" s="92"/>
      <c r="Z81" s="92"/>
    </row>
    <row r="82" spans="1:26" ht="28.5" customHeight="1">
      <c r="A82" s="96" t="str">
        <f t="shared" si="0"/>
        <v>24S-081</v>
      </c>
      <c r="B82" s="96" t="s">
        <v>247</v>
      </c>
      <c r="C82" s="96" t="s">
        <v>155</v>
      </c>
      <c r="D82" s="96">
        <v>92927</v>
      </c>
      <c r="E82" s="96">
        <v>134195</v>
      </c>
      <c r="F82" s="96" t="s">
        <v>1043</v>
      </c>
      <c r="G82" s="96">
        <f t="array" ref="G82">IFERROR(
  IF(INDEX(RAW_DATA!P:P, MATCH(A82, RAW_DATA!A:A, 0)) = "",
     "",
     INDEX(RAW_DATA!P:P, MATCH(A82, RAW_DATA!A:A, 0))
  ),
  ""
)</f>
        <v>165</v>
      </c>
      <c r="H82" s="98">
        <f t="array" ref="H82">IFERROR(
  IF(
    ISNUMBER(MATCH(A82, RAW_DATA!A:A, 0)),
    IF(
      OR(
        INDEX(RAW_DATA!P:P, MATCH(A82, RAW_DATA!A:A, 0)) = "",
        INDEX(RAW_DATA!W:W, MATCH(A82, RAW_DATA!A:A, 0)) = "UNPAID"
      ),
      "",
      INDEX(RAW_DATA!V:V, MATCH(A82, RAW_DATA!A:A, 0))
    ),
    ""
  ),
  ""
)</f>
        <v>45831</v>
      </c>
      <c r="I82" s="99">
        <f t="array" ref="I82">IFERROR(
  IF(
    OR(
      INDEX(RAW_DATA!P:P, MATCH(A82, RAW_DATA!A:A, 0)) = "",
      INDEX(RAW_DATA!W:W, MATCH(A82, RAW_DATA!A:A, 0)) = "UNPAID"
    ),
    "",
    INDEX(RAW_DATA!S:S, MATCH(A82, RAW_DATA!A:A, 0))
  ),
  ""
)</f>
        <v>2732.08</v>
      </c>
      <c r="J82" s="99" t="str">
        <f t="array" ref="J82">IFERROR(
  IF(
    INDEX(RAW_DATA!P:P, MATCH(A82, RAW_DATA!A:A, 0)) = "",
    "Not Billed",
    INDEX(RAW_DATA!W:W, MATCH(A82, RAW_DATA!A:A, 0))
  ),
  "Not Billed"
)</f>
        <v>PAID</v>
      </c>
      <c r="K82" s="96" t="s">
        <v>1040</v>
      </c>
      <c r="L82" s="98">
        <v>45517</v>
      </c>
      <c r="M82" s="96"/>
      <c r="N82" s="96" t="s">
        <v>1061</v>
      </c>
      <c r="O82" s="92"/>
      <c r="P82" s="92"/>
      <c r="Q82" s="92"/>
      <c r="R82" s="92"/>
      <c r="S82" s="92"/>
      <c r="T82" s="92"/>
      <c r="U82" s="92"/>
      <c r="V82" s="92"/>
      <c r="W82" s="92"/>
      <c r="X82" s="92"/>
      <c r="Y82" s="92"/>
      <c r="Z82" s="92"/>
    </row>
    <row r="83" spans="1:26" ht="28.5" customHeight="1">
      <c r="A83" s="96" t="str">
        <f t="shared" si="0"/>
        <v>24S-082</v>
      </c>
      <c r="B83" s="96" t="s">
        <v>281</v>
      </c>
      <c r="C83" s="96" t="s">
        <v>155</v>
      </c>
      <c r="D83" s="96">
        <v>92924</v>
      </c>
      <c r="E83" s="96">
        <v>134227</v>
      </c>
      <c r="F83" s="96" t="s">
        <v>1043</v>
      </c>
      <c r="G83" s="96">
        <f t="array" ref="G83">IFERROR(
  IF(INDEX(RAW_DATA!P:P, MATCH(A83, RAW_DATA!A:A, 0)) = "",
     "",
     INDEX(RAW_DATA!P:P, MATCH(A83, RAW_DATA!A:A, 0))
  ),
  ""
)</f>
        <v>159</v>
      </c>
      <c r="H83" s="98">
        <f t="array" ref="H83">IFERROR(
  IF(
    ISNUMBER(MATCH(A83, RAW_DATA!A:A, 0)),
    IF(
      OR(
        INDEX(RAW_DATA!P:P, MATCH(A83, RAW_DATA!A:A, 0)) = "",
        INDEX(RAW_DATA!W:W, MATCH(A83, RAW_DATA!A:A, 0)) = "UNPAID"
      ),
      "",
      INDEX(RAW_DATA!V:V, MATCH(A83, RAW_DATA!A:A, 0))
    ),
    ""
  ),
  ""
)</f>
        <v>45824</v>
      </c>
      <c r="I83" s="99">
        <f t="array" ref="I83">IFERROR(
  IF(
    OR(
      INDEX(RAW_DATA!P:P, MATCH(A83, RAW_DATA!A:A, 0)) = "",
      INDEX(RAW_DATA!W:W, MATCH(A83, RAW_DATA!A:A, 0)) = "UNPAID"
    ),
    "",
    INDEX(RAW_DATA!S:S, MATCH(A83, RAW_DATA!A:A, 0))
  ),
  ""
)</f>
        <v>2629.78</v>
      </c>
      <c r="J83" s="99" t="str">
        <f t="array" ref="J83">IFERROR(
  IF(
    INDEX(RAW_DATA!P:P, MATCH(A83, RAW_DATA!A:A, 0)) = "",
    "Not Billed",
    INDEX(RAW_DATA!W:W, MATCH(A83, RAW_DATA!A:A, 0))
  ),
  "Not Billed"
)</f>
        <v>PAID</v>
      </c>
      <c r="K83" s="96" t="s">
        <v>1040</v>
      </c>
      <c r="L83" s="98">
        <v>45517</v>
      </c>
      <c r="M83" s="96"/>
      <c r="N83" s="96" t="s">
        <v>1061</v>
      </c>
      <c r="O83" s="92"/>
      <c r="P83" s="92"/>
      <c r="Q83" s="92"/>
      <c r="R83" s="92"/>
      <c r="S83" s="92"/>
      <c r="T83" s="92"/>
      <c r="U83" s="92"/>
      <c r="V83" s="92"/>
      <c r="W83" s="92"/>
      <c r="X83" s="92"/>
      <c r="Y83" s="92"/>
      <c r="Z83" s="92"/>
    </row>
    <row r="84" spans="1:26" ht="28.5" customHeight="1">
      <c r="A84" s="96" t="str">
        <f t="shared" si="0"/>
        <v>24S-083</v>
      </c>
      <c r="B84" s="96" t="s">
        <v>756</v>
      </c>
      <c r="C84" s="96" t="s">
        <v>155</v>
      </c>
      <c r="D84" s="96">
        <v>92944</v>
      </c>
      <c r="E84" s="96">
        <v>134539</v>
      </c>
      <c r="F84" s="96" t="s">
        <v>1043</v>
      </c>
      <c r="G84" s="96">
        <f t="array" ref="G84">IFERROR(
  IF(INDEX(RAW_DATA!P:P, MATCH(A84, RAW_DATA!A:A, 0)) = "",
     "",
     INDEX(RAW_DATA!P:P, MATCH(A84, RAW_DATA!A:A, 0))
  ),
  ""
)</f>
        <v>161</v>
      </c>
      <c r="H84" s="98">
        <f t="array" ref="H84">IFERROR(
  IF(
    ISNUMBER(MATCH(A84, RAW_DATA!A:A, 0)),
    IF(
      OR(
        INDEX(RAW_DATA!P:P, MATCH(A84, RAW_DATA!A:A, 0)) = "",
        INDEX(RAW_DATA!W:W, MATCH(A84, RAW_DATA!A:A, 0)) = "UNPAID"
      ),
      "",
      INDEX(RAW_DATA!V:V, MATCH(A84, RAW_DATA!A:A, 0))
    ),
    ""
  ),
  ""
)</f>
        <v>45824</v>
      </c>
      <c r="I84" s="99">
        <f t="array" ref="I84">IFERROR(
  IF(
    OR(
      INDEX(RAW_DATA!P:P, MATCH(A84, RAW_DATA!A:A, 0)) = "",
      INDEX(RAW_DATA!W:W, MATCH(A84, RAW_DATA!A:A, 0)) = "UNPAID"
    ),
    "",
    INDEX(RAW_DATA!S:S, MATCH(A84, RAW_DATA!A:A, 0))
  ),
  ""
)</f>
        <v>2032.9</v>
      </c>
      <c r="J84" s="99" t="str">
        <f t="array" ref="J84">IFERROR(
  IF(
    INDEX(RAW_DATA!P:P, MATCH(A84, RAW_DATA!A:A, 0)) = "",
    "Not Billed",
    INDEX(RAW_DATA!W:W, MATCH(A84, RAW_DATA!A:A, 0))
  ),
  "Not Billed"
)</f>
        <v>PAID</v>
      </c>
      <c r="K84" s="96" t="s">
        <v>1040</v>
      </c>
      <c r="L84" s="98">
        <v>45519</v>
      </c>
      <c r="M84" s="96"/>
      <c r="N84" s="96" t="s">
        <v>1062</v>
      </c>
      <c r="O84" s="92"/>
      <c r="P84" s="92"/>
      <c r="Q84" s="92"/>
      <c r="R84" s="92"/>
      <c r="S84" s="92"/>
      <c r="T84" s="92"/>
      <c r="U84" s="92"/>
      <c r="V84" s="92"/>
      <c r="W84" s="92"/>
      <c r="X84" s="92"/>
      <c r="Y84" s="92"/>
      <c r="Z84" s="92"/>
    </row>
    <row r="85" spans="1:26" ht="28.5" customHeight="1">
      <c r="A85" s="96" t="str">
        <f t="shared" si="0"/>
        <v>24S-084</v>
      </c>
      <c r="B85" s="96" t="s">
        <v>731</v>
      </c>
      <c r="C85" s="96" t="s">
        <v>155</v>
      </c>
      <c r="D85" s="96">
        <v>93968</v>
      </c>
      <c r="E85" s="96">
        <v>134573</v>
      </c>
      <c r="F85" s="96" t="s">
        <v>1043</v>
      </c>
      <c r="G85" s="96" t="str">
        <f t="array" ref="G85">IFERROR(
  IF(INDEX(RAW_DATA!P:P, MATCH(A85, RAW_DATA!A:A, 0)) = "",
     "",
     INDEX(RAW_DATA!P:P, MATCH(A85, RAW_DATA!A:A, 0))
  ),
  ""
)</f>
        <v/>
      </c>
      <c r="H85" s="98" t="str">
        <f t="array" ref="H85">IFERROR(
  IF(
    ISNUMBER(MATCH(A85, RAW_DATA!A:A, 0)),
    IF(
      OR(
        INDEX(RAW_DATA!P:P, MATCH(A85, RAW_DATA!A:A, 0)) = "",
        INDEX(RAW_DATA!W:W, MATCH(A85, RAW_DATA!A:A, 0)) = "UNPAID"
      ),
      "",
      INDEX(RAW_DATA!V:V, MATCH(A85, RAW_DATA!A:A, 0))
    ),
    ""
  ),
  ""
)</f>
        <v/>
      </c>
      <c r="I85" s="99" t="str">
        <f t="array" ref="I85">IFERROR(
  IF(
    OR(
      INDEX(RAW_DATA!P:P, MATCH(A85, RAW_DATA!A:A, 0)) = "",
      INDEX(RAW_DATA!W:W, MATCH(A85, RAW_DATA!A:A, 0)) = "UNPAID"
    ),
    "",
    INDEX(RAW_DATA!S:S, MATCH(A85, RAW_DATA!A:A, 0))
  ),
  ""
)</f>
        <v/>
      </c>
      <c r="J85" s="99" t="str">
        <f t="array" ref="J85">IFERROR(
  IF(
    INDEX(RAW_DATA!P:P, MATCH(A85, RAW_DATA!A:A, 0)) = "",
    "Not Billed",
    INDEX(RAW_DATA!W:W, MATCH(A85, RAW_DATA!A:A, 0))
  ),
  "Not Billed"
)</f>
        <v>Not Billed</v>
      </c>
      <c r="K85" s="96" t="s">
        <v>1040</v>
      </c>
      <c r="L85" s="98">
        <v>45519</v>
      </c>
      <c r="M85" s="96"/>
      <c r="N85" s="96"/>
      <c r="O85" s="92"/>
      <c r="P85" s="92"/>
      <c r="Q85" s="92"/>
      <c r="R85" s="92"/>
      <c r="S85" s="92"/>
      <c r="T85" s="92"/>
      <c r="U85" s="92"/>
      <c r="V85" s="92"/>
      <c r="W85" s="92"/>
      <c r="X85" s="92"/>
      <c r="Y85" s="92"/>
      <c r="Z85" s="92"/>
    </row>
    <row r="86" spans="1:26" ht="28.5" customHeight="1">
      <c r="A86" s="96" t="str">
        <f t="shared" si="0"/>
        <v>24S-085</v>
      </c>
      <c r="B86" s="96" t="s">
        <v>804</v>
      </c>
      <c r="C86" s="96" t="s">
        <v>155</v>
      </c>
      <c r="D86" s="96">
        <v>92950</v>
      </c>
      <c r="E86" s="96">
        <v>134552</v>
      </c>
      <c r="F86" s="96" t="s">
        <v>1043</v>
      </c>
      <c r="G86" s="96" t="str">
        <f t="array" ref="G86">IFERROR(
  IF(INDEX(RAW_DATA!P:P, MATCH(A86, RAW_DATA!A:A, 0)) = "",
     "",
     INDEX(RAW_DATA!P:P, MATCH(A86, RAW_DATA!A:A, 0))
  ),
  ""
)</f>
        <v/>
      </c>
      <c r="H86" s="98" t="str">
        <f t="array" ref="H86">IFERROR(
  IF(
    ISNUMBER(MATCH(A86, RAW_DATA!A:A, 0)),
    IF(
      OR(
        INDEX(RAW_DATA!P:P, MATCH(A86, RAW_DATA!A:A, 0)) = "",
        INDEX(RAW_DATA!W:W, MATCH(A86, RAW_DATA!A:A, 0)) = "UNPAID"
      ),
      "",
      INDEX(RAW_DATA!V:V, MATCH(A86, RAW_DATA!A:A, 0))
    ),
    ""
  ),
  ""
)</f>
        <v/>
      </c>
      <c r="I86" s="99" t="str">
        <f t="array" ref="I86">IFERROR(
  IF(
    OR(
      INDEX(RAW_DATA!P:P, MATCH(A86, RAW_DATA!A:A, 0)) = "",
      INDEX(RAW_DATA!W:W, MATCH(A86, RAW_DATA!A:A, 0)) = "UNPAID"
    ),
    "",
    INDEX(RAW_DATA!S:S, MATCH(A86, RAW_DATA!A:A, 0))
  ),
  ""
)</f>
        <v/>
      </c>
      <c r="J86" s="99" t="str">
        <f t="array" ref="J86">IFERROR(
  IF(
    INDEX(RAW_DATA!P:P, MATCH(A86, RAW_DATA!A:A, 0)) = "",
    "Not Billed",
    INDEX(RAW_DATA!W:W, MATCH(A86, RAW_DATA!A:A, 0))
  ),
  "Not Billed"
)</f>
        <v>Not Billed</v>
      </c>
      <c r="K86" s="96" t="s">
        <v>1040</v>
      </c>
      <c r="L86" s="98">
        <v>45520</v>
      </c>
      <c r="M86" s="96"/>
      <c r="N86" s="96" t="s">
        <v>1061</v>
      </c>
      <c r="O86" s="92"/>
      <c r="P86" s="92"/>
      <c r="Q86" s="92"/>
      <c r="R86" s="92"/>
      <c r="S86" s="92"/>
      <c r="T86" s="92"/>
      <c r="U86" s="92"/>
      <c r="V86" s="92"/>
      <c r="W86" s="92"/>
      <c r="X86" s="92"/>
      <c r="Y86" s="92"/>
      <c r="Z86" s="92"/>
    </row>
    <row r="87" spans="1:26" ht="28.5" customHeight="1">
      <c r="A87" s="96" t="str">
        <f t="shared" si="0"/>
        <v>24S-086</v>
      </c>
      <c r="B87" s="96" t="s">
        <v>771</v>
      </c>
      <c r="C87" s="96" t="s">
        <v>155</v>
      </c>
      <c r="D87" s="96">
        <v>92969</v>
      </c>
      <c r="E87" s="96">
        <v>134541</v>
      </c>
      <c r="F87" s="96" t="s">
        <v>1043</v>
      </c>
      <c r="G87" s="96">
        <f t="array" ref="G87">IFERROR(
  IF(INDEX(RAW_DATA!P:P, MATCH(A87, RAW_DATA!A:A, 0)) = "",
     "",
     INDEX(RAW_DATA!P:P, MATCH(A87, RAW_DATA!A:A, 0))
  ),
  ""
)</f>
        <v>180</v>
      </c>
      <c r="H87" s="98" t="str">
        <f t="array" ref="H87">IFERROR(
  IF(
    ISNUMBER(MATCH(A87, RAW_DATA!A:A, 0)),
    IF(
      OR(
        INDEX(RAW_DATA!P:P, MATCH(A87, RAW_DATA!A:A, 0)) = "",
        INDEX(RAW_DATA!W:W, MATCH(A87, RAW_DATA!A:A, 0)) = "UNPAID"
      ),
      "",
      INDEX(RAW_DATA!V:V, MATCH(A87, RAW_DATA!A:A, 0))
    ),
    ""
  ),
  ""
)</f>
        <v/>
      </c>
      <c r="I87" s="99" t="str">
        <f t="array" ref="I87">IFERROR(
  IF(
    OR(
      INDEX(RAW_DATA!P:P, MATCH(A87, RAW_DATA!A:A, 0)) = "",
      INDEX(RAW_DATA!W:W, MATCH(A87, RAW_DATA!A:A, 0)) = "UNPAID"
    ),
    "",
    INDEX(RAW_DATA!S:S, MATCH(A87, RAW_DATA!A:A, 0))
  ),
  ""
)</f>
        <v/>
      </c>
      <c r="J87" s="99" t="str">
        <f t="array" ref="J87">IFERROR(
  IF(
    INDEX(RAW_DATA!P:P, MATCH(A87, RAW_DATA!A:A, 0)) = "",
    "Not Billed",
    INDEX(RAW_DATA!W:W, MATCH(A87, RAW_DATA!A:A, 0))
  ),
  "Not Billed"
)</f>
        <v>UNPAID</v>
      </c>
      <c r="K87" s="96" t="s">
        <v>1040</v>
      </c>
      <c r="L87" s="98">
        <v>45520</v>
      </c>
      <c r="M87" s="96"/>
      <c r="N87" s="96" t="s">
        <v>1061</v>
      </c>
      <c r="O87" s="92"/>
      <c r="P87" s="92"/>
      <c r="Q87" s="92"/>
      <c r="R87" s="92"/>
      <c r="S87" s="92"/>
      <c r="T87" s="92"/>
      <c r="U87" s="92"/>
      <c r="V87" s="92"/>
      <c r="W87" s="92"/>
      <c r="X87" s="92"/>
      <c r="Y87" s="92"/>
      <c r="Z87" s="92"/>
    </row>
    <row r="88" spans="1:26" ht="28.5" customHeight="1">
      <c r="A88" s="96" t="str">
        <f t="shared" si="0"/>
        <v>24S-087</v>
      </c>
      <c r="B88" s="96" t="s">
        <v>391</v>
      </c>
      <c r="C88" s="96" t="s">
        <v>155</v>
      </c>
      <c r="D88" s="96">
        <v>92976</v>
      </c>
      <c r="E88" s="96">
        <v>139711</v>
      </c>
      <c r="F88" s="96" t="s">
        <v>1043</v>
      </c>
      <c r="G88" s="96" t="str">
        <f t="array" ref="G88">IFERROR(
  IF(INDEX(RAW_DATA!P:P, MATCH(A88, RAW_DATA!A:A, 0)) = "",
     "",
     INDEX(RAW_DATA!P:P, MATCH(A88, RAW_DATA!A:A, 0))
  ),
  ""
)</f>
        <v/>
      </c>
      <c r="H88" s="98" t="str">
        <f t="array" ref="H88">IFERROR(
  IF(
    ISNUMBER(MATCH(A88, RAW_DATA!A:A, 0)),
    IF(
      OR(
        INDEX(RAW_DATA!P:P, MATCH(A88, RAW_DATA!A:A, 0)) = "",
        INDEX(RAW_DATA!W:W, MATCH(A88, RAW_DATA!A:A, 0)) = "UNPAID"
      ),
      "",
      INDEX(RAW_DATA!V:V, MATCH(A88, RAW_DATA!A:A, 0))
    ),
    ""
  ),
  ""
)</f>
        <v/>
      </c>
      <c r="I88" s="99" t="str">
        <f t="array" ref="I88">IFERROR(
  IF(
    OR(
      INDEX(RAW_DATA!P:P, MATCH(A88, RAW_DATA!A:A, 0)) = "",
      INDEX(RAW_DATA!W:W, MATCH(A88, RAW_DATA!A:A, 0)) = "UNPAID"
    ),
    "",
    INDEX(RAW_DATA!S:S, MATCH(A88, RAW_DATA!A:A, 0))
  ),
  ""
)</f>
        <v/>
      </c>
      <c r="J88" s="99" t="str">
        <f t="array" ref="J88">IFERROR(
  IF(
    INDEX(RAW_DATA!P:P, MATCH(A88, RAW_DATA!A:A, 0)) = "",
    "Not Billed",
    INDEX(RAW_DATA!W:W, MATCH(A88, RAW_DATA!A:A, 0))
  ),
  "Not Billed"
)</f>
        <v>Not Billed</v>
      </c>
      <c r="K88" s="96" t="s">
        <v>1040</v>
      </c>
      <c r="L88" s="98">
        <v>45520</v>
      </c>
      <c r="M88" s="96"/>
      <c r="N88" s="96" t="s">
        <v>1061</v>
      </c>
      <c r="O88" s="92"/>
      <c r="P88" s="92"/>
      <c r="Q88" s="92"/>
      <c r="R88" s="92"/>
      <c r="S88" s="92"/>
      <c r="T88" s="92"/>
      <c r="U88" s="92"/>
      <c r="V88" s="92"/>
      <c r="W88" s="92"/>
      <c r="X88" s="92"/>
      <c r="Y88" s="92"/>
      <c r="Z88" s="92"/>
    </row>
    <row r="89" spans="1:26" ht="28.5" customHeight="1">
      <c r="A89" s="96" t="str">
        <f t="shared" si="0"/>
        <v>24S-088</v>
      </c>
      <c r="B89" s="96" t="s">
        <v>875</v>
      </c>
      <c r="C89" s="96" t="s">
        <v>1014</v>
      </c>
      <c r="D89" s="96">
        <v>92919</v>
      </c>
      <c r="E89" s="96">
        <v>139699</v>
      </c>
      <c r="F89" s="96"/>
      <c r="G89" s="96">
        <f t="array" ref="G89">IFERROR(
  IF(INDEX(RAW_DATA!P:P, MATCH(A89, RAW_DATA!A:A, 0)) = "",
     "",
     INDEX(RAW_DATA!P:P, MATCH(A89, RAW_DATA!A:A, 0))
  ),
  ""
)</f>
        <v>243</v>
      </c>
      <c r="H89" s="98" t="str">
        <f t="array" ref="H89">IFERROR(
  IF(
    ISNUMBER(MATCH(A89, RAW_DATA!A:A, 0)),
    IF(
      OR(
        INDEX(RAW_DATA!P:P, MATCH(A89, RAW_DATA!A:A, 0)) = "",
        INDEX(RAW_DATA!W:W, MATCH(A89, RAW_DATA!A:A, 0)) = "UNPAID"
      ),
      "",
      INDEX(RAW_DATA!V:V, MATCH(A89, RAW_DATA!A:A, 0))
    ),
    ""
  ),
  ""
)</f>
        <v/>
      </c>
      <c r="I89" s="99" t="str">
        <f t="array" ref="I89">IFERROR(
  IF(
    OR(
      INDEX(RAW_DATA!P:P, MATCH(A89, RAW_DATA!A:A, 0)) = "",
      INDEX(RAW_DATA!W:W, MATCH(A89, RAW_DATA!A:A, 0)) = "UNPAID"
    ),
    "",
    INDEX(RAW_DATA!S:S, MATCH(A89, RAW_DATA!A:A, 0))
  ),
  ""
)</f>
        <v/>
      </c>
      <c r="J89" s="99" t="str">
        <f t="array" ref="J89">IFERROR(
  IF(
    INDEX(RAW_DATA!P:P, MATCH(A89, RAW_DATA!A:A, 0)) = "",
    "Not Billed",
    INDEX(RAW_DATA!W:W, MATCH(A89, RAW_DATA!A:A, 0))
  ),
  "Not Billed"
)</f>
        <v>UNPAID</v>
      </c>
      <c r="K89" s="96" t="s">
        <v>1040</v>
      </c>
      <c r="L89" s="98">
        <v>45523</v>
      </c>
      <c r="M89" s="96"/>
      <c r="N89" s="96"/>
      <c r="O89" s="92"/>
      <c r="P89" s="92"/>
      <c r="Q89" s="92"/>
      <c r="R89" s="92"/>
      <c r="S89" s="92"/>
      <c r="T89" s="92"/>
      <c r="U89" s="92"/>
      <c r="V89" s="92"/>
      <c r="W89" s="92"/>
      <c r="X89" s="92"/>
      <c r="Y89" s="92"/>
      <c r="Z89" s="92"/>
    </row>
    <row r="90" spans="1:26" ht="28.5" customHeight="1">
      <c r="A90" s="96" t="str">
        <f t="shared" si="0"/>
        <v>24S-089</v>
      </c>
      <c r="B90" s="96" t="s">
        <v>760</v>
      </c>
      <c r="C90" s="96" t="s">
        <v>1014</v>
      </c>
      <c r="D90" s="96">
        <v>93264</v>
      </c>
      <c r="E90" s="96">
        <v>140876</v>
      </c>
      <c r="F90" s="96" t="s">
        <v>1043</v>
      </c>
      <c r="G90" s="96" t="str">
        <f t="array" ref="G90">IFERROR(
  IF(INDEX(RAW_DATA!P:P, MATCH(A90, RAW_DATA!A:A, 0)) = "",
     "",
     INDEX(RAW_DATA!P:P, MATCH(A90, RAW_DATA!A:A, 0))
  ),
  ""
)</f>
        <v/>
      </c>
      <c r="H90" s="98" t="str">
        <f t="array" ref="H90">IFERROR(
  IF(
    ISNUMBER(MATCH(A90, RAW_DATA!A:A, 0)),
    IF(
      OR(
        INDEX(RAW_DATA!P:P, MATCH(A90, RAW_DATA!A:A, 0)) = "",
        INDEX(RAW_DATA!W:W, MATCH(A90, RAW_DATA!A:A, 0)) = "UNPAID"
      ),
      "",
      INDEX(RAW_DATA!V:V, MATCH(A90, RAW_DATA!A:A, 0))
    ),
    ""
  ),
  ""
)</f>
        <v/>
      </c>
      <c r="I90" s="99" t="str">
        <f t="array" ref="I90">IFERROR(
  IF(
    OR(
      INDEX(RAW_DATA!P:P, MATCH(A90, RAW_DATA!A:A, 0)) = "",
      INDEX(RAW_DATA!W:W, MATCH(A90, RAW_DATA!A:A, 0)) = "UNPAID"
    ),
    "",
    INDEX(RAW_DATA!S:S, MATCH(A90, RAW_DATA!A:A, 0))
  ),
  ""
)</f>
        <v/>
      </c>
      <c r="J90" s="99" t="str">
        <f t="array" ref="J90">IFERROR(
  IF(
    INDEX(RAW_DATA!P:P, MATCH(A90, RAW_DATA!A:A, 0)) = "",
    "Not Billed",
    INDEX(RAW_DATA!W:W, MATCH(A90, RAW_DATA!A:A, 0))
  ),
  "Not Billed"
)</f>
        <v>Not Billed</v>
      </c>
      <c r="K90" s="96" t="s">
        <v>1040</v>
      </c>
      <c r="L90" s="98">
        <v>45539</v>
      </c>
      <c r="M90" s="96"/>
      <c r="N90" s="96" t="s">
        <v>1042</v>
      </c>
      <c r="O90" s="92"/>
      <c r="P90" s="92"/>
      <c r="Q90" s="92"/>
      <c r="R90" s="92"/>
      <c r="S90" s="92"/>
      <c r="T90" s="92"/>
      <c r="U90" s="92"/>
      <c r="V90" s="92"/>
      <c r="W90" s="92"/>
      <c r="X90" s="92"/>
      <c r="Y90" s="92"/>
      <c r="Z90" s="92"/>
    </row>
    <row r="91" spans="1:26" ht="28.5" customHeight="1">
      <c r="A91" s="96" t="str">
        <f t="shared" si="0"/>
        <v>24S-090</v>
      </c>
      <c r="B91" s="96" t="s">
        <v>43</v>
      </c>
      <c r="C91" s="96" t="s">
        <v>1014</v>
      </c>
      <c r="D91" s="96">
        <v>93260</v>
      </c>
      <c r="E91" s="96">
        <v>140886</v>
      </c>
      <c r="F91" s="96"/>
      <c r="G91" s="96">
        <f t="array" ref="G91">IFERROR(
  IF(INDEX(RAW_DATA!P:P, MATCH(A91, RAW_DATA!A:A, 0)) = "",
     "",
     INDEX(RAW_DATA!P:P, MATCH(A91, RAW_DATA!A:A, 0))
  ),
  ""
)</f>
        <v>213</v>
      </c>
      <c r="H91" s="98" t="str">
        <f t="array" ref="H91">IFERROR(
  IF(
    ISNUMBER(MATCH(A91, RAW_DATA!A:A, 0)),
    IF(
      OR(
        INDEX(RAW_DATA!P:P, MATCH(A91, RAW_DATA!A:A, 0)) = "",
        INDEX(RAW_DATA!W:W, MATCH(A91, RAW_DATA!A:A, 0)) = "UNPAID"
      ),
      "",
      INDEX(RAW_DATA!V:V, MATCH(A91, RAW_DATA!A:A, 0))
    ),
    ""
  ),
  ""
)</f>
        <v/>
      </c>
      <c r="I91" s="99" t="str">
        <f t="array" ref="I91">IFERROR(
  IF(
    OR(
      INDEX(RAW_DATA!P:P, MATCH(A91, RAW_DATA!A:A, 0)) = "",
      INDEX(RAW_DATA!W:W, MATCH(A91, RAW_DATA!A:A, 0)) = "UNPAID"
    ),
    "",
    INDEX(RAW_DATA!S:S, MATCH(A91, RAW_DATA!A:A, 0))
  ),
  ""
)</f>
        <v/>
      </c>
      <c r="J91" s="99" t="str">
        <f t="array" ref="J91">IFERROR(
  IF(
    INDEX(RAW_DATA!P:P, MATCH(A91, RAW_DATA!A:A, 0)) = "",
    "Not Billed",
    INDEX(RAW_DATA!W:W, MATCH(A91, RAW_DATA!A:A, 0))
  ),
  "Not Billed"
)</f>
        <v>UNPAID</v>
      </c>
      <c r="K91" s="96" t="s">
        <v>1040</v>
      </c>
      <c r="L91" s="98">
        <v>45541</v>
      </c>
      <c r="M91" s="96"/>
      <c r="N91" s="96" t="s">
        <v>1042</v>
      </c>
      <c r="O91" s="92"/>
      <c r="P91" s="92"/>
      <c r="Q91" s="92"/>
      <c r="R91" s="92"/>
      <c r="S91" s="92"/>
      <c r="T91" s="92"/>
      <c r="U91" s="92"/>
      <c r="V91" s="92"/>
      <c r="W91" s="92"/>
      <c r="X91" s="92"/>
      <c r="Y91" s="92"/>
      <c r="Z91" s="92"/>
    </row>
    <row r="92" spans="1:26" ht="28.5" customHeight="1">
      <c r="A92" s="96" t="str">
        <f t="shared" si="0"/>
        <v>24S-091</v>
      </c>
      <c r="B92" s="96" t="s">
        <v>819</v>
      </c>
      <c r="C92" s="96" t="s">
        <v>1014</v>
      </c>
      <c r="D92" s="96">
        <v>93259</v>
      </c>
      <c r="E92" s="96">
        <v>140887</v>
      </c>
      <c r="F92" s="96" t="s">
        <v>1043</v>
      </c>
      <c r="G92" s="96">
        <f t="array" ref="G92">IFERROR(
  IF(INDEX(RAW_DATA!P:P, MATCH(A92, RAW_DATA!A:A, 0)) = "",
     "",
     INDEX(RAW_DATA!P:P, MATCH(A92, RAW_DATA!A:A, 0))
  ),
  ""
)</f>
        <v>169</v>
      </c>
      <c r="H92" s="98">
        <f t="array" ref="H92">IFERROR(
  IF(
    ISNUMBER(MATCH(A92, RAW_DATA!A:A, 0)),
    IF(
      OR(
        INDEX(RAW_DATA!P:P, MATCH(A92, RAW_DATA!A:A, 0)) = "",
        INDEX(RAW_DATA!W:W, MATCH(A92, RAW_DATA!A:A, 0)) = "UNPAID"
      ),
      "",
      INDEX(RAW_DATA!V:V, MATCH(A92, RAW_DATA!A:A, 0))
    ),
    ""
  ),
  ""
)</f>
        <v>45824</v>
      </c>
      <c r="I92" s="99">
        <f t="array" ref="I92">IFERROR(
  IF(
    OR(
      INDEX(RAW_DATA!P:P, MATCH(A92, RAW_DATA!A:A, 0)) = "",
      INDEX(RAW_DATA!W:W, MATCH(A92, RAW_DATA!A:A, 0)) = "UNPAID"
    ),
    "",
    INDEX(RAW_DATA!S:S, MATCH(A92, RAW_DATA!A:A, 0))
  ),
  ""
)</f>
        <v>3502.58</v>
      </c>
      <c r="J92" s="99" t="str">
        <f t="array" ref="J92">IFERROR(
  IF(
    INDEX(RAW_DATA!P:P, MATCH(A92, RAW_DATA!A:A, 0)) = "",
    "Not Billed",
    INDEX(RAW_DATA!W:W, MATCH(A92, RAW_DATA!A:A, 0))
  ),
  "Not Billed"
)</f>
        <v>PAID</v>
      </c>
      <c r="K92" s="96" t="s">
        <v>1040</v>
      </c>
      <c r="L92" s="96"/>
      <c r="M92" s="96"/>
      <c r="N92" s="96" t="s">
        <v>1042</v>
      </c>
      <c r="O92" s="92"/>
      <c r="P92" s="92"/>
      <c r="Q92" s="92"/>
      <c r="R92" s="92"/>
      <c r="S92" s="92"/>
      <c r="T92" s="92"/>
      <c r="U92" s="92"/>
      <c r="V92" s="92"/>
      <c r="W92" s="92"/>
      <c r="X92" s="92"/>
      <c r="Y92" s="92"/>
      <c r="Z92" s="92"/>
    </row>
    <row r="93" spans="1:26" ht="28.5" customHeight="1">
      <c r="A93" s="96" t="str">
        <f t="shared" si="0"/>
        <v>24S-092</v>
      </c>
      <c r="B93" s="96" t="s">
        <v>242</v>
      </c>
      <c r="C93" s="96" t="s">
        <v>155</v>
      </c>
      <c r="D93" s="96">
        <v>93184</v>
      </c>
      <c r="E93" s="96">
        <v>134193</v>
      </c>
      <c r="F93" s="96" t="s">
        <v>1043</v>
      </c>
      <c r="G93" s="96">
        <f t="array" ref="G93">IFERROR(
  IF(INDEX(RAW_DATA!P:P, MATCH(A93, RAW_DATA!A:A, 0)) = "",
     "",
     INDEX(RAW_DATA!P:P, MATCH(A93, RAW_DATA!A:A, 0))
  ),
  ""
)</f>
        <v>191</v>
      </c>
      <c r="H93" s="98" t="str">
        <f t="array" ref="H93">IFERROR(
  IF(
    ISNUMBER(MATCH(A93, RAW_DATA!A:A, 0)),
    IF(
      OR(
        INDEX(RAW_DATA!P:P, MATCH(A93, RAW_DATA!A:A, 0)) = "",
        INDEX(RAW_DATA!W:W, MATCH(A93, RAW_DATA!A:A, 0)) = "UNPAID"
      ),
      "",
      INDEX(RAW_DATA!V:V, MATCH(A93, RAW_DATA!A:A, 0))
    ),
    ""
  ),
  ""
)</f>
        <v/>
      </c>
      <c r="I93" s="99" t="str">
        <f t="array" ref="I93">IFERROR(
  IF(
    OR(
      INDEX(RAW_DATA!P:P, MATCH(A93, RAW_DATA!A:A, 0)) = "",
      INDEX(RAW_DATA!W:W, MATCH(A93, RAW_DATA!A:A, 0)) = "UNPAID"
    ),
    "",
    INDEX(RAW_DATA!S:S, MATCH(A93, RAW_DATA!A:A, 0))
  ),
  ""
)</f>
        <v/>
      </c>
      <c r="J93" s="99" t="str">
        <f t="array" ref="J93">IFERROR(
  IF(
    INDEX(RAW_DATA!P:P, MATCH(A93, RAW_DATA!A:A, 0)) = "",
    "Not Billed",
    INDEX(RAW_DATA!W:W, MATCH(A93, RAW_DATA!A:A, 0))
  ),
  "Not Billed"
)</f>
        <v>UNPAID</v>
      </c>
      <c r="K93" s="96" t="s">
        <v>1040</v>
      </c>
      <c r="L93" s="98">
        <v>45539</v>
      </c>
      <c r="M93" s="96"/>
      <c r="N93" s="96"/>
      <c r="O93" s="92"/>
      <c r="P93" s="92"/>
      <c r="Q93" s="92"/>
      <c r="R93" s="92"/>
      <c r="S93" s="92"/>
      <c r="T93" s="92"/>
      <c r="U93" s="92"/>
      <c r="V93" s="92"/>
      <c r="W93" s="92"/>
      <c r="X93" s="92"/>
      <c r="Y93" s="92"/>
      <c r="Z93" s="92"/>
    </row>
    <row r="94" spans="1:26" ht="28.5" customHeight="1">
      <c r="A94" s="96" t="str">
        <f t="shared" si="0"/>
        <v>24S-093</v>
      </c>
      <c r="B94" s="96" t="s">
        <v>1063</v>
      </c>
      <c r="C94" s="96" t="s">
        <v>155</v>
      </c>
      <c r="D94" s="96">
        <v>93188</v>
      </c>
      <c r="E94" s="96">
        <v>134555</v>
      </c>
      <c r="F94" s="96" t="s">
        <v>1043</v>
      </c>
      <c r="G94" s="96" t="str">
        <f t="array" ref="G94">IFERROR(
  IF(INDEX(RAW_DATA!P:P, MATCH(A94, RAW_DATA!A:A, 0)) = "",
     "",
     INDEX(RAW_DATA!P:P, MATCH(A94, RAW_DATA!A:A, 0))
  ),
  ""
)</f>
        <v/>
      </c>
      <c r="H94" s="98" t="str">
        <f t="array" ref="H94">IFERROR(
  IF(
    ISNUMBER(MATCH(A94, RAW_DATA!A:A, 0)),
    IF(
      OR(
        INDEX(RAW_DATA!P:P, MATCH(A94, RAW_DATA!A:A, 0)) = "",
        INDEX(RAW_DATA!W:W, MATCH(A94, RAW_DATA!A:A, 0)) = "UNPAID"
      ),
      "",
      INDEX(RAW_DATA!V:V, MATCH(A94, RAW_DATA!A:A, 0))
    ),
    ""
  ),
  ""
)</f>
        <v/>
      </c>
      <c r="I94" s="99" t="str">
        <f t="array" ref="I94">IFERROR(
  IF(
    OR(
      INDEX(RAW_DATA!P:P, MATCH(A94, RAW_DATA!A:A, 0)) = "",
      INDEX(RAW_DATA!W:W, MATCH(A94, RAW_DATA!A:A, 0)) = "UNPAID"
    ),
    "",
    INDEX(RAW_DATA!S:S, MATCH(A94, RAW_DATA!A:A, 0))
  ),
  ""
)</f>
        <v/>
      </c>
      <c r="J94" s="99" t="str">
        <f t="array" ref="J94">IFERROR(
  IF(
    INDEX(RAW_DATA!P:P, MATCH(A94, RAW_DATA!A:A, 0)) = "",
    "Not Billed",
    INDEX(RAW_DATA!W:W, MATCH(A94, RAW_DATA!A:A, 0))
  ),
  "Not Billed"
)</f>
        <v>Not Billed</v>
      </c>
      <c r="K94" s="96" t="s">
        <v>1040</v>
      </c>
      <c r="L94" s="98">
        <v>45539</v>
      </c>
      <c r="M94" s="96"/>
      <c r="N94" s="96"/>
      <c r="O94" s="92"/>
      <c r="P94" s="92"/>
      <c r="Q94" s="92"/>
      <c r="R94" s="92"/>
      <c r="S94" s="92"/>
      <c r="T94" s="92"/>
      <c r="U94" s="92"/>
      <c r="V94" s="92"/>
      <c r="W94" s="92"/>
      <c r="X94" s="92"/>
      <c r="Y94" s="92"/>
      <c r="Z94" s="92"/>
    </row>
    <row r="95" spans="1:26" ht="28.5" customHeight="1">
      <c r="A95" s="96" t="str">
        <f t="shared" si="0"/>
        <v>24S-094</v>
      </c>
      <c r="B95" s="96" t="s">
        <v>1064</v>
      </c>
      <c r="C95" s="96" t="s">
        <v>155</v>
      </c>
      <c r="D95" s="96">
        <v>93226</v>
      </c>
      <c r="E95" s="96">
        <v>134237</v>
      </c>
      <c r="F95" s="96" t="s">
        <v>1043</v>
      </c>
      <c r="G95" s="96" t="str">
        <f t="array" ref="G95">IFERROR(
  IF(INDEX(RAW_DATA!P:P, MATCH(A95, RAW_DATA!A:A, 0)) = "",
     "",
     INDEX(RAW_DATA!P:P, MATCH(A95, RAW_DATA!A:A, 0))
  ),
  ""
)</f>
        <v/>
      </c>
      <c r="H95" s="98" t="str">
        <f t="array" ref="H95">IFERROR(
  IF(
    ISNUMBER(MATCH(A95, RAW_DATA!A:A, 0)),
    IF(
      OR(
        INDEX(RAW_DATA!P:P, MATCH(A95, RAW_DATA!A:A, 0)) = "",
        INDEX(RAW_DATA!W:W, MATCH(A95, RAW_DATA!A:A, 0)) = "UNPAID"
      ),
      "",
      INDEX(RAW_DATA!V:V, MATCH(A95, RAW_DATA!A:A, 0))
    ),
    ""
  ),
  ""
)</f>
        <v/>
      </c>
      <c r="I95" s="99" t="str">
        <f t="array" ref="I95">IFERROR(
  IF(
    OR(
      INDEX(RAW_DATA!P:P, MATCH(A95, RAW_DATA!A:A, 0)) = "",
      INDEX(RAW_DATA!W:W, MATCH(A95, RAW_DATA!A:A, 0)) = "UNPAID"
    ),
    "",
    INDEX(RAW_DATA!S:S, MATCH(A95, RAW_DATA!A:A, 0))
  ),
  ""
)</f>
        <v/>
      </c>
      <c r="J95" s="99" t="str">
        <f t="array" ref="J95">IFERROR(
  IF(
    INDEX(RAW_DATA!P:P, MATCH(A95, RAW_DATA!A:A, 0)) = "",
    "Not Billed",
    INDEX(RAW_DATA!W:W, MATCH(A95, RAW_DATA!A:A, 0))
  ),
  "Not Billed"
)</f>
        <v>Not Billed</v>
      </c>
      <c r="K95" s="96" t="s">
        <v>1040</v>
      </c>
      <c r="L95" s="98">
        <v>45540</v>
      </c>
      <c r="M95" s="96"/>
      <c r="N95" s="96"/>
      <c r="O95" s="92"/>
      <c r="P95" s="92"/>
      <c r="Q95" s="92"/>
      <c r="R95" s="92"/>
      <c r="S95" s="92"/>
      <c r="T95" s="92"/>
      <c r="U95" s="92"/>
      <c r="V95" s="92"/>
      <c r="W95" s="92"/>
      <c r="X95" s="92"/>
      <c r="Y95" s="92"/>
      <c r="Z95" s="92"/>
    </row>
    <row r="96" spans="1:26" ht="28.5" customHeight="1">
      <c r="A96" s="96" t="str">
        <f t="shared" si="0"/>
        <v>24S-095</v>
      </c>
      <c r="B96" s="96" t="s">
        <v>375</v>
      </c>
      <c r="C96" s="96" t="s">
        <v>155</v>
      </c>
      <c r="D96" s="96">
        <v>93227</v>
      </c>
      <c r="E96" s="96">
        <v>134307</v>
      </c>
      <c r="F96" s="96" t="s">
        <v>1043</v>
      </c>
      <c r="G96" s="96" t="str">
        <f t="array" ref="G96">IFERROR(
  IF(INDEX(RAW_DATA!P:P, MATCH(A96, RAW_DATA!A:A, 0)) = "",
     "",
     INDEX(RAW_DATA!P:P, MATCH(A96, RAW_DATA!A:A, 0))
  ),
  ""
)</f>
        <v/>
      </c>
      <c r="H96" s="98" t="str">
        <f t="array" ref="H96">IFERROR(
  IF(
    ISNUMBER(MATCH(A96, RAW_DATA!A:A, 0)),
    IF(
      OR(
        INDEX(RAW_DATA!P:P, MATCH(A96, RAW_DATA!A:A, 0)) = "",
        INDEX(RAW_DATA!W:W, MATCH(A96, RAW_DATA!A:A, 0)) = "UNPAID"
      ),
      "",
      INDEX(RAW_DATA!V:V, MATCH(A96, RAW_DATA!A:A, 0))
    ),
    ""
  ),
  ""
)</f>
        <v/>
      </c>
      <c r="I96" s="99" t="str">
        <f t="array" ref="I96">IFERROR(
  IF(
    OR(
      INDEX(RAW_DATA!P:P, MATCH(A96, RAW_DATA!A:A, 0)) = "",
      INDEX(RAW_DATA!W:W, MATCH(A96, RAW_DATA!A:A, 0)) = "UNPAID"
    ),
    "",
    INDEX(RAW_DATA!S:S, MATCH(A96, RAW_DATA!A:A, 0))
  ),
  ""
)</f>
        <v/>
      </c>
      <c r="J96" s="99" t="str">
        <f t="array" ref="J96">IFERROR(
  IF(
    INDEX(RAW_DATA!P:P, MATCH(A96, RAW_DATA!A:A, 0)) = "",
    "Not Billed",
    INDEX(RAW_DATA!W:W, MATCH(A96, RAW_DATA!A:A, 0))
  ),
  "Not Billed"
)</f>
        <v>Not Billed</v>
      </c>
      <c r="K96" s="96" t="s">
        <v>1040</v>
      </c>
      <c r="L96" s="98">
        <v>45540</v>
      </c>
      <c r="M96" s="96"/>
      <c r="N96" s="96"/>
      <c r="O96" s="92"/>
      <c r="P96" s="92"/>
      <c r="Q96" s="92"/>
      <c r="R96" s="92"/>
      <c r="S96" s="92"/>
      <c r="T96" s="92"/>
      <c r="U96" s="92"/>
      <c r="V96" s="92"/>
      <c r="W96" s="92"/>
      <c r="X96" s="92"/>
      <c r="Y96" s="92"/>
      <c r="Z96" s="92"/>
    </row>
    <row r="97" spans="1:26" ht="28.5" customHeight="1">
      <c r="A97" s="96" t="str">
        <f t="shared" si="0"/>
        <v>24S-096</v>
      </c>
      <c r="B97" s="96" t="s">
        <v>1065</v>
      </c>
      <c r="C97" s="96" t="s">
        <v>155</v>
      </c>
      <c r="D97" s="96">
        <v>93230</v>
      </c>
      <c r="E97" s="96">
        <v>134208</v>
      </c>
      <c r="F97" s="96" t="s">
        <v>1043</v>
      </c>
      <c r="G97" s="96" t="str">
        <f t="array" ref="G97">IFERROR(
  IF(INDEX(RAW_DATA!P:P, MATCH(A97, RAW_DATA!A:A, 0)) = "",
     "",
     INDEX(RAW_DATA!P:P, MATCH(A97, RAW_DATA!A:A, 0))
  ),
  ""
)</f>
        <v/>
      </c>
      <c r="H97" s="98" t="str">
        <f t="array" ref="H97">IFERROR(
  IF(
    ISNUMBER(MATCH(A97, RAW_DATA!A:A, 0)),
    IF(
      OR(
        INDEX(RAW_DATA!P:P, MATCH(A97, RAW_DATA!A:A, 0)) = "",
        INDEX(RAW_DATA!W:W, MATCH(A97, RAW_DATA!A:A, 0)) = "UNPAID"
      ),
      "",
      INDEX(RAW_DATA!V:V, MATCH(A97, RAW_DATA!A:A, 0))
    ),
    ""
  ),
  ""
)</f>
        <v/>
      </c>
      <c r="I97" s="99" t="str">
        <f t="array" ref="I97">IFERROR(
  IF(
    OR(
      INDEX(RAW_DATA!P:P, MATCH(A97, RAW_DATA!A:A, 0)) = "",
      INDEX(RAW_DATA!W:W, MATCH(A97, RAW_DATA!A:A, 0)) = "UNPAID"
    ),
    "",
    INDEX(RAW_DATA!S:S, MATCH(A97, RAW_DATA!A:A, 0))
  ),
  ""
)</f>
        <v/>
      </c>
      <c r="J97" s="99" t="str">
        <f t="array" ref="J97">IFERROR(
  IF(
    INDEX(RAW_DATA!P:P, MATCH(A97, RAW_DATA!A:A, 0)) = "",
    "Not Billed",
    INDEX(RAW_DATA!W:W, MATCH(A97, RAW_DATA!A:A, 0))
  ),
  "Not Billed"
)</f>
        <v>Not Billed</v>
      </c>
      <c r="K97" s="96" t="s">
        <v>1040</v>
      </c>
      <c r="L97" s="98">
        <v>45540</v>
      </c>
      <c r="M97" s="96"/>
      <c r="N97" s="96"/>
      <c r="O97" s="92"/>
      <c r="P97" s="92"/>
      <c r="Q97" s="92"/>
      <c r="R97" s="92"/>
      <c r="S97" s="92"/>
      <c r="T97" s="92"/>
      <c r="U97" s="92"/>
      <c r="V97" s="92"/>
      <c r="W97" s="92"/>
      <c r="X97" s="92"/>
      <c r="Y97" s="92"/>
      <c r="Z97" s="92"/>
    </row>
    <row r="98" spans="1:26" ht="28.5" customHeight="1">
      <c r="A98" s="96" t="str">
        <f t="shared" si="0"/>
        <v>24S-097</v>
      </c>
      <c r="B98" s="96" t="s">
        <v>845</v>
      </c>
      <c r="C98" s="96" t="s">
        <v>1014</v>
      </c>
      <c r="D98" s="96">
        <v>93164</v>
      </c>
      <c r="E98" s="96">
        <v>140851</v>
      </c>
      <c r="F98" s="98"/>
      <c r="G98" s="96">
        <f t="array" ref="G98">IFERROR(
  IF(INDEX(RAW_DATA!P:P, MATCH(A98, RAW_DATA!A:A, 0)) = "",
     "",
     INDEX(RAW_DATA!P:P, MATCH(A98, RAW_DATA!A:A, 0))
  ),
  ""
)</f>
        <v>230</v>
      </c>
      <c r="H98" s="98" t="str">
        <f t="array" ref="H98">IFERROR(
  IF(
    ISNUMBER(MATCH(A98, RAW_DATA!A:A, 0)),
    IF(
      OR(
        INDEX(RAW_DATA!P:P, MATCH(A98, RAW_DATA!A:A, 0)) = "",
        INDEX(RAW_DATA!W:W, MATCH(A98, RAW_DATA!A:A, 0)) = "UNPAID"
      ),
      "",
      INDEX(RAW_DATA!V:V, MATCH(A98, RAW_DATA!A:A, 0))
    ),
    ""
  ),
  ""
)</f>
        <v/>
      </c>
      <c r="I98" s="99" t="str">
        <f t="array" ref="I98">IFERROR(
  IF(
    OR(
      INDEX(RAW_DATA!P:P, MATCH(A98, RAW_DATA!A:A, 0)) = "",
      INDEX(RAW_DATA!W:W, MATCH(A98, RAW_DATA!A:A, 0)) = "UNPAID"
    ),
    "",
    INDEX(RAW_DATA!S:S, MATCH(A98, RAW_DATA!A:A, 0))
  ),
  ""
)</f>
        <v/>
      </c>
      <c r="J98" s="99" t="str">
        <f t="array" ref="J98">IFERROR(
  IF(
    INDEX(RAW_DATA!P:P, MATCH(A98, RAW_DATA!A:A, 0)) = "",
    "Not Billed",
    INDEX(RAW_DATA!W:W, MATCH(A98, RAW_DATA!A:A, 0))
  ),
  "Not Billed"
)</f>
        <v>UNPAID</v>
      </c>
      <c r="K98" s="96" t="s">
        <v>1040</v>
      </c>
      <c r="L98" s="98">
        <v>45534</v>
      </c>
      <c r="M98" s="96"/>
      <c r="N98" s="96"/>
      <c r="O98" s="92"/>
      <c r="P98" s="92"/>
      <c r="Q98" s="92"/>
      <c r="R98" s="92"/>
      <c r="S98" s="92"/>
      <c r="T98" s="92"/>
      <c r="U98" s="92"/>
      <c r="V98" s="92"/>
      <c r="W98" s="92"/>
      <c r="X98" s="92"/>
      <c r="Y98" s="92"/>
      <c r="Z98" s="92"/>
    </row>
    <row r="99" spans="1:26" ht="28.5" customHeight="1">
      <c r="A99" s="96" t="str">
        <f t="shared" si="0"/>
        <v>24S-098</v>
      </c>
      <c r="B99" s="96" t="s">
        <v>787</v>
      </c>
      <c r="C99" s="96" t="s">
        <v>1014</v>
      </c>
      <c r="D99" s="96">
        <v>93283</v>
      </c>
      <c r="E99" s="96">
        <v>140895</v>
      </c>
      <c r="F99" s="96" t="s">
        <v>1043</v>
      </c>
      <c r="G99" s="96" t="str">
        <f t="array" ref="G99">IFERROR(
  IF(INDEX(RAW_DATA!P:P, MATCH(A99, RAW_DATA!A:A, 0)) = "",
     "",
     INDEX(RAW_DATA!P:P, MATCH(A99, RAW_DATA!A:A, 0))
  ),
  ""
)</f>
        <v/>
      </c>
      <c r="H99" s="98" t="str">
        <f t="array" ref="H99">IFERROR(
  IF(
    ISNUMBER(MATCH(A99, RAW_DATA!A:A, 0)),
    IF(
      OR(
        INDEX(RAW_DATA!P:P, MATCH(A99, RAW_DATA!A:A, 0)) = "",
        INDEX(RAW_DATA!W:W, MATCH(A99, RAW_DATA!A:A, 0)) = "UNPAID"
      ),
      "",
      INDEX(RAW_DATA!V:V, MATCH(A99, RAW_DATA!A:A, 0))
    ),
    ""
  ),
  ""
)</f>
        <v/>
      </c>
      <c r="I99" s="99" t="str">
        <f t="array" ref="I99">IFERROR(
  IF(
    OR(
      INDEX(RAW_DATA!P:P, MATCH(A99, RAW_DATA!A:A, 0)) = "",
      INDEX(RAW_DATA!W:W, MATCH(A99, RAW_DATA!A:A, 0)) = "UNPAID"
    ),
    "",
    INDEX(RAW_DATA!S:S, MATCH(A99, RAW_DATA!A:A, 0))
  ),
  ""
)</f>
        <v/>
      </c>
      <c r="J99" s="99" t="str">
        <f t="array" ref="J99">IFERROR(
  IF(
    INDEX(RAW_DATA!P:P, MATCH(A99, RAW_DATA!A:A, 0)) = "",
    "Not Billed",
    INDEX(RAW_DATA!W:W, MATCH(A99, RAW_DATA!A:A, 0))
  ),
  "Not Billed"
)</f>
        <v>Not Billed</v>
      </c>
      <c r="K99" s="96" t="s">
        <v>1040</v>
      </c>
      <c r="L99" s="98">
        <v>45548</v>
      </c>
      <c r="M99" s="96"/>
      <c r="N99" s="96"/>
      <c r="O99" s="92"/>
      <c r="P99" s="92"/>
      <c r="Q99" s="92"/>
      <c r="R99" s="92"/>
      <c r="S99" s="92"/>
      <c r="T99" s="92"/>
      <c r="U99" s="92"/>
      <c r="V99" s="92"/>
      <c r="W99" s="92"/>
      <c r="X99" s="92"/>
      <c r="Y99" s="92"/>
      <c r="Z99" s="92"/>
    </row>
    <row r="100" spans="1:26" ht="28.5" customHeight="1">
      <c r="A100" s="96" t="str">
        <f t="shared" si="0"/>
        <v>24S-099</v>
      </c>
      <c r="B100" s="96" t="s">
        <v>810</v>
      </c>
      <c r="C100" s="96" t="s">
        <v>1014</v>
      </c>
      <c r="D100" s="96"/>
      <c r="E100" s="96"/>
      <c r="F100" s="96" t="s">
        <v>1043</v>
      </c>
      <c r="G100" s="96">
        <f t="array" ref="G100">IFERROR(
  IF(INDEX(RAW_DATA!P:P, MATCH(A100, RAW_DATA!A:A, 0)) = "",
     "",
     INDEX(RAW_DATA!P:P, MATCH(A100, RAW_DATA!A:A, 0))
  ),
  ""
)</f>
        <v>146</v>
      </c>
      <c r="H100" s="98">
        <f t="array" ref="H100">IFERROR(
  IF(
    ISNUMBER(MATCH(A100, RAW_DATA!A:A, 0)),
    IF(
      OR(
        INDEX(RAW_DATA!P:P, MATCH(A100, RAW_DATA!A:A, 0)) = "",
        INDEX(RAW_DATA!W:W, MATCH(A100, RAW_DATA!A:A, 0)) = "UNPAID"
      ),
      "",
      INDEX(RAW_DATA!V:V, MATCH(A100, RAW_DATA!A:A, 0))
    ),
    ""
  ),
  ""
)</f>
        <v>45699</v>
      </c>
      <c r="I100" s="99">
        <f t="array" ref="I100">IFERROR(
  IF(
    OR(
      INDEX(RAW_DATA!P:P, MATCH(A100, RAW_DATA!A:A, 0)) = "",
      INDEX(RAW_DATA!W:W, MATCH(A100, RAW_DATA!A:A, 0)) = "UNPAID"
    ),
    "",
    INDEX(RAW_DATA!S:S, MATCH(A100, RAW_DATA!A:A, 0))
  ),
  ""
)</f>
        <v>10352.629999999999</v>
      </c>
      <c r="J100" s="99" t="str">
        <f t="array" ref="J100">IFERROR(
  IF(
    INDEX(RAW_DATA!P:P, MATCH(A100, RAW_DATA!A:A, 0)) = "",
    "Not Billed",
    INDEX(RAW_DATA!W:W, MATCH(A100, RAW_DATA!A:A, 0))
  ),
  "Not Billed"
)</f>
        <v>PAID</v>
      </c>
      <c r="K100" s="96" t="s">
        <v>1040</v>
      </c>
      <c r="L100" s="98">
        <v>45548</v>
      </c>
      <c r="M100" s="96"/>
      <c r="N100" s="96"/>
      <c r="O100" s="92"/>
      <c r="P100" s="92"/>
      <c r="Q100" s="92"/>
      <c r="R100" s="92"/>
      <c r="S100" s="92"/>
      <c r="T100" s="92"/>
      <c r="U100" s="92"/>
      <c r="V100" s="92"/>
      <c r="W100" s="92"/>
      <c r="X100" s="92"/>
      <c r="Y100" s="92"/>
      <c r="Z100" s="92"/>
    </row>
    <row r="101" spans="1:26" ht="28.5" customHeight="1">
      <c r="A101" s="96" t="str">
        <f t="shared" si="0"/>
        <v>24S-100</v>
      </c>
      <c r="B101" s="96" t="s">
        <v>1066</v>
      </c>
      <c r="C101" s="96" t="s">
        <v>657</v>
      </c>
      <c r="D101" s="96">
        <v>93321</v>
      </c>
      <c r="E101" s="96" t="s">
        <v>1067</v>
      </c>
      <c r="F101" s="96" t="s">
        <v>1043</v>
      </c>
      <c r="G101" s="96" t="str">
        <f t="array" ref="G101">IFERROR(
  IF(INDEX(RAW_DATA!P:P, MATCH(A101, RAW_DATA!A:A, 0)) = "",
     "",
     INDEX(RAW_DATA!P:P, MATCH(A101, RAW_DATA!A:A, 0))
  ),
  ""
)</f>
        <v/>
      </c>
      <c r="H101" s="98" t="str">
        <f t="array" ref="H101">IFERROR(
  IF(
    ISNUMBER(MATCH(A101, RAW_DATA!A:A, 0)),
    IF(
      OR(
        INDEX(RAW_DATA!P:P, MATCH(A101, RAW_DATA!A:A, 0)) = "",
        INDEX(RAW_DATA!W:W, MATCH(A101, RAW_DATA!A:A, 0)) = "UNPAID"
      ),
      "",
      INDEX(RAW_DATA!V:V, MATCH(A101, RAW_DATA!A:A, 0))
    ),
    ""
  ),
  ""
)</f>
        <v/>
      </c>
      <c r="I101" s="99" t="str">
        <f t="array" ref="I101">IFERROR(
  IF(
    OR(
      INDEX(RAW_DATA!P:P, MATCH(A101, RAW_DATA!A:A, 0)) = "",
      INDEX(RAW_DATA!W:W, MATCH(A101, RAW_DATA!A:A, 0)) = "UNPAID"
    ),
    "",
    INDEX(RAW_DATA!S:S, MATCH(A101, RAW_DATA!A:A, 0))
  ),
  ""
)</f>
        <v/>
      </c>
      <c r="J101" s="99" t="str">
        <f t="array" ref="J101">IFERROR(
  IF(
    INDEX(RAW_DATA!P:P, MATCH(A101, RAW_DATA!A:A, 0)) = "",
    "Not Billed",
    INDEX(RAW_DATA!W:W, MATCH(A101, RAW_DATA!A:A, 0))
  ),
  "Not Billed"
)</f>
        <v>Not Billed</v>
      </c>
      <c r="K101" s="96" t="s">
        <v>1040</v>
      </c>
      <c r="L101" s="98">
        <v>45552</v>
      </c>
      <c r="M101" s="96"/>
      <c r="N101" s="96"/>
      <c r="O101" s="92"/>
      <c r="P101" s="92"/>
      <c r="Q101" s="92"/>
      <c r="R101" s="92"/>
      <c r="S101" s="92"/>
      <c r="T101" s="92"/>
      <c r="U101" s="92"/>
      <c r="V101" s="92"/>
      <c r="W101" s="92"/>
      <c r="X101" s="92"/>
      <c r="Y101" s="92"/>
      <c r="Z101" s="92"/>
    </row>
    <row r="102" spans="1:26" ht="28.5" customHeight="1">
      <c r="A102" s="96" t="str">
        <f t="shared" si="0"/>
        <v>24S-101</v>
      </c>
      <c r="B102" s="96" t="s">
        <v>629</v>
      </c>
      <c r="C102" s="96" t="s">
        <v>1014</v>
      </c>
      <c r="D102" s="96">
        <v>92693</v>
      </c>
      <c r="E102" s="96">
        <v>139494</v>
      </c>
      <c r="F102" s="96" t="s">
        <v>1046</v>
      </c>
      <c r="G102" s="96" t="str">
        <f t="array" ref="G102">IFERROR(
  IF(INDEX(RAW_DATA!P:P, MATCH(A102, RAW_DATA!A:A, 0)) = "",
     "",
     INDEX(RAW_DATA!P:P, MATCH(A102, RAW_DATA!A:A, 0))
  ),
  ""
)</f>
        <v/>
      </c>
      <c r="H102" s="98" t="str">
        <f t="array" ref="H102">IFERROR(
  IF(
    ISNUMBER(MATCH(A102, RAW_DATA!A:A, 0)),
    IF(
      OR(
        INDEX(RAW_DATA!P:P, MATCH(A102, RAW_DATA!A:A, 0)) = "",
        INDEX(RAW_DATA!W:W, MATCH(A102, RAW_DATA!A:A, 0)) = "UNPAID"
      ),
      "",
      INDEX(RAW_DATA!V:V, MATCH(A102, RAW_DATA!A:A, 0))
    ),
    ""
  ),
  ""
)</f>
        <v/>
      </c>
      <c r="I102" s="99" t="str">
        <f t="array" ref="I102">IFERROR(
  IF(
    OR(
      INDEX(RAW_DATA!P:P, MATCH(A102, RAW_DATA!A:A, 0)) = "",
      INDEX(RAW_DATA!W:W, MATCH(A102, RAW_DATA!A:A, 0)) = "UNPAID"
    ),
    "",
    INDEX(RAW_DATA!S:S, MATCH(A102, RAW_DATA!A:A, 0))
  ),
  ""
)</f>
        <v/>
      </c>
      <c r="J102" s="99" t="str">
        <f t="array" ref="J102">IFERROR(
  IF(
    INDEX(RAW_DATA!P:P, MATCH(A102, RAW_DATA!A:A, 0)) = "",
    "Not Billed",
    INDEX(RAW_DATA!W:W, MATCH(A102, RAW_DATA!A:A, 0))
  ),
  "Not Billed"
)</f>
        <v>Not Billed</v>
      </c>
      <c r="K102" s="96" t="s">
        <v>1040</v>
      </c>
      <c r="L102" s="98">
        <v>45502</v>
      </c>
      <c r="M102" s="96"/>
      <c r="N102" s="96"/>
      <c r="O102" s="92"/>
      <c r="P102" s="92"/>
      <c r="Q102" s="92"/>
      <c r="R102" s="92"/>
      <c r="S102" s="92"/>
      <c r="T102" s="92"/>
      <c r="U102" s="92"/>
      <c r="V102" s="92"/>
      <c r="W102" s="92"/>
      <c r="X102" s="92"/>
      <c r="Y102" s="92"/>
      <c r="Z102" s="92"/>
    </row>
    <row r="103" spans="1:26" ht="28.5" customHeight="1">
      <c r="A103" s="96" t="str">
        <f t="shared" si="0"/>
        <v>24S-102</v>
      </c>
      <c r="B103" s="96" t="s">
        <v>347</v>
      </c>
      <c r="C103" s="96" t="s">
        <v>657</v>
      </c>
      <c r="D103" s="96">
        <v>93224</v>
      </c>
      <c r="E103" s="96">
        <v>138887</v>
      </c>
      <c r="F103" s="96" t="s">
        <v>1043</v>
      </c>
      <c r="G103" s="96" t="str">
        <f t="array" ref="G103">IFERROR(
  IF(INDEX(RAW_DATA!P:P, MATCH(A103, RAW_DATA!A:A, 0)) = "",
     "",
     INDEX(RAW_DATA!P:P, MATCH(A103, RAW_DATA!A:A, 0))
  ),
  ""
)</f>
        <v/>
      </c>
      <c r="H103" s="98" t="str">
        <f t="array" ref="H103">IFERROR(
  IF(
    ISNUMBER(MATCH(A103, RAW_DATA!A:A, 0)),
    IF(
      OR(
        INDEX(RAW_DATA!P:P, MATCH(A103, RAW_DATA!A:A, 0)) = "",
        INDEX(RAW_DATA!W:W, MATCH(A103, RAW_DATA!A:A, 0)) = "UNPAID"
      ),
      "",
      INDEX(RAW_DATA!V:V, MATCH(A103, RAW_DATA!A:A, 0))
    ),
    ""
  ),
  ""
)</f>
        <v/>
      </c>
      <c r="I103" s="99" t="str">
        <f t="array" ref="I103">IFERROR(
  IF(
    OR(
      INDEX(RAW_DATA!P:P, MATCH(A103, RAW_DATA!A:A, 0)) = "",
      INDEX(RAW_DATA!W:W, MATCH(A103, RAW_DATA!A:A, 0)) = "UNPAID"
    ),
    "",
    INDEX(RAW_DATA!S:S, MATCH(A103, RAW_DATA!A:A, 0))
  ),
  ""
)</f>
        <v/>
      </c>
      <c r="J103" s="99" t="str">
        <f t="array" ref="J103">IFERROR(
  IF(
    INDEX(RAW_DATA!P:P, MATCH(A103, RAW_DATA!A:A, 0)) = "",
    "Not Billed",
    INDEX(RAW_DATA!W:W, MATCH(A103, RAW_DATA!A:A, 0))
  ),
  "Not Billed"
)</f>
        <v>Not Billed</v>
      </c>
      <c r="K103" s="96" t="s">
        <v>1040</v>
      </c>
      <c r="L103" s="98">
        <v>45560</v>
      </c>
      <c r="M103" s="96"/>
      <c r="N103" s="96"/>
      <c r="O103" s="92"/>
      <c r="P103" s="92"/>
      <c r="Q103" s="92"/>
      <c r="R103" s="92"/>
      <c r="S103" s="92"/>
      <c r="T103" s="92"/>
      <c r="U103" s="92"/>
      <c r="V103" s="92"/>
      <c r="W103" s="92"/>
      <c r="X103" s="92"/>
      <c r="Y103" s="92"/>
      <c r="Z103" s="92"/>
    </row>
    <row r="104" spans="1:26" ht="28.5" customHeight="1">
      <c r="A104" s="96" t="str">
        <f t="shared" si="0"/>
        <v>24S-103</v>
      </c>
      <c r="B104" s="96" t="s">
        <v>216</v>
      </c>
      <c r="C104" s="96" t="s">
        <v>1014</v>
      </c>
      <c r="D104" s="96">
        <v>93324</v>
      </c>
      <c r="E104" s="96">
        <v>140906</v>
      </c>
      <c r="F104" s="96" t="s">
        <v>1048</v>
      </c>
      <c r="G104" s="96">
        <f t="array" ref="G104">IFERROR(
  IF(INDEX(RAW_DATA!P:P, MATCH(A104, RAW_DATA!A:A, 0)) = "",
     "",
     INDEX(RAW_DATA!P:P, MATCH(A104, RAW_DATA!A:A, 0))
  ),
  ""
)</f>
        <v>190</v>
      </c>
      <c r="H104" s="98" t="str">
        <f t="array" ref="H104">IFERROR(
  IF(
    ISNUMBER(MATCH(A104, RAW_DATA!A:A, 0)),
    IF(
      OR(
        INDEX(RAW_DATA!P:P, MATCH(A104, RAW_DATA!A:A, 0)) = "",
        INDEX(RAW_DATA!W:W, MATCH(A104, RAW_DATA!A:A, 0)) = "UNPAID"
      ),
      "",
      INDEX(RAW_DATA!V:V, MATCH(A104, RAW_DATA!A:A, 0))
    ),
    ""
  ),
  ""
)</f>
        <v/>
      </c>
      <c r="I104" s="99" t="str">
        <f t="array" ref="I104">IFERROR(
  IF(
    OR(
      INDEX(RAW_DATA!P:P, MATCH(A104, RAW_DATA!A:A, 0)) = "",
      INDEX(RAW_DATA!W:W, MATCH(A104, RAW_DATA!A:A, 0)) = "UNPAID"
    ),
    "",
    INDEX(RAW_DATA!S:S, MATCH(A104, RAW_DATA!A:A, 0))
  ),
  ""
)</f>
        <v/>
      </c>
      <c r="J104" s="99" t="str">
        <f t="array" ref="J104">IFERROR(
  IF(
    INDEX(RAW_DATA!P:P, MATCH(A104, RAW_DATA!A:A, 0)) = "",
    "Not Billed",
    INDEX(RAW_DATA!W:W, MATCH(A104, RAW_DATA!A:A, 0))
  ),
  "Not Billed"
)</f>
        <v>UNPAID</v>
      </c>
      <c r="K104" s="96" t="s">
        <v>1040</v>
      </c>
      <c r="L104" s="98">
        <v>45555</v>
      </c>
      <c r="M104" s="96"/>
      <c r="N104" s="96"/>
      <c r="O104" s="92"/>
      <c r="P104" s="92"/>
      <c r="Q104" s="92"/>
      <c r="R104" s="92"/>
      <c r="S104" s="92"/>
      <c r="T104" s="92"/>
      <c r="U104" s="92"/>
      <c r="V104" s="92"/>
      <c r="W104" s="92"/>
      <c r="X104" s="92"/>
      <c r="Y104" s="92"/>
      <c r="Z104" s="92"/>
    </row>
    <row r="105" spans="1:26" ht="28.5" customHeight="1">
      <c r="A105" s="96" t="str">
        <f t="shared" si="0"/>
        <v>24S-104</v>
      </c>
      <c r="B105" s="96" t="s">
        <v>462</v>
      </c>
      <c r="C105" s="96" t="s">
        <v>1014</v>
      </c>
      <c r="D105" s="96">
        <v>93137</v>
      </c>
      <c r="E105" s="96">
        <v>140831</v>
      </c>
      <c r="F105" s="96" t="s">
        <v>1041</v>
      </c>
      <c r="G105" s="96" t="str">
        <f t="array" ref="G105">IFERROR(
  IF(INDEX(RAW_DATA!P:P, MATCH(A105, RAW_DATA!A:A, 0)) = "",
     "",
     INDEX(RAW_DATA!P:P, MATCH(A105, RAW_DATA!A:A, 0))
  ),
  ""
)</f>
        <v/>
      </c>
      <c r="H105" s="98" t="str">
        <f t="array" ref="H105">IFERROR(
  IF(
    ISNUMBER(MATCH(A105, RAW_DATA!A:A, 0)),
    IF(
      OR(
        INDEX(RAW_DATA!P:P, MATCH(A105, RAW_DATA!A:A, 0)) = "",
        INDEX(RAW_DATA!W:W, MATCH(A105, RAW_DATA!A:A, 0)) = "UNPAID"
      ),
      "",
      INDEX(RAW_DATA!V:V, MATCH(A105, RAW_DATA!A:A, 0))
    ),
    ""
  ),
  ""
)</f>
        <v/>
      </c>
      <c r="I105" s="99" t="str">
        <f t="array" ref="I105">IFERROR(
  IF(
    OR(
      INDEX(RAW_DATA!P:P, MATCH(A105, RAW_DATA!A:A, 0)) = "",
      INDEX(RAW_DATA!W:W, MATCH(A105, RAW_DATA!A:A, 0)) = "UNPAID"
    ),
    "",
    INDEX(RAW_DATA!S:S, MATCH(A105, RAW_DATA!A:A, 0))
  ),
  ""
)</f>
        <v/>
      </c>
      <c r="J105" s="99" t="str">
        <f t="array" ref="J105">IFERROR(
  IF(
    INDEX(RAW_DATA!P:P, MATCH(A105, RAW_DATA!A:A, 0)) = "",
    "Not Billed",
    INDEX(RAW_DATA!W:W, MATCH(A105, RAW_DATA!A:A, 0))
  ),
  "Not Billed"
)</f>
        <v>Not Billed</v>
      </c>
      <c r="K105" s="96"/>
      <c r="L105" s="98">
        <v>45555</v>
      </c>
      <c r="M105" s="96"/>
      <c r="N105" s="96"/>
      <c r="O105" s="92"/>
      <c r="P105" s="92"/>
      <c r="Q105" s="92"/>
      <c r="R105" s="92"/>
      <c r="S105" s="92"/>
      <c r="T105" s="92"/>
      <c r="U105" s="92"/>
      <c r="V105" s="92"/>
      <c r="W105" s="92"/>
      <c r="X105" s="92"/>
      <c r="Y105" s="92"/>
      <c r="Z105" s="92"/>
    </row>
    <row r="106" spans="1:26" ht="28.5" customHeight="1">
      <c r="A106" s="96" t="str">
        <f t="shared" si="0"/>
        <v>24S-105</v>
      </c>
      <c r="B106" s="96" t="s">
        <v>277</v>
      </c>
      <c r="C106" s="96" t="s">
        <v>1014</v>
      </c>
      <c r="D106" s="96">
        <v>93485</v>
      </c>
      <c r="E106" s="96">
        <v>141014</v>
      </c>
      <c r="F106" s="96"/>
      <c r="G106" s="96" t="str">
        <f t="array" ref="G106">IFERROR(
  IF(INDEX(RAW_DATA!P:P, MATCH(A106, RAW_DATA!A:A, 0)) = "",
     "",
     INDEX(RAW_DATA!P:P, MATCH(A106, RAW_DATA!A:A, 0))
  ),
  ""
)</f>
        <v/>
      </c>
      <c r="H106" s="98" t="str">
        <f t="array" ref="H106">IFERROR(
  IF(
    ISNUMBER(MATCH(A106, RAW_DATA!A:A, 0)),
    IF(
      OR(
        INDEX(RAW_DATA!P:P, MATCH(A106, RAW_DATA!A:A, 0)) = "",
        INDEX(RAW_DATA!W:W, MATCH(A106, RAW_DATA!A:A, 0)) = "UNPAID"
      ),
      "",
      INDEX(RAW_DATA!V:V, MATCH(A106, RAW_DATA!A:A, 0))
    ),
    ""
  ),
  ""
)</f>
        <v/>
      </c>
      <c r="I106" s="99" t="str">
        <f t="array" ref="I106">IFERROR(
  IF(
    OR(
      INDEX(RAW_DATA!P:P, MATCH(A106, RAW_DATA!A:A, 0)) = "",
      INDEX(RAW_DATA!W:W, MATCH(A106, RAW_DATA!A:A, 0)) = "UNPAID"
    ),
    "",
    INDEX(RAW_DATA!S:S, MATCH(A106, RAW_DATA!A:A, 0))
  ),
  ""
)</f>
        <v/>
      </c>
      <c r="J106" s="99" t="str">
        <f t="array" ref="J106">IFERROR(
  IF(
    INDEX(RAW_DATA!P:P, MATCH(A106, RAW_DATA!A:A, 0)) = "",
    "Not Billed",
    INDEX(RAW_DATA!W:W, MATCH(A106, RAW_DATA!A:A, 0))
  ),
  "Not Billed"
)</f>
        <v>Not Billed</v>
      </c>
      <c r="K106" s="96"/>
      <c r="L106" s="98">
        <v>45562</v>
      </c>
      <c r="M106" s="96"/>
      <c r="N106" s="96"/>
      <c r="O106" s="92"/>
      <c r="P106" s="92"/>
      <c r="Q106" s="92"/>
      <c r="R106" s="92"/>
      <c r="S106" s="92"/>
      <c r="T106" s="92"/>
      <c r="U106" s="92"/>
      <c r="V106" s="92"/>
      <c r="W106" s="92"/>
      <c r="X106" s="92"/>
      <c r="Y106" s="92"/>
      <c r="Z106" s="92"/>
    </row>
    <row r="107" spans="1:26" ht="28.5" customHeight="1">
      <c r="A107" s="96" t="str">
        <f t="shared" si="0"/>
        <v>24S-106</v>
      </c>
      <c r="B107" s="96" t="s">
        <v>64</v>
      </c>
      <c r="C107" s="96" t="s">
        <v>155</v>
      </c>
      <c r="D107" s="96">
        <v>93482</v>
      </c>
      <c r="E107" s="96">
        <v>134289</v>
      </c>
      <c r="F107" s="96" t="s">
        <v>1043</v>
      </c>
      <c r="G107" s="96" t="str">
        <f t="array" ref="G107">IFERROR(
  IF(INDEX(RAW_DATA!P:P, MATCH(A107, RAW_DATA!A:A, 0)) = "",
     "",
     INDEX(RAW_DATA!P:P, MATCH(A107, RAW_DATA!A:A, 0))
  ),
  ""
)</f>
        <v/>
      </c>
      <c r="H107" s="98" t="str">
        <f t="array" ref="H107">IFERROR(
  IF(
    ISNUMBER(MATCH(A107, RAW_DATA!A:A, 0)),
    IF(
      OR(
        INDEX(RAW_DATA!P:P, MATCH(A107, RAW_DATA!A:A, 0)) = "",
        INDEX(RAW_DATA!W:W, MATCH(A107, RAW_DATA!A:A, 0)) = "UNPAID"
      ),
      "",
      INDEX(RAW_DATA!V:V, MATCH(A107, RAW_DATA!A:A, 0))
    ),
    ""
  ),
  ""
)</f>
        <v/>
      </c>
      <c r="I107" s="99" t="str">
        <f t="array" ref="I107">IFERROR(
  IF(
    OR(
      INDEX(RAW_DATA!P:P, MATCH(A107, RAW_DATA!A:A, 0)) = "",
      INDEX(RAW_DATA!W:W, MATCH(A107, RAW_DATA!A:A, 0)) = "UNPAID"
    ),
    "",
    INDEX(RAW_DATA!S:S, MATCH(A107, RAW_DATA!A:A, 0))
  ),
  ""
)</f>
        <v/>
      </c>
      <c r="J107" s="99" t="str">
        <f t="array" ref="J107">IFERROR(
  IF(
    INDEX(RAW_DATA!P:P, MATCH(A107, RAW_DATA!A:A, 0)) = "",
    "Not Billed",
    INDEX(RAW_DATA!W:W, MATCH(A107, RAW_DATA!A:A, 0))
  ),
  "Not Billed"
)</f>
        <v>Not Billed</v>
      </c>
      <c r="K107" s="96"/>
      <c r="L107" s="98">
        <v>45565</v>
      </c>
      <c r="M107" s="96"/>
      <c r="N107" s="96"/>
      <c r="O107" s="92"/>
      <c r="P107" s="92"/>
      <c r="Q107" s="92"/>
      <c r="R107" s="92"/>
      <c r="S107" s="92"/>
      <c r="T107" s="92"/>
      <c r="U107" s="92"/>
      <c r="V107" s="92"/>
      <c r="W107" s="92"/>
      <c r="X107" s="92"/>
      <c r="Y107" s="92"/>
      <c r="Z107" s="92"/>
    </row>
    <row r="108" spans="1:26" ht="28.5" customHeight="1">
      <c r="A108" s="96" t="str">
        <f t="shared" si="0"/>
        <v>24S-107</v>
      </c>
      <c r="B108" s="96" t="s">
        <v>339</v>
      </c>
      <c r="C108" s="96" t="s">
        <v>155</v>
      </c>
      <c r="D108" s="96">
        <v>93454</v>
      </c>
      <c r="E108" s="96">
        <v>34273</v>
      </c>
      <c r="F108" s="96" t="s">
        <v>1043</v>
      </c>
      <c r="G108" s="96">
        <f t="array" ref="G108">IFERROR(
  IF(INDEX(RAW_DATA!P:P, MATCH(A108, RAW_DATA!A:A, 0)) = "",
     "",
     INDEX(RAW_DATA!P:P, MATCH(A108, RAW_DATA!A:A, 0))
  ),
  ""
)</f>
        <v>177</v>
      </c>
      <c r="H108" s="98" t="str">
        <f t="array" ref="H108">IFERROR(
  IF(
    ISNUMBER(MATCH(A108, RAW_DATA!A:A, 0)),
    IF(
      OR(
        INDEX(RAW_DATA!P:P, MATCH(A108, RAW_DATA!A:A, 0)) = "",
        INDEX(RAW_DATA!W:W, MATCH(A108, RAW_DATA!A:A, 0)) = "UNPAID"
      ),
      "",
      INDEX(RAW_DATA!V:V, MATCH(A108, RAW_DATA!A:A, 0))
    ),
    ""
  ),
  ""
)</f>
        <v/>
      </c>
      <c r="I108" s="99" t="str">
        <f t="array" ref="I108">IFERROR(
  IF(
    OR(
      INDEX(RAW_DATA!P:P, MATCH(A108, RAW_DATA!A:A, 0)) = "",
      INDEX(RAW_DATA!W:W, MATCH(A108, RAW_DATA!A:A, 0)) = "UNPAID"
    ),
    "",
    INDEX(RAW_DATA!S:S, MATCH(A108, RAW_DATA!A:A, 0))
  ),
  ""
)</f>
        <v/>
      </c>
      <c r="J108" s="99" t="str">
        <f t="array" ref="J108">IFERROR(
  IF(
    INDEX(RAW_DATA!P:P, MATCH(A108, RAW_DATA!A:A, 0)) = "",
    "Not Billed",
    INDEX(RAW_DATA!W:W, MATCH(A108, RAW_DATA!A:A, 0))
  ),
  "Not Billed"
)</f>
        <v>UNPAID</v>
      </c>
      <c r="K108" s="96"/>
      <c r="L108" s="98">
        <v>45565</v>
      </c>
      <c r="M108" s="96"/>
      <c r="N108" s="96"/>
      <c r="O108" s="92"/>
      <c r="P108" s="92"/>
      <c r="Q108" s="92"/>
      <c r="R108" s="92"/>
      <c r="S108" s="92"/>
      <c r="T108" s="92"/>
      <c r="U108" s="92"/>
      <c r="V108" s="92"/>
      <c r="W108" s="92"/>
      <c r="X108" s="92"/>
      <c r="Y108" s="92"/>
      <c r="Z108" s="92"/>
    </row>
    <row r="109" spans="1:26" ht="28.5" customHeight="1">
      <c r="A109" s="96" t="str">
        <f t="shared" si="0"/>
        <v>24S-108</v>
      </c>
      <c r="B109" s="96" t="s">
        <v>152</v>
      </c>
      <c r="C109" s="96" t="s">
        <v>155</v>
      </c>
      <c r="D109" s="96">
        <v>93452</v>
      </c>
      <c r="E109" s="96">
        <v>134159</v>
      </c>
      <c r="F109" s="96" t="s">
        <v>1043</v>
      </c>
      <c r="G109" s="96">
        <f t="array" ref="G109">IFERROR(
  IF(INDEX(RAW_DATA!P:P, MATCH(A109, RAW_DATA!A:A, 0)) = "",
     "",
     INDEX(RAW_DATA!P:P, MATCH(A109, RAW_DATA!A:A, 0))
  ),
  ""
)</f>
        <v>245</v>
      </c>
      <c r="H109" s="98" t="str">
        <f t="array" ref="H109">IFERROR(
  IF(
    ISNUMBER(MATCH(A109, RAW_DATA!A:A, 0)),
    IF(
      OR(
        INDEX(RAW_DATA!P:P, MATCH(A109, RAW_DATA!A:A, 0)) = "",
        INDEX(RAW_DATA!W:W, MATCH(A109, RAW_DATA!A:A, 0)) = "UNPAID"
      ),
      "",
      INDEX(RAW_DATA!V:V, MATCH(A109, RAW_DATA!A:A, 0))
    ),
    ""
  ),
  ""
)</f>
        <v/>
      </c>
      <c r="I109" s="99" t="str">
        <f t="array" ref="I109">IFERROR(
  IF(
    OR(
      INDEX(RAW_DATA!P:P, MATCH(A109, RAW_DATA!A:A, 0)) = "",
      INDEX(RAW_DATA!W:W, MATCH(A109, RAW_DATA!A:A, 0)) = "UNPAID"
    ),
    "",
    INDEX(RAW_DATA!S:S, MATCH(A109, RAW_DATA!A:A, 0))
  ),
  ""
)</f>
        <v/>
      </c>
      <c r="J109" s="99" t="str">
        <f t="array" ref="J109">IFERROR(
  IF(
    INDEX(RAW_DATA!P:P, MATCH(A109, RAW_DATA!A:A, 0)) = "",
    "Not Billed",
    INDEX(RAW_DATA!W:W, MATCH(A109, RAW_DATA!A:A, 0))
  ),
  "Not Billed"
)</f>
        <v>UNPAID</v>
      </c>
      <c r="K109" s="96"/>
      <c r="L109" s="98">
        <v>45565</v>
      </c>
      <c r="M109" s="96"/>
      <c r="N109" s="96"/>
      <c r="O109" s="92"/>
      <c r="P109" s="92"/>
      <c r="Q109" s="92"/>
      <c r="R109" s="92"/>
      <c r="S109" s="92"/>
      <c r="T109" s="92"/>
      <c r="U109" s="92"/>
      <c r="V109" s="92"/>
      <c r="W109" s="92"/>
      <c r="X109" s="92"/>
      <c r="Y109" s="92"/>
      <c r="Z109" s="92"/>
    </row>
    <row r="110" spans="1:26" ht="28.5" customHeight="1">
      <c r="A110" s="96" t="str">
        <f t="shared" si="0"/>
        <v>24S-109</v>
      </c>
      <c r="B110" s="96" t="s">
        <v>336</v>
      </c>
      <c r="C110" s="96" t="s">
        <v>155</v>
      </c>
      <c r="D110" s="96">
        <v>93480</v>
      </c>
      <c r="E110" s="96">
        <v>134268</v>
      </c>
      <c r="F110" s="96" t="s">
        <v>1043</v>
      </c>
      <c r="G110" s="96">
        <f t="array" ref="G110">IFERROR(
  IF(INDEX(RAW_DATA!P:P, MATCH(A110, RAW_DATA!A:A, 0)) = "",
     "",
     INDEX(RAW_DATA!P:P, MATCH(A110, RAW_DATA!A:A, 0))
  ),
  ""
)</f>
        <v>194</v>
      </c>
      <c r="H110" s="98" t="str">
        <f t="array" ref="H110">IFERROR(
  IF(
    ISNUMBER(MATCH(A110, RAW_DATA!A:A, 0)),
    IF(
      OR(
        INDEX(RAW_DATA!P:P, MATCH(A110, RAW_DATA!A:A, 0)) = "",
        INDEX(RAW_DATA!W:W, MATCH(A110, RAW_DATA!A:A, 0)) = "UNPAID"
      ),
      "",
      INDEX(RAW_DATA!V:V, MATCH(A110, RAW_DATA!A:A, 0))
    ),
    ""
  ),
  ""
)</f>
        <v/>
      </c>
      <c r="I110" s="99" t="str">
        <f t="array" ref="I110">IFERROR(
  IF(
    OR(
      INDEX(RAW_DATA!P:P, MATCH(A110, RAW_DATA!A:A, 0)) = "",
      INDEX(RAW_DATA!W:W, MATCH(A110, RAW_DATA!A:A, 0)) = "UNPAID"
    ),
    "",
    INDEX(RAW_DATA!S:S, MATCH(A110, RAW_DATA!A:A, 0))
  ),
  ""
)</f>
        <v/>
      </c>
      <c r="J110" s="99" t="str">
        <f t="array" ref="J110">IFERROR(
  IF(
    INDEX(RAW_DATA!P:P, MATCH(A110, RAW_DATA!A:A, 0)) = "",
    "Not Billed",
    INDEX(RAW_DATA!W:W, MATCH(A110, RAW_DATA!A:A, 0))
  ),
  "Not Billed"
)</f>
        <v>UNPAID</v>
      </c>
      <c r="K110" s="96"/>
      <c r="L110" s="98">
        <v>45565</v>
      </c>
      <c r="M110" s="96"/>
      <c r="N110" s="96"/>
      <c r="O110" s="92"/>
      <c r="P110" s="92"/>
      <c r="Q110" s="92"/>
      <c r="R110" s="92"/>
      <c r="S110" s="92"/>
      <c r="T110" s="92"/>
      <c r="U110" s="92"/>
      <c r="V110" s="92"/>
      <c r="W110" s="92"/>
      <c r="X110" s="92"/>
      <c r="Y110" s="92"/>
      <c r="Z110" s="92"/>
    </row>
    <row r="111" spans="1:26" ht="28.5" customHeight="1">
      <c r="A111" s="96" t="str">
        <f t="shared" si="0"/>
        <v>24S-110</v>
      </c>
      <c r="B111" s="96" t="s">
        <v>350</v>
      </c>
      <c r="C111" s="96" t="s">
        <v>155</v>
      </c>
      <c r="D111" s="96">
        <v>93451</v>
      </c>
      <c r="E111" s="96">
        <v>134286</v>
      </c>
      <c r="F111" s="96" t="s">
        <v>1043</v>
      </c>
      <c r="G111" s="96">
        <f t="array" ref="G111">IFERROR(
  IF(INDEX(RAW_DATA!P:P, MATCH(A111, RAW_DATA!A:A, 0)) = "",
     "",
     INDEX(RAW_DATA!P:P, MATCH(A111, RAW_DATA!A:A, 0))
  ),
  ""
)</f>
        <v>178</v>
      </c>
      <c r="H111" s="98" t="str">
        <f t="array" ref="H111">IFERROR(
  IF(
    ISNUMBER(MATCH(A111, RAW_DATA!A:A, 0)),
    IF(
      OR(
        INDEX(RAW_DATA!P:P, MATCH(A111, RAW_DATA!A:A, 0)) = "",
        INDEX(RAW_DATA!W:W, MATCH(A111, RAW_DATA!A:A, 0)) = "UNPAID"
      ),
      "",
      INDEX(RAW_DATA!V:V, MATCH(A111, RAW_DATA!A:A, 0))
    ),
    ""
  ),
  ""
)</f>
        <v/>
      </c>
      <c r="I111" s="99" t="str">
        <f t="array" ref="I111">IFERROR(
  IF(
    OR(
      INDEX(RAW_DATA!P:P, MATCH(A111, RAW_DATA!A:A, 0)) = "",
      INDEX(RAW_DATA!W:W, MATCH(A111, RAW_DATA!A:A, 0)) = "UNPAID"
    ),
    "",
    INDEX(RAW_DATA!S:S, MATCH(A111, RAW_DATA!A:A, 0))
  ),
  ""
)</f>
        <v/>
      </c>
      <c r="J111" s="99" t="str">
        <f t="array" ref="J111">IFERROR(
  IF(
    INDEX(RAW_DATA!P:P, MATCH(A111, RAW_DATA!A:A, 0)) = "",
    "Not Billed",
    INDEX(RAW_DATA!W:W, MATCH(A111, RAW_DATA!A:A, 0))
  ),
  "Not Billed"
)</f>
        <v>UNPAID</v>
      </c>
      <c r="K111" s="96"/>
      <c r="L111" s="98">
        <v>45565</v>
      </c>
      <c r="M111" s="96"/>
      <c r="N111" s="96"/>
      <c r="O111" s="92"/>
      <c r="P111" s="92"/>
      <c r="Q111" s="92"/>
      <c r="R111" s="92"/>
      <c r="S111" s="92"/>
      <c r="T111" s="92"/>
      <c r="U111" s="92"/>
      <c r="V111" s="92"/>
      <c r="W111" s="92"/>
      <c r="X111" s="92"/>
      <c r="Y111" s="92"/>
      <c r="Z111" s="92"/>
    </row>
    <row r="112" spans="1:26" ht="28.5" customHeight="1">
      <c r="A112" s="96" t="str">
        <f t="shared" si="0"/>
        <v>24S-111</v>
      </c>
      <c r="B112" s="96" t="s">
        <v>1027</v>
      </c>
      <c r="C112" s="96" t="s">
        <v>657</v>
      </c>
      <c r="D112" s="96">
        <v>93439</v>
      </c>
      <c r="E112" s="96">
        <v>139063</v>
      </c>
      <c r="F112" s="96" t="s">
        <v>1043</v>
      </c>
      <c r="G112" s="96" t="str">
        <f t="array" ref="G112">IFERROR(
  IF(INDEX(RAW_DATA!P:P, MATCH(A112, RAW_DATA!A:A, 0)) = "",
     "",
     INDEX(RAW_DATA!P:P, MATCH(A112, RAW_DATA!A:A, 0))
  ),
  ""
)</f>
        <v/>
      </c>
      <c r="H112" s="98" t="str">
        <f t="array" ref="H112">IFERROR(
  IF(
    ISNUMBER(MATCH(A112, RAW_DATA!A:A, 0)),
    IF(
      OR(
        INDEX(RAW_DATA!P:P, MATCH(A112, RAW_DATA!A:A, 0)) = "",
        INDEX(RAW_DATA!W:W, MATCH(A112, RAW_DATA!A:A, 0)) = "UNPAID"
      ),
      "",
      INDEX(RAW_DATA!V:V, MATCH(A112, RAW_DATA!A:A, 0))
    ),
    ""
  ),
  ""
)</f>
        <v/>
      </c>
      <c r="I112" s="99" t="str">
        <f t="array" ref="I112">IFERROR(
  IF(
    OR(
      INDEX(RAW_DATA!P:P, MATCH(A112, RAW_DATA!A:A, 0)) = "",
      INDEX(RAW_DATA!W:W, MATCH(A112, RAW_DATA!A:A, 0)) = "UNPAID"
    ),
    "",
    INDEX(RAW_DATA!S:S, MATCH(A112, RAW_DATA!A:A, 0))
  ),
  ""
)</f>
        <v/>
      </c>
      <c r="J112" s="99" t="str">
        <f t="array" ref="J112">IFERROR(
  IF(
    INDEX(RAW_DATA!P:P, MATCH(A112, RAW_DATA!A:A, 0)) = "",
    "Not Billed",
    INDEX(RAW_DATA!W:W, MATCH(A112, RAW_DATA!A:A, 0))
  ),
  "Not Billed"
)</f>
        <v>Not Billed</v>
      </c>
      <c r="K112" s="96"/>
      <c r="L112" s="98">
        <v>45567</v>
      </c>
      <c r="M112" s="96"/>
      <c r="N112" s="96"/>
      <c r="O112" s="92"/>
      <c r="P112" s="92"/>
      <c r="Q112" s="92"/>
      <c r="R112" s="92"/>
      <c r="S112" s="92"/>
      <c r="T112" s="92"/>
      <c r="U112" s="92"/>
      <c r="V112" s="92"/>
      <c r="W112" s="92"/>
      <c r="X112" s="92"/>
      <c r="Y112" s="92"/>
      <c r="Z112" s="92"/>
    </row>
    <row r="113" spans="1:26" ht="28.5" customHeight="1">
      <c r="A113" s="96" t="str">
        <f t="shared" si="0"/>
        <v>24S-112</v>
      </c>
      <c r="B113" s="96" t="s">
        <v>602</v>
      </c>
      <c r="C113" s="96" t="s">
        <v>1014</v>
      </c>
      <c r="D113" s="96"/>
      <c r="E113" s="96"/>
      <c r="F113" s="96" t="s">
        <v>1052</v>
      </c>
      <c r="G113" s="96">
        <f t="array" ref="G113">IFERROR(
  IF(INDEX(RAW_DATA!P:P, MATCH(A113, RAW_DATA!A:A, 0)) = "",
     "",
     INDEX(RAW_DATA!P:P, MATCH(A113, RAW_DATA!A:A, 0))
  ),
  ""
)</f>
        <v>242</v>
      </c>
      <c r="H113" s="98" t="str">
        <f t="array" ref="H113">IFERROR(
  IF(
    ISNUMBER(MATCH(A113, RAW_DATA!A:A, 0)),
    IF(
      OR(
        INDEX(RAW_DATA!P:P, MATCH(A113, RAW_DATA!A:A, 0)) = "",
        INDEX(RAW_DATA!W:W, MATCH(A113, RAW_DATA!A:A, 0)) = "UNPAID"
      ),
      "",
      INDEX(RAW_DATA!V:V, MATCH(A113, RAW_DATA!A:A, 0))
    ),
    ""
  ),
  ""
)</f>
        <v/>
      </c>
      <c r="I113" s="99" t="str">
        <f t="array" ref="I113">IFERROR(
  IF(
    OR(
      INDEX(RAW_DATA!P:P, MATCH(A113, RAW_DATA!A:A, 0)) = "",
      INDEX(RAW_DATA!W:W, MATCH(A113, RAW_DATA!A:A, 0)) = "UNPAID"
    ),
    "",
    INDEX(RAW_DATA!S:S, MATCH(A113, RAW_DATA!A:A, 0))
  ),
  ""
)</f>
        <v/>
      </c>
      <c r="J113" s="99" t="str">
        <f t="array" ref="J113">IFERROR(
  IF(
    INDEX(RAW_DATA!P:P, MATCH(A113, RAW_DATA!A:A, 0)) = "",
    "Not Billed",
    INDEX(RAW_DATA!W:W, MATCH(A113, RAW_DATA!A:A, 0))
  ),
  "Not Billed"
)</f>
        <v>UNPAID</v>
      </c>
      <c r="K113" s="96"/>
      <c r="L113" s="98">
        <v>45569</v>
      </c>
      <c r="M113" s="96"/>
      <c r="N113" s="96" t="s">
        <v>1042</v>
      </c>
      <c r="O113" s="92"/>
      <c r="P113" s="92"/>
      <c r="Q113" s="92"/>
      <c r="R113" s="92"/>
      <c r="S113" s="92"/>
      <c r="T113" s="92"/>
      <c r="U113" s="92"/>
      <c r="V113" s="92"/>
      <c r="W113" s="92"/>
      <c r="X113" s="92"/>
      <c r="Y113" s="92"/>
      <c r="Z113" s="92"/>
    </row>
    <row r="114" spans="1:26" ht="28.5" customHeight="1">
      <c r="A114" s="96" t="str">
        <f t="shared" si="0"/>
        <v>24S-113</v>
      </c>
      <c r="B114" s="96" t="s">
        <v>613</v>
      </c>
      <c r="C114" s="96" t="s">
        <v>1014</v>
      </c>
      <c r="D114" s="96">
        <v>93419</v>
      </c>
      <c r="E114" s="96">
        <v>140946</v>
      </c>
      <c r="F114" s="96" t="s">
        <v>1052</v>
      </c>
      <c r="G114" s="96" t="str">
        <f t="array" ref="G114">IFERROR(
  IF(INDEX(RAW_DATA!P:P, MATCH(A114, RAW_DATA!A:A, 0)) = "",
     "",
     INDEX(RAW_DATA!P:P, MATCH(A114, RAW_DATA!A:A, 0))
  ),
  ""
)</f>
        <v/>
      </c>
      <c r="H114" s="98" t="str">
        <f t="array" ref="H114">IFERROR(
  IF(
    ISNUMBER(MATCH(A114, RAW_DATA!A:A, 0)),
    IF(
      OR(
        INDEX(RAW_DATA!P:P, MATCH(A114, RAW_DATA!A:A, 0)) = "",
        INDEX(RAW_DATA!W:W, MATCH(A114, RAW_DATA!A:A, 0)) = "UNPAID"
      ),
      "",
      INDEX(RAW_DATA!V:V, MATCH(A114, RAW_DATA!A:A, 0))
    ),
    ""
  ),
  ""
)</f>
        <v/>
      </c>
      <c r="I114" s="99" t="str">
        <f t="array" ref="I114">IFERROR(
  IF(
    OR(
      INDEX(RAW_DATA!P:P, MATCH(A114, RAW_DATA!A:A, 0)) = "",
      INDEX(RAW_DATA!W:W, MATCH(A114, RAW_DATA!A:A, 0)) = "UNPAID"
    ),
    "",
    INDEX(RAW_DATA!S:S, MATCH(A114, RAW_DATA!A:A, 0))
  ),
  ""
)</f>
        <v/>
      </c>
      <c r="J114" s="99" t="str">
        <f t="array" ref="J114">IFERROR(
  IF(
    INDEX(RAW_DATA!P:P, MATCH(A114, RAW_DATA!A:A, 0)) = "",
    "Not Billed",
    INDEX(RAW_DATA!W:W, MATCH(A114, RAW_DATA!A:A, 0))
  ),
  "Not Billed"
)</f>
        <v>Not Billed</v>
      </c>
      <c r="K114" s="96"/>
      <c r="L114" s="98">
        <v>45568</v>
      </c>
      <c r="M114" s="96"/>
      <c r="N114" s="96"/>
      <c r="O114" s="92"/>
      <c r="P114" s="92"/>
      <c r="Q114" s="92"/>
      <c r="R114" s="92"/>
      <c r="S114" s="92"/>
      <c r="T114" s="92"/>
      <c r="U114" s="92"/>
      <c r="V114" s="92"/>
      <c r="W114" s="92"/>
      <c r="X114" s="92"/>
      <c r="Y114" s="92"/>
      <c r="Z114" s="92"/>
    </row>
    <row r="115" spans="1:26" ht="28.5" customHeight="1">
      <c r="A115" s="96" t="str">
        <f t="shared" si="0"/>
        <v>24S-114</v>
      </c>
      <c r="B115" s="96" t="s">
        <v>478</v>
      </c>
      <c r="C115" s="96" t="s">
        <v>1014</v>
      </c>
      <c r="D115" s="96">
        <v>93632</v>
      </c>
      <c r="E115" s="96">
        <v>141149</v>
      </c>
      <c r="F115" s="96" t="s">
        <v>1039</v>
      </c>
      <c r="G115" s="96">
        <f t="array" ref="G115">IFERROR(
  IF(INDEX(RAW_DATA!P:P, MATCH(A115, RAW_DATA!A:A, 0)) = "",
     "",
     INDEX(RAW_DATA!P:P, MATCH(A115, RAW_DATA!A:A, 0))
  ),
  ""
)</f>
        <v>202</v>
      </c>
      <c r="H115" s="98" t="str">
        <f t="array" ref="H115">IFERROR(
  IF(
    ISNUMBER(MATCH(A115, RAW_DATA!A:A, 0)),
    IF(
      OR(
        INDEX(RAW_DATA!P:P, MATCH(A115, RAW_DATA!A:A, 0)) = "",
        INDEX(RAW_DATA!W:W, MATCH(A115, RAW_DATA!A:A, 0)) = "UNPAID"
      ),
      "",
      INDEX(RAW_DATA!V:V, MATCH(A115, RAW_DATA!A:A, 0))
    ),
    ""
  ),
  ""
)</f>
        <v/>
      </c>
      <c r="I115" s="99" t="str">
        <f t="array" ref="I115">IFERROR(
  IF(
    OR(
      INDEX(RAW_DATA!P:P, MATCH(A115, RAW_DATA!A:A, 0)) = "",
      INDEX(RAW_DATA!W:W, MATCH(A115, RAW_DATA!A:A, 0)) = "UNPAID"
    ),
    "",
    INDEX(RAW_DATA!S:S, MATCH(A115, RAW_DATA!A:A, 0))
  ),
  ""
)</f>
        <v/>
      </c>
      <c r="J115" s="99" t="str">
        <f t="array" ref="J115">IFERROR(
  IF(
    INDEX(RAW_DATA!P:P, MATCH(A115, RAW_DATA!A:A, 0)) = "",
    "Not Billed",
    INDEX(RAW_DATA!W:W, MATCH(A115, RAW_DATA!A:A, 0))
  ),
  "Not Billed"
)</f>
        <v>UNPAID</v>
      </c>
      <c r="K115" s="96"/>
      <c r="L115" s="98">
        <v>45575</v>
      </c>
      <c r="M115" s="96"/>
      <c r="N115" s="96"/>
      <c r="O115" s="92"/>
      <c r="P115" s="92"/>
      <c r="Q115" s="92"/>
      <c r="R115" s="92"/>
      <c r="S115" s="92"/>
      <c r="T115" s="92"/>
      <c r="U115" s="92"/>
      <c r="V115" s="92"/>
      <c r="W115" s="92"/>
      <c r="X115" s="92"/>
      <c r="Y115" s="92"/>
      <c r="Z115" s="92"/>
    </row>
    <row r="116" spans="1:26" ht="28.5" customHeight="1">
      <c r="A116" s="96" t="str">
        <f t="shared" si="0"/>
        <v>24S-115</v>
      </c>
      <c r="B116" s="96" t="s">
        <v>436</v>
      </c>
      <c r="C116" s="96" t="s">
        <v>1014</v>
      </c>
      <c r="D116" s="96">
        <v>93166</v>
      </c>
      <c r="E116" s="96">
        <v>140849</v>
      </c>
      <c r="F116" s="96" t="s">
        <v>1039</v>
      </c>
      <c r="G116" s="96" t="str">
        <f t="array" ref="G116">IFERROR(
  IF(INDEX(RAW_DATA!P:P, MATCH(A116, RAW_DATA!A:A, 0)) = "",
     "",
     INDEX(RAW_DATA!P:P, MATCH(A116, RAW_DATA!A:A, 0))
  ),
  ""
)</f>
        <v/>
      </c>
      <c r="H116" s="98" t="str">
        <f t="array" ref="H116">IFERROR(
  IF(
    ISNUMBER(MATCH(A116, RAW_DATA!A:A, 0)),
    IF(
      OR(
        INDEX(RAW_DATA!P:P, MATCH(A116, RAW_DATA!A:A, 0)) = "",
        INDEX(RAW_DATA!W:W, MATCH(A116, RAW_DATA!A:A, 0)) = "UNPAID"
      ),
      "",
      INDEX(RAW_DATA!V:V, MATCH(A116, RAW_DATA!A:A, 0))
    ),
    ""
  ),
  ""
)</f>
        <v/>
      </c>
      <c r="I116" s="99" t="str">
        <f t="array" ref="I116">IFERROR(
  IF(
    OR(
      INDEX(RAW_DATA!P:P, MATCH(A116, RAW_DATA!A:A, 0)) = "",
      INDEX(RAW_DATA!W:W, MATCH(A116, RAW_DATA!A:A, 0)) = "UNPAID"
    ),
    "",
    INDEX(RAW_DATA!S:S, MATCH(A116, RAW_DATA!A:A, 0))
  ),
  ""
)</f>
        <v/>
      </c>
      <c r="J116" s="99" t="str">
        <f t="array" ref="J116">IFERROR(
  IF(
    INDEX(RAW_DATA!P:P, MATCH(A116, RAW_DATA!A:A, 0)) = "",
    "Not Billed",
    INDEX(RAW_DATA!W:W, MATCH(A116, RAW_DATA!A:A, 0))
  ),
  "Not Billed"
)</f>
        <v>Not Billed</v>
      </c>
      <c r="K116" s="96"/>
      <c r="L116" s="98">
        <v>45575</v>
      </c>
      <c r="M116" s="96"/>
      <c r="N116" s="96"/>
      <c r="O116" s="92"/>
      <c r="P116" s="92"/>
      <c r="Q116" s="92"/>
      <c r="R116" s="92"/>
      <c r="S116" s="92"/>
      <c r="T116" s="92"/>
      <c r="U116" s="92"/>
      <c r="V116" s="92"/>
      <c r="W116" s="92"/>
      <c r="X116" s="92"/>
      <c r="Y116" s="92"/>
      <c r="Z116" s="92"/>
    </row>
    <row r="117" spans="1:26" ht="28.5" customHeight="1">
      <c r="A117" s="96" t="str">
        <f t="shared" si="0"/>
        <v>24S-116</v>
      </c>
      <c r="B117" s="96" t="s">
        <v>526</v>
      </c>
      <c r="C117" s="96" t="s">
        <v>1014</v>
      </c>
      <c r="D117" s="96">
        <v>92332</v>
      </c>
      <c r="E117" s="96">
        <v>139333</v>
      </c>
      <c r="F117" s="96" t="s">
        <v>1039</v>
      </c>
      <c r="G117" s="96" t="str">
        <f t="array" ref="G117">IFERROR(
  IF(INDEX(RAW_DATA!P:P, MATCH(A117, RAW_DATA!A:A, 0)) = "",
     "",
     INDEX(RAW_DATA!P:P, MATCH(A117, RAW_DATA!A:A, 0))
  ),
  ""
)</f>
        <v/>
      </c>
      <c r="H117" s="98" t="str">
        <f t="array" ref="H117">IFERROR(
  IF(
    ISNUMBER(MATCH(A117, RAW_DATA!A:A, 0)),
    IF(
      OR(
        INDEX(RAW_DATA!P:P, MATCH(A117, RAW_DATA!A:A, 0)) = "",
        INDEX(RAW_DATA!W:W, MATCH(A117, RAW_DATA!A:A, 0)) = "UNPAID"
      ),
      "",
      INDEX(RAW_DATA!V:V, MATCH(A117, RAW_DATA!A:A, 0))
    ),
    ""
  ),
  ""
)</f>
        <v/>
      </c>
      <c r="I117" s="99" t="str">
        <f t="array" ref="I117">IFERROR(
  IF(
    OR(
      INDEX(RAW_DATA!P:P, MATCH(A117, RAW_DATA!A:A, 0)) = "",
      INDEX(RAW_DATA!W:W, MATCH(A117, RAW_DATA!A:A, 0)) = "UNPAID"
    ),
    "",
    INDEX(RAW_DATA!S:S, MATCH(A117, RAW_DATA!A:A, 0))
  ),
  ""
)</f>
        <v/>
      </c>
      <c r="J117" s="99" t="str">
        <f t="array" ref="J117">IFERROR(
  IF(
    INDEX(RAW_DATA!P:P, MATCH(A117, RAW_DATA!A:A, 0)) = "",
    "Not Billed",
    INDEX(RAW_DATA!W:W, MATCH(A117, RAW_DATA!A:A, 0))
  ),
  "Not Billed"
)</f>
        <v>Not Billed</v>
      </c>
      <c r="K117" s="96"/>
      <c r="L117" s="98">
        <v>45575</v>
      </c>
      <c r="M117" s="96"/>
      <c r="N117" s="96"/>
      <c r="O117" s="92"/>
      <c r="P117" s="92"/>
      <c r="Q117" s="92"/>
      <c r="R117" s="92"/>
      <c r="S117" s="92"/>
      <c r="T117" s="92"/>
      <c r="U117" s="92"/>
      <c r="V117" s="92"/>
      <c r="W117" s="92"/>
      <c r="X117" s="92"/>
      <c r="Y117" s="92"/>
      <c r="Z117" s="92"/>
    </row>
    <row r="118" spans="1:26" ht="28.5" customHeight="1">
      <c r="A118" s="96" t="str">
        <f t="shared" si="0"/>
        <v>24S-117</v>
      </c>
      <c r="B118" s="96" t="s">
        <v>431</v>
      </c>
      <c r="C118" s="96" t="s">
        <v>657</v>
      </c>
      <c r="D118" s="96">
        <v>91046</v>
      </c>
      <c r="E118" s="96">
        <v>138658</v>
      </c>
      <c r="F118" s="96" t="s">
        <v>1043</v>
      </c>
      <c r="G118" s="96" t="str">
        <f t="array" ref="G118">IFERROR(
  IF(INDEX(RAW_DATA!P:P, MATCH(A118, RAW_DATA!A:A, 0)) = "",
     "",
     INDEX(RAW_DATA!P:P, MATCH(A118, RAW_DATA!A:A, 0))
  ),
  ""
)</f>
        <v/>
      </c>
      <c r="H118" s="98" t="str">
        <f t="array" ref="H118">IFERROR(
  IF(
    ISNUMBER(MATCH(A118, RAW_DATA!A:A, 0)),
    IF(
      OR(
        INDEX(RAW_DATA!P:P, MATCH(A118, RAW_DATA!A:A, 0)) = "",
        INDEX(RAW_DATA!W:W, MATCH(A118, RAW_DATA!A:A, 0)) = "UNPAID"
      ),
      "",
      INDEX(RAW_DATA!V:V, MATCH(A118, RAW_DATA!A:A, 0))
    ),
    ""
  ),
  ""
)</f>
        <v/>
      </c>
      <c r="I118" s="99" t="str">
        <f t="array" ref="I118">IFERROR(
  IF(
    OR(
      INDEX(RAW_DATA!P:P, MATCH(A118, RAW_DATA!A:A, 0)) = "",
      INDEX(RAW_DATA!W:W, MATCH(A118, RAW_DATA!A:A, 0)) = "UNPAID"
    ),
    "",
    INDEX(RAW_DATA!S:S, MATCH(A118, RAW_DATA!A:A, 0))
  ),
  ""
)</f>
        <v/>
      </c>
      <c r="J118" s="99" t="str">
        <f t="array" ref="J118">IFERROR(
  IF(
    INDEX(RAW_DATA!P:P, MATCH(A118, RAW_DATA!A:A, 0)) = "",
    "Not Billed",
    INDEX(RAW_DATA!W:W, MATCH(A118, RAW_DATA!A:A, 0))
  ),
  "Not Billed"
)</f>
        <v>Not Billed</v>
      </c>
      <c r="K118" s="96"/>
      <c r="L118" s="98">
        <v>45574</v>
      </c>
      <c r="M118" s="96"/>
      <c r="N118" s="96" t="s">
        <v>1068</v>
      </c>
      <c r="O118" s="92"/>
      <c r="P118" s="92"/>
      <c r="Q118" s="92"/>
      <c r="R118" s="92"/>
      <c r="S118" s="92"/>
      <c r="T118" s="92"/>
      <c r="U118" s="92"/>
      <c r="V118" s="92"/>
      <c r="W118" s="92"/>
      <c r="X118" s="92"/>
      <c r="Y118" s="92"/>
      <c r="Z118" s="92"/>
    </row>
    <row r="119" spans="1:26" ht="28.5" customHeight="1">
      <c r="A119" s="96" t="str">
        <f t="shared" si="0"/>
        <v>24S-118</v>
      </c>
      <c r="B119" s="96" t="s">
        <v>1069</v>
      </c>
      <c r="C119" s="96" t="s">
        <v>1014</v>
      </c>
      <c r="D119" s="96"/>
      <c r="E119" s="96"/>
      <c r="F119" s="96" t="s">
        <v>1041</v>
      </c>
      <c r="G119" s="96" t="str">
        <f t="array" ref="G119">IFERROR(
  IF(INDEX(RAW_DATA!P:P, MATCH(A119, RAW_DATA!A:A, 0)) = "",
     "",
     INDEX(RAW_DATA!P:P, MATCH(A119, RAW_DATA!A:A, 0))
  ),
  ""
)</f>
        <v/>
      </c>
      <c r="H119" s="98" t="str">
        <f t="array" ref="H119">IFERROR(
  IF(
    ISNUMBER(MATCH(A119, RAW_DATA!A:A, 0)),
    IF(
      OR(
        INDEX(RAW_DATA!P:P, MATCH(A119, RAW_DATA!A:A, 0)) = "",
        INDEX(RAW_DATA!W:W, MATCH(A119, RAW_DATA!A:A, 0)) = "UNPAID"
      ),
      "",
      INDEX(RAW_DATA!V:V, MATCH(A119, RAW_DATA!A:A, 0))
    ),
    ""
  ),
  ""
)</f>
        <v/>
      </c>
      <c r="I119" s="99" t="str">
        <f t="array" ref="I119">IFERROR(
  IF(
    OR(
      INDEX(RAW_DATA!P:P, MATCH(A119, RAW_DATA!A:A, 0)) = "",
      INDEX(RAW_DATA!W:W, MATCH(A119, RAW_DATA!A:A, 0)) = "UNPAID"
    ),
    "",
    INDEX(RAW_DATA!S:S, MATCH(A119, RAW_DATA!A:A, 0))
  ),
  ""
)</f>
        <v/>
      </c>
      <c r="J119" s="99" t="str">
        <f t="array" ref="J119">IFERROR(
  IF(
    INDEX(RAW_DATA!P:P, MATCH(A119, RAW_DATA!A:A, 0)) = "",
    "Not Billed",
    INDEX(RAW_DATA!W:W, MATCH(A119, RAW_DATA!A:A, 0))
  ),
  "Not Billed"
)</f>
        <v>Not Billed</v>
      </c>
      <c r="K119" s="96"/>
      <c r="L119" s="98">
        <v>45583</v>
      </c>
      <c r="M119" s="96"/>
      <c r="N119" s="96"/>
      <c r="O119" s="92"/>
      <c r="P119" s="92"/>
      <c r="Q119" s="92"/>
      <c r="R119" s="92"/>
      <c r="S119" s="92"/>
      <c r="T119" s="92"/>
      <c r="U119" s="92"/>
      <c r="V119" s="92"/>
      <c r="W119" s="92"/>
      <c r="X119" s="92"/>
      <c r="Y119" s="92"/>
      <c r="Z119" s="92"/>
    </row>
    <row r="120" spans="1:26" ht="28.5" customHeight="1">
      <c r="A120" s="96" t="str">
        <f t="shared" si="0"/>
        <v>24S-119</v>
      </c>
      <c r="B120" s="96" t="s">
        <v>353</v>
      </c>
      <c r="C120" s="96" t="s">
        <v>155</v>
      </c>
      <c r="D120" s="96">
        <v>93750</v>
      </c>
      <c r="E120" s="96">
        <v>134287</v>
      </c>
      <c r="F120" s="96" t="s">
        <v>1043</v>
      </c>
      <c r="G120" s="96">
        <f t="array" ref="G120">IFERROR(
  IF(INDEX(RAW_DATA!P:P, MATCH(A120, RAW_DATA!A:A, 0)) = "",
     "",
     INDEX(RAW_DATA!P:P, MATCH(A120, RAW_DATA!A:A, 0))
  ),
  ""
)</f>
        <v>244</v>
      </c>
      <c r="H120" s="98" t="str">
        <f t="array" ref="H120">IFERROR(
  IF(
    ISNUMBER(MATCH(A120, RAW_DATA!A:A, 0)),
    IF(
      OR(
        INDEX(RAW_DATA!P:P, MATCH(A120, RAW_DATA!A:A, 0)) = "",
        INDEX(RAW_DATA!W:W, MATCH(A120, RAW_DATA!A:A, 0)) = "UNPAID"
      ),
      "",
      INDEX(RAW_DATA!V:V, MATCH(A120, RAW_DATA!A:A, 0))
    ),
    ""
  ),
  ""
)</f>
        <v/>
      </c>
      <c r="I120" s="99" t="str">
        <f t="array" ref="I120">IFERROR(
  IF(
    OR(
      INDEX(RAW_DATA!P:P, MATCH(A120, RAW_DATA!A:A, 0)) = "",
      INDEX(RAW_DATA!W:W, MATCH(A120, RAW_DATA!A:A, 0)) = "UNPAID"
    ),
    "",
    INDEX(RAW_DATA!S:S, MATCH(A120, RAW_DATA!A:A, 0))
  ),
  ""
)</f>
        <v/>
      </c>
      <c r="J120" s="99" t="str">
        <f t="array" ref="J120">IFERROR(
  IF(
    INDEX(RAW_DATA!P:P, MATCH(A120, RAW_DATA!A:A, 0)) = "",
    "Not Billed",
    INDEX(RAW_DATA!W:W, MATCH(A120, RAW_DATA!A:A, 0))
  ),
  "Not Billed"
)</f>
        <v>UNPAID</v>
      </c>
      <c r="K120" s="96"/>
      <c r="L120" s="98">
        <v>45587</v>
      </c>
      <c r="M120" s="96"/>
      <c r="N120" s="96"/>
      <c r="O120" s="92"/>
      <c r="P120" s="92"/>
      <c r="Q120" s="92"/>
      <c r="R120" s="92"/>
      <c r="S120" s="92"/>
      <c r="T120" s="92"/>
      <c r="U120" s="92"/>
      <c r="V120" s="92"/>
      <c r="W120" s="92"/>
      <c r="X120" s="92"/>
      <c r="Y120" s="92"/>
      <c r="Z120" s="92"/>
    </row>
    <row r="121" spans="1:26" ht="28.5" customHeight="1">
      <c r="A121" s="96" t="str">
        <f t="shared" si="0"/>
        <v>24S-120</v>
      </c>
      <c r="B121" s="96" t="s">
        <v>263</v>
      </c>
      <c r="C121" s="96" t="s">
        <v>155</v>
      </c>
      <c r="D121" s="96">
        <v>93720</v>
      </c>
      <c r="E121" s="96">
        <v>134216</v>
      </c>
      <c r="F121" s="96" t="s">
        <v>1043</v>
      </c>
      <c r="G121" s="96" t="str">
        <f t="array" ref="G121">IFERROR(
  IF(INDEX(RAW_DATA!P:P, MATCH(A121, RAW_DATA!A:A, 0)) = "",
     "",
     INDEX(RAW_DATA!P:P, MATCH(A121, RAW_DATA!A:A, 0))
  ),
  ""
)</f>
        <v/>
      </c>
      <c r="H121" s="98" t="str">
        <f t="array" ref="H121">IFERROR(
  IF(
    ISNUMBER(MATCH(A121, RAW_DATA!A:A, 0)),
    IF(
      OR(
        INDEX(RAW_DATA!P:P, MATCH(A121, RAW_DATA!A:A, 0)) = "",
        INDEX(RAW_DATA!W:W, MATCH(A121, RAW_DATA!A:A, 0)) = "UNPAID"
      ),
      "",
      INDEX(RAW_DATA!V:V, MATCH(A121, RAW_DATA!A:A, 0))
    ),
    ""
  ),
  ""
)</f>
        <v/>
      </c>
      <c r="I121" s="99" t="str">
        <f t="array" ref="I121">IFERROR(
  IF(
    OR(
      INDEX(RAW_DATA!P:P, MATCH(A121, RAW_DATA!A:A, 0)) = "",
      INDEX(RAW_DATA!W:W, MATCH(A121, RAW_DATA!A:A, 0)) = "UNPAID"
    ),
    "",
    INDEX(RAW_DATA!S:S, MATCH(A121, RAW_DATA!A:A, 0))
  ),
  ""
)</f>
        <v/>
      </c>
      <c r="J121" s="99" t="str">
        <f t="array" ref="J121">IFERROR(
  IF(
    INDEX(RAW_DATA!P:P, MATCH(A121, RAW_DATA!A:A, 0)) = "",
    "Not Billed",
    INDEX(RAW_DATA!W:W, MATCH(A121, RAW_DATA!A:A, 0))
  ),
  "Not Billed"
)</f>
        <v>Not Billed</v>
      </c>
      <c r="K121" s="96"/>
      <c r="L121" s="98">
        <v>45587</v>
      </c>
      <c r="M121" s="96"/>
      <c r="N121" s="96"/>
      <c r="O121" s="92"/>
      <c r="P121" s="92"/>
      <c r="Q121" s="92"/>
      <c r="R121" s="92"/>
      <c r="S121" s="92"/>
      <c r="T121" s="92"/>
      <c r="U121" s="92"/>
      <c r="V121" s="92"/>
      <c r="W121" s="92"/>
      <c r="X121" s="92"/>
      <c r="Y121" s="92"/>
      <c r="Z121" s="92"/>
    </row>
    <row r="122" spans="1:26" ht="28.5" customHeight="1">
      <c r="A122" s="96" t="str">
        <f t="shared" si="0"/>
        <v>24S-121</v>
      </c>
      <c r="B122" s="96" t="s">
        <v>330</v>
      </c>
      <c r="C122" s="96" t="s">
        <v>155</v>
      </c>
      <c r="D122" s="96">
        <v>93721</v>
      </c>
      <c r="E122" s="96">
        <v>134254</v>
      </c>
      <c r="F122" s="96" t="s">
        <v>1043</v>
      </c>
      <c r="G122" s="96">
        <f t="array" ref="G122">IFERROR(
  IF(INDEX(RAW_DATA!P:P, MATCH(A122, RAW_DATA!A:A, 0)) = "",
     "",
     INDEX(RAW_DATA!P:P, MATCH(A122, RAW_DATA!A:A, 0))
  ),
  ""
)</f>
        <v>193</v>
      </c>
      <c r="H122" s="98" t="str">
        <f t="array" ref="H122">IFERROR(
  IF(
    ISNUMBER(MATCH(A122, RAW_DATA!A:A, 0)),
    IF(
      OR(
        INDEX(RAW_DATA!P:P, MATCH(A122, RAW_DATA!A:A, 0)) = "",
        INDEX(RAW_DATA!W:W, MATCH(A122, RAW_DATA!A:A, 0)) = "UNPAID"
      ),
      "",
      INDEX(RAW_DATA!V:V, MATCH(A122, RAW_DATA!A:A, 0))
    ),
    ""
  ),
  ""
)</f>
        <v/>
      </c>
      <c r="I122" s="99" t="str">
        <f t="array" ref="I122">IFERROR(
  IF(
    OR(
      INDEX(RAW_DATA!P:P, MATCH(A122, RAW_DATA!A:A, 0)) = "",
      INDEX(RAW_DATA!W:W, MATCH(A122, RAW_DATA!A:A, 0)) = "UNPAID"
    ),
    "",
    INDEX(RAW_DATA!S:S, MATCH(A122, RAW_DATA!A:A, 0))
  ),
  ""
)</f>
        <v/>
      </c>
      <c r="J122" s="99" t="str">
        <f t="array" ref="J122">IFERROR(
  IF(
    INDEX(RAW_DATA!P:P, MATCH(A122, RAW_DATA!A:A, 0)) = "",
    "Not Billed",
    INDEX(RAW_DATA!W:W, MATCH(A122, RAW_DATA!A:A, 0))
  ),
  "Not Billed"
)</f>
        <v>UNPAID</v>
      </c>
      <c r="K122" s="96"/>
      <c r="L122" s="98">
        <v>45587</v>
      </c>
      <c r="M122" s="96"/>
      <c r="N122" s="96"/>
      <c r="O122" s="92"/>
      <c r="P122" s="92"/>
      <c r="Q122" s="92"/>
      <c r="R122" s="92"/>
      <c r="S122" s="92"/>
      <c r="T122" s="92"/>
      <c r="U122" s="92"/>
      <c r="V122" s="92"/>
      <c r="W122" s="92"/>
      <c r="X122" s="92"/>
      <c r="Y122" s="92"/>
      <c r="Z122" s="92"/>
    </row>
    <row r="123" spans="1:26" ht="28.5" customHeight="1">
      <c r="A123" s="96" t="str">
        <f t="shared" si="0"/>
        <v>24S-122</v>
      </c>
      <c r="B123" s="96" t="s">
        <v>888</v>
      </c>
      <c r="C123" s="96" t="s">
        <v>1070</v>
      </c>
      <c r="D123" s="96">
        <v>93698</v>
      </c>
      <c r="E123" s="96" t="s">
        <v>1071</v>
      </c>
      <c r="F123" s="96" t="s">
        <v>1043</v>
      </c>
      <c r="G123" s="96" t="str">
        <f t="array" ref="G123">IFERROR(
  IF(INDEX(RAW_DATA!P:P, MATCH(A123, RAW_DATA!A:A, 0)) = "",
     "",
     INDEX(RAW_DATA!P:P, MATCH(A123, RAW_DATA!A:A, 0))
  ),
  ""
)</f>
        <v/>
      </c>
      <c r="H123" s="98" t="str">
        <f t="array" ref="H123">IFERROR(
  IF(
    ISNUMBER(MATCH(A123, RAW_DATA!A:A, 0)),
    IF(
      OR(
        INDEX(RAW_DATA!P:P, MATCH(A123, RAW_DATA!A:A, 0)) = "",
        INDEX(RAW_DATA!W:W, MATCH(A123, RAW_DATA!A:A, 0)) = "UNPAID"
      ),
      "",
      INDEX(RAW_DATA!V:V, MATCH(A123, RAW_DATA!A:A, 0))
    ),
    ""
  ),
  ""
)</f>
        <v/>
      </c>
      <c r="I123" s="99" t="str">
        <f t="array" ref="I123">IFERROR(
  IF(
    OR(
      INDEX(RAW_DATA!P:P, MATCH(A123, RAW_DATA!A:A, 0)) = "",
      INDEX(RAW_DATA!W:W, MATCH(A123, RAW_DATA!A:A, 0)) = "UNPAID"
    ),
    "",
    INDEX(RAW_DATA!S:S, MATCH(A123, RAW_DATA!A:A, 0))
  ),
  ""
)</f>
        <v/>
      </c>
      <c r="J123" s="99" t="str">
        <f t="array" ref="J123">IFERROR(
  IF(
    INDEX(RAW_DATA!P:P, MATCH(A123, RAW_DATA!A:A, 0)) = "",
    "Not Billed",
    INDEX(RAW_DATA!W:W, MATCH(A123, RAW_DATA!A:A, 0))
  ),
  "Not Billed"
)</f>
        <v>Not Billed</v>
      </c>
      <c r="K123" s="96"/>
      <c r="L123" s="98">
        <v>45593</v>
      </c>
      <c r="M123" s="96"/>
      <c r="N123" s="96"/>
      <c r="O123" s="92"/>
      <c r="P123" s="92"/>
      <c r="Q123" s="92"/>
      <c r="R123" s="92"/>
      <c r="S123" s="92"/>
      <c r="T123" s="92"/>
      <c r="U123" s="92"/>
      <c r="V123" s="92"/>
      <c r="W123" s="92"/>
      <c r="X123" s="92"/>
      <c r="Y123" s="92"/>
      <c r="Z123" s="92"/>
    </row>
    <row r="124" spans="1:26" ht="28.5" customHeight="1">
      <c r="A124" s="96" t="str">
        <f t="shared" si="0"/>
        <v>24S-123</v>
      </c>
      <c r="B124" s="96" t="s">
        <v>776</v>
      </c>
      <c r="C124" s="96" t="s">
        <v>155</v>
      </c>
      <c r="D124" s="96">
        <v>93874</v>
      </c>
      <c r="E124" s="96">
        <v>134542</v>
      </c>
      <c r="F124" s="96" t="s">
        <v>1043</v>
      </c>
      <c r="G124" s="96" t="str">
        <f t="array" ref="G124">IFERROR(
  IF(INDEX(RAW_DATA!P:P, MATCH(A124, RAW_DATA!A:A, 0)) = "",
     "",
     INDEX(RAW_DATA!P:P, MATCH(A124, RAW_DATA!A:A, 0))
  ),
  ""
)</f>
        <v/>
      </c>
      <c r="H124" s="98" t="str">
        <f t="array" ref="H124">IFERROR(
  IF(
    ISNUMBER(MATCH(A124, RAW_DATA!A:A, 0)),
    IF(
      OR(
        INDEX(RAW_DATA!P:P, MATCH(A124, RAW_DATA!A:A, 0)) = "",
        INDEX(RAW_DATA!W:W, MATCH(A124, RAW_DATA!A:A, 0)) = "UNPAID"
      ),
      "",
      INDEX(RAW_DATA!V:V, MATCH(A124, RAW_DATA!A:A, 0))
    ),
    ""
  ),
  ""
)</f>
        <v/>
      </c>
      <c r="I124" s="99" t="str">
        <f t="array" ref="I124">IFERROR(
  IF(
    OR(
      INDEX(RAW_DATA!P:P, MATCH(A124, RAW_DATA!A:A, 0)) = "",
      INDEX(RAW_DATA!W:W, MATCH(A124, RAW_DATA!A:A, 0)) = "UNPAID"
    ),
    "",
    INDEX(RAW_DATA!S:S, MATCH(A124, RAW_DATA!A:A, 0))
  ),
  ""
)</f>
        <v/>
      </c>
      <c r="J124" s="99" t="str">
        <f t="array" ref="J124">IFERROR(
  IF(
    INDEX(RAW_DATA!P:P, MATCH(A124, RAW_DATA!A:A, 0)) = "",
    "Not Billed",
    INDEX(RAW_DATA!W:W, MATCH(A124, RAW_DATA!A:A, 0))
  ),
  "Not Billed"
)</f>
        <v>Not Billed</v>
      </c>
      <c r="K124" s="96"/>
      <c r="L124" s="98">
        <v>45603</v>
      </c>
      <c r="M124" s="96"/>
      <c r="N124" s="96"/>
      <c r="O124" s="92"/>
      <c r="P124" s="92"/>
      <c r="Q124" s="92"/>
      <c r="R124" s="92"/>
      <c r="S124" s="92"/>
      <c r="T124" s="92"/>
      <c r="U124" s="92"/>
      <c r="V124" s="92"/>
      <c r="W124" s="92"/>
      <c r="X124" s="92"/>
      <c r="Y124" s="92"/>
      <c r="Z124" s="92"/>
    </row>
    <row r="125" spans="1:26" ht="28.5" customHeight="1">
      <c r="A125" s="96" t="str">
        <f t="shared" si="0"/>
        <v>24S-124</v>
      </c>
      <c r="B125" s="96" t="s">
        <v>345</v>
      </c>
      <c r="C125" s="96" t="s">
        <v>155</v>
      </c>
      <c r="D125" s="96">
        <v>93871</v>
      </c>
      <c r="E125" s="96">
        <v>134282</v>
      </c>
      <c r="F125" s="96" t="s">
        <v>1043</v>
      </c>
      <c r="G125" s="96">
        <f t="array" ref="G125">IFERROR(
  IF(INDEX(RAW_DATA!P:P, MATCH(A125, RAW_DATA!A:A, 0)) = "",
     "",
     INDEX(RAW_DATA!P:P, MATCH(A125, RAW_DATA!A:A, 0))
  ),
  ""
)</f>
        <v>204</v>
      </c>
      <c r="H125" s="98" t="str">
        <f t="array" ref="H125">IFERROR(
  IF(
    ISNUMBER(MATCH(A125, RAW_DATA!A:A, 0)),
    IF(
      OR(
        INDEX(RAW_DATA!P:P, MATCH(A125, RAW_DATA!A:A, 0)) = "",
        INDEX(RAW_DATA!W:W, MATCH(A125, RAW_DATA!A:A, 0)) = "UNPAID"
      ),
      "",
      INDEX(RAW_DATA!V:V, MATCH(A125, RAW_DATA!A:A, 0))
    ),
    ""
  ),
  ""
)</f>
        <v/>
      </c>
      <c r="I125" s="99" t="str">
        <f t="array" ref="I125">IFERROR(
  IF(
    OR(
      INDEX(RAW_DATA!P:P, MATCH(A125, RAW_DATA!A:A, 0)) = "",
      INDEX(RAW_DATA!W:W, MATCH(A125, RAW_DATA!A:A, 0)) = "UNPAID"
    ),
    "",
    INDEX(RAW_DATA!S:S, MATCH(A125, RAW_DATA!A:A, 0))
  ),
  ""
)</f>
        <v/>
      </c>
      <c r="J125" s="99" t="str">
        <f t="array" ref="J125">IFERROR(
  IF(
    INDEX(RAW_DATA!P:P, MATCH(A125, RAW_DATA!A:A, 0)) = "",
    "Not Billed",
    INDEX(RAW_DATA!W:W, MATCH(A125, RAW_DATA!A:A, 0))
  ),
  "Not Billed"
)</f>
        <v>UNPAID</v>
      </c>
      <c r="K125" s="96"/>
      <c r="L125" s="98">
        <v>45603</v>
      </c>
      <c r="M125" s="96"/>
      <c r="N125" s="96"/>
      <c r="O125" s="92"/>
      <c r="P125" s="92"/>
      <c r="Q125" s="92"/>
      <c r="R125" s="92"/>
      <c r="S125" s="92"/>
      <c r="T125" s="92"/>
      <c r="U125" s="92"/>
      <c r="V125" s="92"/>
      <c r="W125" s="92"/>
      <c r="X125" s="92"/>
      <c r="Y125" s="92"/>
      <c r="Z125" s="92"/>
    </row>
    <row r="126" spans="1:26" ht="28.5" customHeight="1">
      <c r="A126" s="96" t="str">
        <f t="shared" si="0"/>
        <v>24S-125</v>
      </c>
      <c r="B126" s="96" t="s">
        <v>1072</v>
      </c>
      <c r="C126" s="96" t="s">
        <v>1073</v>
      </c>
      <c r="D126" s="96">
        <v>93864</v>
      </c>
      <c r="E126" s="96">
        <v>136155</v>
      </c>
      <c r="F126" s="96" t="s">
        <v>1043</v>
      </c>
      <c r="G126" s="96" t="str">
        <f t="array" ref="G126">IFERROR(
  IF(INDEX(RAW_DATA!P:P, MATCH(A126, RAW_DATA!A:A, 0)) = "",
     "",
     INDEX(RAW_DATA!P:P, MATCH(A126, RAW_DATA!A:A, 0))
  ),
  ""
)</f>
        <v/>
      </c>
      <c r="H126" s="98" t="str">
        <f t="array" ref="H126">IFERROR(
  IF(
    ISNUMBER(MATCH(A126, RAW_DATA!A:A, 0)),
    IF(
      OR(
        INDEX(RAW_DATA!P:P, MATCH(A126, RAW_DATA!A:A, 0)) = "",
        INDEX(RAW_DATA!W:W, MATCH(A126, RAW_DATA!A:A, 0)) = "UNPAID"
      ),
      "",
      INDEX(RAW_DATA!V:V, MATCH(A126, RAW_DATA!A:A, 0))
    ),
    ""
  ),
  ""
)</f>
        <v/>
      </c>
      <c r="I126" s="99" t="str">
        <f t="array" ref="I126">IFERROR(
  IF(
    OR(
      INDEX(RAW_DATA!P:P, MATCH(A126, RAW_DATA!A:A, 0)) = "",
      INDEX(RAW_DATA!W:W, MATCH(A126, RAW_DATA!A:A, 0)) = "UNPAID"
    ),
    "",
    INDEX(RAW_DATA!S:S, MATCH(A126, RAW_DATA!A:A, 0))
  ),
  ""
)</f>
        <v/>
      </c>
      <c r="J126" s="99" t="str">
        <f t="array" ref="J126">IFERROR(
  IF(
    INDEX(RAW_DATA!P:P, MATCH(A126, RAW_DATA!A:A, 0)) = "",
    "Not Billed",
    INDEX(RAW_DATA!W:W, MATCH(A126, RAW_DATA!A:A, 0))
  ),
  "Not Billed"
)</f>
        <v>Not Billed</v>
      </c>
      <c r="K126" s="96"/>
      <c r="L126" s="98">
        <v>45604</v>
      </c>
      <c r="M126" s="96"/>
      <c r="N126" s="96"/>
      <c r="O126" s="92"/>
      <c r="P126" s="92"/>
      <c r="Q126" s="92"/>
      <c r="R126" s="92"/>
      <c r="S126" s="92"/>
      <c r="T126" s="92"/>
      <c r="U126" s="92"/>
      <c r="V126" s="92"/>
      <c r="W126" s="92"/>
      <c r="X126" s="92"/>
      <c r="Y126" s="92"/>
      <c r="Z126" s="92"/>
    </row>
    <row r="127" spans="1:26" ht="28.5" customHeight="1">
      <c r="A127" s="96" t="str">
        <f t="shared" si="0"/>
        <v>24S-126</v>
      </c>
      <c r="B127" s="96" t="s">
        <v>317</v>
      </c>
      <c r="C127" s="96" t="s">
        <v>1014</v>
      </c>
      <c r="D127" s="96"/>
      <c r="E127" s="96"/>
      <c r="F127" s="96" t="s">
        <v>1053</v>
      </c>
      <c r="G127" s="96">
        <f t="array" ref="G127">IFERROR(
  IF(INDEX(RAW_DATA!P:P, MATCH(A127, RAW_DATA!A:A, 0)) = "",
     "",
     INDEX(RAW_DATA!P:P, MATCH(A127, RAW_DATA!A:A, 0))
  ),
  ""
)</f>
        <v>206</v>
      </c>
      <c r="H127" s="98" t="str">
        <f t="array" ref="H127">IFERROR(
  IF(
    ISNUMBER(MATCH(A127, RAW_DATA!A:A, 0)),
    IF(
      OR(
        INDEX(RAW_DATA!P:P, MATCH(A127, RAW_DATA!A:A, 0)) = "",
        INDEX(RAW_DATA!W:W, MATCH(A127, RAW_DATA!A:A, 0)) = "UNPAID"
      ),
      "",
      INDEX(RAW_DATA!V:V, MATCH(A127, RAW_DATA!A:A, 0))
    ),
    ""
  ),
  ""
)</f>
        <v/>
      </c>
      <c r="I127" s="99" t="str">
        <f t="array" ref="I127">IFERROR(
  IF(
    OR(
      INDEX(RAW_DATA!P:P, MATCH(A127, RAW_DATA!A:A, 0)) = "",
      INDEX(RAW_DATA!W:W, MATCH(A127, RAW_DATA!A:A, 0)) = "UNPAID"
    ),
    "",
    INDEX(RAW_DATA!S:S, MATCH(A127, RAW_DATA!A:A, 0))
  ),
  ""
)</f>
        <v/>
      </c>
      <c r="J127" s="99" t="str">
        <f t="array" ref="J127">IFERROR(
  IF(
    INDEX(RAW_DATA!P:P, MATCH(A127, RAW_DATA!A:A, 0)) = "",
    "Not Billed",
    INDEX(RAW_DATA!W:W, MATCH(A127, RAW_DATA!A:A, 0))
  ),
  "Not Billed"
)</f>
        <v>UNPAID</v>
      </c>
      <c r="K127" s="96"/>
      <c r="L127" s="98">
        <v>45618</v>
      </c>
      <c r="M127" s="96"/>
      <c r="N127" s="96" t="s">
        <v>1042</v>
      </c>
      <c r="O127" s="92"/>
      <c r="P127" s="92"/>
      <c r="Q127" s="92"/>
      <c r="R127" s="92"/>
      <c r="S127" s="92"/>
      <c r="T127" s="92"/>
      <c r="U127" s="92"/>
      <c r="V127" s="92"/>
      <c r="W127" s="92"/>
      <c r="X127" s="92"/>
      <c r="Y127" s="92"/>
      <c r="Z127" s="92"/>
    </row>
    <row r="128" spans="1:26" ht="28.5" customHeight="1">
      <c r="A128" s="96" t="str">
        <f t="shared" si="0"/>
        <v>24S-127</v>
      </c>
      <c r="B128" s="96" t="s">
        <v>487</v>
      </c>
      <c r="C128" s="96" t="s">
        <v>1014</v>
      </c>
      <c r="D128" s="96">
        <v>94022</v>
      </c>
      <c r="E128" s="96">
        <v>141287</v>
      </c>
      <c r="F128" s="96" t="s">
        <v>1041</v>
      </c>
      <c r="G128" s="96" t="str">
        <f t="array" ref="G128">IFERROR(
  IF(INDEX(RAW_DATA!P:P, MATCH(A128, RAW_DATA!A:A, 0)) = "",
     "",
     INDEX(RAW_DATA!P:P, MATCH(A128, RAW_DATA!A:A, 0))
  ),
  ""
)</f>
        <v/>
      </c>
      <c r="H128" s="98" t="str">
        <f t="array" ref="H128">IFERROR(
  IF(
    ISNUMBER(MATCH(A128, RAW_DATA!A:A, 0)),
    IF(
      OR(
        INDEX(RAW_DATA!P:P, MATCH(A128, RAW_DATA!A:A, 0)) = "",
        INDEX(RAW_DATA!W:W, MATCH(A128, RAW_DATA!A:A, 0)) = "UNPAID"
      ),
      "",
      INDEX(RAW_DATA!V:V, MATCH(A128, RAW_DATA!A:A, 0))
    ),
    ""
  ),
  ""
)</f>
        <v/>
      </c>
      <c r="I128" s="99" t="str">
        <f t="array" ref="I128">IFERROR(
  IF(
    OR(
      INDEX(RAW_DATA!P:P, MATCH(A128, RAW_DATA!A:A, 0)) = "",
      INDEX(RAW_DATA!W:W, MATCH(A128, RAW_DATA!A:A, 0)) = "UNPAID"
    ),
    "",
    INDEX(RAW_DATA!S:S, MATCH(A128, RAW_DATA!A:A, 0))
  ),
  ""
)</f>
        <v/>
      </c>
      <c r="J128" s="99" t="str">
        <f t="array" ref="J128">IFERROR(
  IF(
    INDEX(RAW_DATA!P:P, MATCH(A128, RAW_DATA!A:A, 0)) = "",
    "Not Billed",
    INDEX(RAW_DATA!W:W, MATCH(A128, RAW_DATA!A:A, 0))
  ),
  "Not Billed"
)</f>
        <v>Not Billed</v>
      </c>
      <c r="K128" s="96"/>
      <c r="L128" s="98">
        <v>45614</v>
      </c>
      <c r="M128" s="96"/>
      <c r="N128" s="96"/>
      <c r="O128" s="92"/>
      <c r="P128" s="92"/>
      <c r="Q128" s="92"/>
      <c r="R128" s="92"/>
      <c r="S128" s="92"/>
      <c r="T128" s="92"/>
      <c r="U128" s="92"/>
      <c r="V128" s="92"/>
      <c r="W128" s="92"/>
      <c r="X128" s="92"/>
      <c r="Y128" s="92"/>
      <c r="Z128" s="92"/>
    </row>
    <row r="129" spans="1:26" ht="28.5" customHeight="1">
      <c r="A129" s="96" t="str">
        <f t="shared" si="0"/>
        <v>24S-128</v>
      </c>
      <c r="B129" s="96" t="s">
        <v>156</v>
      </c>
      <c r="C129" s="96" t="s">
        <v>155</v>
      </c>
      <c r="D129" s="96">
        <v>93925</v>
      </c>
      <c r="E129" s="96">
        <v>134162</v>
      </c>
      <c r="F129" s="96" t="s">
        <v>1043</v>
      </c>
      <c r="G129" s="96" t="str">
        <f t="array" ref="G129">IFERROR(
  IF(INDEX(RAW_DATA!P:P, MATCH(A129, RAW_DATA!A:A, 0)) = "",
     "",
     INDEX(RAW_DATA!P:P, MATCH(A129, RAW_DATA!A:A, 0))
  ),
  ""
)</f>
        <v/>
      </c>
      <c r="H129" s="98" t="str">
        <f t="array" ref="H129">IFERROR(
  IF(
    ISNUMBER(MATCH(A129, RAW_DATA!A:A, 0)),
    IF(
      OR(
        INDEX(RAW_DATA!P:P, MATCH(A129, RAW_DATA!A:A, 0)) = "",
        INDEX(RAW_DATA!W:W, MATCH(A129, RAW_DATA!A:A, 0)) = "UNPAID"
      ),
      "",
      INDEX(RAW_DATA!V:V, MATCH(A129, RAW_DATA!A:A, 0))
    ),
    ""
  ),
  ""
)</f>
        <v/>
      </c>
      <c r="I129" s="99" t="str">
        <f t="array" ref="I129">IFERROR(
  IF(
    OR(
      INDEX(RAW_DATA!P:P, MATCH(A129, RAW_DATA!A:A, 0)) = "",
      INDEX(RAW_DATA!W:W, MATCH(A129, RAW_DATA!A:A, 0)) = "UNPAID"
    ),
    "",
    INDEX(RAW_DATA!S:S, MATCH(A129, RAW_DATA!A:A, 0))
  ),
  ""
)</f>
        <v/>
      </c>
      <c r="J129" s="99" t="str">
        <f t="array" ref="J129">IFERROR(
  IF(
    INDEX(RAW_DATA!P:P, MATCH(A129, RAW_DATA!A:A, 0)) = "",
    "Not Billed",
    INDEX(RAW_DATA!W:W, MATCH(A129, RAW_DATA!A:A, 0))
  ),
  "Not Billed"
)</f>
        <v>Not Billed</v>
      </c>
      <c r="K129" s="96"/>
      <c r="L129" s="98">
        <v>45609</v>
      </c>
      <c r="M129" s="96"/>
      <c r="N129" s="96"/>
      <c r="O129" s="92"/>
      <c r="P129" s="92"/>
      <c r="Q129" s="92"/>
      <c r="R129" s="92"/>
      <c r="S129" s="92"/>
      <c r="T129" s="92"/>
      <c r="U129" s="92"/>
      <c r="V129" s="92"/>
      <c r="W129" s="92"/>
      <c r="X129" s="92"/>
      <c r="Y129" s="92"/>
      <c r="Z129" s="92"/>
    </row>
    <row r="130" spans="1:26" ht="28.5" customHeight="1">
      <c r="A130" s="96" t="str">
        <f t="shared" si="0"/>
        <v>24S-129</v>
      </c>
      <c r="B130" s="96" t="s">
        <v>244</v>
      </c>
      <c r="C130" s="96" t="s">
        <v>155</v>
      </c>
      <c r="D130" s="96">
        <v>93926</v>
      </c>
      <c r="E130" s="96">
        <v>134194</v>
      </c>
      <c r="F130" s="96" t="s">
        <v>1043</v>
      </c>
      <c r="G130" s="96" t="str">
        <f t="array" ref="G130">IFERROR(
  IF(INDEX(RAW_DATA!P:P, MATCH(A130, RAW_DATA!A:A, 0)) = "",
     "",
     INDEX(RAW_DATA!P:P, MATCH(A130, RAW_DATA!A:A, 0))
  ),
  ""
)</f>
        <v/>
      </c>
      <c r="H130" s="98" t="str">
        <f t="array" ref="H130">IFERROR(
  IF(
    ISNUMBER(MATCH(A130, RAW_DATA!A:A, 0)),
    IF(
      OR(
        INDEX(RAW_DATA!P:P, MATCH(A130, RAW_DATA!A:A, 0)) = "",
        INDEX(RAW_DATA!W:W, MATCH(A130, RAW_DATA!A:A, 0)) = "UNPAID"
      ),
      "",
      INDEX(RAW_DATA!V:V, MATCH(A130, RAW_DATA!A:A, 0))
    ),
    ""
  ),
  ""
)</f>
        <v/>
      </c>
      <c r="I130" s="99" t="str">
        <f t="array" ref="I130">IFERROR(
  IF(
    OR(
      INDEX(RAW_DATA!P:P, MATCH(A130, RAW_DATA!A:A, 0)) = "",
      INDEX(RAW_DATA!W:W, MATCH(A130, RAW_DATA!A:A, 0)) = "UNPAID"
    ),
    "",
    INDEX(RAW_DATA!S:S, MATCH(A130, RAW_DATA!A:A, 0))
  ),
  ""
)</f>
        <v/>
      </c>
      <c r="J130" s="99" t="str">
        <f t="array" ref="J130">IFERROR(
  IF(
    INDEX(RAW_DATA!P:P, MATCH(A130, RAW_DATA!A:A, 0)) = "",
    "Not Billed",
    INDEX(RAW_DATA!W:W, MATCH(A130, RAW_DATA!A:A, 0))
  ),
  "Not Billed"
)</f>
        <v>Not Billed</v>
      </c>
      <c r="K130" s="96"/>
      <c r="L130" s="98">
        <v>45609</v>
      </c>
      <c r="M130" s="96"/>
      <c r="N130" s="96"/>
      <c r="O130" s="92"/>
      <c r="P130" s="92"/>
      <c r="Q130" s="92"/>
      <c r="R130" s="92"/>
      <c r="S130" s="92"/>
      <c r="T130" s="92"/>
      <c r="U130" s="92"/>
      <c r="V130" s="92"/>
      <c r="W130" s="92"/>
      <c r="X130" s="92"/>
      <c r="Y130" s="92"/>
      <c r="Z130" s="92"/>
    </row>
    <row r="131" spans="1:26" ht="28.5" customHeight="1">
      <c r="A131" s="96" t="str">
        <f t="shared" si="0"/>
        <v>24S-130</v>
      </c>
      <c r="B131" s="96" t="s">
        <v>380</v>
      </c>
      <c r="C131" s="96" t="s">
        <v>155</v>
      </c>
      <c r="D131" s="96">
        <v>93959</v>
      </c>
      <c r="E131" s="96">
        <v>141265</v>
      </c>
      <c r="F131" s="96" t="s">
        <v>1043</v>
      </c>
      <c r="G131" s="96" t="str">
        <f t="array" ref="G131">IFERROR(
  IF(INDEX(RAW_DATA!P:P, MATCH(A131, RAW_DATA!A:A, 0)) = "",
     "",
     INDEX(RAW_DATA!P:P, MATCH(A131, RAW_DATA!A:A, 0))
  ),
  ""
)</f>
        <v/>
      </c>
      <c r="H131" s="98" t="str">
        <f t="array" ref="H131">IFERROR(
  IF(
    ISNUMBER(MATCH(A131, RAW_DATA!A:A, 0)),
    IF(
      OR(
        INDEX(RAW_DATA!P:P, MATCH(A131, RAW_DATA!A:A, 0)) = "",
        INDEX(RAW_DATA!W:W, MATCH(A131, RAW_DATA!A:A, 0)) = "UNPAID"
      ),
      "",
      INDEX(RAW_DATA!V:V, MATCH(A131, RAW_DATA!A:A, 0))
    ),
    ""
  ),
  ""
)</f>
        <v/>
      </c>
      <c r="I131" s="99" t="str">
        <f t="array" ref="I131">IFERROR(
  IF(
    OR(
      INDEX(RAW_DATA!P:P, MATCH(A131, RAW_DATA!A:A, 0)) = "",
      INDEX(RAW_DATA!W:W, MATCH(A131, RAW_DATA!A:A, 0)) = "UNPAID"
    ),
    "",
    INDEX(RAW_DATA!S:S, MATCH(A131, RAW_DATA!A:A, 0))
  ),
  ""
)</f>
        <v/>
      </c>
      <c r="J131" s="99" t="str">
        <f t="array" ref="J131">IFERROR(
  IF(
    INDEX(RAW_DATA!P:P, MATCH(A131, RAW_DATA!A:A, 0)) = "",
    "Not Billed",
    INDEX(RAW_DATA!W:W, MATCH(A131, RAW_DATA!A:A, 0))
  ),
  "Not Billed"
)</f>
        <v>Not Billed</v>
      </c>
      <c r="K131" s="96"/>
      <c r="L131" s="98">
        <v>45609</v>
      </c>
      <c r="M131" s="96"/>
      <c r="N131" s="96"/>
      <c r="O131" s="92"/>
      <c r="P131" s="92"/>
      <c r="Q131" s="92"/>
      <c r="R131" s="92"/>
      <c r="S131" s="92"/>
      <c r="T131" s="92"/>
      <c r="U131" s="92"/>
      <c r="V131" s="92"/>
      <c r="W131" s="92"/>
      <c r="X131" s="92"/>
      <c r="Y131" s="92"/>
      <c r="Z131" s="92"/>
    </row>
    <row r="132" spans="1:26" ht="28.5" customHeight="1">
      <c r="A132" s="96" t="str">
        <f t="shared" si="0"/>
        <v>24S-131</v>
      </c>
      <c r="B132" s="96" t="s">
        <v>1074</v>
      </c>
      <c r="C132" s="96" t="s">
        <v>1014</v>
      </c>
      <c r="D132" s="96">
        <v>94153</v>
      </c>
      <c r="E132" s="96">
        <v>141420</v>
      </c>
      <c r="F132" s="96" t="s">
        <v>1046</v>
      </c>
      <c r="G132" s="96" t="str">
        <f t="array" ref="G132">IFERROR(
  IF(INDEX(RAW_DATA!P:P, MATCH(A132, RAW_DATA!A:A, 0)) = "",
     "",
     INDEX(RAW_DATA!P:P, MATCH(A132, RAW_DATA!A:A, 0))
  ),
  ""
)</f>
        <v/>
      </c>
      <c r="H132" s="98" t="str">
        <f t="array" ref="H132">IFERROR(
  IF(
    ISNUMBER(MATCH(A132, RAW_DATA!A:A, 0)),
    IF(
      OR(
        INDEX(RAW_DATA!P:P, MATCH(A132, RAW_DATA!A:A, 0)) = "",
        INDEX(RAW_DATA!W:W, MATCH(A132, RAW_DATA!A:A, 0)) = "UNPAID"
      ),
      "",
      INDEX(RAW_DATA!V:V, MATCH(A132, RAW_DATA!A:A, 0))
    ),
    ""
  ),
  ""
)</f>
        <v/>
      </c>
      <c r="I132" s="99" t="str">
        <f t="array" ref="I132">IFERROR(
  IF(
    OR(
      INDEX(RAW_DATA!P:P, MATCH(A132, RAW_DATA!A:A, 0)) = "",
      INDEX(RAW_DATA!W:W, MATCH(A132, RAW_DATA!A:A, 0)) = "UNPAID"
    ),
    "",
    INDEX(RAW_DATA!S:S, MATCH(A132, RAW_DATA!A:A, 0))
  ),
  ""
)</f>
        <v/>
      </c>
      <c r="J132" s="99" t="str">
        <f t="array" ref="J132">IFERROR(
  IF(
    INDEX(RAW_DATA!P:P, MATCH(A132, RAW_DATA!A:A, 0)) = "",
    "Not Billed",
    INDEX(RAW_DATA!W:W, MATCH(A132, RAW_DATA!A:A, 0))
  ),
  "Not Billed"
)</f>
        <v>Not Billed</v>
      </c>
      <c r="K132" s="96"/>
      <c r="L132" s="98">
        <v>45628</v>
      </c>
      <c r="M132" s="96"/>
      <c r="N132" s="96"/>
      <c r="O132" s="92"/>
      <c r="P132" s="92"/>
      <c r="Q132" s="92"/>
      <c r="R132" s="92"/>
      <c r="S132" s="92"/>
      <c r="T132" s="92"/>
      <c r="U132" s="92"/>
      <c r="V132" s="92"/>
      <c r="W132" s="92"/>
      <c r="X132" s="92"/>
      <c r="Y132" s="92"/>
      <c r="Z132" s="92"/>
    </row>
    <row r="133" spans="1:26" ht="28.5" customHeight="1">
      <c r="A133" s="96" t="str">
        <f t="shared" si="0"/>
        <v>24S-132</v>
      </c>
      <c r="B133" s="96" t="s">
        <v>1025</v>
      </c>
      <c r="C133" s="96" t="s">
        <v>657</v>
      </c>
      <c r="D133" s="96">
        <v>93724</v>
      </c>
      <c r="E133" s="96">
        <v>139250</v>
      </c>
      <c r="F133" s="96" t="s">
        <v>1043</v>
      </c>
      <c r="G133" s="96" t="str">
        <f t="array" ref="G133">IFERROR(
  IF(INDEX(RAW_DATA!P:P, MATCH(A133, RAW_DATA!A:A, 0)) = "",
     "",
     INDEX(RAW_DATA!P:P, MATCH(A133, RAW_DATA!A:A, 0))
  ),
  ""
)</f>
        <v/>
      </c>
      <c r="H133" s="98" t="str">
        <f t="array" ref="H133">IFERROR(
  IF(
    ISNUMBER(MATCH(A133, RAW_DATA!A:A, 0)),
    IF(
      OR(
        INDEX(RAW_DATA!P:P, MATCH(A133, RAW_DATA!A:A, 0)) = "",
        INDEX(RAW_DATA!W:W, MATCH(A133, RAW_DATA!A:A, 0)) = "UNPAID"
      ),
      "",
      INDEX(RAW_DATA!V:V, MATCH(A133, RAW_DATA!A:A, 0))
    ),
    ""
  ),
  ""
)</f>
        <v/>
      </c>
      <c r="I133" s="99" t="str">
        <f t="array" ref="I133">IFERROR(
  IF(
    OR(
      INDEX(RAW_DATA!P:P, MATCH(A133, RAW_DATA!A:A, 0)) = "",
      INDEX(RAW_DATA!W:W, MATCH(A133, RAW_DATA!A:A, 0)) = "UNPAID"
    ),
    "",
    INDEX(RAW_DATA!S:S, MATCH(A133, RAW_DATA!A:A, 0))
  ),
  ""
)</f>
        <v/>
      </c>
      <c r="J133" s="99" t="str">
        <f t="array" ref="J133">IFERROR(
  IF(
    INDEX(RAW_DATA!P:P, MATCH(A133, RAW_DATA!A:A, 0)) = "",
    "Not Billed",
    INDEX(RAW_DATA!W:W, MATCH(A133, RAW_DATA!A:A, 0))
  ),
  "Not Billed"
)</f>
        <v>Not Billed</v>
      </c>
      <c r="K133" s="96"/>
      <c r="L133" s="98">
        <v>45628</v>
      </c>
      <c r="M133" s="96"/>
      <c r="N133" s="96"/>
      <c r="O133" s="92"/>
      <c r="P133" s="92"/>
      <c r="Q133" s="92"/>
      <c r="R133" s="92"/>
      <c r="S133" s="92"/>
      <c r="T133" s="92"/>
      <c r="U133" s="92"/>
      <c r="V133" s="92"/>
      <c r="W133" s="92"/>
      <c r="X133" s="92"/>
      <c r="Y133" s="92"/>
      <c r="Z133" s="92"/>
    </row>
    <row r="134" spans="1:26" ht="28.5" customHeight="1">
      <c r="A134" s="100" t="str">
        <f t="shared" si="0"/>
        <v>24S-133</v>
      </c>
      <c r="B134" s="100" t="s">
        <v>1025</v>
      </c>
      <c r="C134" s="100" t="s">
        <v>1031</v>
      </c>
      <c r="D134" s="100">
        <v>93726</v>
      </c>
      <c r="E134" s="100">
        <v>139251</v>
      </c>
      <c r="F134" s="100" t="s">
        <v>1043</v>
      </c>
      <c r="G134" s="96" t="str">
        <f t="array" ref="G134">IFERROR(
  IF(INDEX(RAW_DATA!P:P, MATCH(A134, RAW_DATA!A:A, 0)) = "",
     "",
     INDEX(RAW_DATA!P:P, MATCH(A134, RAW_DATA!A:A, 0))
  ),
  ""
)</f>
        <v/>
      </c>
      <c r="H134" s="98" t="str">
        <f t="array" ref="H134">IFERROR(
  IF(
    ISNUMBER(MATCH(A134, RAW_DATA!A:A, 0)),
    IF(
      OR(
        INDEX(RAW_DATA!P:P, MATCH(A134, RAW_DATA!A:A, 0)) = "",
        INDEX(RAW_DATA!W:W, MATCH(A134, RAW_DATA!A:A, 0)) = "UNPAID"
      ),
      "",
      INDEX(RAW_DATA!V:V, MATCH(A134, RAW_DATA!A:A, 0))
    ),
    ""
  ),
  ""
)</f>
        <v/>
      </c>
      <c r="I134" s="99" t="str">
        <f t="array" ref="I134">IFERROR(
  IF(
    OR(
      INDEX(RAW_DATA!P:P, MATCH(A134, RAW_DATA!A:A, 0)) = "",
      INDEX(RAW_DATA!W:W, MATCH(A134, RAW_DATA!A:A, 0)) = "UNPAID"
    ),
    "",
    INDEX(RAW_DATA!S:S, MATCH(A134, RAW_DATA!A:A, 0))
  ),
  ""
)</f>
        <v/>
      </c>
      <c r="J134" s="99" t="str">
        <f t="array" ref="J134">IFERROR(
  IF(
    INDEX(RAW_DATA!P:P, MATCH(A134, RAW_DATA!A:A, 0)) = "",
    "Not Billed",
    INDEX(RAW_DATA!W:W, MATCH(A134, RAW_DATA!A:A, 0))
  ),
  "Not Billed"
)</f>
        <v>Not Billed</v>
      </c>
      <c r="K134" s="100"/>
      <c r="L134" s="101">
        <v>45628</v>
      </c>
      <c r="M134" s="100"/>
      <c r="N134" s="100"/>
      <c r="O134" s="92"/>
      <c r="P134" s="92"/>
      <c r="Q134" s="92"/>
      <c r="R134" s="92"/>
      <c r="S134" s="92"/>
      <c r="T134" s="92"/>
      <c r="U134" s="92"/>
      <c r="V134" s="92"/>
      <c r="W134" s="92"/>
      <c r="X134" s="92"/>
      <c r="Y134" s="92"/>
      <c r="Z134" s="92"/>
    </row>
    <row r="135" spans="1:26" ht="28.5" customHeight="1">
      <c r="A135" s="100" t="str">
        <f t="shared" si="0"/>
        <v>24S-134</v>
      </c>
      <c r="B135" s="100" t="s">
        <v>505</v>
      </c>
      <c r="C135" s="100" t="s">
        <v>1014</v>
      </c>
      <c r="D135" s="100"/>
      <c r="E135" s="100"/>
      <c r="F135" s="100" t="s">
        <v>1039</v>
      </c>
      <c r="G135" s="96">
        <f t="array" ref="G135">IFERROR(
  IF(INDEX(RAW_DATA!P:P, MATCH(A135, RAW_DATA!A:A, 0)) = "",
     "",
     INDEX(RAW_DATA!P:P, MATCH(A135, RAW_DATA!A:A, 0))
  ),
  ""
)</f>
        <v>155</v>
      </c>
      <c r="H135" s="98">
        <f t="array" ref="H135">IFERROR(
  IF(
    ISNUMBER(MATCH(A135, RAW_DATA!A:A, 0)),
    IF(
      OR(
        INDEX(RAW_DATA!P:P, MATCH(A135, RAW_DATA!A:A, 0)) = "",
        INDEX(RAW_DATA!W:W, MATCH(A135, RAW_DATA!A:A, 0)) = "UNPAID"
      ),
      "",
      INDEX(RAW_DATA!V:V, MATCH(A135, RAW_DATA!A:A, 0))
    ),
    ""
  ),
  ""
)</f>
        <v>45812</v>
      </c>
      <c r="I135" s="99">
        <f t="array" ref="I135">IFERROR(
  IF(
    OR(
      INDEX(RAW_DATA!P:P, MATCH(A135, RAW_DATA!A:A, 0)) = "",
      INDEX(RAW_DATA!W:W, MATCH(A135, RAW_DATA!A:A, 0)) = "UNPAID"
    ),
    "",
    INDEX(RAW_DATA!S:S, MATCH(A135, RAW_DATA!A:A, 0))
  ),
  ""
)</f>
        <v>2437.0300000000002</v>
      </c>
      <c r="J135" s="99" t="str">
        <f t="array" ref="J135">IFERROR(
  IF(
    INDEX(RAW_DATA!P:P, MATCH(A135, RAW_DATA!A:A, 0)) = "",
    "Not Billed",
    INDEX(RAW_DATA!W:W, MATCH(A135, RAW_DATA!A:A, 0))
  ),
  "Not Billed"
)</f>
        <v>PAID</v>
      </c>
      <c r="K135" s="100"/>
      <c r="L135" s="101">
        <v>45630</v>
      </c>
      <c r="M135" s="100"/>
      <c r="N135" s="100" t="s">
        <v>1042</v>
      </c>
      <c r="O135" s="92"/>
      <c r="P135" s="92"/>
      <c r="Q135" s="92"/>
      <c r="R135" s="92"/>
      <c r="S135" s="92"/>
      <c r="T135" s="92"/>
      <c r="U135" s="92"/>
      <c r="V135" s="92"/>
      <c r="W135" s="92"/>
      <c r="X135" s="92"/>
      <c r="Y135" s="92"/>
      <c r="Z135" s="92"/>
    </row>
    <row r="136" spans="1:26" ht="28.5" customHeight="1">
      <c r="A136" s="100" t="str">
        <f t="shared" si="0"/>
        <v>24S-135</v>
      </c>
      <c r="B136" s="100" t="s">
        <v>426</v>
      </c>
      <c r="C136" s="100" t="s">
        <v>1014</v>
      </c>
      <c r="D136" s="100"/>
      <c r="E136" s="100"/>
      <c r="F136" s="100" t="s">
        <v>1039</v>
      </c>
      <c r="G136" s="96" t="str">
        <f t="array" ref="G136">IFERROR(
  IF(INDEX(RAW_DATA!P:P, MATCH(A136, RAW_DATA!A:A, 0)) = "",
     "",
     INDEX(RAW_DATA!P:P, MATCH(A136, RAW_DATA!A:A, 0))
  ),
  ""
)</f>
        <v/>
      </c>
      <c r="H136" s="98" t="str">
        <f t="array" ref="H136">IFERROR(
  IF(
    ISNUMBER(MATCH(A136, RAW_DATA!A:A, 0)),
    IF(
      OR(
        INDEX(RAW_DATA!P:P, MATCH(A136, RAW_DATA!A:A, 0)) = "",
        INDEX(RAW_DATA!W:W, MATCH(A136, RAW_DATA!A:A, 0)) = "UNPAID"
      ),
      "",
      INDEX(RAW_DATA!V:V, MATCH(A136, RAW_DATA!A:A, 0))
    ),
    ""
  ),
  ""
)</f>
        <v/>
      </c>
      <c r="I136" s="99" t="str">
        <f t="array" ref="I136">IFERROR(
  IF(
    OR(
      INDEX(RAW_DATA!P:P, MATCH(A136, RAW_DATA!A:A, 0)) = "",
      INDEX(RAW_DATA!W:W, MATCH(A136, RAW_DATA!A:A, 0)) = "UNPAID"
    ),
    "",
    INDEX(RAW_DATA!S:S, MATCH(A136, RAW_DATA!A:A, 0))
  ),
  ""
)</f>
        <v/>
      </c>
      <c r="J136" s="99" t="str">
        <f t="array" ref="J136">IFERROR(
  IF(
    INDEX(RAW_DATA!P:P, MATCH(A136, RAW_DATA!A:A, 0)) = "",
    "Not Billed",
    INDEX(RAW_DATA!W:W, MATCH(A136, RAW_DATA!A:A, 0))
  ),
  "Not Billed"
)</f>
        <v>Not Billed</v>
      </c>
      <c r="K136" s="100"/>
      <c r="L136" s="101">
        <v>45630</v>
      </c>
      <c r="M136" s="100"/>
      <c r="N136" s="100" t="s">
        <v>1042</v>
      </c>
      <c r="O136" s="92"/>
      <c r="P136" s="92"/>
      <c r="Q136" s="92"/>
      <c r="R136" s="92"/>
      <c r="S136" s="92"/>
      <c r="T136" s="92"/>
      <c r="U136" s="92"/>
      <c r="V136" s="92"/>
      <c r="W136" s="92"/>
      <c r="X136" s="92"/>
      <c r="Y136" s="92"/>
      <c r="Z136" s="92"/>
    </row>
    <row r="137" spans="1:26" ht="28.5" customHeight="1">
      <c r="A137" s="100" t="str">
        <f t="shared" si="0"/>
        <v>24S-136</v>
      </c>
      <c r="B137" s="100" t="s">
        <v>239</v>
      </c>
      <c r="C137" s="100" t="s">
        <v>1014</v>
      </c>
      <c r="D137" s="100">
        <v>93856</v>
      </c>
      <c r="E137" s="100">
        <v>141228</v>
      </c>
      <c r="F137" s="100" t="s">
        <v>1049</v>
      </c>
      <c r="G137" s="96">
        <f t="array" ref="G137">IFERROR(
  IF(INDEX(RAW_DATA!P:P, MATCH(A137, RAW_DATA!A:A, 0)) = "",
     "",
     INDEX(RAW_DATA!P:P, MATCH(A137, RAW_DATA!A:A, 0))
  ),
  ""
)</f>
        <v>228</v>
      </c>
      <c r="H137" s="98" t="str">
        <f t="array" ref="H137">IFERROR(
  IF(
    ISNUMBER(MATCH(A137, RAW_DATA!A:A, 0)),
    IF(
      OR(
        INDEX(RAW_DATA!P:P, MATCH(A137, RAW_DATA!A:A, 0)) = "",
        INDEX(RAW_DATA!W:W, MATCH(A137, RAW_DATA!A:A, 0)) = "UNPAID"
      ),
      "",
      INDEX(RAW_DATA!V:V, MATCH(A137, RAW_DATA!A:A, 0))
    ),
    ""
  ),
  ""
)</f>
        <v/>
      </c>
      <c r="I137" s="99" t="str">
        <f t="array" ref="I137">IFERROR(
  IF(
    OR(
      INDEX(RAW_DATA!P:P, MATCH(A137, RAW_DATA!A:A, 0)) = "",
      INDEX(RAW_DATA!W:W, MATCH(A137, RAW_DATA!A:A, 0)) = "UNPAID"
    ),
    "",
    INDEX(RAW_DATA!S:S, MATCH(A137, RAW_DATA!A:A, 0))
  ),
  ""
)</f>
        <v/>
      </c>
      <c r="J137" s="99" t="str">
        <f t="array" ref="J137">IFERROR(
  IF(
    INDEX(RAW_DATA!P:P, MATCH(A137, RAW_DATA!A:A, 0)) = "",
    "Not Billed",
    INDEX(RAW_DATA!W:W, MATCH(A137, RAW_DATA!A:A, 0))
  ),
  "Not Billed"
)</f>
        <v>UNPAID</v>
      </c>
      <c r="K137" s="100"/>
      <c r="L137" s="101">
        <v>45615</v>
      </c>
      <c r="M137" s="100"/>
      <c r="N137" s="100" t="s">
        <v>1075</v>
      </c>
      <c r="O137" s="92"/>
      <c r="P137" s="92"/>
      <c r="Q137" s="92"/>
      <c r="R137" s="92"/>
      <c r="S137" s="92"/>
      <c r="T137" s="92"/>
      <c r="U137" s="92"/>
      <c r="V137" s="92"/>
      <c r="W137" s="92"/>
      <c r="X137" s="92"/>
      <c r="Y137" s="92"/>
      <c r="Z137" s="92"/>
    </row>
    <row r="138" spans="1:26" ht="28.5" customHeight="1">
      <c r="A138" s="100" t="str">
        <f t="shared" si="0"/>
        <v>24S-137</v>
      </c>
      <c r="B138" s="100" t="s">
        <v>1076</v>
      </c>
      <c r="C138" s="100" t="s">
        <v>1014</v>
      </c>
      <c r="D138" s="100">
        <v>94197</v>
      </c>
      <c r="E138" s="100">
        <v>141449</v>
      </c>
      <c r="F138" s="100" t="s">
        <v>1041</v>
      </c>
      <c r="G138" s="96" t="str">
        <f t="array" ref="G138">IFERROR(
  IF(INDEX(RAW_DATA!P:P, MATCH(A138, RAW_DATA!A:A, 0)) = "",
     "",
     INDEX(RAW_DATA!P:P, MATCH(A138, RAW_DATA!A:A, 0))
  ),
  ""
)</f>
        <v/>
      </c>
      <c r="H138" s="98" t="str">
        <f t="array" ref="H138">IFERROR(
  IF(
    ISNUMBER(MATCH(A138, RAW_DATA!A:A, 0)),
    IF(
      OR(
        INDEX(RAW_DATA!P:P, MATCH(A138, RAW_DATA!A:A, 0)) = "",
        INDEX(RAW_DATA!W:W, MATCH(A138, RAW_DATA!A:A, 0)) = "UNPAID"
      ),
      "",
      INDEX(RAW_DATA!V:V, MATCH(A138, RAW_DATA!A:A, 0))
    ),
    ""
  ),
  ""
)</f>
        <v/>
      </c>
      <c r="I138" s="99" t="str">
        <f t="array" ref="I138">IFERROR(
  IF(
    OR(
      INDEX(RAW_DATA!P:P, MATCH(A138, RAW_DATA!A:A, 0)) = "",
      INDEX(RAW_DATA!W:W, MATCH(A138, RAW_DATA!A:A, 0)) = "UNPAID"
    ),
    "",
    INDEX(RAW_DATA!S:S, MATCH(A138, RAW_DATA!A:A, 0))
  ),
  ""
)</f>
        <v/>
      </c>
      <c r="J138" s="99" t="str">
        <f t="array" ref="J138">IFERROR(
  IF(
    INDEX(RAW_DATA!P:P, MATCH(A138, RAW_DATA!A:A, 0)) = "",
    "Not Billed",
    INDEX(RAW_DATA!W:W, MATCH(A138, RAW_DATA!A:A, 0))
  ),
  "Not Billed"
)</f>
        <v>Not Billed</v>
      </c>
      <c r="K138" s="100"/>
      <c r="L138" s="101">
        <v>45636</v>
      </c>
      <c r="M138" s="100"/>
      <c r="N138" s="100"/>
      <c r="O138" s="92"/>
      <c r="P138" s="92"/>
      <c r="Q138" s="92"/>
      <c r="R138" s="92"/>
      <c r="S138" s="92"/>
      <c r="T138" s="92"/>
      <c r="U138" s="92"/>
      <c r="V138" s="92"/>
      <c r="W138" s="92"/>
      <c r="X138" s="92"/>
      <c r="Y138" s="92"/>
      <c r="Z138" s="92"/>
    </row>
    <row r="139" spans="1:26" ht="28.5" customHeight="1">
      <c r="A139" s="100" t="str">
        <f t="shared" si="0"/>
        <v>24S-138</v>
      </c>
      <c r="B139" s="100" t="s">
        <v>1077</v>
      </c>
      <c r="C139" s="100" t="s">
        <v>1014</v>
      </c>
      <c r="D139" s="100"/>
      <c r="E139" s="100"/>
      <c r="F139" s="100" t="s">
        <v>1046</v>
      </c>
      <c r="G139" s="96" t="str">
        <f t="array" ref="G139">IFERROR(
  IF(INDEX(RAW_DATA!P:P, MATCH(A139, RAW_DATA!A:A, 0)) = "",
     "",
     INDEX(RAW_DATA!P:P, MATCH(A139, RAW_DATA!A:A, 0))
  ),
  ""
)</f>
        <v/>
      </c>
      <c r="H139" s="98" t="str">
        <f t="array" ref="H139">IFERROR(
  IF(
    ISNUMBER(MATCH(A139, RAW_DATA!A:A, 0)),
    IF(
      OR(
        INDEX(RAW_DATA!P:P, MATCH(A139, RAW_DATA!A:A, 0)) = "",
        INDEX(RAW_DATA!W:W, MATCH(A139, RAW_DATA!A:A, 0)) = "UNPAID"
      ),
      "",
      INDEX(RAW_DATA!V:V, MATCH(A139, RAW_DATA!A:A, 0))
    ),
    ""
  ),
  ""
)</f>
        <v/>
      </c>
      <c r="I139" s="99" t="str">
        <f t="array" ref="I139">IFERROR(
  IF(
    OR(
      INDEX(RAW_DATA!P:P, MATCH(A139, RAW_DATA!A:A, 0)) = "",
      INDEX(RAW_DATA!W:W, MATCH(A139, RAW_DATA!A:A, 0)) = "UNPAID"
    ),
    "",
    INDEX(RAW_DATA!S:S, MATCH(A139, RAW_DATA!A:A, 0))
  ),
  ""
)</f>
        <v/>
      </c>
      <c r="J139" s="99" t="str">
        <f t="array" ref="J139">IFERROR(
  IF(
    INDEX(RAW_DATA!P:P, MATCH(A139, RAW_DATA!A:A, 0)) = "",
    "Not Billed",
    INDEX(RAW_DATA!W:W, MATCH(A139, RAW_DATA!A:A, 0))
  ),
  "Not Billed"
)</f>
        <v>Not Billed</v>
      </c>
      <c r="K139" s="100"/>
      <c r="L139" s="101">
        <v>45637</v>
      </c>
      <c r="M139" s="100"/>
      <c r="N139" s="100"/>
      <c r="O139" s="92"/>
      <c r="P139" s="92"/>
      <c r="Q139" s="92"/>
      <c r="R139" s="92"/>
      <c r="S139" s="92"/>
      <c r="T139" s="92"/>
      <c r="U139" s="92"/>
      <c r="V139" s="92"/>
      <c r="W139" s="92"/>
      <c r="X139" s="92"/>
      <c r="Y139" s="92"/>
      <c r="Z139" s="92"/>
    </row>
    <row r="140" spans="1:26" ht="28.5" customHeight="1">
      <c r="A140" s="100" t="str">
        <f t="shared" si="0"/>
        <v>24S-139</v>
      </c>
      <c r="B140" s="100" t="s">
        <v>626</v>
      </c>
      <c r="C140" s="100" t="s">
        <v>1014</v>
      </c>
      <c r="D140" s="100"/>
      <c r="E140" s="100"/>
      <c r="F140" s="100" t="s">
        <v>1046</v>
      </c>
      <c r="G140" s="96">
        <f t="array" ref="G140">IFERROR(
  IF(INDEX(RAW_DATA!P:P, MATCH(A140, RAW_DATA!A:A, 0)) = "",
     "",
     INDEX(RAW_DATA!P:P, MATCH(A140, RAW_DATA!A:A, 0))
  ),
  ""
)</f>
        <v>173</v>
      </c>
      <c r="H140" s="98">
        <f t="array" ref="H140">IFERROR(
  IF(
    ISNUMBER(MATCH(A140, RAW_DATA!A:A, 0)),
    IF(
      OR(
        INDEX(RAW_DATA!P:P, MATCH(A140, RAW_DATA!A:A, 0)) = "",
        INDEX(RAW_DATA!W:W, MATCH(A140, RAW_DATA!A:A, 0)) = "UNPAID"
      ),
      "",
      INDEX(RAW_DATA!V:V, MATCH(A140, RAW_DATA!A:A, 0))
    ),
    ""
  ),
  ""
)</f>
        <v>45828</v>
      </c>
      <c r="I140" s="99">
        <f t="array" ref="I140">IFERROR(
  IF(
    OR(
      INDEX(RAW_DATA!P:P, MATCH(A140, RAW_DATA!A:A, 0)) = "",
      INDEX(RAW_DATA!W:W, MATCH(A140, RAW_DATA!A:A, 0)) = "UNPAID"
    ),
    "",
    INDEX(RAW_DATA!S:S, MATCH(A140, RAW_DATA!A:A, 0))
  ),
  ""
)</f>
        <v>9674.83</v>
      </c>
      <c r="J140" s="99" t="str">
        <f t="array" ref="J140">IFERROR(
  IF(
    INDEX(RAW_DATA!P:P, MATCH(A140, RAW_DATA!A:A, 0)) = "",
    "Not Billed",
    INDEX(RAW_DATA!W:W, MATCH(A140, RAW_DATA!A:A, 0))
  ),
  "Not Billed"
)</f>
        <v>PAID</v>
      </c>
      <c r="K140" s="100"/>
      <c r="L140" s="100"/>
      <c r="M140" s="100"/>
      <c r="N140" s="100" t="s">
        <v>1042</v>
      </c>
      <c r="O140" s="92"/>
      <c r="P140" s="92"/>
      <c r="Q140" s="92"/>
      <c r="R140" s="92"/>
      <c r="S140" s="92"/>
      <c r="T140" s="92"/>
      <c r="U140" s="92"/>
      <c r="V140" s="92"/>
      <c r="W140" s="92"/>
      <c r="X140" s="92"/>
      <c r="Y140" s="92"/>
      <c r="Z140" s="92"/>
    </row>
    <row r="141" spans="1:26" ht="28.5" customHeight="1">
      <c r="A141" s="100" t="str">
        <f t="shared" si="0"/>
        <v>24S-140</v>
      </c>
      <c r="B141" s="100" t="s">
        <v>532</v>
      </c>
      <c r="C141" s="100" t="s">
        <v>1014</v>
      </c>
      <c r="D141" s="100"/>
      <c r="E141" s="100"/>
      <c r="F141" s="100" t="s">
        <v>1039</v>
      </c>
      <c r="G141" s="96">
        <f t="array" ref="G141">IFERROR(
  IF(INDEX(RAW_DATA!P:P, MATCH(A141, RAW_DATA!A:A, 0)) = "",
     "",
     INDEX(RAW_DATA!P:P, MATCH(A141, RAW_DATA!A:A, 0))
  ),
  ""
)</f>
        <v>205</v>
      </c>
      <c r="H141" s="98" t="str">
        <f t="array" ref="H141">IFERROR(
  IF(
    ISNUMBER(MATCH(A141, RAW_DATA!A:A, 0)),
    IF(
      OR(
        INDEX(RAW_DATA!P:P, MATCH(A141, RAW_DATA!A:A, 0)) = "",
        INDEX(RAW_DATA!W:W, MATCH(A141, RAW_DATA!A:A, 0)) = "UNPAID"
      ),
      "",
      INDEX(RAW_DATA!V:V, MATCH(A141, RAW_DATA!A:A, 0))
    ),
    ""
  ),
  ""
)</f>
        <v/>
      </c>
      <c r="I141" s="99" t="str">
        <f t="array" ref="I141">IFERROR(
  IF(
    OR(
      INDEX(RAW_DATA!P:P, MATCH(A141, RAW_DATA!A:A, 0)) = "",
      INDEX(RAW_DATA!W:W, MATCH(A141, RAW_DATA!A:A, 0)) = "UNPAID"
    ),
    "",
    INDEX(RAW_DATA!S:S, MATCH(A141, RAW_DATA!A:A, 0))
  ),
  ""
)</f>
        <v/>
      </c>
      <c r="J141" s="99" t="str">
        <f t="array" ref="J141">IFERROR(
  IF(
    INDEX(RAW_DATA!P:P, MATCH(A141, RAW_DATA!A:A, 0)) = "",
    "Not Billed",
    INDEX(RAW_DATA!W:W, MATCH(A141, RAW_DATA!A:A, 0))
  ),
  "Not Billed"
)</f>
        <v>UNPAID</v>
      </c>
      <c r="K141" s="100"/>
      <c r="L141" s="101">
        <v>45646</v>
      </c>
      <c r="M141" s="100"/>
      <c r="N141" s="100"/>
      <c r="O141" s="92"/>
      <c r="P141" s="92"/>
      <c r="Q141" s="92"/>
      <c r="R141" s="92"/>
      <c r="S141" s="92"/>
      <c r="T141" s="92"/>
      <c r="U141" s="92"/>
      <c r="V141" s="92"/>
      <c r="W141" s="92"/>
      <c r="X141" s="92"/>
      <c r="Y141" s="92"/>
      <c r="Z141" s="92"/>
    </row>
    <row r="142" spans="1:26" ht="28.5" customHeight="1">
      <c r="A142" s="100" t="str">
        <f t="shared" si="0"/>
        <v>24S-141</v>
      </c>
      <c r="B142" s="100" t="s">
        <v>372</v>
      </c>
      <c r="C142" s="100" t="s">
        <v>155</v>
      </c>
      <c r="D142" s="100">
        <v>194278</v>
      </c>
      <c r="E142" s="100">
        <v>141500</v>
      </c>
      <c r="F142" s="100"/>
      <c r="G142" s="96">
        <f t="array" ref="G142">IFERROR(
  IF(INDEX(RAW_DATA!P:P, MATCH(A142, RAW_DATA!A:A, 0)) = "",
     "",
     INDEX(RAW_DATA!P:P, MATCH(A142, RAW_DATA!A:A, 0))
  ),
  ""
)</f>
        <v>183</v>
      </c>
      <c r="H142" s="98" t="str">
        <f t="array" ref="H142">IFERROR(
  IF(
    ISNUMBER(MATCH(A142, RAW_DATA!A:A, 0)),
    IF(
      OR(
        INDEX(RAW_DATA!P:P, MATCH(A142, RAW_DATA!A:A, 0)) = "",
        INDEX(RAW_DATA!W:W, MATCH(A142, RAW_DATA!A:A, 0)) = "UNPAID"
      ),
      "",
      INDEX(RAW_DATA!V:V, MATCH(A142, RAW_DATA!A:A, 0))
    ),
    ""
  ),
  ""
)</f>
        <v/>
      </c>
      <c r="I142" s="99" t="str">
        <f t="array" ref="I142">IFERROR(
  IF(
    OR(
      INDEX(RAW_DATA!P:P, MATCH(A142, RAW_DATA!A:A, 0)) = "",
      INDEX(RAW_DATA!W:W, MATCH(A142, RAW_DATA!A:A, 0)) = "UNPAID"
    ),
    "",
    INDEX(RAW_DATA!S:S, MATCH(A142, RAW_DATA!A:A, 0))
  ),
  ""
)</f>
        <v/>
      </c>
      <c r="J142" s="99" t="str">
        <f t="array" ref="J142">IFERROR(
  IF(
    INDEX(RAW_DATA!P:P, MATCH(A142, RAW_DATA!A:A, 0)) = "",
    "Not Billed",
    INDEX(RAW_DATA!W:W, MATCH(A142, RAW_DATA!A:A, 0))
  ),
  "Not Billed"
)</f>
        <v>UNPAID</v>
      </c>
      <c r="K142" s="100"/>
      <c r="L142" s="100"/>
      <c r="M142" s="100"/>
      <c r="N142" s="100"/>
      <c r="O142" s="92"/>
      <c r="P142" s="92"/>
      <c r="Q142" s="92"/>
      <c r="R142" s="92"/>
      <c r="S142" s="92"/>
      <c r="T142" s="92"/>
      <c r="U142" s="92"/>
      <c r="V142" s="92"/>
      <c r="W142" s="92"/>
      <c r="X142" s="92"/>
      <c r="Y142" s="92"/>
      <c r="Z142" s="92"/>
    </row>
    <row r="143" spans="1:26" ht="28.5" customHeight="1">
      <c r="A143" s="100" t="str">
        <f t="shared" si="0"/>
        <v>24S-142</v>
      </c>
      <c r="B143" s="100" t="s">
        <v>830</v>
      </c>
      <c r="C143" s="100" t="s">
        <v>155</v>
      </c>
      <c r="D143" s="100"/>
      <c r="E143" s="100"/>
      <c r="F143" s="100"/>
      <c r="G143" s="96">
        <f t="array" ref="G143">IFERROR(
  IF(INDEX(RAW_DATA!P:P, MATCH(A143, RAW_DATA!A:A, 0)) = "",
     "",
     INDEX(RAW_DATA!P:P, MATCH(A143, RAW_DATA!A:A, 0))
  ),
  ""
)</f>
        <v>212</v>
      </c>
      <c r="H143" s="98" t="str">
        <f t="array" ref="H143">IFERROR(
  IF(
    ISNUMBER(MATCH(A143, RAW_DATA!A:A, 0)),
    IF(
      OR(
        INDEX(RAW_DATA!P:P, MATCH(A143, RAW_DATA!A:A, 0)) = "",
        INDEX(RAW_DATA!W:W, MATCH(A143, RAW_DATA!A:A, 0)) = "UNPAID"
      ),
      "",
      INDEX(RAW_DATA!V:V, MATCH(A143, RAW_DATA!A:A, 0))
    ),
    ""
  ),
  ""
)</f>
        <v/>
      </c>
      <c r="I143" s="99" t="str">
        <f t="array" ref="I143">IFERROR(
  IF(
    OR(
      INDEX(RAW_DATA!P:P, MATCH(A143, RAW_DATA!A:A, 0)) = "",
      INDEX(RAW_DATA!W:W, MATCH(A143, RAW_DATA!A:A, 0)) = "UNPAID"
    ),
    "",
    INDEX(RAW_DATA!S:S, MATCH(A143, RAW_DATA!A:A, 0))
  ),
  ""
)</f>
        <v/>
      </c>
      <c r="J143" s="99" t="str">
        <f t="array" ref="J143">IFERROR(
  IF(
    INDEX(RAW_DATA!P:P, MATCH(A143, RAW_DATA!A:A, 0)) = "",
    "Not Billed",
    INDEX(RAW_DATA!W:W, MATCH(A143, RAW_DATA!A:A, 0))
  ),
  "Not Billed"
)</f>
        <v>UNPAID</v>
      </c>
      <c r="K143" s="100"/>
      <c r="L143" s="100"/>
      <c r="M143" s="100"/>
      <c r="N143" s="100"/>
      <c r="O143" s="92"/>
      <c r="P143" s="92"/>
      <c r="Q143" s="92"/>
      <c r="R143" s="92"/>
      <c r="S143" s="92"/>
      <c r="T143" s="92"/>
      <c r="U143" s="92"/>
      <c r="V143" s="92"/>
      <c r="W143" s="92"/>
      <c r="X143" s="92"/>
      <c r="Y143" s="92"/>
      <c r="Z143" s="92"/>
    </row>
    <row r="144" spans="1:26" ht="28.5" customHeight="1">
      <c r="A144" s="100" t="str">
        <f t="shared" si="0"/>
        <v>24S-143</v>
      </c>
      <c r="B144" s="100" t="s">
        <v>881</v>
      </c>
      <c r="C144" s="100" t="s">
        <v>657</v>
      </c>
      <c r="D144" s="100">
        <v>94177</v>
      </c>
      <c r="E144" s="100">
        <v>138997</v>
      </c>
      <c r="F144" s="100" t="s">
        <v>1043</v>
      </c>
      <c r="G144" s="96" t="str">
        <f t="array" ref="G144">IFERROR(
  IF(INDEX(RAW_DATA!P:P, MATCH(A144, RAW_DATA!A:A, 0)) = "",
     "",
     INDEX(RAW_DATA!P:P, MATCH(A144, RAW_DATA!A:A, 0))
  ),
  ""
)</f>
        <v/>
      </c>
      <c r="H144" s="98" t="str">
        <f t="array" ref="H144">IFERROR(
  IF(
    ISNUMBER(MATCH(A144, RAW_DATA!A:A, 0)),
    IF(
      OR(
        INDEX(RAW_DATA!P:P, MATCH(A144, RAW_DATA!A:A, 0)) = "",
        INDEX(RAW_DATA!W:W, MATCH(A144, RAW_DATA!A:A, 0)) = "UNPAID"
      ),
      "",
      INDEX(RAW_DATA!V:V, MATCH(A144, RAW_DATA!A:A, 0))
    ),
    ""
  ),
  ""
)</f>
        <v/>
      </c>
      <c r="I144" s="99" t="str">
        <f t="array" ref="I144">IFERROR(
  IF(
    OR(
      INDEX(RAW_DATA!P:P, MATCH(A144, RAW_DATA!A:A, 0)) = "",
      INDEX(RAW_DATA!W:W, MATCH(A144, RAW_DATA!A:A, 0)) = "UNPAID"
    ),
    "",
    INDEX(RAW_DATA!S:S, MATCH(A144, RAW_DATA!A:A, 0))
  ),
  ""
)</f>
        <v/>
      </c>
      <c r="J144" s="99" t="str">
        <f t="array" ref="J144">IFERROR(
  IF(
    INDEX(RAW_DATA!P:P, MATCH(A144, RAW_DATA!A:A, 0)) = "",
    "Not Billed",
    INDEX(RAW_DATA!W:W, MATCH(A144, RAW_DATA!A:A, 0))
  ),
  "Not Billed"
)</f>
        <v>Not Billed</v>
      </c>
      <c r="K144" s="100"/>
      <c r="L144" s="101">
        <v>45635</v>
      </c>
      <c r="M144" s="100"/>
      <c r="N144" s="100"/>
      <c r="O144" s="92"/>
      <c r="P144" s="92"/>
      <c r="Q144" s="92"/>
      <c r="R144" s="92"/>
      <c r="S144" s="92"/>
      <c r="T144" s="92"/>
      <c r="U144" s="92"/>
      <c r="V144" s="92"/>
      <c r="W144" s="92"/>
      <c r="X144" s="92"/>
      <c r="Y144" s="92"/>
      <c r="Z144" s="92"/>
    </row>
    <row r="145" spans="1:26" ht="28.5" customHeight="1">
      <c r="A145" s="100" t="str">
        <f t="shared" si="0"/>
        <v>24S-144</v>
      </c>
      <c r="B145" s="100" t="s">
        <v>1078</v>
      </c>
      <c r="C145" s="100" t="s">
        <v>1014</v>
      </c>
      <c r="D145" s="100"/>
      <c r="E145" s="100"/>
      <c r="F145" s="100" t="s">
        <v>1041</v>
      </c>
      <c r="G145" s="96" t="str">
        <f t="array" ref="G145">IFERROR(
  IF(INDEX(RAW_DATA!P:P, MATCH(A145, RAW_DATA!A:A, 0)) = "",
     "",
     INDEX(RAW_DATA!P:P, MATCH(A145, RAW_DATA!A:A, 0))
  ),
  ""
)</f>
        <v/>
      </c>
      <c r="H145" s="98" t="str">
        <f t="array" ref="H145">IFERROR(
  IF(
    ISNUMBER(MATCH(A145, RAW_DATA!A:A, 0)),
    IF(
      OR(
        INDEX(RAW_DATA!P:P, MATCH(A145, RAW_DATA!A:A, 0)) = "",
        INDEX(RAW_DATA!W:W, MATCH(A145, RAW_DATA!A:A, 0)) = "UNPAID"
      ),
      "",
      INDEX(RAW_DATA!V:V, MATCH(A145, RAW_DATA!A:A, 0))
    ),
    ""
  ),
  ""
)</f>
        <v/>
      </c>
      <c r="I145" s="99" t="str">
        <f t="array" ref="I145">IFERROR(
  IF(
    OR(
      INDEX(RAW_DATA!P:P, MATCH(A145, RAW_DATA!A:A, 0)) = "",
      INDEX(RAW_DATA!W:W, MATCH(A145, RAW_DATA!A:A, 0)) = "UNPAID"
    ),
    "",
    INDEX(RAW_DATA!S:S, MATCH(A145, RAW_DATA!A:A, 0))
  ),
  ""
)</f>
        <v/>
      </c>
      <c r="J145" s="99" t="str">
        <f t="array" ref="J145">IFERROR(
  IF(
    INDEX(RAW_DATA!P:P, MATCH(A145, RAW_DATA!A:A, 0)) = "",
    "Not Billed",
    INDEX(RAW_DATA!W:W, MATCH(A145, RAW_DATA!A:A, 0))
  ),
  "Not Billed"
)</f>
        <v>Not Billed</v>
      </c>
      <c r="K145" s="100"/>
      <c r="L145" s="101">
        <v>45657</v>
      </c>
      <c r="M145" s="100"/>
      <c r="N145" s="100" t="s">
        <v>1042</v>
      </c>
      <c r="O145" s="92"/>
      <c r="P145" s="92"/>
      <c r="Q145" s="92"/>
      <c r="R145" s="92"/>
      <c r="S145" s="92"/>
      <c r="T145" s="92"/>
      <c r="U145" s="92"/>
      <c r="V145" s="92"/>
      <c r="W145" s="92"/>
      <c r="X145" s="92"/>
      <c r="Y145" s="92"/>
      <c r="Z145" s="92"/>
    </row>
    <row r="146" spans="1:26" ht="28.5" customHeight="1">
      <c r="A146" s="100" t="str">
        <f t="shared" si="0"/>
        <v>24S-145</v>
      </c>
      <c r="B146" s="100" t="s">
        <v>382</v>
      </c>
      <c r="C146" s="100" t="s">
        <v>155</v>
      </c>
      <c r="D146" s="100">
        <v>94350</v>
      </c>
      <c r="E146" s="100">
        <v>141547</v>
      </c>
      <c r="F146" s="100" t="s">
        <v>1043</v>
      </c>
      <c r="G146" s="96" t="str">
        <f t="array" ref="G146">IFERROR(
  IF(INDEX(RAW_DATA!P:P, MATCH(A146, RAW_DATA!A:A, 0)) = "",
     "",
     INDEX(RAW_DATA!P:P, MATCH(A146, RAW_DATA!A:A, 0))
  ),
  ""
)</f>
        <v/>
      </c>
      <c r="H146" s="98" t="str">
        <f t="array" ref="H146">IFERROR(
  IF(
    ISNUMBER(MATCH(A146, RAW_DATA!A:A, 0)),
    IF(
      OR(
        INDEX(RAW_DATA!P:P, MATCH(A146, RAW_DATA!A:A, 0)) = "",
        INDEX(RAW_DATA!W:W, MATCH(A146, RAW_DATA!A:A, 0)) = "UNPAID"
      ),
      "",
      INDEX(RAW_DATA!V:V, MATCH(A146, RAW_DATA!A:A, 0))
    ),
    ""
  ),
  ""
)</f>
        <v/>
      </c>
      <c r="I146" s="99" t="str">
        <f t="array" ref="I146">IFERROR(
  IF(
    OR(
      INDEX(RAW_DATA!P:P, MATCH(A146, RAW_DATA!A:A, 0)) = "",
      INDEX(RAW_DATA!W:W, MATCH(A146, RAW_DATA!A:A, 0)) = "UNPAID"
    ),
    "",
    INDEX(RAW_DATA!S:S, MATCH(A146, RAW_DATA!A:A, 0))
  ),
  ""
)</f>
        <v/>
      </c>
      <c r="J146" s="99" t="str">
        <f t="array" ref="J146">IFERROR(
  IF(
    INDEX(RAW_DATA!P:P, MATCH(A146, RAW_DATA!A:A, 0)) = "",
    "Not Billed",
    INDEX(RAW_DATA!W:W, MATCH(A146, RAW_DATA!A:A, 0))
  ),
  "Not Billed"
)</f>
        <v>Not Billed</v>
      </c>
      <c r="K146" s="100"/>
      <c r="L146" s="101">
        <v>45652</v>
      </c>
      <c r="M146" s="100"/>
      <c r="N146" s="100"/>
      <c r="O146" s="92"/>
      <c r="P146" s="92"/>
      <c r="Q146" s="92"/>
      <c r="R146" s="92"/>
      <c r="S146" s="92"/>
      <c r="T146" s="92"/>
      <c r="U146" s="92"/>
      <c r="V146" s="92"/>
      <c r="W146" s="92"/>
      <c r="X146" s="92"/>
      <c r="Y146" s="92"/>
      <c r="Z146" s="92"/>
    </row>
    <row r="147" spans="1:26" ht="28.5" customHeight="1">
      <c r="A147" s="100" t="str">
        <f t="shared" si="0"/>
        <v>24S-146</v>
      </c>
      <c r="B147" s="100" t="s">
        <v>1079</v>
      </c>
      <c r="C147" s="100" t="s">
        <v>1014</v>
      </c>
      <c r="D147" s="100">
        <v>94124</v>
      </c>
      <c r="E147" s="100">
        <v>141388</v>
      </c>
      <c r="F147" s="100"/>
      <c r="G147" s="96" t="str">
        <f t="array" ref="G147">IFERROR(
  IF(INDEX(RAW_DATA!P:P, MATCH(A147, RAW_DATA!A:A, 0)) = "",
     "",
     INDEX(RAW_DATA!P:P, MATCH(A147, RAW_DATA!A:A, 0))
  ),
  ""
)</f>
        <v/>
      </c>
      <c r="H147" s="98" t="str">
        <f t="array" ref="H147">IFERROR(
  IF(
    ISNUMBER(MATCH(A147, RAW_DATA!A:A, 0)),
    IF(
      OR(
        INDEX(RAW_DATA!P:P, MATCH(A147, RAW_DATA!A:A, 0)) = "",
        INDEX(RAW_DATA!W:W, MATCH(A147, RAW_DATA!A:A, 0)) = "UNPAID"
      ),
      "",
      INDEX(RAW_DATA!V:V, MATCH(A147, RAW_DATA!A:A, 0))
    ),
    ""
  ),
  ""
)</f>
        <v/>
      </c>
      <c r="I147" s="99" t="str">
        <f t="array" ref="I147">IFERROR(
  IF(
    OR(
      INDEX(RAW_DATA!P:P, MATCH(A147, RAW_DATA!A:A, 0)) = "",
      INDEX(RAW_DATA!W:W, MATCH(A147, RAW_DATA!A:A, 0)) = "UNPAID"
    ),
    "",
    INDEX(RAW_DATA!S:S, MATCH(A147, RAW_DATA!A:A, 0))
  ),
  ""
)</f>
        <v/>
      </c>
      <c r="J147" s="99" t="str">
        <f t="array" ref="J147">IFERROR(
  IF(
    INDEX(RAW_DATA!P:P, MATCH(A147, RAW_DATA!A:A, 0)) = "",
    "Not Billed",
    INDEX(RAW_DATA!W:W, MATCH(A147, RAW_DATA!A:A, 0))
  ),
  "Not Billed"
)</f>
        <v>Not Billed</v>
      </c>
      <c r="K147" s="100"/>
      <c r="L147" s="101">
        <v>45656</v>
      </c>
      <c r="M147" s="100"/>
      <c r="N147" s="100"/>
      <c r="O147" s="92"/>
      <c r="P147" s="92"/>
      <c r="Q147" s="92"/>
      <c r="R147" s="92"/>
      <c r="S147" s="92"/>
      <c r="T147" s="92"/>
      <c r="U147" s="92"/>
      <c r="V147" s="92"/>
      <c r="W147" s="92"/>
      <c r="X147" s="92"/>
      <c r="Y147" s="92"/>
      <c r="Z147" s="92"/>
    </row>
    <row r="148" spans="1:26" ht="28.5" customHeight="1">
      <c r="A148" s="100" t="str">
        <f t="shared" si="0"/>
        <v>24S-147</v>
      </c>
      <c r="B148" s="100" t="s">
        <v>885</v>
      </c>
      <c r="C148" s="100" t="s">
        <v>28</v>
      </c>
      <c r="D148" s="100">
        <v>93969</v>
      </c>
      <c r="E148" s="100" t="s">
        <v>1080</v>
      </c>
      <c r="F148" s="100" t="s">
        <v>1043</v>
      </c>
      <c r="G148" s="96" t="str">
        <f t="array" ref="G148">IFERROR(
  IF(INDEX(RAW_DATA!P:P, MATCH(A148, RAW_DATA!A:A, 0)) = "",
     "",
     INDEX(RAW_DATA!P:P, MATCH(A148, RAW_DATA!A:A, 0))
  ),
  ""
)</f>
        <v/>
      </c>
      <c r="H148" s="98" t="str">
        <f t="array" ref="H148">IFERROR(
  IF(
    ISNUMBER(MATCH(A148, RAW_DATA!A:A, 0)),
    IF(
      OR(
        INDEX(RAW_DATA!P:P, MATCH(A148, RAW_DATA!A:A, 0)) = "",
        INDEX(RAW_DATA!W:W, MATCH(A148, RAW_DATA!A:A, 0)) = "UNPAID"
      ),
      "",
      INDEX(RAW_DATA!V:V, MATCH(A148, RAW_DATA!A:A, 0))
    ),
    ""
  ),
  ""
)</f>
        <v/>
      </c>
      <c r="I148" s="99" t="str">
        <f t="array" ref="I148">IFERROR(
  IF(
    OR(
      INDEX(RAW_DATA!P:P, MATCH(A148, RAW_DATA!A:A, 0)) = "",
      INDEX(RAW_DATA!W:W, MATCH(A148, RAW_DATA!A:A, 0)) = "UNPAID"
    ),
    "",
    INDEX(RAW_DATA!S:S, MATCH(A148, RAW_DATA!A:A, 0))
  ),
  ""
)</f>
        <v/>
      </c>
      <c r="J148" s="99" t="str">
        <f t="array" ref="J148">IFERROR(
  IF(
    INDEX(RAW_DATA!P:P, MATCH(A148, RAW_DATA!A:A, 0)) = "",
    "Not Billed",
    INDEX(RAW_DATA!W:W, MATCH(A148, RAW_DATA!A:A, 0))
  ),
  "Not Billed"
)</f>
        <v>Not Billed</v>
      </c>
      <c r="K148" s="100"/>
      <c r="L148" s="101">
        <v>45652</v>
      </c>
      <c r="M148" s="100"/>
      <c r="N148" s="100"/>
      <c r="O148" s="92"/>
      <c r="P148" s="92"/>
      <c r="Q148" s="92"/>
      <c r="R148" s="92"/>
      <c r="S148" s="92"/>
      <c r="T148" s="92"/>
      <c r="U148" s="92"/>
      <c r="V148" s="92"/>
      <c r="W148" s="92"/>
      <c r="X148" s="92"/>
      <c r="Y148" s="92"/>
      <c r="Z148" s="92"/>
    </row>
    <row r="149" spans="1:26" ht="28.5" customHeight="1">
      <c r="A149" s="100" t="s">
        <v>1081</v>
      </c>
      <c r="B149" s="100" t="s">
        <v>409</v>
      </c>
      <c r="C149" s="100" t="s">
        <v>1014</v>
      </c>
      <c r="D149" s="100">
        <v>92654</v>
      </c>
      <c r="E149" s="100">
        <v>139470</v>
      </c>
      <c r="F149" s="100" t="s">
        <v>1039</v>
      </c>
      <c r="G149" s="96" t="str">
        <f t="array" ref="G149">IFERROR(
  IF(INDEX(RAW_DATA!P:P, MATCH(A149, RAW_DATA!A:A, 0)) = "",
     "",
     INDEX(RAW_DATA!P:P, MATCH(A149, RAW_DATA!A:A, 0))
  ),
  ""
)</f>
        <v/>
      </c>
      <c r="H149" s="98" t="str">
        <f t="array" ref="H149">IFERROR(
  IF(
    ISNUMBER(MATCH(A149, RAW_DATA!A:A, 0)),
    IF(
      OR(
        INDEX(RAW_DATA!P:P, MATCH(A149, RAW_DATA!A:A, 0)) = "",
        INDEX(RAW_DATA!W:W, MATCH(A149, RAW_DATA!A:A, 0)) = "UNPAID"
      ),
      "",
      INDEX(RAW_DATA!V:V, MATCH(A149, RAW_DATA!A:A, 0))
    ),
    ""
  ),
  ""
)</f>
        <v/>
      </c>
      <c r="I149" s="99" t="str">
        <f t="array" ref="I149">IFERROR(
  IF(
    OR(
      INDEX(RAW_DATA!P:P, MATCH(A149, RAW_DATA!A:A, 0)) = "",
      INDEX(RAW_DATA!W:W, MATCH(A149, RAW_DATA!A:A, 0)) = "UNPAID"
    ),
    "",
    INDEX(RAW_DATA!S:S, MATCH(A149, RAW_DATA!A:A, 0))
  ),
  ""
)</f>
        <v/>
      </c>
      <c r="J149" s="99" t="str">
        <f t="array" ref="J149">IFERROR(
  IF(
    INDEX(RAW_DATA!P:P, MATCH(A149, RAW_DATA!A:A, 0)) = "",
    "Not Billed",
    INDEX(RAW_DATA!W:W, MATCH(A149, RAW_DATA!A:A, 0))
  ),
  "Not Billed"
)</f>
        <v>Not Billed</v>
      </c>
      <c r="K149" s="100"/>
      <c r="L149" s="101">
        <v>45498</v>
      </c>
      <c r="M149" s="100"/>
      <c r="N149" s="100"/>
      <c r="O149" s="92"/>
      <c r="P149" s="92"/>
      <c r="Q149" s="92"/>
      <c r="R149" s="92"/>
      <c r="S149" s="92"/>
      <c r="T149" s="92"/>
      <c r="U149" s="92"/>
      <c r="V149" s="92"/>
      <c r="W149" s="92"/>
      <c r="X149" s="92"/>
      <c r="Y149" s="92"/>
      <c r="Z149" s="92"/>
    </row>
    <row r="150" spans="1:26" ht="28.5" customHeight="1">
      <c r="A150" s="100" t="s">
        <v>1082</v>
      </c>
      <c r="B150" s="100" t="s">
        <v>438</v>
      </c>
      <c r="C150" s="100" t="s">
        <v>1083</v>
      </c>
      <c r="D150" s="100">
        <v>94453</v>
      </c>
      <c r="E150" s="100">
        <v>138656</v>
      </c>
      <c r="F150" s="100" t="s">
        <v>1043</v>
      </c>
      <c r="G150" s="96" t="str">
        <f t="array" ref="G150">IFERROR(
  IF(INDEX(RAW_DATA!P:P, MATCH(A150, RAW_DATA!A:A, 0)) = "",
     "",
     INDEX(RAW_DATA!P:P, MATCH(A150, RAW_DATA!A:A, 0))
  ),
  ""
)</f>
        <v/>
      </c>
      <c r="H150" s="98" t="str">
        <f t="array" ref="H150">IFERROR(
  IF(
    ISNUMBER(MATCH(A150, RAW_DATA!A:A, 0)),
    IF(
      OR(
        INDEX(RAW_DATA!P:P, MATCH(A150, RAW_DATA!A:A, 0)) = "",
        INDEX(RAW_DATA!W:W, MATCH(A150, RAW_DATA!A:A, 0)) = "UNPAID"
      ),
      "",
      INDEX(RAW_DATA!V:V, MATCH(A150, RAW_DATA!A:A, 0))
    ),
    ""
  ),
  ""
)</f>
        <v/>
      </c>
      <c r="I150" s="99" t="str">
        <f t="array" ref="I150">IFERROR(
  IF(
    OR(
      INDEX(RAW_DATA!P:P, MATCH(A150, RAW_DATA!A:A, 0)) = "",
      INDEX(RAW_DATA!W:W, MATCH(A150, RAW_DATA!A:A, 0)) = "UNPAID"
    ),
    "",
    INDEX(RAW_DATA!S:S, MATCH(A150, RAW_DATA!A:A, 0))
  ),
  ""
)</f>
        <v/>
      </c>
      <c r="J150" s="99" t="str">
        <f t="array" ref="J150">IFERROR(
  IF(
    INDEX(RAW_DATA!P:P, MATCH(A150, RAW_DATA!A:A, 0)) = "",
    "Not Billed",
    INDEX(RAW_DATA!W:W, MATCH(A150, RAW_DATA!A:A, 0))
  ),
  "Not Billed"
)</f>
        <v>Not Billed</v>
      </c>
      <c r="K150" s="100"/>
      <c r="L150" s="101">
        <v>45708</v>
      </c>
      <c r="M150" s="100"/>
      <c r="N150" s="100"/>
      <c r="O150" s="92"/>
      <c r="P150" s="92"/>
      <c r="Q150" s="92"/>
      <c r="R150" s="92"/>
      <c r="S150" s="92"/>
      <c r="T150" s="92"/>
      <c r="U150" s="92"/>
      <c r="V150" s="92"/>
      <c r="W150" s="92"/>
      <c r="X150" s="92"/>
      <c r="Y150" s="92"/>
      <c r="Z150" s="92"/>
    </row>
    <row r="151" spans="1:26" ht="28.5" customHeight="1">
      <c r="A151" s="92"/>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row>
    <row r="152" spans="1:26" ht="28.5" customHeight="1">
      <c r="A152" s="92"/>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row>
    <row r="153" spans="1:26" ht="28.5" customHeight="1">
      <c r="A153" s="92"/>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row>
    <row r="154" spans="1:26" ht="28.5" customHeight="1">
      <c r="A154" s="92"/>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row>
    <row r="155" spans="1:26" ht="28.5" customHeight="1">
      <c r="A155" s="92"/>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row>
    <row r="156" spans="1:26" ht="28.5" customHeight="1">
      <c r="A156" s="92"/>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row>
    <row r="157" spans="1:26" ht="28.5" customHeight="1">
      <c r="A157" s="92"/>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row>
    <row r="158" spans="1:26" ht="28.5" customHeight="1">
      <c r="A158" s="92"/>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row>
    <row r="159" spans="1:26" ht="28.5" customHeight="1">
      <c r="A159" s="92"/>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row>
    <row r="160" spans="1:26" ht="28.5" customHeight="1">
      <c r="A160" s="92"/>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row>
    <row r="161" spans="1:26" ht="28.5" customHeight="1">
      <c r="A161" s="92"/>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row>
    <row r="162" spans="1:26" ht="28.5" customHeight="1">
      <c r="A162" s="92"/>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row>
    <row r="163" spans="1:26" ht="28.5" customHeight="1">
      <c r="A163" s="92"/>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row>
    <row r="164" spans="1:26" ht="28.5" customHeight="1">
      <c r="A164" s="92"/>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row>
    <row r="165" spans="1:26" ht="28.5" customHeight="1">
      <c r="A165" s="92"/>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row>
    <row r="166" spans="1:26" ht="28.5" customHeight="1">
      <c r="A166" s="92"/>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row>
    <row r="167" spans="1:26" ht="28.5" customHeight="1">
      <c r="A167" s="92"/>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row>
    <row r="168" spans="1:26" ht="28.5" customHeight="1">
      <c r="A168" s="92"/>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row>
    <row r="169" spans="1:26" ht="28.5" customHeight="1">
      <c r="A169" s="92"/>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row>
    <row r="170" spans="1:26" ht="28.5" customHeight="1">
      <c r="A170" s="92"/>
      <c r="B170" s="92"/>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row>
    <row r="171" spans="1:26" ht="28.5" customHeight="1">
      <c r="A171" s="92"/>
      <c r="B171" s="92"/>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row>
    <row r="172" spans="1:26" ht="28.5" customHeight="1">
      <c r="A172" s="92"/>
      <c r="B172" s="92"/>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row>
    <row r="173" spans="1:26" ht="28.5" customHeight="1">
      <c r="A173" s="92"/>
      <c r="B173" s="92"/>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row>
    <row r="174" spans="1:26" ht="28.5" customHeight="1">
      <c r="A174" s="92"/>
      <c r="B174" s="92"/>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row>
    <row r="175" spans="1:26" ht="28.5" customHeight="1">
      <c r="A175" s="92"/>
      <c r="B175" s="92"/>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row>
    <row r="176" spans="1:26" ht="28.5" customHeight="1">
      <c r="A176" s="92"/>
      <c r="B176" s="92"/>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row>
    <row r="177" spans="1:26" ht="28.5" customHeight="1">
      <c r="A177" s="92"/>
      <c r="B177" s="92"/>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row>
    <row r="178" spans="1:26" ht="28.5" customHeight="1">
      <c r="A178" s="92"/>
      <c r="B178" s="92"/>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row>
    <row r="179" spans="1:26" ht="28.5" customHeight="1">
      <c r="A179" s="92"/>
      <c r="B179" s="92"/>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row>
    <row r="180" spans="1:26" ht="28.5" customHeight="1">
      <c r="A180" s="92"/>
      <c r="B180" s="92"/>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row>
    <row r="181" spans="1:26" ht="28.5" customHeight="1">
      <c r="A181" s="92"/>
      <c r="B181" s="92"/>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row>
    <row r="182" spans="1:26" ht="28.5" customHeight="1">
      <c r="A182" s="92"/>
      <c r="B182" s="92"/>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row>
    <row r="183" spans="1:26" ht="28.5" customHeight="1">
      <c r="A183" s="92"/>
      <c r="B183" s="92"/>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row>
    <row r="184" spans="1:26" ht="28.5" customHeight="1">
      <c r="A184" s="92"/>
      <c r="B184" s="92"/>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row>
    <row r="185" spans="1:26" ht="28.5" customHeight="1">
      <c r="A185" s="92"/>
      <c r="B185" s="92"/>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row>
    <row r="186" spans="1:26" ht="28.5" customHeight="1">
      <c r="A186" s="92"/>
      <c r="B186" s="92"/>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row>
    <row r="187" spans="1:26" ht="28.5" customHeight="1">
      <c r="A187" s="92"/>
      <c r="B187" s="92"/>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row>
    <row r="188" spans="1:26" ht="28.5" customHeight="1">
      <c r="A188" s="92"/>
      <c r="B188" s="92"/>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row>
    <row r="189" spans="1:26" ht="28.5" customHeight="1">
      <c r="A189" s="92"/>
      <c r="B189" s="92"/>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row>
    <row r="190" spans="1:26" ht="28.5" customHeight="1">
      <c r="A190" s="92"/>
      <c r="B190" s="92"/>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row>
    <row r="191" spans="1:26" ht="28.5" customHeight="1">
      <c r="A191" s="92"/>
      <c r="B191" s="92"/>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row>
    <row r="192" spans="1:26" ht="28.5" customHeight="1">
      <c r="A192" s="92"/>
      <c r="B192" s="92"/>
      <c r="C192" s="92"/>
      <c r="D192" s="92"/>
      <c r="E192" s="92"/>
      <c r="F192" s="92"/>
      <c r="G192" s="92"/>
      <c r="H192" s="92"/>
      <c r="I192" s="92"/>
      <c r="J192" s="92"/>
      <c r="K192" s="92"/>
      <c r="L192" s="92"/>
      <c r="M192" s="92"/>
      <c r="N192" s="92"/>
      <c r="O192" s="92"/>
      <c r="P192" s="92"/>
      <c r="Q192" s="92"/>
      <c r="R192" s="92"/>
      <c r="S192" s="92"/>
      <c r="T192" s="92"/>
      <c r="U192" s="92"/>
      <c r="V192" s="92"/>
      <c r="W192" s="92"/>
      <c r="X192" s="92"/>
      <c r="Y192" s="92"/>
      <c r="Z192" s="92"/>
    </row>
    <row r="193" spans="1:26" ht="28.5" customHeight="1">
      <c r="A193" s="92"/>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row>
    <row r="194" spans="1:26" ht="28.5" customHeight="1">
      <c r="A194" s="92"/>
      <c r="B194" s="92"/>
      <c r="C194" s="92"/>
      <c r="D194" s="92"/>
      <c r="E194" s="92"/>
      <c r="F194" s="92"/>
      <c r="G194" s="92"/>
      <c r="H194" s="92"/>
      <c r="I194" s="92"/>
      <c r="J194" s="92"/>
      <c r="K194" s="92"/>
      <c r="L194" s="92"/>
      <c r="M194" s="92"/>
      <c r="N194" s="92"/>
      <c r="O194" s="92"/>
      <c r="P194" s="92"/>
      <c r="Q194" s="92"/>
      <c r="R194" s="92"/>
      <c r="S194" s="92"/>
      <c r="T194" s="92"/>
      <c r="U194" s="92"/>
      <c r="V194" s="92"/>
      <c r="W194" s="92"/>
      <c r="X194" s="92"/>
      <c r="Y194" s="92"/>
      <c r="Z194" s="92"/>
    </row>
    <row r="195" spans="1:26" ht="28.5" customHeight="1">
      <c r="A195" s="92"/>
      <c r="B195" s="92"/>
      <c r="C195" s="92"/>
      <c r="D195" s="92"/>
      <c r="E195" s="92"/>
      <c r="F195" s="92"/>
      <c r="G195" s="92"/>
      <c r="H195" s="92"/>
      <c r="I195" s="92"/>
      <c r="J195" s="92"/>
      <c r="K195" s="92"/>
      <c r="L195" s="92"/>
      <c r="M195" s="92"/>
      <c r="N195" s="92"/>
      <c r="O195" s="92"/>
      <c r="P195" s="92"/>
      <c r="Q195" s="92"/>
      <c r="R195" s="92"/>
      <c r="S195" s="92"/>
      <c r="T195" s="92"/>
      <c r="U195" s="92"/>
      <c r="V195" s="92"/>
      <c r="W195" s="92"/>
      <c r="X195" s="92"/>
      <c r="Y195" s="92"/>
      <c r="Z195" s="92"/>
    </row>
    <row r="196" spans="1:26" ht="28.5" customHeight="1">
      <c r="A196" s="92"/>
      <c r="B196" s="92"/>
      <c r="C196" s="92"/>
      <c r="D196" s="92"/>
      <c r="E196" s="92"/>
      <c r="F196" s="92"/>
      <c r="G196" s="92"/>
      <c r="H196" s="92"/>
      <c r="I196" s="92"/>
      <c r="J196" s="92"/>
      <c r="K196" s="92"/>
      <c r="L196" s="92"/>
      <c r="M196" s="92"/>
      <c r="N196" s="92"/>
      <c r="O196" s="92"/>
      <c r="P196" s="92"/>
      <c r="Q196" s="92"/>
      <c r="R196" s="92"/>
      <c r="S196" s="92"/>
      <c r="T196" s="92"/>
      <c r="U196" s="92"/>
      <c r="V196" s="92"/>
      <c r="W196" s="92"/>
      <c r="X196" s="92"/>
      <c r="Y196" s="92"/>
      <c r="Z196" s="92"/>
    </row>
    <row r="197" spans="1:26" ht="28.5" customHeight="1">
      <c r="A197" s="92"/>
      <c r="B197" s="92"/>
      <c r="C197" s="92"/>
      <c r="D197" s="92"/>
      <c r="E197" s="92"/>
      <c r="F197" s="92"/>
      <c r="G197" s="92"/>
      <c r="H197" s="92"/>
      <c r="I197" s="92"/>
      <c r="J197" s="92"/>
      <c r="K197" s="92"/>
      <c r="L197" s="92"/>
      <c r="M197" s="92"/>
      <c r="N197" s="92"/>
      <c r="O197" s="92"/>
      <c r="P197" s="92"/>
      <c r="Q197" s="92"/>
      <c r="R197" s="92"/>
      <c r="S197" s="92"/>
      <c r="T197" s="92"/>
      <c r="U197" s="92"/>
      <c r="V197" s="92"/>
      <c r="W197" s="92"/>
      <c r="X197" s="92"/>
      <c r="Y197" s="92"/>
      <c r="Z197" s="92"/>
    </row>
    <row r="198" spans="1:26" ht="28.5" customHeight="1">
      <c r="A198" s="92"/>
      <c r="B198" s="92"/>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row>
    <row r="199" spans="1:26" ht="28.5" customHeight="1">
      <c r="A199" s="92"/>
      <c r="B199" s="92"/>
      <c r="C199" s="92"/>
      <c r="D199" s="92"/>
      <c r="E199" s="92"/>
      <c r="F199" s="92"/>
      <c r="G199" s="92"/>
      <c r="H199" s="92"/>
      <c r="I199" s="92"/>
      <c r="J199" s="92"/>
      <c r="K199" s="92"/>
      <c r="L199" s="92"/>
      <c r="M199" s="92"/>
      <c r="N199" s="92"/>
      <c r="O199" s="92"/>
      <c r="P199" s="92"/>
      <c r="Q199" s="92"/>
      <c r="R199" s="92"/>
      <c r="S199" s="92"/>
      <c r="T199" s="92"/>
      <c r="U199" s="92"/>
      <c r="V199" s="92"/>
      <c r="W199" s="92"/>
      <c r="X199" s="92"/>
      <c r="Y199" s="92"/>
      <c r="Z199" s="92"/>
    </row>
    <row r="200" spans="1:26" ht="28.5" customHeight="1">
      <c r="A200" s="92"/>
      <c r="B200" s="92"/>
      <c r="C200" s="92"/>
      <c r="D200" s="92"/>
      <c r="E200" s="92"/>
      <c r="F200" s="92"/>
      <c r="G200" s="92"/>
      <c r="H200" s="92"/>
      <c r="I200" s="92"/>
      <c r="J200" s="92"/>
      <c r="K200" s="92"/>
      <c r="L200" s="92"/>
      <c r="M200" s="92"/>
      <c r="N200" s="92"/>
      <c r="O200" s="92"/>
      <c r="P200" s="92"/>
      <c r="Q200" s="92"/>
      <c r="R200" s="92"/>
      <c r="S200" s="92"/>
      <c r="T200" s="92"/>
      <c r="U200" s="92"/>
      <c r="V200" s="92"/>
      <c r="W200" s="92"/>
      <c r="X200" s="92"/>
      <c r="Y200" s="92"/>
      <c r="Z200" s="92"/>
    </row>
    <row r="201" spans="1:26" ht="28.5" customHeight="1">
      <c r="A201" s="92"/>
      <c r="B201" s="92"/>
      <c r="C201" s="92"/>
      <c r="D201" s="92"/>
      <c r="E201" s="92"/>
      <c r="F201" s="92"/>
      <c r="G201" s="92"/>
      <c r="H201" s="92"/>
      <c r="I201" s="92"/>
      <c r="J201" s="92"/>
      <c r="K201" s="92"/>
      <c r="L201" s="92"/>
      <c r="M201" s="92"/>
      <c r="N201" s="92"/>
      <c r="O201" s="92"/>
      <c r="P201" s="92"/>
      <c r="Q201" s="92"/>
      <c r="R201" s="92"/>
      <c r="S201" s="92"/>
      <c r="T201" s="92"/>
      <c r="U201" s="92"/>
      <c r="V201" s="92"/>
      <c r="W201" s="92"/>
      <c r="X201" s="92"/>
      <c r="Y201" s="92"/>
      <c r="Z201" s="92"/>
    </row>
    <row r="202" spans="1:26" ht="28.5" customHeight="1">
      <c r="A202" s="92"/>
      <c r="B202" s="92"/>
      <c r="C202" s="92"/>
      <c r="D202" s="92"/>
      <c r="E202" s="92"/>
      <c r="F202" s="92"/>
      <c r="G202" s="92"/>
      <c r="H202" s="92"/>
      <c r="I202" s="92"/>
      <c r="J202" s="92"/>
      <c r="K202" s="92"/>
      <c r="L202" s="92"/>
      <c r="M202" s="92"/>
      <c r="N202" s="92"/>
      <c r="O202" s="92"/>
      <c r="P202" s="92"/>
      <c r="Q202" s="92"/>
      <c r="R202" s="92"/>
      <c r="S202" s="92"/>
      <c r="T202" s="92"/>
      <c r="U202" s="92"/>
      <c r="V202" s="92"/>
      <c r="W202" s="92"/>
      <c r="X202" s="92"/>
      <c r="Y202" s="92"/>
      <c r="Z202" s="92"/>
    </row>
    <row r="203" spans="1:26" ht="28.5" customHeight="1">
      <c r="A203" s="92"/>
      <c r="B203" s="92"/>
      <c r="C203" s="92"/>
      <c r="D203" s="92"/>
      <c r="E203" s="92"/>
      <c r="F203" s="92"/>
      <c r="G203" s="92"/>
      <c r="H203" s="92"/>
      <c r="I203" s="92"/>
      <c r="J203" s="92"/>
      <c r="K203" s="92"/>
      <c r="L203" s="92"/>
      <c r="M203" s="92"/>
      <c r="N203" s="92"/>
      <c r="O203" s="92"/>
      <c r="P203" s="92"/>
      <c r="Q203" s="92"/>
      <c r="R203" s="92"/>
      <c r="S203" s="92"/>
      <c r="T203" s="92"/>
      <c r="U203" s="92"/>
      <c r="V203" s="92"/>
      <c r="W203" s="92"/>
      <c r="X203" s="92"/>
      <c r="Y203" s="92"/>
      <c r="Z203" s="92"/>
    </row>
    <row r="204" spans="1:26" ht="28.5" customHeight="1">
      <c r="A204" s="92"/>
      <c r="B204" s="92"/>
      <c r="C204" s="92"/>
      <c r="D204" s="92"/>
      <c r="E204" s="92"/>
      <c r="F204" s="92"/>
      <c r="G204" s="92"/>
      <c r="H204" s="92"/>
      <c r="I204" s="92"/>
      <c r="J204" s="92"/>
      <c r="K204" s="92"/>
      <c r="L204" s="92"/>
      <c r="M204" s="92"/>
      <c r="N204" s="92"/>
      <c r="O204" s="92"/>
      <c r="P204" s="92"/>
      <c r="Q204" s="92"/>
      <c r="R204" s="92"/>
      <c r="S204" s="92"/>
      <c r="T204" s="92"/>
      <c r="U204" s="92"/>
      <c r="V204" s="92"/>
      <c r="W204" s="92"/>
      <c r="X204" s="92"/>
      <c r="Y204" s="92"/>
      <c r="Z204" s="92"/>
    </row>
    <row r="205" spans="1:26" ht="28.5" customHeight="1">
      <c r="A205" s="92"/>
      <c r="B205" s="92"/>
      <c r="C205" s="92"/>
      <c r="D205" s="92"/>
      <c r="E205" s="92"/>
      <c r="F205" s="92"/>
      <c r="G205" s="92"/>
      <c r="H205" s="92"/>
      <c r="I205" s="92"/>
      <c r="J205" s="92"/>
      <c r="K205" s="92"/>
      <c r="L205" s="92"/>
      <c r="M205" s="92"/>
      <c r="N205" s="92"/>
      <c r="O205" s="92"/>
      <c r="P205" s="92"/>
      <c r="Q205" s="92"/>
      <c r="R205" s="92"/>
      <c r="S205" s="92"/>
      <c r="T205" s="92"/>
      <c r="U205" s="92"/>
      <c r="V205" s="92"/>
      <c r="W205" s="92"/>
      <c r="X205" s="92"/>
      <c r="Y205" s="92"/>
      <c r="Z205" s="92"/>
    </row>
    <row r="206" spans="1:26" ht="28.5" customHeight="1">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row>
    <row r="207" spans="1:26" ht="28.5" customHeight="1">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row>
    <row r="208" spans="1:26" ht="28.5" customHeight="1">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row>
    <row r="209" spans="1:26" ht="28.5" customHeight="1">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row>
    <row r="210" spans="1:26" ht="28.5" customHeight="1">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row>
    <row r="211" spans="1:26" ht="28.5" customHeight="1">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row>
    <row r="212" spans="1:26" ht="28.5" customHeight="1">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row>
    <row r="213" spans="1:26" ht="28.5" customHeight="1">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row>
    <row r="214" spans="1:26" ht="28.5" customHeight="1">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row>
    <row r="215" spans="1:26" ht="28.5" customHeight="1">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row>
    <row r="216" spans="1:26" ht="28.5" customHeight="1">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row>
    <row r="217" spans="1:26" ht="28.5" customHeight="1">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row>
    <row r="218" spans="1:26" ht="28.5" customHeight="1">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row>
    <row r="219" spans="1:26" ht="28.5" customHeight="1">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row>
    <row r="220" spans="1:26" ht="28.5" customHeight="1">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row>
    <row r="221" spans="1:26" ht="28.5" customHeight="1">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row>
    <row r="222" spans="1:26" ht="28.5" customHeight="1">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row>
    <row r="223" spans="1:26" ht="28.5" customHeight="1">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row>
    <row r="224" spans="1:26" ht="28.5" customHeight="1">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row>
    <row r="225" spans="1:26" ht="28.5" customHeight="1">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row>
    <row r="226" spans="1:26" ht="28.5" customHeight="1">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row>
    <row r="227" spans="1:26" ht="28.5" customHeight="1">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row>
    <row r="228" spans="1:26" ht="28.5" customHeight="1">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row>
    <row r="229" spans="1:26" ht="28.5" customHeight="1">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row>
    <row r="230" spans="1:26" ht="28.5" customHeight="1">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row>
    <row r="231" spans="1:26" ht="28.5" customHeight="1">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row>
    <row r="232" spans="1:26" ht="28.5" customHeight="1">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row>
    <row r="233" spans="1:26" ht="28.5" customHeight="1">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row>
    <row r="234" spans="1:26" ht="28.5" customHeight="1">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row>
    <row r="235" spans="1:26" ht="28.5" customHeight="1">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row>
    <row r="236" spans="1:26" ht="28.5" customHeight="1">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row>
    <row r="237" spans="1:26" ht="28.5" customHeight="1">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row>
    <row r="238" spans="1:26" ht="28.5" customHeight="1">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row>
    <row r="239" spans="1:26" ht="28.5" customHeight="1">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row>
    <row r="240" spans="1:26" ht="28.5" customHeight="1">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row>
    <row r="241" spans="1:26" ht="28.5" customHeight="1">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row>
    <row r="242" spans="1:26" ht="28.5" customHeight="1">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row>
    <row r="243" spans="1:26" ht="28.5" customHeight="1">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row>
    <row r="244" spans="1:26" ht="28.5" customHeight="1">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row>
    <row r="245" spans="1:26" ht="28.5" customHeight="1">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row>
    <row r="246" spans="1:26" ht="28.5" customHeight="1">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row>
    <row r="247" spans="1:26" ht="28.5" customHeight="1">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row>
    <row r="248" spans="1:26" ht="28.5" customHeight="1">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row>
    <row r="249" spans="1:26" ht="28.5" customHeight="1">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row>
    <row r="250" spans="1:26" ht="28.5" customHeight="1">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row>
    <row r="251" spans="1:26" ht="28.5" customHeight="1">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row>
    <row r="252" spans="1:26" ht="28.5" customHeight="1">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row>
    <row r="253" spans="1:26" ht="28.5" customHeight="1">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row>
    <row r="254" spans="1:26" ht="28.5" customHeight="1">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row>
    <row r="255" spans="1:26" ht="28.5" customHeight="1">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row>
    <row r="256" spans="1:26" ht="28.5" customHeight="1">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row>
    <row r="257" spans="1:26" ht="28.5" customHeight="1">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row>
    <row r="258" spans="1:26" ht="28.5" customHeight="1">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row>
    <row r="259" spans="1:26" ht="28.5" customHeight="1">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row>
    <row r="260" spans="1:26" ht="28.5" customHeight="1">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row>
    <row r="261" spans="1:26" ht="28.5" customHeight="1">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row>
    <row r="262" spans="1:26" ht="28.5" customHeight="1">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row>
    <row r="263" spans="1:26" ht="28.5" customHeight="1">
      <c r="A263" s="92"/>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row>
    <row r="264" spans="1:26" ht="28.5" customHeight="1">
      <c r="A264" s="92"/>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row>
    <row r="265" spans="1:26" ht="28.5" customHeight="1">
      <c r="A265" s="92"/>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row>
    <row r="266" spans="1:26" ht="28.5" customHeight="1">
      <c r="A266" s="92"/>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row>
    <row r="267" spans="1:26" ht="28.5" customHeight="1">
      <c r="A267" s="92"/>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row>
    <row r="268" spans="1:26" ht="28.5" customHeight="1">
      <c r="A268" s="92"/>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row>
    <row r="269" spans="1:26" ht="28.5" customHeight="1">
      <c r="A269" s="92"/>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row>
    <row r="270" spans="1:26" ht="28.5" customHeight="1">
      <c r="A270" s="92"/>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row>
    <row r="271" spans="1:26" ht="28.5" customHeight="1">
      <c r="A271" s="92"/>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row>
    <row r="272" spans="1:26" ht="28.5" customHeight="1">
      <c r="A272" s="92"/>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row>
    <row r="273" spans="1:26" ht="28.5" customHeight="1">
      <c r="A273" s="92"/>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row>
    <row r="274" spans="1:26" ht="28.5" customHeight="1">
      <c r="A274" s="92"/>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row>
    <row r="275" spans="1:26" ht="28.5" customHeight="1">
      <c r="A275" s="92"/>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row>
    <row r="276" spans="1:26" ht="28.5" customHeight="1">
      <c r="A276" s="92"/>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row>
    <row r="277" spans="1:26" ht="28.5" customHeight="1">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row>
    <row r="278" spans="1:26" ht="28.5" customHeight="1">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row>
    <row r="279" spans="1:26" ht="28.5" customHeight="1">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row>
    <row r="280" spans="1:26" ht="28.5" customHeight="1">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row>
    <row r="281" spans="1:26" ht="28.5" customHeight="1">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row>
    <row r="282" spans="1:26" ht="28.5" customHeight="1">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row>
    <row r="283" spans="1:26" ht="28.5" customHeight="1">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row>
    <row r="284" spans="1:26" ht="28.5" customHeight="1">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row>
    <row r="285" spans="1:26" ht="28.5" customHeight="1">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row>
    <row r="286" spans="1:26" ht="28.5" customHeight="1">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row>
    <row r="287" spans="1:26" ht="28.5" customHeight="1">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row>
    <row r="288" spans="1:26" ht="28.5" customHeight="1">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row>
    <row r="289" spans="1:26" ht="28.5" customHeight="1">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row>
    <row r="290" spans="1:26" ht="28.5" customHeight="1">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row>
    <row r="291" spans="1:26" ht="28.5" customHeight="1">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row>
    <row r="292" spans="1:26" ht="28.5" customHeight="1">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row>
    <row r="293" spans="1:26" ht="28.5" customHeight="1">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row>
    <row r="294" spans="1:26" ht="28.5" customHeight="1">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row>
    <row r="295" spans="1:26" ht="28.5" customHeight="1">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row>
    <row r="296" spans="1:26" ht="28.5" customHeight="1">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row>
    <row r="297" spans="1:26" ht="28.5" customHeight="1">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row>
    <row r="298" spans="1:26" ht="28.5" customHeight="1">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row>
    <row r="299" spans="1:26" ht="28.5" customHeight="1">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row>
    <row r="300" spans="1:26" ht="28.5" customHeight="1">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row>
    <row r="301" spans="1:26" ht="28.5" customHeight="1">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row>
    <row r="302" spans="1:26" ht="28.5" customHeight="1">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row>
    <row r="303" spans="1:26" ht="28.5" customHeight="1">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row>
    <row r="304" spans="1:26" ht="28.5" customHeight="1">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row>
    <row r="305" spans="1:26" ht="28.5" customHeight="1">
      <c r="A305" s="92"/>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row>
    <row r="306" spans="1:26" ht="28.5" customHeight="1">
      <c r="A306" s="92"/>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row>
    <row r="307" spans="1:26" ht="28.5" customHeight="1">
      <c r="A307" s="92"/>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row>
    <row r="308" spans="1:26" ht="28.5" customHeight="1">
      <c r="A308" s="92"/>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row>
    <row r="309" spans="1:26" ht="28.5" customHeight="1">
      <c r="A309" s="92"/>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row>
    <row r="310" spans="1:26" ht="28.5" customHeight="1">
      <c r="A310" s="92"/>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row>
    <row r="311" spans="1:26" ht="28.5" customHeight="1">
      <c r="A311" s="92"/>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row>
    <row r="312" spans="1:26" ht="28.5" customHeight="1">
      <c r="A312" s="92"/>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row>
    <row r="313" spans="1:26" ht="28.5" customHeight="1">
      <c r="A313" s="92"/>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row>
    <row r="314" spans="1:26" ht="28.5" customHeight="1">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row>
    <row r="315" spans="1:26" ht="28.5" customHeight="1">
      <c r="A315" s="92"/>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row>
    <row r="316" spans="1:26" ht="28.5" customHeight="1">
      <c r="A316" s="92"/>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row>
    <row r="317" spans="1:26" ht="28.5" customHeight="1">
      <c r="A317" s="92"/>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row>
    <row r="318" spans="1:26" ht="28.5" customHeight="1">
      <c r="A318" s="92"/>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row>
    <row r="319" spans="1:26" ht="28.5" customHeight="1">
      <c r="A319" s="92"/>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row>
    <row r="320" spans="1:26" ht="28.5" customHeight="1">
      <c r="A320" s="92"/>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row>
    <row r="321" spans="1:26" ht="28.5" customHeight="1">
      <c r="A321" s="92"/>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row>
    <row r="322" spans="1:26" ht="28.5" customHeight="1">
      <c r="A322" s="92"/>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row>
    <row r="323" spans="1:26" ht="28.5" customHeight="1">
      <c r="A323" s="92"/>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row>
    <row r="324" spans="1:26" ht="28.5" customHeight="1">
      <c r="A324" s="92"/>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row>
    <row r="325" spans="1:26" ht="28.5" customHeight="1">
      <c r="A325" s="92"/>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row>
    <row r="326" spans="1:26" ht="28.5" customHeight="1">
      <c r="A326" s="92"/>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row>
    <row r="327" spans="1:26" ht="28.5" customHeight="1">
      <c r="A327" s="92"/>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row>
    <row r="328" spans="1:26" ht="28.5" customHeight="1">
      <c r="A328" s="92"/>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row>
    <row r="329" spans="1:26" ht="28.5" customHeight="1">
      <c r="A329" s="92"/>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row>
    <row r="330" spans="1:26" ht="28.5" customHeight="1">
      <c r="A330" s="92"/>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row>
    <row r="331" spans="1:26" ht="28.5" customHeight="1">
      <c r="A331" s="92"/>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row>
    <row r="332" spans="1:26" ht="28.5" customHeight="1">
      <c r="A332" s="92"/>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row>
    <row r="333" spans="1:26" ht="28.5" customHeight="1">
      <c r="A333" s="92"/>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row>
    <row r="334" spans="1:26" ht="28.5" customHeight="1">
      <c r="A334" s="92"/>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row>
    <row r="335" spans="1:26" ht="28.5" customHeight="1">
      <c r="A335" s="92"/>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row>
    <row r="336" spans="1:26" ht="28.5" customHeight="1">
      <c r="A336" s="92"/>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row>
    <row r="337" spans="1:26" ht="28.5" customHeight="1">
      <c r="A337" s="92"/>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row>
    <row r="338" spans="1:26" ht="28.5" customHeight="1">
      <c r="A338" s="92"/>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row>
    <row r="339" spans="1:26" ht="28.5" customHeight="1">
      <c r="A339" s="92"/>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row>
    <row r="340" spans="1:26" ht="28.5" customHeight="1">
      <c r="A340" s="92"/>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row>
    <row r="341" spans="1:26" ht="28.5" customHeight="1">
      <c r="A341" s="92"/>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row>
    <row r="342" spans="1:26" ht="28.5" customHeight="1">
      <c r="A342" s="92"/>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row>
    <row r="343" spans="1:26" ht="28.5" customHeight="1">
      <c r="A343" s="92"/>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row>
    <row r="344" spans="1:26" ht="28.5" customHeight="1">
      <c r="A344" s="92"/>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row>
    <row r="345" spans="1:26" ht="28.5" customHeight="1">
      <c r="A345" s="92"/>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row>
    <row r="346" spans="1:26" ht="28.5" customHeight="1">
      <c r="A346" s="92"/>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row>
    <row r="347" spans="1:26" ht="28.5" customHeight="1">
      <c r="A347" s="92"/>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row>
    <row r="348" spans="1:26" ht="28.5" customHeight="1">
      <c r="A348" s="92"/>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row>
    <row r="349" spans="1:26" ht="28.5" customHeight="1">
      <c r="A349" s="92"/>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row>
    <row r="350" spans="1:26" ht="28.5" customHeight="1">
      <c r="A350" s="92"/>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row>
    <row r="351" spans="1:26" ht="28.5" customHeight="1">
      <c r="A351" s="92"/>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row>
    <row r="352" spans="1:26" ht="28.5" customHeight="1">
      <c r="A352" s="92"/>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row>
    <row r="353" spans="1:26" ht="28.5" customHeight="1">
      <c r="A353" s="92"/>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row>
    <row r="354" spans="1:26" ht="28.5" customHeight="1">
      <c r="A354" s="92"/>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row>
    <row r="355" spans="1:26" ht="28.5" customHeight="1">
      <c r="A355" s="92"/>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row>
    <row r="356" spans="1:26" ht="28.5" customHeight="1">
      <c r="A356" s="92"/>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row>
    <row r="357" spans="1:26" ht="28.5" customHeight="1">
      <c r="A357" s="92"/>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row>
    <row r="358" spans="1:26" ht="28.5" customHeight="1">
      <c r="A358" s="92"/>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row>
    <row r="359" spans="1:26" ht="28.5" customHeight="1">
      <c r="A359" s="92"/>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row>
    <row r="360" spans="1:26" ht="28.5" customHeight="1">
      <c r="A360" s="92"/>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row>
    <row r="361" spans="1:26" ht="28.5" customHeight="1">
      <c r="A361" s="92"/>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row>
    <row r="362" spans="1:26" ht="28.5" customHeight="1">
      <c r="A362" s="92"/>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row>
    <row r="363" spans="1:26" ht="28.5" customHeight="1">
      <c r="A363" s="92"/>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row>
    <row r="364" spans="1:26" ht="28.5" customHeight="1">
      <c r="A364" s="92"/>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row>
    <row r="365" spans="1:26" ht="28.5" customHeight="1">
      <c r="A365" s="92"/>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row>
    <row r="366" spans="1:26" ht="28.5" customHeight="1">
      <c r="A366" s="92"/>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row>
    <row r="367" spans="1:26" ht="28.5" customHeight="1">
      <c r="A367" s="92"/>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row>
    <row r="368" spans="1:26" ht="28.5" customHeight="1">
      <c r="A368" s="92"/>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row>
    <row r="369" spans="1:26" ht="28.5" customHeight="1">
      <c r="A369" s="92"/>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row>
    <row r="370" spans="1:26" ht="28.5" customHeight="1">
      <c r="A370" s="92"/>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row>
    <row r="371" spans="1:26" ht="28.5" customHeight="1">
      <c r="A371" s="92"/>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row>
    <row r="372" spans="1:26" ht="28.5" customHeight="1">
      <c r="A372" s="92"/>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row>
    <row r="373" spans="1:26" ht="28.5" customHeight="1">
      <c r="A373" s="92"/>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row>
    <row r="374" spans="1:26" ht="28.5" customHeight="1">
      <c r="A374" s="92"/>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row>
    <row r="375" spans="1:26" ht="28.5" customHeight="1">
      <c r="A375" s="92"/>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row>
    <row r="376" spans="1:26" ht="28.5" customHeight="1">
      <c r="A376" s="92"/>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row>
    <row r="377" spans="1:26" ht="28.5" customHeight="1">
      <c r="A377" s="92"/>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row>
    <row r="378" spans="1:26" ht="28.5" customHeight="1">
      <c r="A378" s="92"/>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row>
    <row r="379" spans="1:26" ht="28.5" customHeight="1">
      <c r="A379" s="92"/>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row>
    <row r="380" spans="1:26" ht="28.5" customHeight="1">
      <c r="A380" s="92"/>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row>
    <row r="381" spans="1:26" ht="28.5" customHeight="1">
      <c r="A381" s="92"/>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row>
    <row r="382" spans="1:26" ht="28.5" customHeight="1">
      <c r="A382" s="92"/>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row>
    <row r="383" spans="1:26" ht="28.5" customHeight="1">
      <c r="A383" s="92"/>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row>
    <row r="384" spans="1:26" ht="28.5" customHeight="1">
      <c r="A384" s="92"/>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row>
    <row r="385" spans="1:26" ht="28.5" customHeight="1">
      <c r="A385" s="92"/>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row>
    <row r="386" spans="1:26" ht="28.5" customHeight="1">
      <c r="A386" s="92"/>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row>
    <row r="387" spans="1:26" ht="28.5" customHeight="1">
      <c r="A387" s="92"/>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row>
    <row r="388" spans="1:26" ht="28.5" customHeight="1">
      <c r="A388" s="92"/>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row>
    <row r="389" spans="1:26" ht="28.5" customHeight="1">
      <c r="A389" s="92"/>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row>
    <row r="390" spans="1:26" ht="28.5" customHeight="1">
      <c r="A390" s="92"/>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row>
    <row r="391" spans="1:26" ht="28.5" customHeight="1">
      <c r="A391" s="92"/>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row>
    <row r="392" spans="1:26" ht="28.5" customHeight="1">
      <c r="A392" s="92"/>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row>
    <row r="393" spans="1:26" ht="28.5" customHeight="1">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row>
    <row r="394" spans="1:26" ht="28.5" customHeight="1">
      <c r="A394" s="92"/>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row>
    <row r="395" spans="1:26" ht="28.5" customHeight="1">
      <c r="A395" s="92"/>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row>
    <row r="396" spans="1:26" ht="28.5" customHeight="1">
      <c r="A396" s="92"/>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row>
    <row r="397" spans="1:26" ht="28.5" customHeight="1">
      <c r="A397" s="92"/>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row>
    <row r="398" spans="1:26" ht="28.5" customHeight="1">
      <c r="A398" s="92"/>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row>
    <row r="399" spans="1:26" ht="28.5" customHeight="1">
      <c r="A399" s="92"/>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row>
    <row r="400" spans="1:26" ht="28.5" customHeight="1">
      <c r="A400" s="92"/>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row>
    <row r="401" spans="1:26" ht="28.5" customHeight="1">
      <c r="A401" s="92"/>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row>
    <row r="402" spans="1:26" ht="28.5" customHeight="1">
      <c r="A402" s="92"/>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row>
    <row r="403" spans="1:26" ht="28.5" customHeight="1">
      <c r="A403" s="92"/>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row>
    <row r="404" spans="1:26" ht="28.5" customHeight="1">
      <c r="A404" s="92"/>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row>
    <row r="405" spans="1:26" ht="28.5" customHeight="1">
      <c r="A405" s="92"/>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row>
    <row r="406" spans="1:26" ht="28.5" customHeight="1">
      <c r="A406" s="92"/>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row>
    <row r="407" spans="1:26" ht="28.5" customHeight="1">
      <c r="A407" s="92"/>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row>
    <row r="408" spans="1:26" ht="28.5" customHeight="1">
      <c r="A408" s="92"/>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row>
    <row r="409" spans="1:26" ht="28.5" customHeight="1">
      <c r="A409" s="92"/>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row>
    <row r="410" spans="1:26" ht="28.5" customHeight="1">
      <c r="A410" s="92"/>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row>
    <row r="411" spans="1:26" ht="28.5" customHeight="1">
      <c r="A411" s="92"/>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row>
    <row r="412" spans="1:26" ht="28.5" customHeight="1">
      <c r="A412" s="92"/>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row>
    <row r="413" spans="1:26" ht="28.5" customHeight="1">
      <c r="A413" s="92"/>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row>
    <row r="414" spans="1:26" ht="28.5" customHeight="1">
      <c r="A414" s="92"/>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row>
    <row r="415" spans="1:26" ht="28.5" customHeight="1">
      <c r="A415" s="92"/>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row>
    <row r="416" spans="1:26" ht="28.5" customHeight="1">
      <c r="A416" s="92"/>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row>
    <row r="417" spans="1:26" ht="28.5" customHeight="1">
      <c r="A417" s="92"/>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row>
    <row r="418" spans="1:26" ht="28.5" customHeight="1">
      <c r="A418" s="92"/>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row>
    <row r="419" spans="1:26" ht="28.5" customHeight="1">
      <c r="A419" s="92"/>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row>
    <row r="420" spans="1:26" ht="28.5" customHeight="1">
      <c r="A420" s="92"/>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row>
    <row r="421" spans="1:26" ht="28.5" customHeight="1">
      <c r="A421" s="92"/>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row>
    <row r="422" spans="1:26" ht="28.5" customHeight="1">
      <c r="A422" s="92"/>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row>
    <row r="423" spans="1:26" ht="28.5" customHeight="1">
      <c r="A423" s="92"/>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row>
    <row r="424" spans="1:26" ht="28.5" customHeight="1">
      <c r="A424" s="92"/>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row>
    <row r="425" spans="1:26" ht="28.5" customHeight="1">
      <c r="A425" s="92"/>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row>
    <row r="426" spans="1:26" ht="28.5" customHeight="1">
      <c r="A426" s="92"/>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row>
    <row r="427" spans="1:26" ht="28.5" customHeight="1">
      <c r="A427" s="92"/>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row>
    <row r="428" spans="1:26" ht="28.5" customHeight="1">
      <c r="A428" s="92"/>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row>
    <row r="429" spans="1:26" ht="28.5" customHeight="1">
      <c r="A429" s="92"/>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row>
    <row r="430" spans="1:26" ht="28.5" customHeight="1">
      <c r="A430" s="92"/>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row>
    <row r="431" spans="1:26" ht="28.5" customHeight="1">
      <c r="A431" s="92"/>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row>
    <row r="432" spans="1:26" ht="28.5" customHeight="1">
      <c r="A432" s="92"/>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row>
    <row r="433" spans="1:26" ht="28.5" customHeight="1">
      <c r="A433" s="92"/>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row>
    <row r="434" spans="1:26" ht="28.5" customHeight="1">
      <c r="A434" s="92"/>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row>
    <row r="435" spans="1:26" ht="28.5" customHeight="1">
      <c r="A435" s="92"/>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row>
    <row r="436" spans="1:26" ht="28.5" customHeight="1">
      <c r="A436" s="92"/>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row>
    <row r="437" spans="1:26" ht="28.5" customHeight="1">
      <c r="A437" s="92"/>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row>
    <row r="438" spans="1:26" ht="28.5" customHeight="1">
      <c r="A438" s="92"/>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row>
    <row r="439" spans="1:26" ht="28.5" customHeight="1">
      <c r="A439" s="92"/>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row>
    <row r="440" spans="1:26" ht="28.5" customHeight="1">
      <c r="A440" s="92"/>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row>
    <row r="441" spans="1:26" ht="28.5" customHeight="1">
      <c r="A441" s="92"/>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row>
    <row r="442" spans="1:26" ht="28.5" customHeight="1">
      <c r="A442" s="92"/>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row>
    <row r="443" spans="1:26" ht="28.5" customHeight="1">
      <c r="A443" s="92"/>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row>
    <row r="444" spans="1:26" ht="28.5" customHeight="1">
      <c r="A444" s="92"/>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row>
    <row r="445" spans="1:26" ht="28.5" customHeight="1">
      <c r="A445" s="92"/>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row>
    <row r="446" spans="1:26" ht="28.5" customHeight="1">
      <c r="A446" s="92"/>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row>
    <row r="447" spans="1:26" ht="28.5" customHeight="1">
      <c r="A447" s="92"/>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row>
    <row r="448" spans="1:26" ht="28.5" customHeight="1">
      <c r="A448" s="92"/>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row>
    <row r="449" spans="1:26" ht="28.5" customHeight="1">
      <c r="A449" s="92"/>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row>
    <row r="450" spans="1:26" ht="28.5" customHeight="1">
      <c r="A450" s="92"/>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row>
    <row r="451" spans="1:26" ht="28.5" customHeight="1">
      <c r="A451" s="92"/>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row>
    <row r="452" spans="1:26" ht="28.5" customHeight="1">
      <c r="A452" s="92"/>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row>
    <row r="453" spans="1:26" ht="28.5" customHeight="1">
      <c r="A453" s="92"/>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row>
    <row r="454" spans="1:26" ht="28.5" customHeight="1">
      <c r="A454" s="92"/>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row>
    <row r="455" spans="1:26" ht="28.5" customHeight="1">
      <c r="A455" s="92"/>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row>
    <row r="456" spans="1:26" ht="28.5" customHeight="1">
      <c r="A456" s="92"/>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row>
    <row r="457" spans="1:26" ht="28.5" customHeight="1">
      <c r="A457" s="92"/>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row>
    <row r="458" spans="1:26" ht="28.5" customHeight="1">
      <c r="A458" s="92"/>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row>
    <row r="459" spans="1:26" ht="28.5" customHeight="1">
      <c r="A459" s="92"/>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row>
    <row r="460" spans="1:26" ht="28.5" customHeight="1">
      <c r="A460" s="92"/>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row>
    <row r="461" spans="1:26" ht="28.5" customHeight="1">
      <c r="A461" s="92"/>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row>
    <row r="462" spans="1:26" ht="28.5" customHeight="1">
      <c r="A462" s="92"/>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row>
    <row r="463" spans="1:26" ht="28.5" customHeight="1">
      <c r="A463" s="92"/>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row>
    <row r="464" spans="1:26" ht="28.5" customHeight="1">
      <c r="A464" s="92"/>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row>
    <row r="465" spans="1:26" ht="28.5" customHeight="1">
      <c r="A465" s="92"/>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row>
    <row r="466" spans="1:26" ht="28.5" customHeight="1">
      <c r="A466" s="92"/>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row>
    <row r="467" spans="1:26" ht="28.5" customHeight="1">
      <c r="A467" s="92"/>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row>
    <row r="468" spans="1:26" ht="28.5" customHeight="1">
      <c r="A468" s="92"/>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row>
    <row r="469" spans="1:26" ht="28.5" customHeight="1">
      <c r="A469" s="92"/>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row>
    <row r="470" spans="1:26" ht="28.5" customHeight="1">
      <c r="A470" s="92"/>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row>
    <row r="471" spans="1:26" ht="28.5" customHeight="1">
      <c r="A471" s="92"/>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row>
    <row r="472" spans="1:26" ht="28.5" customHeight="1">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row>
    <row r="473" spans="1:26" ht="28.5" customHeight="1">
      <c r="A473" s="92"/>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row>
    <row r="474" spans="1:26" ht="28.5" customHeight="1">
      <c r="A474" s="92"/>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row>
    <row r="475" spans="1:26" ht="28.5" customHeight="1">
      <c r="A475" s="92"/>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row>
    <row r="476" spans="1:26" ht="28.5" customHeight="1">
      <c r="A476" s="92"/>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row>
    <row r="477" spans="1:26" ht="28.5" customHeight="1">
      <c r="A477" s="92"/>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row>
    <row r="478" spans="1:26" ht="28.5" customHeight="1">
      <c r="A478" s="92"/>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row>
    <row r="479" spans="1:26" ht="28.5" customHeight="1">
      <c r="A479" s="92"/>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row>
    <row r="480" spans="1:26" ht="28.5" customHeight="1">
      <c r="A480" s="92"/>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row>
    <row r="481" spans="1:26" ht="28.5" customHeight="1">
      <c r="A481" s="92"/>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row>
    <row r="482" spans="1:26" ht="28.5" customHeight="1">
      <c r="A482" s="92"/>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row>
    <row r="483" spans="1:26" ht="28.5" customHeight="1">
      <c r="A483" s="92"/>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row>
    <row r="484" spans="1:26" ht="28.5" customHeight="1">
      <c r="A484" s="92"/>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row>
    <row r="485" spans="1:26" ht="28.5" customHeight="1">
      <c r="A485" s="92"/>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row>
    <row r="486" spans="1:26" ht="28.5" customHeight="1">
      <c r="A486" s="92"/>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row>
    <row r="487" spans="1:26" ht="28.5" customHeight="1">
      <c r="A487" s="92"/>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row>
    <row r="488" spans="1:26" ht="28.5" customHeight="1">
      <c r="A488" s="92"/>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row>
    <row r="489" spans="1:26" ht="28.5" customHeight="1">
      <c r="A489" s="92"/>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row>
    <row r="490" spans="1:26" ht="28.5" customHeight="1">
      <c r="A490" s="92"/>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row>
    <row r="491" spans="1:26" ht="28.5" customHeight="1">
      <c r="A491" s="92"/>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row>
    <row r="492" spans="1:26" ht="28.5" customHeight="1">
      <c r="A492" s="92"/>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row>
    <row r="493" spans="1:26" ht="28.5" customHeight="1">
      <c r="A493" s="92"/>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row>
    <row r="494" spans="1:26" ht="28.5" customHeight="1">
      <c r="A494" s="92"/>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row>
    <row r="495" spans="1:26" ht="28.5" customHeight="1">
      <c r="A495" s="92"/>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row>
    <row r="496" spans="1:26" ht="28.5" customHeight="1">
      <c r="A496" s="92"/>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row>
    <row r="497" spans="1:26" ht="28.5" customHeight="1">
      <c r="A497" s="92"/>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row>
    <row r="498" spans="1:26" ht="28.5" customHeight="1">
      <c r="A498" s="92"/>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row>
    <row r="499" spans="1:26" ht="28.5" customHeight="1">
      <c r="A499" s="92"/>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row>
    <row r="500" spans="1:26" ht="28.5" customHeight="1">
      <c r="A500" s="92"/>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row>
    <row r="501" spans="1:26" ht="28.5" customHeight="1">
      <c r="A501" s="92"/>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row>
    <row r="502" spans="1:26" ht="28.5" customHeight="1">
      <c r="A502" s="92"/>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row>
    <row r="503" spans="1:26" ht="28.5" customHeight="1">
      <c r="A503" s="92"/>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row>
    <row r="504" spans="1:26" ht="28.5" customHeight="1">
      <c r="A504" s="92"/>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row>
    <row r="505" spans="1:26" ht="28.5" customHeight="1">
      <c r="A505" s="92"/>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row>
    <row r="506" spans="1:26" ht="28.5" customHeight="1">
      <c r="A506" s="92"/>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row>
    <row r="507" spans="1:26" ht="28.5" customHeight="1">
      <c r="A507" s="92"/>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row>
    <row r="508" spans="1:26" ht="28.5" customHeight="1">
      <c r="A508" s="92"/>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row>
    <row r="509" spans="1:26" ht="28.5" customHeight="1">
      <c r="A509" s="92"/>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row>
    <row r="510" spans="1:26" ht="28.5" customHeight="1">
      <c r="A510" s="92"/>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row>
    <row r="511" spans="1:26" ht="28.5" customHeight="1">
      <c r="A511" s="92"/>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row>
    <row r="512" spans="1:26" ht="28.5" customHeight="1">
      <c r="A512" s="92"/>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row>
    <row r="513" spans="1:26" ht="28.5" customHeight="1">
      <c r="A513" s="92"/>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row>
    <row r="514" spans="1:26" ht="28.5" customHeight="1">
      <c r="A514" s="92"/>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row>
    <row r="515" spans="1:26" ht="28.5" customHeight="1">
      <c r="A515" s="92"/>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row>
    <row r="516" spans="1:26" ht="28.5" customHeight="1">
      <c r="A516" s="92"/>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row>
    <row r="517" spans="1:26" ht="28.5" customHeight="1">
      <c r="A517" s="92"/>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row>
    <row r="518" spans="1:26" ht="28.5" customHeight="1">
      <c r="A518" s="92"/>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row>
    <row r="519" spans="1:26" ht="28.5" customHeight="1">
      <c r="A519" s="92"/>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row>
    <row r="520" spans="1:26" ht="28.5" customHeight="1">
      <c r="A520" s="92"/>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row>
    <row r="521" spans="1:26" ht="28.5" customHeight="1">
      <c r="A521" s="92"/>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row>
    <row r="522" spans="1:26" ht="28.5" customHeight="1">
      <c r="A522" s="92"/>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row>
    <row r="523" spans="1:26" ht="28.5" customHeight="1">
      <c r="A523" s="92"/>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row>
    <row r="524" spans="1:26" ht="28.5" customHeight="1">
      <c r="A524" s="92"/>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row>
    <row r="525" spans="1:26" ht="28.5" customHeight="1">
      <c r="A525" s="92"/>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row>
    <row r="526" spans="1:26" ht="28.5" customHeight="1">
      <c r="A526" s="92"/>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row>
    <row r="527" spans="1:26" ht="28.5" customHeight="1">
      <c r="A527" s="92"/>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row>
    <row r="528" spans="1:26" ht="28.5" customHeight="1">
      <c r="A528" s="92"/>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row>
    <row r="529" spans="1:26" ht="28.5" customHeight="1">
      <c r="A529" s="92"/>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row>
    <row r="530" spans="1:26" ht="28.5" customHeight="1">
      <c r="A530" s="92"/>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row>
    <row r="531" spans="1:26" ht="28.5" customHeight="1">
      <c r="A531" s="92"/>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row>
    <row r="532" spans="1:26" ht="28.5" customHeight="1">
      <c r="A532" s="92"/>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row>
    <row r="533" spans="1:26" ht="28.5" customHeight="1">
      <c r="A533" s="92"/>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row>
    <row r="534" spans="1:26" ht="28.5" customHeight="1">
      <c r="A534" s="92"/>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row>
    <row r="535" spans="1:26" ht="28.5" customHeight="1">
      <c r="A535" s="92"/>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row>
    <row r="536" spans="1:26" ht="28.5" customHeight="1">
      <c r="A536" s="92"/>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row>
    <row r="537" spans="1:26" ht="28.5" customHeight="1">
      <c r="A537" s="92"/>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row>
    <row r="538" spans="1:26" ht="28.5" customHeight="1">
      <c r="A538" s="92"/>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row>
    <row r="539" spans="1:26" ht="28.5" customHeight="1">
      <c r="A539" s="92"/>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row>
    <row r="540" spans="1:26" ht="28.5" customHeight="1">
      <c r="A540" s="92"/>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row>
    <row r="541" spans="1:26" ht="28.5" customHeight="1">
      <c r="A541" s="92"/>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row>
    <row r="542" spans="1:26" ht="28.5" customHeight="1">
      <c r="A542" s="92"/>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row>
    <row r="543" spans="1:26" ht="28.5" customHeight="1">
      <c r="A543" s="92"/>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row>
    <row r="544" spans="1:26" ht="28.5" customHeight="1">
      <c r="A544" s="92"/>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row>
    <row r="545" spans="1:26" ht="28.5" customHeight="1">
      <c r="A545" s="92"/>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row>
    <row r="546" spans="1:26" ht="28.5" customHeight="1">
      <c r="A546" s="92"/>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row>
    <row r="547" spans="1:26" ht="28.5" customHeight="1">
      <c r="A547" s="92"/>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row>
    <row r="548" spans="1:26" ht="28.5" customHeight="1">
      <c r="A548" s="92"/>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row>
    <row r="549" spans="1:26" ht="28.5" customHeight="1">
      <c r="A549" s="92"/>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row>
    <row r="550" spans="1:26" ht="28.5" customHeight="1">
      <c r="A550" s="92"/>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row>
    <row r="551" spans="1:26" ht="28.5" customHeight="1">
      <c r="A551" s="92"/>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row>
    <row r="552" spans="1:26" ht="28.5" customHeight="1">
      <c r="A552" s="92"/>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row>
    <row r="553" spans="1:26" ht="28.5" customHeight="1">
      <c r="A553" s="92"/>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row>
    <row r="554" spans="1:26" ht="28.5" customHeight="1">
      <c r="A554" s="92"/>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row>
    <row r="555" spans="1:26" ht="28.5" customHeight="1">
      <c r="A555" s="92"/>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row>
    <row r="556" spans="1:26" ht="28.5" customHeight="1">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row>
    <row r="557" spans="1:26" ht="28.5" customHeight="1">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row>
    <row r="558" spans="1:26" ht="28.5" customHeight="1">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row>
    <row r="559" spans="1:26" ht="28.5" customHeight="1">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row>
    <row r="560" spans="1:26" ht="28.5" customHeight="1">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row>
    <row r="561" spans="1:26" ht="28.5" customHeight="1">
      <c r="A561" s="92"/>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row>
    <row r="562" spans="1:26" ht="28.5" customHeight="1">
      <c r="A562" s="92"/>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row>
    <row r="563" spans="1:26" ht="28.5" customHeight="1">
      <c r="A563" s="92"/>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row>
    <row r="564" spans="1:26" ht="28.5" customHeight="1">
      <c r="A564" s="92"/>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row>
    <row r="565" spans="1:26" ht="28.5" customHeight="1">
      <c r="A565" s="92"/>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row>
    <row r="566" spans="1:26" ht="28.5" customHeight="1">
      <c r="A566" s="92"/>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row>
    <row r="567" spans="1:26" ht="28.5" customHeight="1">
      <c r="A567" s="92"/>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row>
    <row r="568" spans="1:26" ht="28.5" customHeight="1">
      <c r="A568" s="92"/>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row>
    <row r="569" spans="1:26" ht="28.5" customHeight="1">
      <c r="A569" s="92"/>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row>
    <row r="570" spans="1:26" ht="28.5" customHeight="1">
      <c r="A570" s="92"/>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row>
    <row r="571" spans="1:26" ht="28.5" customHeight="1">
      <c r="A571" s="92"/>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row>
    <row r="572" spans="1:26" ht="28.5" customHeight="1">
      <c r="A572" s="92"/>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row>
    <row r="573" spans="1:26" ht="28.5" customHeight="1">
      <c r="A573" s="92"/>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row>
    <row r="574" spans="1:26" ht="28.5" customHeight="1">
      <c r="A574" s="92"/>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row>
    <row r="575" spans="1:26" ht="28.5" customHeight="1">
      <c r="A575" s="92"/>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row>
    <row r="576" spans="1:26" ht="28.5" customHeight="1">
      <c r="A576" s="92"/>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row>
    <row r="577" spans="1:26" ht="28.5" customHeight="1">
      <c r="A577" s="92"/>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row>
    <row r="578" spans="1:26" ht="28.5" customHeight="1">
      <c r="A578" s="92"/>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row>
    <row r="579" spans="1:26" ht="28.5" customHeight="1">
      <c r="A579" s="92"/>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row>
    <row r="580" spans="1:26" ht="28.5" customHeight="1">
      <c r="A580" s="92"/>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row>
    <row r="581" spans="1:26" ht="28.5" customHeight="1">
      <c r="A581" s="92"/>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row>
    <row r="582" spans="1:26" ht="28.5" customHeight="1">
      <c r="A582" s="92"/>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row>
    <row r="583" spans="1:26" ht="28.5" customHeight="1">
      <c r="A583" s="92"/>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row>
    <row r="584" spans="1:26" ht="28.5" customHeight="1">
      <c r="A584" s="92"/>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row>
    <row r="585" spans="1:26" ht="28.5" customHeight="1">
      <c r="A585" s="92"/>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row>
    <row r="586" spans="1:26" ht="28.5" customHeight="1">
      <c r="A586" s="92"/>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row>
    <row r="587" spans="1:26" ht="28.5" customHeight="1">
      <c r="A587" s="92"/>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row>
    <row r="588" spans="1:26" ht="28.5" customHeight="1">
      <c r="A588" s="92"/>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row>
    <row r="589" spans="1:26" ht="28.5" customHeight="1">
      <c r="A589" s="92"/>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row>
    <row r="590" spans="1:26" ht="28.5" customHeight="1">
      <c r="A590" s="92"/>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row>
    <row r="591" spans="1:26" ht="28.5" customHeight="1">
      <c r="A591" s="92"/>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row>
    <row r="592" spans="1:26" ht="28.5" customHeight="1">
      <c r="A592" s="92"/>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row>
    <row r="593" spans="1:26" ht="28.5" customHeight="1">
      <c r="A593" s="92"/>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row>
    <row r="594" spans="1:26" ht="28.5" customHeight="1">
      <c r="A594" s="92"/>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row>
    <row r="595" spans="1:26" ht="28.5" customHeight="1">
      <c r="A595" s="92"/>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row>
    <row r="596" spans="1:26" ht="28.5" customHeight="1">
      <c r="A596" s="92"/>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row>
    <row r="597" spans="1:26" ht="28.5" customHeight="1">
      <c r="A597" s="92"/>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row>
    <row r="598" spans="1:26" ht="28.5" customHeight="1">
      <c r="A598" s="92"/>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row>
    <row r="599" spans="1:26" ht="28.5" customHeight="1">
      <c r="A599" s="92"/>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row>
    <row r="600" spans="1:26" ht="28.5" customHeight="1">
      <c r="A600" s="92"/>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row>
    <row r="601" spans="1:26" ht="28.5" customHeight="1">
      <c r="A601" s="92"/>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row>
    <row r="602" spans="1:26" ht="28.5" customHeight="1">
      <c r="A602" s="92"/>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row>
    <row r="603" spans="1:26" ht="28.5" customHeight="1">
      <c r="A603" s="92"/>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row>
    <row r="604" spans="1:26" ht="28.5" customHeight="1">
      <c r="A604" s="92"/>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row>
    <row r="605" spans="1:26" ht="28.5" customHeight="1">
      <c r="A605" s="92"/>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row>
    <row r="606" spans="1:26" ht="28.5" customHeight="1">
      <c r="A606" s="92"/>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row>
    <row r="607" spans="1:26" ht="28.5" customHeight="1">
      <c r="A607" s="92"/>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row>
    <row r="608" spans="1:26" ht="28.5" customHeight="1">
      <c r="A608" s="92"/>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row>
    <row r="609" spans="1:26" ht="28.5" customHeight="1">
      <c r="A609" s="92"/>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row>
    <row r="610" spans="1:26" ht="28.5" customHeight="1">
      <c r="A610" s="92"/>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row>
    <row r="611" spans="1:26" ht="28.5" customHeight="1">
      <c r="A611" s="92"/>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row>
    <row r="612" spans="1:26" ht="28.5" customHeight="1">
      <c r="A612" s="92"/>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row>
    <row r="613" spans="1:26" ht="28.5" customHeight="1">
      <c r="A613" s="92"/>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row>
    <row r="614" spans="1:26" ht="28.5" customHeight="1">
      <c r="A614" s="92"/>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row>
    <row r="615" spans="1:26" ht="28.5" customHeight="1">
      <c r="A615" s="92"/>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row>
    <row r="616" spans="1:26" ht="28.5" customHeight="1">
      <c r="A616" s="92"/>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row>
    <row r="617" spans="1:26" ht="28.5" customHeight="1">
      <c r="A617" s="92"/>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row>
    <row r="618" spans="1:26" ht="28.5" customHeight="1">
      <c r="A618" s="92"/>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row>
    <row r="619" spans="1:26" ht="28.5" customHeight="1">
      <c r="A619" s="92"/>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row>
    <row r="620" spans="1:26" ht="28.5" customHeight="1">
      <c r="A620" s="92"/>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row>
    <row r="621" spans="1:26" ht="28.5" customHeight="1">
      <c r="A621" s="92"/>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row>
    <row r="622" spans="1:26" ht="28.5" customHeight="1">
      <c r="A622" s="92"/>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row>
    <row r="623" spans="1:26" ht="28.5" customHeight="1">
      <c r="A623" s="92"/>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row>
    <row r="624" spans="1:26" ht="28.5" customHeight="1">
      <c r="A624" s="92"/>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row>
    <row r="625" spans="1:26" ht="28.5" customHeight="1">
      <c r="A625" s="92"/>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row>
    <row r="626" spans="1:26" ht="28.5" customHeight="1">
      <c r="A626" s="92"/>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row>
    <row r="627" spans="1:26" ht="28.5" customHeight="1">
      <c r="A627" s="92"/>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row>
    <row r="628" spans="1:26" ht="28.5" customHeight="1">
      <c r="A628" s="92"/>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row>
    <row r="629" spans="1:26" ht="28.5" customHeight="1">
      <c r="A629" s="92"/>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row>
    <row r="630" spans="1:26" ht="28.5" customHeight="1">
      <c r="A630" s="92"/>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row>
    <row r="631" spans="1:26" ht="28.5" customHeight="1">
      <c r="A631" s="92"/>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row>
    <row r="632" spans="1:26" ht="28.5" customHeight="1">
      <c r="A632" s="92"/>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row>
    <row r="633" spans="1:26" ht="28.5" customHeight="1">
      <c r="A633" s="92"/>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row>
    <row r="634" spans="1:26" ht="28.5" customHeight="1">
      <c r="A634" s="92"/>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row>
    <row r="635" spans="1:26" ht="28.5" customHeight="1">
      <c r="A635" s="92"/>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row>
    <row r="636" spans="1:26" ht="28.5" customHeight="1">
      <c r="A636" s="92"/>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row>
    <row r="637" spans="1:26" ht="28.5" customHeight="1">
      <c r="A637" s="92"/>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row>
    <row r="638" spans="1:26" ht="28.5" customHeight="1">
      <c r="A638" s="92"/>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row>
    <row r="639" spans="1:26" ht="28.5" customHeight="1">
      <c r="A639" s="92"/>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row>
    <row r="640" spans="1:26" ht="28.5" customHeight="1">
      <c r="A640" s="92"/>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row>
    <row r="641" spans="1:26" ht="28.5" customHeight="1">
      <c r="A641" s="92"/>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row>
    <row r="642" spans="1:26" ht="28.5" customHeight="1">
      <c r="A642" s="92"/>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row>
    <row r="643" spans="1:26" ht="28.5" customHeight="1">
      <c r="A643" s="92"/>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row>
    <row r="644" spans="1:26" ht="28.5" customHeight="1">
      <c r="A644" s="92"/>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row>
    <row r="645" spans="1:26" ht="28.5" customHeight="1">
      <c r="A645" s="92"/>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row>
    <row r="646" spans="1:26" ht="28.5" customHeight="1">
      <c r="A646" s="92"/>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row>
    <row r="647" spans="1:26" ht="28.5" customHeight="1">
      <c r="A647" s="92"/>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row>
    <row r="648" spans="1:26" ht="28.5" customHeight="1">
      <c r="A648" s="92"/>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row>
    <row r="649" spans="1:26" ht="28.5" customHeight="1">
      <c r="A649" s="92"/>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row>
    <row r="650" spans="1:26" ht="28.5" customHeight="1">
      <c r="A650" s="92"/>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row>
    <row r="651" spans="1:26" ht="28.5" customHeight="1">
      <c r="A651" s="92"/>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row>
    <row r="652" spans="1:26" ht="28.5" customHeight="1">
      <c r="A652" s="92"/>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row>
    <row r="653" spans="1:26" ht="28.5" customHeight="1">
      <c r="A653" s="92"/>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row>
    <row r="654" spans="1:26" ht="28.5" customHeight="1">
      <c r="A654" s="92"/>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row>
    <row r="655" spans="1:26" ht="28.5" customHeight="1">
      <c r="A655" s="92"/>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row>
    <row r="656" spans="1:26" ht="28.5" customHeight="1">
      <c r="A656" s="92"/>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row>
    <row r="657" spans="1:26" ht="28.5" customHeight="1">
      <c r="A657" s="92"/>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row>
    <row r="658" spans="1:26" ht="28.5" customHeight="1">
      <c r="A658" s="92"/>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row>
    <row r="659" spans="1:26" ht="28.5" customHeight="1">
      <c r="A659" s="92"/>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row>
    <row r="660" spans="1:26" ht="28.5" customHeight="1">
      <c r="A660" s="92"/>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row>
    <row r="661" spans="1:26" ht="28.5" customHeight="1">
      <c r="A661" s="92"/>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row>
    <row r="662" spans="1:26" ht="28.5" customHeight="1">
      <c r="A662" s="92"/>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row>
    <row r="663" spans="1:26" ht="28.5" customHeight="1">
      <c r="A663" s="92"/>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row>
    <row r="664" spans="1:26" ht="28.5" customHeight="1">
      <c r="A664" s="92"/>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row>
    <row r="665" spans="1:26" ht="28.5" customHeight="1">
      <c r="A665" s="92"/>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row>
    <row r="666" spans="1:26" ht="28.5" customHeight="1">
      <c r="A666" s="92"/>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row>
    <row r="667" spans="1:26" ht="28.5" customHeight="1">
      <c r="A667" s="92"/>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row>
    <row r="668" spans="1:26" ht="28.5" customHeight="1">
      <c r="A668" s="92"/>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row>
    <row r="669" spans="1:26" ht="28.5" customHeight="1">
      <c r="A669" s="92"/>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row>
    <row r="670" spans="1:26" ht="28.5" customHeight="1">
      <c r="A670" s="92"/>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row>
    <row r="671" spans="1:26" ht="28.5" customHeight="1">
      <c r="A671" s="92"/>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row>
    <row r="672" spans="1:26" ht="28.5" customHeight="1">
      <c r="A672" s="92"/>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row>
    <row r="673" spans="1:26" ht="28.5" customHeight="1">
      <c r="A673" s="92"/>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row>
    <row r="674" spans="1:26" ht="28.5" customHeight="1">
      <c r="A674" s="92"/>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row>
    <row r="675" spans="1:26" ht="28.5" customHeight="1">
      <c r="A675" s="92"/>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row>
    <row r="676" spans="1:26" ht="28.5" customHeight="1">
      <c r="A676" s="92"/>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row>
    <row r="677" spans="1:26" ht="28.5" customHeight="1">
      <c r="A677" s="92"/>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row>
    <row r="678" spans="1:26" ht="28.5" customHeight="1">
      <c r="A678" s="92"/>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row>
    <row r="679" spans="1:26" ht="28.5" customHeight="1">
      <c r="A679" s="92"/>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row>
    <row r="680" spans="1:26" ht="28.5" customHeight="1">
      <c r="A680" s="92"/>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row>
    <row r="681" spans="1:26" ht="28.5" customHeight="1">
      <c r="A681" s="92"/>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row>
    <row r="682" spans="1:26" ht="28.5" customHeight="1">
      <c r="A682" s="92"/>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row>
    <row r="683" spans="1:26" ht="28.5" customHeight="1">
      <c r="A683" s="92"/>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row>
    <row r="684" spans="1:26" ht="28.5" customHeight="1">
      <c r="A684" s="92"/>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row>
    <row r="685" spans="1:26" ht="28.5" customHeight="1">
      <c r="A685" s="92"/>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row>
    <row r="686" spans="1:26" ht="28.5" customHeight="1">
      <c r="A686" s="92"/>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row>
    <row r="687" spans="1:26" ht="28.5" customHeight="1">
      <c r="A687" s="92"/>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row>
    <row r="688" spans="1:26" ht="28.5" customHeight="1">
      <c r="A688" s="92"/>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row>
    <row r="689" spans="1:26" ht="28.5" customHeight="1">
      <c r="A689" s="92"/>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row>
    <row r="690" spans="1:26" ht="28.5" customHeight="1">
      <c r="A690" s="92"/>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row>
    <row r="691" spans="1:26" ht="28.5" customHeight="1">
      <c r="A691" s="92"/>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row>
    <row r="692" spans="1:26" ht="28.5" customHeight="1">
      <c r="A692" s="92"/>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row>
    <row r="693" spans="1:26" ht="28.5" customHeight="1">
      <c r="A693" s="92"/>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row>
    <row r="694" spans="1:26" ht="28.5" customHeight="1">
      <c r="A694" s="92"/>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row>
    <row r="695" spans="1:26" ht="28.5" customHeight="1">
      <c r="A695" s="92"/>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row>
    <row r="696" spans="1:26" ht="28.5" customHeight="1">
      <c r="A696" s="92"/>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row>
    <row r="697" spans="1:26" ht="28.5" customHeight="1">
      <c r="A697" s="92"/>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row>
    <row r="698" spans="1:26" ht="28.5" customHeight="1">
      <c r="A698" s="92"/>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row>
    <row r="699" spans="1:26" ht="28.5" customHeight="1">
      <c r="A699" s="92"/>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row>
    <row r="700" spans="1:26" ht="28.5" customHeight="1">
      <c r="A700" s="92"/>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row>
    <row r="701" spans="1:26" ht="28.5" customHeight="1">
      <c r="A701" s="92"/>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row>
    <row r="702" spans="1:26" ht="28.5" customHeight="1">
      <c r="A702" s="92"/>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row>
    <row r="703" spans="1:26" ht="28.5" customHeight="1">
      <c r="A703" s="92"/>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row>
    <row r="704" spans="1:26" ht="28.5" customHeight="1">
      <c r="A704" s="92"/>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row>
    <row r="705" spans="1:26" ht="28.5" customHeight="1">
      <c r="A705" s="92"/>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row>
    <row r="706" spans="1:26" ht="28.5" customHeight="1">
      <c r="A706" s="92"/>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row>
    <row r="707" spans="1:26" ht="28.5" customHeight="1">
      <c r="A707" s="92"/>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row>
    <row r="708" spans="1:26" ht="28.5" customHeight="1">
      <c r="A708" s="92"/>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row>
    <row r="709" spans="1:26" ht="28.5" customHeight="1">
      <c r="A709" s="92"/>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row>
    <row r="710" spans="1:26" ht="28.5" customHeight="1">
      <c r="A710" s="92"/>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row>
    <row r="711" spans="1:26" ht="28.5" customHeight="1">
      <c r="A711" s="92"/>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row>
    <row r="712" spans="1:26" ht="28.5" customHeight="1">
      <c r="A712" s="92"/>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row>
    <row r="713" spans="1:26" ht="28.5" customHeight="1">
      <c r="A713" s="92"/>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row>
    <row r="714" spans="1:26" ht="28.5" customHeight="1">
      <c r="A714" s="92"/>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row>
    <row r="715" spans="1:26" ht="28.5" customHeight="1">
      <c r="A715" s="92"/>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row>
    <row r="716" spans="1:26" ht="28.5" customHeight="1">
      <c r="A716" s="92"/>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row>
    <row r="717" spans="1:26" ht="28.5" customHeight="1">
      <c r="A717" s="92"/>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row>
    <row r="718" spans="1:26" ht="28.5" customHeight="1">
      <c r="A718" s="92"/>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row>
    <row r="719" spans="1:26" ht="28.5" customHeight="1">
      <c r="A719" s="92"/>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row>
    <row r="720" spans="1:26" ht="28.5" customHeight="1">
      <c r="A720" s="92"/>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row>
    <row r="721" spans="1:26" ht="28.5" customHeight="1">
      <c r="A721" s="92"/>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row>
    <row r="722" spans="1:26" ht="28.5" customHeight="1">
      <c r="A722" s="92"/>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row>
    <row r="723" spans="1:26" ht="28.5" customHeight="1">
      <c r="A723" s="92"/>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row>
    <row r="724" spans="1:26" ht="28.5" customHeight="1">
      <c r="A724" s="92"/>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row>
    <row r="725" spans="1:26" ht="28.5" customHeight="1">
      <c r="A725" s="92"/>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row>
    <row r="726" spans="1:26" ht="28.5" customHeight="1">
      <c r="A726" s="92"/>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row>
    <row r="727" spans="1:26" ht="28.5" customHeight="1">
      <c r="A727" s="92"/>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row>
    <row r="728" spans="1:26" ht="28.5" customHeight="1">
      <c r="A728" s="92"/>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row>
    <row r="729" spans="1:26" ht="28.5" customHeight="1">
      <c r="A729" s="92"/>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row>
    <row r="730" spans="1:26" ht="28.5" customHeight="1">
      <c r="A730" s="92"/>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row>
    <row r="731" spans="1:26" ht="28.5" customHeight="1">
      <c r="A731" s="92"/>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row>
    <row r="732" spans="1:26" ht="28.5" customHeight="1">
      <c r="A732" s="92"/>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row>
    <row r="733" spans="1:26" ht="28.5" customHeight="1">
      <c r="A733" s="92"/>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row>
    <row r="734" spans="1:26" ht="28.5" customHeight="1">
      <c r="A734" s="92"/>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row>
    <row r="735" spans="1:26" ht="28.5" customHeight="1">
      <c r="A735" s="92"/>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row>
    <row r="736" spans="1:26" ht="28.5" customHeight="1">
      <c r="A736" s="92"/>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row>
    <row r="737" spans="1:26" ht="28.5" customHeight="1">
      <c r="A737" s="92"/>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row>
    <row r="738" spans="1:26" ht="28.5" customHeight="1">
      <c r="A738" s="92"/>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row>
    <row r="739" spans="1:26" ht="28.5" customHeight="1">
      <c r="A739" s="92"/>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row>
    <row r="740" spans="1:26" ht="28.5" customHeight="1">
      <c r="A740" s="92"/>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row>
    <row r="741" spans="1:26" ht="28.5" customHeight="1">
      <c r="A741" s="92"/>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row>
    <row r="742" spans="1:26" ht="28.5" customHeight="1">
      <c r="A742" s="92"/>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row>
    <row r="743" spans="1:26" ht="28.5" customHeight="1">
      <c r="A743" s="92"/>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row>
    <row r="744" spans="1:26" ht="28.5" customHeight="1">
      <c r="A744" s="92"/>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row>
    <row r="745" spans="1:26" ht="28.5" customHeight="1">
      <c r="A745" s="92"/>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row>
    <row r="746" spans="1:26" ht="28.5" customHeight="1">
      <c r="A746" s="92"/>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row>
    <row r="747" spans="1:26" ht="28.5" customHeight="1">
      <c r="A747" s="92"/>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row>
    <row r="748" spans="1:26" ht="28.5" customHeight="1">
      <c r="A748" s="92"/>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row>
    <row r="749" spans="1:26" ht="28.5" customHeight="1">
      <c r="A749" s="92"/>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row>
    <row r="750" spans="1:26" ht="28.5" customHeight="1">
      <c r="A750" s="92"/>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row>
    <row r="751" spans="1:26" ht="28.5" customHeight="1">
      <c r="A751" s="92"/>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row>
    <row r="752" spans="1:26" ht="28.5" customHeight="1">
      <c r="A752" s="92"/>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row>
    <row r="753" spans="1:26" ht="28.5" customHeight="1">
      <c r="A753" s="92"/>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row>
    <row r="754" spans="1:26" ht="28.5" customHeight="1">
      <c r="A754" s="92"/>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row>
    <row r="755" spans="1:26" ht="28.5" customHeight="1">
      <c r="A755" s="92"/>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row>
    <row r="756" spans="1:26" ht="28.5" customHeight="1">
      <c r="A756" s="92"/>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row>
    <row r="757" spans="1:26" ht="28.5" customHeight="1">
      <c r="A757" s="92"/>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row>
    <row r="758" spans="1:26" ht="28.5" customHeight="1">
      <c r="A758" s="92"/>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row>
    <row r="759" spans="1:26" ht="28.5" customHeight="1">
      <c r="A759" s="92"/>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row>
    <row r="760" spans="1:26" ht="28.5" customHeight="1">
      <c r="A760" s="92"/>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row>
    <row r="761" spans="1:26" ht="28.5" customHeight="1">
      <c r="A761" s="92"/>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row>
    <row r="762" spans="1:26" ht="28.5" customHeight="1">
      <c r="A762" s="92"/>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row>
    <row r="763" spans="1:26" ht="28.5" customHeight="1">
      <c r="A763" s="92"/>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row>
    <row r="764" spans="1:26" ht="28.5" customHeight="1">
      <c r="A764" s="92"/>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row>
    <row r="765" spans="1:26" ht="28.5" customHeight="1">
      <c r="A765" s="92"/>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row>
    <row r="766" spans="1:26" ht="28.5" customHeight="1">
      <c r="A766" s="92"/>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row>
    <row r="767" spans="1:26" ht="28.5" customHeight="1">
      <c r="A767" s="92"/>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row>
    <row r="768" spans="1:26" ht="28.5" customHeight="1">
      <c r="A768" s="92"/>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row>
    <row r="769" spans="1:26" ht="28.5" customHeight="1">
      <c r="A769" s="92"/>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row>
    <row r="770" spans="1:26" ht="28.5" customHeight="1">
      <c r="A770" s="92"/>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row>
    <row r="771" spans="1:26" ht="28.5" customHeight="1">
      <c r="A771" s="92"/>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row>
    <row r="772" spans="1:26" ht="28.5" customHeight="1">
      <c r="A772" s="92"/>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row>
    <row r="773" spans="1:26" ht="28.5" customHeight="1">
      <c r="A773" s="92"/>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row>
    <row r="774" spans="1:26" ht="28.5" customHeight="1">
      <c r="A774" s="92"/>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row>
    <row r="775" spans="1:26" ht="28.5" customHeight="1">
      <c r="A775" s="92"/>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row>
    <row r="776" spans="1:26" ht="28.5" customHeight="1">
      <c r="A776" s="92"/>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row>
    <row r="777" spans="1:26" ht="28.5" customHeight="1">
      <c r="A777" s="92"/>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row>
    <row r="778" spans="1:26" ht="28.5" customHeight="1">
      <c r="A778" s="92"/>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row>
    <row r="779" spans="1:26" ht="28.5" customHeight="1">
      <c r="A779" s="92"/>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row>
    <row r="780" spans="1:26" ht="28.5" customHeight="1">
      <c r="A780" s="92"/>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row>
    <row r="781" spans="1:26" ht="28.5" customHeight="1">
      <c r="A781" s="92"/>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row>
    <row r="782" spans="1:26" ht="28.5" customHeight="1">
      <c r="A782" s="92"/>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row>
    <row r="783" spans="1:26" ht="28.5" customHeight="1">
      <c r="A783" s="92"/>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row>
    <row r="784" spans="1:26" ht="28.5" customHeight="1">
      <c r="A784" s="92"/>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row>
    <row r="785" spans="1:26" ht="28.5" customHeight="1">
      <c r="A785" s="92"/>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row>
    <row r="786" spans="1:26" ht="28.5" customHeight="1">
      <c r="A786" s="92"/>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row>
    <row r="787" spans="1:26" ht="28.5" customHeight="1">
      <c r="A787" s="92"/>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row>
    <row r="788" spans="1:26" ht="28.5" customHeight="1">
      <c r="A788" s="92"/>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row>
    <row r="789" spans="1:26" ht="28.5" customHeight="1">
      <c r="A789" s="92"/>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row>
    <row r="790" spans="1:26" ht="28.5" customHeight="1">
      <c r="A790" s="92"/>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row>
    <row r="791" spans="1:26" ht="28.5" customHeight="1">
      <c r="A791" s="92"/>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row>
    <row r="792" spans="1:26" ht="28.5" customHeight="1">
      <c r="A792" s="92"/>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row>
    <row r="793" spans="1:26" ht="28.5" customHeight="1">
      <c r="A793" s="92"/>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row>
    <row r="794" spans="1:26" ht="28.5" customHeight="1">
      <c r="A794" s="92"/>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row>
    <row r="795" spans="1:26" ht="28.5" customHeight="1">
      <c r="A795" s="92"/>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row>
    <row r="796" spans="1:26" ht="28.5" customHeight="1">
      <c r="A796" s="92"/>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row>
    <row r="797" spans="1:26" ht="28.5" customHeight="1">
      <c r="A797" s="92"/>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row>
    <row r="798" spans="1:26" ht="28.5" customHeight="1">
      <c r="A798" s="92"/>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row>
    <row r="799" spans="1:26" ht="28.5" customHeight="1">
      <c r="A799" s="92"/>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row>
    <row r="800" spans="1:26" ht="28.5" customHeight="1">
      <c r="A800" s="92"/>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row>
    <row r="801" spans="1:26" ht="28.5" customHeight="1">
      <c r="A801" s="92"/>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row>
    <row r="802" spans="1:26" ht="28.5" customHeight="1">
      <c r="A802" s="92"/>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row>
    <row r="803" spans="1:26" ht="28.5" customHeight="1">
      <c r="A803" s="92"/>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row>
    <row r="804" spans="1:26" ht="28.5" customHeight="1">
      <c r="A804" s="92"/>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row>
    <row r="805" spans="1:26" ht="28.5" customHeight="1">
      <c r="A805" s="92"/>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row>
    <row r="806" spans="1:26" ht="28.5" customHeight="1">
      <c r="A806" s="92"/>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row>
    <row r="807" spans="1:26" ht="28.5" customHeight="1">
      <c r="A807" s="92"/>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row>
    <row r="808" spans="1:26" ht="28.5" customHeight="1">
      <c r="A808" s="92"/>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row>
    <row r="809" spans="1:26" ht="28.5" customHeight="1">
      <c r="A809" s="92"/>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row>
    <row r="810" spans="1:26" ht="28.5" customHeight="1">
      <c r="A810" s="92"/>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row>
    <row r="811" spans="1:26" ht="28.5" customHeight="1">
      <c r="A811" s="92"/>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row>
    <row r="812" spans="1:26" ht="28.5" customHeight="1">
      <c r="A812" s="92"/>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row>
    <row r="813" spans="1:26" ht="28.5" customHeight="1">
      <c r="A813" s="92"/>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row>
    <row r="814" spans="1:26" ht="28.5" customHeight="1">
      <c r="A814" s="92"/>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row>
    <row r="815" spans="1:26" ht="28.5" customHeight="1">
      <c r="A815" s="92"/>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row>
    <row r="816" spans="1:26" ht="28.5" customHeight="1">
      <c r="A816" s="92"/>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row>
    <row r="817" spans="1:26" ht="28.5" customHeight="1">
      <c r="A817" s="92"/>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row>
    <row r="818" spans="1:26" ht="28.5" customHeight="1">
      <c r="A818" s="92"/>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row>
    <row r="819" spans="1:26" ht="28.5" customHeight="1">
      <c r="A819" s="92"/>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row>
    <row r="820" spans="1:26" ht="28.5" customHeight="1">
      <c r="A820" s="92"/>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row>
    <row r="821" spans="1:26" ht="28.5" customHeight="1">
      <c r="A821" s="92"/>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row>
    <row r="822" spans="1:26" ht="28.5" customHeight="1">
      <c r="A822" s="92"/>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row>
    <row r="823" spans="1:26" ht="28.5" customHeight="1">
      <c r="A823" s="92"/>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row>
    <row r="824" spans="1:26" ht="28.5" customHeight="1">
      <c r="A824" s="92"/>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row>
    <row r="825" spans="1:26" ht="28.5" customHeight="1">
      <c r="A825" s="92"/>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row>
    <row r="826" spans="1:26" ht="28.5" customHeight="1">
      <c r="A826" s="92"/>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row>
    <row r="827" spans="1:26" ht="28.5" customHeight="1">
      <c r="A827" s="92"/>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row>
    <row r="828" spans="1:26" ht="28.5" customHeight="1">
      <c r="A828" s="92"/>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row>
    <row r="829" spans="1:26" ht="28.5" customHeight="1">
      <c r="A829" s="92"/>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row>
    <row r="830" spans="1:26" ht="28.5" customHeight="1">
      <c r="A830" s="92"/>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row>
    <row r="831" spans="1:26" ht="28.5" customHeight="1">
      <c r="A831" s="92"/>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row>
    <row r="832" spans="1:26" ht="28.5" customHeight="1">
      <c r="A832" s="92"/>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row>
    <row r="833" spans="1:26" ht="28.5" customHeight="1">
      <c r="A833" s="92"/>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row>
    <row r="834" spans="1:26" ht="28.5" customHeight="1">
      <c r="A834" s="92"/>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row>
    <row r="835" spans="1:26" ht="28.5" customHeight="1">
      <c r="A835" s="92"/>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row>
    <row r="836" spans="1:26" ht="28.5" customHeight="1">
      <c r="A836" s="92"/>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row>
    <row r="837" spans="1:26" ht="28.5" customHeight="1">
      <c r="A837" s="92"/>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row>
    <row r="838" spans="1:26" ht="28.5" customHeight="1">
      <c r="A838" s="92"/>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row>
    <row r="839" spans="1:26" ht="28.5" customHeight="1">
      <c r="A839" s="92"/>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row>
    <row r="840" spans="1:26" ht="28.5" customHeight="1">
      <c r="A840" s="92"/>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row>
    <row r="841" spans="1:26" ht="28.5" customHeight="1">
      <c r="A841" s="92"/>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row>
    <row r="842" spans="1:26" ht="28.5" customHeight="1">
      <c r="A842" s="92"/>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row>
    <row r="843" spans="1:26" ht="28.5" customHeight="1">
      <c r="A843" s="92"/>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row>
    <row r="844" spans="1:26" ht="28.5" customHeight="1">
      <c r="A844" s="92"/>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row>
    <row r="845" spans="1:26" ht="28.5" customHeight="1">
      <c r="A845" s="92"/>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row>
    <row r="846" spans="1:26" ht="28.5" customHeight="1">
      <c r="A846" s="92"/>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row>
    <row r="847" spans="1:26" ht="28.5" customHeight="1">
      <c r="A847" s="92"/>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row>
    <row r="848" spans="1:26" ht="28.5" customHeight="1">
      <c r="A848" s="92"/>
      <c r="B848" s="92"/>
      <c r="C848" s="92"/>
      <c r="D848" s="92"/>
      <c r="E848" s="92"/>
      <c r="F848" s="92"/>
      <c r="G848" s="92"/>
      <c r="H848" s="92"/>
      <c r="I848" s="92"/>
      <c r="J848" s="92"/>
      <c r="K848" s="92"/>
      <c r="L848" s="92"/>
      <c r="M848" s="92"/>
      <c r="N848" s="92"/>
      <c r="O848" s="92"/>
      <c r="P848" s="92"/>
      <c r="Q848" s="92"/>
      <c r="R848" s="92"/>
      <c r="S848" s="92"/>
      <c r="T848" s="92"/>
      <c r="U848" s="92"/>
      <c r="V848" s="92"/>
      <c r="W848" s="92"/>
      <c r="X848" s="92"/>
      <c r="Y848" s="92"/>
      <c r="Z848" s="92"/>
    </row>
    <row r="849" spans="1:26" ht="28.5" customHeight="1">
      <c r="A849" s="92"/>
      <c r="B849" s="92"/>
      <c r="C849" s="92"/>
      <c r="D849" s="92"/>
      <c r="E849" s="92"/>
      <c r="F849" s="92"/>
      <c r="G849" s="92"/>
      <c r="H849" s="92"/>
      <c r="I849" s="92"/>
      <c r="J849" s="92"/>
      <c r="K849" s="92"/>
      <c r="L849" s="92"/>
      <c r="M849" s="92"/>
      <c r="N849" s="92"/>
      <c r="O849" s="92"/>
      <c r="P849" s="92"/>
      <c r="Q849" s="92"/>
      <c r="R849" s="92"/>
      <c r="S849" s="92"/>
      <c r="T849" s="92"/>
      <c r="U849" s="92"/>
      <c r="V849" s="92"/>
      <c r="W849" s="92"/>
      <c r="X849" s="92"/>
      <c r="Y849" s="92"/>
      <c r="Z849" s="92"/>
    </row>
    <row r="850" spans="1:26" ht="28.5" customHeight="1">
      <c r="A850" s="92"/>
      <c r="B850" s="92"/>
      <c r="C850" s="92"/>
      <c r="D850" s="92"/>
      <c r="E850" s="92"/>
      <c r="F850" s="92"/>
      <c r="G850" s="92"/>
      <c r="H850" s="92"/>
      <c r="I850" s="92"/>
      <c r="J850" s="92"/>
      <c r="K850" s="92"/>
      <c r="L850" s="92"/>
      <c r="M850" s="92"/>
      <c r="N850" s="92"/>
      <c r="O850" s="92"/>
      <c r="P850" s="92"/>
      <c r="Q850" s="92"/>
      <c r="R850" s="92"/>
      <c r="S850" s="92"/>
      <c r="T850" s="92"/>
      <c r="U850" s="92"/>
      <c r="V850" s="92"/>
      <c r="W850" s="92"/>
      <c r="X850" s="92"/>
      <c r="Y850" s="92"/>
      <c r="Z850" s="92"/>
    </row>
    <row r="851" spans="1:26" ht="28.5" customHeight="1">
      <c r="A851" s="92"/>
      <c r="B851" s="92"/>
      <c r="C851" s="92"/>
      <c r="D851" s="92"/>
      <c r="E851" s="92"/>
      <c r="F851" s="92"/>
      <c r="G851" s="92"/>
      <c r="H851" s="92"/>
      <c r="I851" s="92"/>
      <c r="J851" s="92"/>
      <c r="K851" s="92"/>
      <c r="L851" s="92"/>
      <c r="M851" s="92"/>
      <c r="N851" s="92"/>
      <c r="O851" s="92"/>
      <c r="P851" s="92"/>
      <c r="Q851" s="92"/>
      <c r="R851" s="92"/>
      <c r="S851" s="92"/>
      <c r="T851" s="92"/>
      <c r="U851" s="92"/>
      <c r="V851" s="92"/>
      <c r="W851" s="92"/>
      <c r="X851" s="92"/>
      <c r="Y851" s="92"/>
      <c r="Z851" s="92"/>
    </row>
    <row r="852" spans="1:26" ht="28.5" customHeight="1">
      <c r="A852" s="92"/>
      <c r="B852" s="92"/>
      <c r="C852" s="92"/>
      <c r="D852" s="92"/>
      <c r="E852" s="92"/>
      <c r="F852" s="92"/>
      <c r="G852" s="92"/>
      <c r="H852" s="92"/>
      <c r="I852" s="92"/>
      <c r="J852" s="92"/>
      <c r="K852" s="92"/>
      <c r="L852" s="92"/>
      <c r="M852" s="92"/>
      <c r="N852" s="92"/>
      <c r="O852" s="92"/>
      <c r="P852" s="92"/>
      <c r="Q852" s="92"/>
      <c r="R852" s="92"/>
      <c r="S852" s="92"/>
      <c r="T852" s="92"/>
      <c r="U852" s="92"/>
      <c r="V852" s="92"/>
      <c r="W852" s="92"/>
      <c r="X852" s="92"/>
      <c r="Y852" s="92"/>
      <c r="Z852" s="92"/>
    </row>
    <row r="853" spans="1:26" ht="28.5" customHeight="1">
      <c r="A853" s="92"/>
      <c r="B853" s="92"/>
      <c r="C853" s="92"/>
      <c r="D853" s="92"/>
      <c r="E853" s="92"/>
      <c r="F853" s="92"/>
      <c r="G853" s="92"/>
      <c r="H853" s="92"/>
      <c r="I853" s="92"/>
      <c r="J853" s="92"/>
      <c r="K853" s="92"/>
      <c r="L853" s="92"/>
      <c r="M853" s="92"/>
      <c r="N853" s="92"/>
      <c r="O853" s="92"/>
      <c r="P853" s="92"/>
      <c r="Q853" s="92"/>
      <c r="R853" s="92"/>
      <c r="S853" s="92"/>
      <c r="T853" s="92"/>
      <c r="U853" s="92"/>
      <c r="V853" s="92"/>
      <c r="W853" s="92"/>
      <c r="X853" s="92"/>
      <c r="Y853" s="92"/>
      <c r="Z853" s="92"/>
    </row>
    <row r="854" spans="1:26" ht="28.5" customHeight="1">
      <c r="A854" s="92"/>
      <c r="B854" s="92"/>
      <c r="C854" s="92"/>
      <c r="D854" s="92"/>
      <c r="E854" s="92"/>
      <c r="F854" s="92"/>
      <c r="G854" s="92"/>
      <c r="H854" s="92"/>
      <c r="I854" s="92"/>
      <c r="J854" s="92"/>
      <c r="K854" s="92"/>
      <c r="L854" s="92"/>
      <c r="M854" s="92"/>
      <c r="N854" s="92"/>
      <c r="O854" s="92"/>
      <c r="P854" s="92"/>
      <c r="Q854" s="92"/>
      <c r="R854" s="92"/>
      <c r="S854" s="92"/>
      <c r="T854" s="92"/>
      <c r="U854" s="92"/>
      <c r="V854" s="92"/>
      <c r="W854" s="92"/>
      <c r="X854" s="92"/>
      <c r="Y854" s="92"/>
      <c r="Z854" s="92"/>
    </row>
    <row r="855" spans="1:26" ht="28.5" customHeight="1">
      <c r="A855" s="92"/>
      <c r="B855" s="92"/>
      <c r="C855" s="92"/>
      <c r="D855" s="92"/>
      <c r="E855" s="92"/>
      <c r="F855" s="92"/>
      <c r="G855" s="92"/>
      <c r="H855" s="92"/>
      <c r="I855" s="92"/>
      <c r="J855" s="92"/>
      <c r="K855" s="92"/>
      <c r="L855" s="92"/>
      <c r="M855" s="92"/>
      <c r="N855" s="92"/>
      <c r="O855" s="92"/>
      <c r="P855" s="92"/>
      <c r="Q855" s="92"/>
      <c r="R855" s="92"/>
      <c r="S855" s="92"/>
      <c r="T855" s="92"/>
      <c r="U855" s="92"/>
      <c r="V855" s="92"/>
      <c r="W855" s="92"/>
      <c r="X855" s="92"/>
      <c r="Y855" s="92"/>
      <c r="Z855" s="92"/>
    </row>
    <row r="856" spans="1:26" ht="28.5" customHeight="1">
      <c r="A856" s="92"/>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row>
    <row r="857" spans="1:26" ht="28.5" customHeight="1">
      <c r="A857" s="92"/>
      <c r="B857" s="92"/>
      <c r="C857" s="92"/>
      <c r="D857" s="92"/>
      <c r="E857" s="92"/>
      <c r="F857" s="92"/>
      <c r="G857" s="92"/>
      <c r="H857" s="92"/>
      <c r="I857" s="92"/>
      <c r="J857" s="92"/>
      <c r="K857" s="92"/>
      <c r="L857" s="92"/>
      <c r="M857" s="92"/>
      <c r="N857" s="92"/>
      <c r="O857" s="92"/>
      <c r="P857" s="92"/>
      <c r="Q857" s="92"/>
      <c r="R857" s="92"/>
      <c r="S857" s="92"/>
      <c r="T857" s="92"/>
      <c r="U857" s="92"/>
      <c r="V857" s="92"/>
      <c r="W857" s="92"/>
      <c r="X857" s="92"/>
      <c r="Y857" s="92"/>
      <c r="Z857" s="92"/>
    </row>
    <row r="858" spans="1:26" ht="28.5" customHeight="1">
      <c r="A858" s="92"/>
      <c r="B858" s="92"/>
      <c r="C858" s="92"/>
      <c r="D858" s="92"/>
      <c r="E858" s="92"/>
      <c r="F858" s="92"/>
      <c r="G858" s="92"/>
      <c r="H858" s="92"/>
      <c r="I858" s="92"/>
      <c r="J858" s="92"/>
      <c r="K858" s="92"/>
      <c r="L858" s="92"/>
      <c r="M858" s="92"/>
      <c r="N858" s="92"/>
      <c r="O858" s="92"/>
      <c r="P858" s="92"/>
      <c r="Q858" s="92"/>
      <c r="R858" s="92"/>
      <c r="S858" s="92"/>
      <c r="T858" s="92"/>
      <c r="U858" s="92"/>
      <c r="V858" s="92"/>
      <c r="W858" s="92"/>
      <c r="X858" s="92"/>
      <c r="Y858" s="92"/>
      <c r="Z858" s="92"/>
    </row>
    <row r="859" spans="1:26" ht="28.5" customHeight="1">
      <c r="A859" s="92"/>
      <c r="B859" s="92"/>
      <c r="C859" s="92"/>
      <c r="D859" s="92"/>
      <c r="E859" s="92"/>
      <c r="F859" s="92"/>
      <c r="G859" s="92"/>
      <c r="H859" s="92"/>
      <c r="I859" s="92"/>
      <c r="J859" s="92"/>
      <c r="K859" s="92"/>
      <c r="L859" s="92"/>
      <c r="M859" s="92"/>
      <c r="N859" s="92"/>
      <c r="O859" s="92"/>
      <c r="P859" s="92"/>
      <c r="Q859" s="92"/>
      <c r="R859" s="92"/>
      <c r="S859" s="92"/>
      <c r="T859" s="92"/>
      <c r="U859" s="92"/>
      <c r="V859" s="92"/>
      <c r="W859" s="92"/>
      <c r="X859" s="92"/>
      <c r="Y859" s="92"/>
      <c r="Z859" s="92"/>
    </row>
    <row r="860" spans="1:26" ht="28.5" customHeight="1">
      <c r="A860" s="92"/>
      <c r="B860" s="92"/>
      <c r="C860" s="92"/>
      <c r="D860" s="92"/>
      <c r="E860" s="92"/>
      <c r="F860" s="92"/>
      <c r="G860" s="92"/>
      <c r="H860" s="92"/>
      <c r="I860" s="92"/>
      <c r="J860" s="92"/>
      <c r="K860" s="92"/>
      <c r="L860" s="92"/>
      <c r="M860" s="92"/>
      <c r="N860" s="92"/>
      <c r="O860" s="92"/>
      <c r="P860" s="92"/>
      <c r="Q860" s="92"/>
      <c r="R860" s="92"/>
      <c r="S860" s="92"/>
      <c r="T860" s="92"/>
      <c r="U860" s="92"/>
      <c r="V860" s="92"/>
      <c r="W860" s="92"/>
      <c r="X860" s="92"/>
      <c r="Y860" s="92"/>
      <c r="Z860" s="92"/>
    </row>
    <row r="861" spans="1:26" ht="28.5" customHeight="1">
      <c r="A861" s="92"/>
      <c r="B861" s="92"/>
      <c r="C861" s="92"/>
      <c r="D861" s="92"/>
      <c r="E861" s="92"/>
      <c r="F861" s="92"/>
      <c r="G861" s="92"/>
      <c r="H861" s="92"/>
      <c r="I861" s="92"/>
      <c r="J861" s="92"/>
      <c r="K861" s="92"/>
      <c r="L861" s="92"/>
      <c r="M861" s="92"/>
      <c r="N861" s="92"/>
      <c r="O861" s="92"/>
      <c r="P861" s="92"/>
      <c r="Q861" s="92"/>
      <c r="R861" s="92"/>
      <c r="S861" s="92"/>
      <c r="T861" s="92"/>
      <c r="U861" s="92"/>
      <c r="V861" s="92"/>
      <c r="W861" s="92"/>
      <c r="X861" s="92"/>
      <c r="Y861" s="92"/>
      <c r="Z861" s="92"/>
    </row>
    <row r="862" spans="1:26" ht="28.5" customHeight="1">
      <c r="A862" s="92"/>
      <c r="B862" s="92"/>
      <c r="C862" s="92"/>
      <c r="D862" s="92"/>
      <c r="E862" s="92"/>
      <c r="F862" s="92"/>
      <c r="G862" s="92"/>
      <c r="H862" s="92"/>
      <c r="I862" s="92"/>
      <c r="J862" s="92"/>
      <c r="K862" s="92"/>
      <c r="L862" s="92"/>
      <c r="M862" s="92"/>
      <c r="N862" s="92"/>
      <c r="O862" s="92"/>
      <c r="P862" s="92"/>
      <c r="Q862" s="92"/>
      <c r="R862" s="92"/>
      <c r="S862" s="92"/>
      <c r="T862" s="92"/>
      <c r="U862" s="92"/>
      <c r="V862" s="92"/>
      <c r="W862" s="92"/>
      <c r="X862" s="92"/>
      <c r="Y862" s="92"/>
      <c r="Z862" s="92"/>
    </row>
    <row r="863" spans="1:26" ht="28.5" customHeight="1">
      <c r="A863" s="92"/>
      <c r="B863" s="92"/>
      <c r="C863" s="92"/>
      <c r="D863" s="92"/>
      <c r="E863" s="92"/>
      <c r="F863" s="92"/>
      <c r="G863" s="92"/>
      <c r="H863" s="92"/>
      <c r="I863" s="92"/>
      <c r="J863" s="92"/>
      <c r="K863" s="92"/>
      <c r="L863" s="92"/>
      <c r="M863" s="92"/>
      <c r="N863" s="92"/>
      <c r="O863" s="92"/>
      <c r="P863" s="92"/>
      <c r="Q863" s="92"/>
      <c r="R863" s="92"/>
      <c r="S863" s="92"/>
      <c r="T863" s="92"/>
      <c r="U863" s="92"/>
      <c r="V863" s="92"/>
      <c r="W863" s="92"/>
      <c r="X863" s="92"/>
      <c r="Y863" s="92"/>
      <c r="Z863" s="92"/>
    </row>
    <row r="864" spans="1:26" ht="28.5" customHeight="1">
      <c r="A864" s="92"/>
      <c r="B864" s="92"/>
      <c r="C864" s="92"/>
      <c r="D864" s="92"/>
      <c r="E864" s="92"/>
      <c r="F864" s="92"/>
      <c r="G864" s="92"/>
      <c r="H864" s="92"/>
      <c r="I864" s="92"/>
      <c r="J864" s="92"/>
      <c r="K864" s="92"/>
      <c r="L864" s="92"/>
      <c r="M864" s="92"/>
      <c r="N864" s="92"/>
      <c r="O864" s="92"/>
      <c r="P864" s="92"/>
      <c r="Q864" s="92"/>
      <c r="R864" s="92"/>
      <c r="S864" s="92"/>
      <c r="T864" s="92"/>
      <c r="U864" s="92"/>
      <c r="V864" s="92"/>
      <c r="W864" s="92"/>
      <c r="X864" s="92"/>
      <c r="Y864" s="92"/>
      <c r="Z864" s="92"/>
    </row>
    <row r="865" spans="1:26" ht="28.5" customHeight="1">
      <c r="A865" s="92"/>
      <c r="B865" s="92"/>
      <c r="C865" s="92"/>
      <c r="D865" s="92"/>
      <c r="E865" s="92"/>
      <c r="F865" s="92"/>
      <c r="G865" s="92"/>
      <c r="H865" s="92"/>
      <c r="I865" s="92"/>
      <c r="J865" s="92"/>
      <c r="K865" s="92"/>
      <c r="L865" s="92"/>
      <c r="M865" s="92"/>
      <c r="N865" s="92"/>
      <c r="O865" s="92"/>
      <c r="P865" s="92"/>
      <c r="Q865" s="92"/>
      <c r="R865" s="92"/>
      <c r="S865" s="92"/>
      <c r="T865" s="92"/>
      <c r="U865" s="92"/>
      <c r="V865" s="92"/>
      <c r="W865" s="92"/>
      <c r="X865" s="92"/>
      <c r="Y865" s="92"/>
      <c r="Z865" s="92"/>
    </row>
    <row r="866" spans="1:26" ht="28.5" customHeight="1">
      <c r="A866" s="92"/>
      <c r="B866" s="92"/>
      <c r="C866" s="92"/>
      <c r="D866" s="92"/>
      <c r="E866" s="92"/>
      <c r="F866" s="92"/>
      <c r="G866" s="92"/>
      <c r="H866" s="92"/>
      <c r="I866" s="92"/>
      <c r="J866" s="92"/>
      <c r="K866" s="92"/>
      <c r="L866" s="92"/>
      <c r="M866" s="92"/>
      <c r="N866" s="92"/>
      <c r="O866" s="92"/>
      <c r="P866" s="92"/>
      <c r="Q866" s="92"/>
      <c r="R866" s="92"/>
      <c r="S866" s="92"/>
      <c r="T866" s="92"/>
      <c r="U866" s="92"/>
      <c r="V866" s="92"/>
      <c r="W866" s="92"/>
      <c r="X866" s="92"/>
      <c r="Y866" s="92"/>
      <c r="Z866" s="92"/>
    </row>
    <row r="867" spans="1:26" ht="28.5" customHeight="1">
      <c r="A867" s="92"/>
      <c r="B867" s="92"/>
      <c r="C867" s="92"/>
      <c r="D867" s="92"/>
      <c r="E867" s="92"/>
      <c r="F867" s="92"/>
      <c r="G867" s="92"/>
      <c r="H867" s="92"/>
      <c r="I867" s="92"/>
      <c r="J867" s="92"/>
      <c r="K867" s="92"/>
      <c r="L867" s="92"/>
      <c r="M867" s="92"/>
      <c r="N867" s="92"/>
      <c r="O867" s="92"/>
      <c r="P867" s="92"/>
      <c r="Q867" s="92"/>
      <c r="R867" s="92"/>
      <c r="S867" s="92"/>
      <c r="T867" s="92"/>
      <c r="U867" s="92"/>
      <c r="V867" s="92"/>
      <c r="W867" s="92"/>
      <c r="X867" s="92"/>
      <c r="Y867" s="92"/>
      <c r="Z867" s="92"/>
    </row>
    <row r="868" spans="1:26" ht="28.5" customHeight="1">
      <c r="A868" s="92"/>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row>
    <row r="869" spans="1:26" ht="28.5" customHeight="1">
      <c r="A869" s="92"/>
      <c r="B869" s="92"/>
      <c r="C869" s="92"/>
      <c r="D869" s="92"/>
      <c r="E869" s="92"/>
      <c r="F869" s="92"/>
      <c r="G869" s="92"/>
      <c r="H869" s="92"/>
      <c r="I869" s="92"/>
      <c r="J869" s="92"/>
      <c r="K869" s="92"/>
      <c r="L869" s="92"/>
      <c r="M869" s="92"/>
      <c r="N869" s="92"/>
      <c r="O869" s="92"/>
      <c r="P869" s="92"/>
      <c r="Q869" s="92"/>
      <c r="R869" s="92"/>
      <c r="S869" s="92"/>
      <c r="T869" s="92"/>
      <c r="U869" s="92"/>
      <c r="V869" s="92"/>
      <c r="W869" s="92"/>
      <c r="X869" s="92"/>
      <c r="Y869" s="92"/>
      <c r="Z869" s="92"/>
    </row>
    <row r="870" spans="1:26" ht="28.5" customHeight="1">
      <c r="A870" s="92"/>
      <c r="B870" s="92"/>
      <c r="C870" s="92"/>
      <c r="D870" s="92"/>
      <c r="E870" s="92"/>
      <c r="F870" s="92"/>
      <c r="G870" s="92"/>
      <c r="H870" s="92"/>
      <c r="I870" s="92"/>
      <c r="J870" s="92"/>
      <c r="K870" s="92"/>
      <c r="L870" s="92"/>
      <c r="M870" s="92"/>
      <c r="N870" s="92"/>
      <c r="O870" s="92"/>
      <c r="P870" s="92"/>
      <c r="Q870" s="92"/>
      <c r="R870" s="92"/>
      <c r="S870" s="92"/>
      <c r="T870" s="92"/>
      <c r="U870" s="92"/>
      <c r="V870" s="92"/>
      <c r="W870" s="92"/>
      <c r="X870" s="92"/>
      <c r="Y870" s="92"/>
      <c r="Z870" s="92"/>
    </row>
    <row r="871" spans="1:26" ht="28.5" customHeight="1">
      <c r="A871" s="92"/>
      <c r="B871" s="92"/>
      <c r="C871" s="92"/>
      <c r="D871" s="92"/>
      <c r="E871" s="92"/>
      <c r="F871" s="92"/>
      <c r="G871" s="92"/>
      <c r="H871" s="92"/>
      <c r="I871" s="92"/>
      <c r="J871" s="92"/>
      <c r="K871" s="92"/>
      <c r="L871" s="92"/>
      <c r="M871" s="92"/>
      <c r="N871" s="92"/>
      <c r="O871" s="92"/>
      <c r="P871" s="92"/>
      <c r="Q871" s="92"/>
      <c r="R871" s="92"/>
      <c r="S871" s="92"/>
      <c r="T871" s="92"/>
      <c r="U871" s="92"/>
      <c r="V871" s="92"/>
      <c r="W871" s="92"/>
      <c r="X871" s="92"/>
      <c r="Y871" s="92"/>
      <c r="Z871" s="92"/>
    </row>
    <row r="872" spans="1:26" ht="28.5" customHeight="1">
      <c r="A872" s="92"/>
      <c r="B872" s="92"/>
      <c r="C872" s="92"/>
      <c r="D872" s="92"/>
      <c r="E872" s="92"/>
      <c r="F872" s="92"/>
      <c r="G872" s="92"/>
      <c r="H872" s="92"/>
      <c r="I872" s="92"/>
      <c r="J872" s="92"/>
      <c r="K872" s="92"/>
      <c r="L872" s="92"/>
      <c r="M872" s="92"/>
      <c r="N872" s="92"/>
      <c r="O872" s="92"/>
      <c r="P872" s="92"/>
      <c r="Q872" s="92"/>
      <c r="R872" s="92"/>
      <c r="S872" s="92"/>
      <c r="T872" s="92"/>
      <c r="U872" s="92"/>
      <c r="V872" s="92"/>
      <c r="W872" s="92"/>
      <c r="X872" s="92"/>
      <c r="Y872" s="92"/>
      <c r="Z872" s="92"/>
    </row>
    <row r="873" spans="1:26" ht="28.5" customHeight="1">
      <c r="A873" s="92"/>
      <c r="B873" s="92"/>
      <c r="C873" s="92"/>
      <c r="D873" s="92"/>
      <c r="E873" s="92"/>
      <c r="F873" s="92"/>
      <c r="G873" s="92"/>
      <c r="H873" s="92"/>
      <c r="I873" s="92"/>
      <c r="J873" s="92"/>
      <c r="K873" s="92"/>
      <c r="L873" s="92"/>
      <c r="M873" s="92"/>
      <c r="N873" s="92"/>
      <c r="O873" s="92"/>
      <c r="P873" s="92"/>
      <c r="Q873" s="92"/>
      <c r="R873" s="92"/>
      <c r="S873" s="92"/>
      <c r="T873" s="92"/>
      <c r="U873" s="92"/>
      <c r="V873" s="92"/>
      <c r="W873" s="92"/>
      <c r="X873" s="92"/>
      <c r="Y873" s="92"/>
      <c r="Z873" s="92"/>
    </row>
    <row r="874" spans="1:26" ht="28.5" customHeight="1">
      <c r="A874" s="92"/>
      <c r="B874" s="92"/>
      <c r="C874" s="92"/>
      <c r="D874" s="92"/>
      <c r="E874" s="92"/>
      <c r="F874" s="92"/>
      <c r="G874" s="92"/>
      <c r="H874" s="92"/>
      <c r="I874" s="92"/>
      <c r="J874" s="92"/>
      <c r="K874" s="92"/>
      <c r="L874" s="92"/>
      <c r="M874" s="92"/>
      <c r="N874" s="92"/>
      <c r="O874" s="92"/>
      <c r="P874" s="92"/>
      <c r="Q874" s="92"/>
      <c r="R874" s="92"/>
      <c r="S874" s="92"/>
      <c r="T874" s="92"/>
      <c r="U874" s="92"/>
      <c r="V874" s="92"/>
      <c r="W874" s="92"/>
      <c r="X874" s="92"/>
      <c r="Y874" s="92"/>
      <c r="Z874" s="92"/>
    </row>
    <row r="875" spans="1:26" ht="28.5" customHeight="1">
      <c r="A875" s="92"/>
      <c r="B875" s="92"/>
      <c r="C875" s="92"/>
      <c r="D875" s="92"/>
      <c r="E875" s="92"/>
      <c r="F875" s="92"/>
      <c r="G875" s="92"/>
      <c r="H875" s="92"/>
      <c r="I875" s="92"/>
      <c r="J875" s="92"/>
      <c r="K875" s="92"/>
      <c r="L875" s="92"/>
      <c r="M875" s="92"/>
      <c r="N875" s="92"/>
      <c r="O875" s="92"/>
      <c r="P875" s="92"/>
      <c r="Q875" s="92"/>
      <c r="R875" s="92"/>
      <c r="S875" s="92"/>
      <c r="T875" s="92"/>
      <c r="U875" s="92"/>
      <c r="V875" s="92"/>
      <c r="W875" s="92"/>
      <c r="X875" s="92"/>
      <c r="Y875" s="92"/>
      <c r="Z875" s="92"/>
    </row>
    <row r="876" spans="1:26" ht="28.5" customHeight="1">
      <c r="A876" s="92"/>
      <c r="B876" s="92"/>
      <c r="C876" s="92"/>
      <c r="D876" s="92"/>
      <c r="E876" s="92"/>
      <c r="F876" s="92"/>
      <c r="G876" s="92"/>
      <c r="H876" s="92"/>
      <c r="I876" s="92"/>
      <c r="J876" s="92"/>
      <c r="K876" s="92"/>
      <c r="L876" s="92"/>
      <c r="M876" s="92"/>
      <c r="N876" s="92"/>
      <c r="O876" s="92"/>
      <c r="P876" s="92"/>
      <c r="Q876" s="92"/>
      <c r="R876" s="92"/>
      <c r="S876" s="92"/>
      <c r="T876" s="92"/>
      <c r="U876" s="92"/>
      <c r="V876" s="92"/>
      <c r="W876" s="92"/>
      <c r="X876" s="92"/>
      <c r="Y876" s="92"/>
      <c r="Z876" s="92"/>
    </row>
    <row r="877" spans="1:26" ht="28.5" customHeight="1">
      <c r="A877" s="92"/>
      <c r="B877" s="92"/>
      <c r="C877" s="92"/>
      <c r="D877" s="92"/>
      <c r="E877" s="92"/>
      <c r="F877" s="92"/>
      <c r="G877" s="92"/>
      <c r="H877" s="92"/>
      <c r="I877" s="92"/>
      <c r="J877" s="92"/>
      <c r="K877" s="92"/>
      <c r="L877" s="92"/>
      <c r="M877" s="92"/>
      <c r="N877" s="92"/>
      <c r="O877" s="92"/>
      <c r="P877" s="92"/>
      <c r="Q877" s="92"/>
      <c r="R877" s="92"/>
      <c r="S877" s="92"/>
      <c r="T877" s="92"/>
      <c r="U877" s="92"/>
      <c r="V877" s="92"/>
      <c r="W877" s="92"/>
      <c r="X877" s="92"/>
      <c r="Y877" s="92"/>
      <c r="Z877" s="92"/>
    </row>
    <row r="878" spans="1:26" ht="28.5" customHeight="1">
      <c r="A878" s="92"/>
      <c r="B878" s="92"/>
      <c r="C878" s="92"/>
      <c r="D878" s="92"/>
      <c r="E878" s="92"/>
      <c r="F878" s="92"/>
      <c r="G878" s="92"/>
      <c r="H878" s="92"/>
      <c r="I878" s="92"/>
      <c r="J878" s="92"/>
      <c r="K878" s="92"/>
      <c r="L878" s="92"/>
      <c r="M878" s="92"/>
      <c r="N878" s="92"/>
      <c r="O878" s="92"/>
      <c r="P878" s="92"/>
      <c r="Q878" s="92"/>
      <c r="R878" s="92"/>
      <c r="S878" s="92"/>
      <c r="T878" s="92"/>
      <c r="U878" s="92"/>
      <c r="V878" s="92"/>
      <c r="W878" s="92"/>
      <c r="X878" s="92"/>
      <c r="Y878" s="92"/>
      <c r="Z878" s="92"/>
    </row>
    <row r="879" spans="1:26" ht="28.5" customHeight="1">
      <c r="A879" s="92"/>
      <c r="B879" s="92"/>
      <c r="C879" s="92"/>
      <c r="D879" s="92"/>
      <c r="E879" s="92"/>
      <c r="F879" s="92"/>
      <c r="G879" s="92"/>
      <c r="H879" s="92"/>
      <c r="I879" s="92"/>
      <c r="J879" s="92"/>
      <c r="K879" s="92"/>
      <c r="L879" s="92"/>
      <c r="M879" s="92"/>
      <c r="N879" s="92"/>
      <c r="O879" s="92"/>
      <c r="P879" s="92"/>
      <c r="Q879" s="92"/>
      <c r="R879" s="92"/>
      <c r="S879" s="92"/>
      <c r="T879" s="92"/>
      <c r="U879" s="92"/>
      <c r="V879" s="92"/>
      <c r="W879" s="92"/>
      <c r="X879" s="92"/>
      <c r="Y879" s="92"/>
      <c r="Z879" s="92"/>
    </row>
    <row r="880" spans="1:26" ht="28.5" customHeight="1">
      <c r="A880" s="92"/>
      <c r="B880" s="92"/>
      <c r="C880" s="92"/>
      <c r="D880" s="92"/>
      <c r="E880" s="92"/>
      <c r="F880" s="92"/>
      <c r="G880" s="92"/>
      <c r="H880" s="92"/>
      <c r="I880" s="92"/>
      <c r="J880" s="92"/>
      <c r="K880" s="92"/>
      <c r="L880" s="92"/>
      <c r="M880" s="92"/>
      <c r="N880" s="92"/>
      <c r="O880" s="92"/>
      <c r="P880" s="92"/>
      <c r="Q880" s="92"/>
      <c r="R880" s="92"/>
      <c r="S880" s="92"/>
      <c r="T880" s="92"/>
      <c r="U880" s="92"/>
      <c r="V880" s="92"/>
      <c r="W880" s="92"/>
      <c r="X880" s="92"/>
      <c r="Y880" s="92"/>
      <c r="Z880" s="92"/>
    </row>
    <row r="881" spans="1:26" ht="28.5" customHeight="1">
      <c r="A881" s="92"/>
      <c r="B881" s="92"/>
      <c r="C881" s="92"/>
      <c r="D881" s="92"/>
      <c r="E881" s="92"/>
      <c r="F881" s="92"/>
      <c r="G881" s="92"/>
      <c r="H881" s="92"/>
      <c r="I881" s="92"/>
      <c r="J881" s="92"/>
      <c r="K881" s="92"/>
      <c r="L881" s="92"/>
      <c r="M881" s="92"/>
      <c r="N881" s="92"/>
      <c r="O881" s="92"/>
      <c r="P881" s="92"/>
      <c r="Q881" s="92"/>
      <c r="R881" s="92"/>
      <c r="S881" s="92"/>
      <c r="T881" s="92"/>
      <c r="U881" s="92"/>
      <c r="V881" s="92"/>
      <c r="W881" s="92"/>
      <c r="X881" s="92"/>
      <c r="Y881" s="92"/>
      <c r="Z881" s="92"/>
    </row>
    <row r="882" spans="1:26" ht="28.5" customHeight="1">
      <c r="A882" s="92"/>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row>
    <row r="883" spans="1:26" ht="28.5" customHeight="1">
      <c r="A883" s="92"/>
      <c r="B883" s="92"/>
      <c r="C883" s="92"/>
      <c r="D883" s="92"/>
      <c r="E883" s="92"/>
      <c r="F883" s="92"/>
      <c r="G883" s="92"/>
      <c r="H883" s="92"/>
      <c r="I883" s="92"/>
      <c r="J883" s="92"/>
      <c r="K883" s="92"/>
      <c r="L883" s="92"/>
      <c r="M883" s="92"/>
      <c r="N883" s="92"/>
      <c r="O883" s="92"/>
      <c r="P883" s="92"/>
      <c r="Q883" s="92"/>
      <c r="R883" s="92"/>
      <c r="S883" s="92"/>
      <c r="T883" s="92"/>
      <c r="U883" s="92"/>
      <c r="V883" s="92"/>
      <c r="W883" s="92"/>
      <c r="X883" s="92"/>
      <c r="Y883" s="92"/>
      <c r="Z883" s="92"/>
    </row>
    <row r="884" spans="1:26" ht="28.5" customHeight="1">
      <c r="A884" s="92"/>
      <c r="B884" s="92"/>
      <c r="C884" s="92"/>
      <c r="D884" s="92"/>
      <c r="E884" s="92"/>
      <c r="F884" s="92"/>
      <c r="G884" s="92"/>
      <c r="H884" s="92"/>
      <c r="I884" s="92"/>
      <c r="J884" s="92"/>
      <c r="K884" s="92"/>
      <c r="L884" s="92"/>
      <c r="M884" s="92"/>
      <c r="N884" s="92"/>
      <c r="O884" s="92"/>
      <c r="P884" s="92"/>
      <c r="Q884" s="92"/>
      <c r="R884" s="92"/>
      <c r="S884" s="92"/>
      <c r="T884" s="92"/>
      <c r="U884" s="92"/>
      <c r="V884" s="92"/>
      <c r="W884" s="92"/>
      <c r="X884" s="92"/>
      <c r="Y884" s="92"/>
      <c r="Z884" s="92"/>
    </row>
    <row r="885" spans="1:26" ht="28.5" customHeight="1">
      <c r="A885" s="92"/>
      <c r="B885" s="92"/>
      <c r="C885" s="92"/>
      <c r="D885" s="92"/>
      <c r="E885" s="92"/>
      <c r="F885" s="92"/>
      <c r="G885" s="92"/>
      <c r="H885" s="92"/>
      <c r="I885" s="92"/>
      <c r="J885" s="92"/>
      <c r="K885" s="92"/>
      <c r="L885" s="92"/>
      <c r="M885" s="92"/>
      <c r="N885" s="92"/>
      <c r="O885" s="92"/>
      <c r="P885" s="92"/>
      <c r="Q885" s="92"/>
      <c r="R885" s="92"/>
      <c r="S885" s="92"/>
      <c r="T885" s="92"/>
      <c r="U885" s="92"/>
      <c r="V885" s="92"/>
      <c r="W885" s="92"/>
      <c r="X885" s="92"/>
      <c r="Y885" s="92"/>
      <c r="Z885" s="92"/>
    </row>
    <row r="886" spans="1:26" ht="28.5" customHeight="1">
      <c r="A886" s="92"/>
      <c r="B886" s="92"/>
      <c r="C886" s="92"/>
      <c r="D886" s="92"/>
      <c r="E886" s="92"/>
      <c r="F886" s="92"/>
      <c r="G886" s="92"/>
      <c r="H886" s="92"/>
      <c r="I886" s="92"/>
      <c r="J886" s="92"/>
      <c r="K886" s="92"/>
      <c r="L886" s="92"/>
      <c r="M886" s="92"/>
      <c r="N886" s="92"/>
      <c r="O886" s="92"/>
      <c r="P886" s="92"/>
      <c r="Q886" s="92"/>
      <c r="R886" s="92"/>
      <c r="S886" s="92"/>
      <c r="T886" s="92"/>
      <c r="U886" s="92"/>
      <c r="V886" s="92"/>
      <c r="W886" s="92"/>
      <c r="X886" s="92"/>
      <c r="Y886" s="92"/>
      <c r="Z886" s="92"/>
    </row>
    <row r="887" spans="1:26" ht="28.5" customHeight="1">
      <c r="A887" s="92"/>
      <c r="B887" s="92"/>
      <c r="C887" s="92"/>
      <c r="D887" s="92"/>
      <c r="E887" s="92"/>
      <c r="F887" s="92"/>
      <c r="G887" s="92"/>
      <c r="H887" s="92"/>
      <c r="I887" s="92"/>
      <c r="J887" s="92"/>
      <c r="K887" s="92"/>
      <c r="L887" s="92"/>
      <c r="M887" s="92"/>
      <c r="N887" s="92"/>
      <c r="O887" s="92"/>
      <c r="P887" s="92"/>
      <c r="Q887" s="92"/>
      <c r="R887" s="92"/>
      <c r="S887" s="92"/>
      <c r="T887" s="92"/>
      <c r="U887" s="92"/>
      <c r="V887" s="92"/>
      <c r="W887" s="92"/>
      <c r="X887" s="92"/>
      <c r="Y887" s="92"/>
      <c r="Z887" s="92"/>
    </row>
    <row r="888" spans="1:26" ht="28.5" customHeight="1">
      <c r="A888" s="92"/>
      <c r="B888" s="92"/>
      <c r="C888" s="92"/>
      <c r="D888" s="92"/>
      <c r="E888" s="92"/>
      <c r="F888" s="92"/>
      <c r="G888" s="92"/>
      <c r="H888" s="92"/>
      <c r="I888" s="92"/>
      <c r="J888" s="92"/>
      <c r="K888" s="92"/>
      <c r="L888" s="92"/>
      <c r="M888" s="92"/>
      <c r="N888" s="92"/>
      <c r="O888" s="92"/>
      <c r="P888" s="92"/>
      <c r="Q888" s="92"/>
      <c r="R888" s="92"/>
      <c r="S888" s="92"/>
      <c r="T888" s="92"/>
      <c r="U888" s="92"/>
      <c r="V888" s="92"/>
      <c r="W888" s="92"/>
      <c r="X888" s="92"/>
      <c r="Y888" s="92"/>
      <c r="Z888" s="92"/>
    </row>
    <row r="889" spans="1:26" ht="28.5" customHeight="1">
      <c r="A889" s="92"/>
      <c r="B889" s="92"/>
      <c r="C889" s="92"/>
      <c r="D889" s="92"/>
      <c r="E889" s="92"/>
      <c r="F889" s="92"/>
      <c r="G889" s="92"/>
      <c r="H889" s="92"/>
      <c r="I889" s="92"/>
      <c r="J889" s="92"/>
      <c r="K889" s="92"/>
      <c r="L889" s="92"/>
      <c r="M889" s="92"/>
      <c r="N889" s="92"/>
      <c r="O889" s="92"/>
      <c r="P889" s="92"/>
      <c r="Q889" s="92"/>
      <c r="R889" s="92"/>
      <c r="S889" s="92"/>
      <c r="T889" s="92"/>
      <c r="U889" s="92"/>
      <c r="V889" s="92"/>
      <c r="W889" s="92"/>
      <c r="X889" s="92"/>
      <c r="Y889" s="92"/>
      <c r="Z889" s="92"/>
    </row>
    <row r="890" spans="1:26" ht="28.5" customHeight="1">
      <c r="A890" s="92"/>
      <c r="B890" s="92"/>
      <c r="C890" s="92"/>
      <c r="D890" s="92"/>
      <c r="E890" s="92"/>
      <c r="F890" s="92"/>
      <c r="G890" s="92"/>
      <c r="H890" s="92"/>
      <c r="I890" s="92"/>
      <c r="J890" s="92"/>
      <c r="K890" s="92"/>
      <c r="L890" s="92"/>
      <c r="M890" s="92"/>
      <c r="N890" s="92"/>
      <c r="O890" s="92"/>
      <c r="P890" s="92"/>
      <c r="Q890" s="92"/>
      <c r="R890" s="92"/>
      <c r="S890" s="92"/>
      <c r="T890" s="92"/>
      <c r="U890" s="92"/>
      <c r="V890" s="92"/>
      <c r="W890" s="92"/>
      <c r="X890" s="92"/>
      <c r="Y890" s="92"/>
      <c r="Z890" s="92"/>
    </row>
    <row r="891" spans="1:26" ht="28.5" customHeight="1">
      <c r="A891" s="92"/>
      <c r="B891" s="92"/>
      <c r="C891" s="92"/>
      <c r="D891" s="92"/>
      <c r="E891" s="92"/>
      <c r="F891" s="92"/>
      <c r="G891" s="92"/>
      <c r="H891" s="92"/>
      <c r="I891" s="92"/>
      <c r="J891" s="92"/>
      <c r="K891" s="92"/>
      <c r="L891" s="92"/>
      <c r="M891" s="92"/>
      <c r="N891" s="92"/>
      <c r="O891" s="92"/>
      <c r="P891" s="92"/>
      <c r="Q891" s="92"/>
      <c r="R891" s="92"/>
      <c r="S891" s="92"/>
      <c r="T891" s="92"/>
      <c r="U891" s="92"/>
      <c r="V891" s="92"/>
      <c r="W891" s="92"/>
      <c r="X891" s="92"/>
      <c r="Y891" s="92"/>
      <c r="Z891" s="92"/>
    </row>
    <row r="892" spans="1:26" ht="28.5" customHeight="1">
      <c r="A892" s="92"/>
      <c r="B892" s="92"/>
      <c r="C892" s="92"/>
      <c r="D892" s="92"/>
      <c r="E892" s="92"/>
      <c r="F892" s="92"/>
      <c r="G892" s="92"/>
      <c r="H892" s="92"/>
      <c r="I892" s="92"/>
      <c r="J892" s="92"/>
      <c r="K892" s="92"/>
      <c r="L892" s="92"/>
      <c r="M892" s="92"/>
      <c r="N892" s="92"/>
      <c r="O892" s="92"/>
      <c r="P892" s="92"/>
      <c r="Q892" s="92"/>
      <c r="R892" s="92"/>
      <c r="S892" s="92"/>
      <c r="T892" s="92"/>
      <c r="U892" s="92"/>
      <c r="V892" s="92"/>
      <c r="W892" s="92"/>
      <c r="X892" s="92"/>
      <c r="Y892" s="92"/>
      <c r="Z892" s="92"/>
    </row>
    <row r="893" spans="1:26" ht="28.5" customHeight="1">
      <c r="A893" s="92"/>
      <c r="B893" s="92"/>
      <c r="C893" s="92"/>
      <c r="D893" s="92"/>
      <c r="E893" s="92"/>
      <c r="F893" s="92"/>
      <c r="G893" s="92"/>
      <c r="H893" s="92"/>
      <c r="I893" s="92"/>
      <c r="J893" s="92"/>
      <c r="K893" s="92"/>
      <c r="L893" s="92"/>
      <c r="M893" s="92"/>
      <c r="N893" s="92"/>
      <c r="O893" s="92"/>
      <c r="P893" s="92"/>
      <c r="Q893" s="92"/>
      <c r="R893" s="92"/>
      <c r="S893" s="92"/>
      <c r="T893" s="92"/>
      <c r="U893" s="92"/>
      <c r="V893" s="92"/>
      <c r="W893" s="92"/>
      <c r="X893" s="92"/>
      <c r="Y893" s="92"/>
      <c r="Z893" s="92"/>
    </row>
    <row r="894" spans="1:26" ht="28.5" customHeight="1">
      <c r="A894" s="92"/>
      <c r="B894" s="92"/>
      <c r="C894" s="92"/>
      <c r="D894" s="92"/>
      <c r="E894" s="92"/>
      <c r="F894" s="92"/>
      <c r="G894" s="92"/>
      <c r="H894" s="92"/>
      <c r="I894" s="92"/>
      <c r="J894" s="92"/>
      <c r="K894" s="92"/>
      <c r="L894" s="92"/>
      <c r="M894" s="92"/>
      <c r="N894" s="92"/>
      <c r="O894" s="92"/>
      <c r="P894" s="92"/>
      <c r="Q894" s="92"/>
      <c r="R894" s="92"/>
      <c r="S894" s="92"/>
      <c r="T894" s="92"/>
      <c r="U894" s="92"/>
      <c r="V894" s="92"/>
      <c r="W894" s="92"/>
      <c r="X894" s="92"/>
      <c r="Y894" s="92"/>
      <c r="Z894" s="92"/>
    </row>
    <row r="895" spans="1:26" ht="28.5" customHeight="1">
      <c r="A895" s="92"/>
      <c r="B895" s="92"/>
      <c r="C895" s="92"/>
      <c r="D895" s="92"/>
      <c r="E895" s="92"/>
      <c r="F895" s="92"/>
      <c r="G895" s="92"/>
      <c r="H895" s="92"/>
      <c r="I895" s="92"/>
      <c r="J895" s="92"/>
      <c r="K895" s="92"/>
      <c r="L895" s="92"/>
      <c r="M895" s="92"/>
      <c r="N895" s="92"/>
      <c r="O895" s="92"/>
      <c r="P895" s="92"/>
      <c r="Q895" s="92"/>
      <c r="R895" s="92"/>
      <c r="S895" s="92"/>
      <c r="T895" s="92"/>
      <c r="U895" s="92"/>
      <c r="V895" s="92"/>
      <c r="W895" s="92"/>
      <c r="X895" s="92"/>
      <c r="Y895" s="92"/>
      <c r="Z895" s="92"/>
    </row>
    <row r="896" spans="1:26" ht="28.5" customHeight="1">
      <c r="A896" s="92"/>
      <c r="B896" s="92"/>
      <c r="C896" s="92"/>
      <c r="D896" s="92"/>
      <c r="E896" s="92"/>
      <c r="F896" s="92"/>
      <c r="G896" s="92"/>
      <c r="H896" s="92"/>
      <c r="I896" s="92"/>
      <c r="J896" s="92"/>
      <c r="K896" s="92"/>
      <c r="L896" s="92"/>
      <c r="M896" s="92"/>
      <c r="N896" s="92"/>
      <c r="O896" s="92"/>
      <c r="P896" s="92"/>
      <c r="Q896" s="92"/>
      <c r="R896" s="92"/>
      <c r="S896" s="92"/>
      <c r="T896" s="92"/>
      <c r="U896" s="92"/>
      <c r="V896" s="92"/>
      <c r="W896" s="92"/>
      <c r="X896" s="92"/>
      <c r="Y896" s="92"/>
      <c r="Z896" s="92"/>
    </row>
    <row r="897" spans="1:26" ht="28.5" customHeight="1">
      <c r="A897" s="92"/>
      <c r="B897" s="92"/>
      <c r="C897" s="92"/>
      <c r="D897" s="92"/>
      <c r="E897" s="92"/>
      <c r="F897" s="92"/>
      <c r="G897" s="92"/>
      <c r="H897" s="92"/>
      <c r="I897" s="92"/>
      <c r="J897" s="92"/>
      <c r="K897" s="92"/>
      <c r="L897" s="92"/>
      <c r="M897" s="92"/>
      <c r="N897" s="92"/>
      <c r="O897" s="92"/>
      <c r="P897" s="92"/>
      <c r="Q897" s="92"/>
      <c r="R897" s="92"/>
      <c r="S897" s="92"/>
      <c r="T897" s="92"/>
      <c r="U897" s="92"/>
      <c r="V897" s="92"/>
      <c r="W897" s="92"/>
      <c r="X897" s="92"/>
      <c r="Y897" s="92"/>
      <c r="Z897" s="92"/>
    </row>
    <row r="898" spans="1:26" ht="28.5" customHeight="1">
      <c r="A898" s="92"/>
      <c r="B898" s="92"/>
      <c r="C898" s="92"/>
      <c r="D898" s="92"/>
      <c r="E898" s="92"/>
      <c r="F898" s="92"/>
      <c r="G898" s="92"/>
      <c r="H898" s="92"/>
      <c r="I898" s="92"/>
      <c r="J898" s="92"/>
      <c r="K898" s="92"/>
      <c r="L898" s="92"/>
      <c r="M898" s="92"/>
      <c r="N898" s="92"/>
      <c r="O898" s="92"/>
      <c r="P898" s="92"/>
      <c r="Q898" s="92"/>
      <c r="R898" s="92"/>
      <c r="S898" s="92"/>
      <c r="T898" s="92"/>
      <c r="U898" s="92"/>
      <c r="V898" s="92"/>
      <c r="W898" s="92"/>
      <c r="X898" s="92"/>
      <c r="Y898" s="92"/>
      <c r="Z898" s="92"/>
    </row>
    <row r="899" spans="1:26" ht="28.5" customHeight="1">
      <c r="A899" s="92"/>
      <c r="B899" s="92"/>
      <c r="C899" s="92"/>
      <c r="D899" s="92"/>
      <c r="E899" s="92"/>
      <c r="F899" s="92"/>
      <c r="G899" s="92"/>
      <c r="H899" s="92"/>
      <c r="I899" s="92"/>
      <c r="J899" s="92"/>
      <c r="K899" s="92"/>
      <c r="L899" s="92"/>
      <c r="M899" s="92"/>
      <c r="N899" s="92"/>
      <c r="O899" s="92"/>
      <c r="P899" s="92"/>
      <c r="Q899" s="92"/>
      <c r="R899" s="92"/>
      <c r="S899" s="92"/>
      <c r="T899" s="92"/>
      <c r="U899" s="92"/>
      <c r="V899" s="92"/>
      <c r="W899" s="92"/>
      <c r="X899" s="92"/>
      <c r="Y899" s="92"/>
      <c r="Z899" s="92"/>
    </row>
    <row r="900" spans="1:26" ht="28.5" customHeight="1">
      <c r="A900" s="92"/>
      <c r="B900" s="92"/>
      <c r="C900" s="92"/>
      <c r="D900" s="92"/>
      <c r="E900" s="92"/>
      <c r="F900" s="92"/>
      <c r="G900" s="92"/>
      <c r="H900" s="92"/>
      <c r="I900" s="92"/>
      <c r="J900" s="92"/>
      <c r="K900" s="92"/>
      <c r="L900" s="92"/>
      <c r="M900" s="92"/>
      <c r="N900" s="92"/>
      <c r="O900" s="92"/>
      <c r="P900" s="92"/>
      <c r="Q900" s="92"/>
      <c r="R900" s="92"/>
      <c r="S900" s="92"/>
      <c r="T900" s="92"/>
      <c r="U900" s="92"/>
      <c r="V900" s="92"/>
      <c r="W900" s="92"/>
      <c r="X900" s="92"/>
      <c r="Y900" s="92"/>
      <c r="Z900" s="92"/>
    </row>
    <row r="901" spans="1:26" ht="28.5" customHeight="1">
      <c r="A901" s="92"/>
      <c r="B901" s="92"/>
      <c r="C901" s="92"/>
      <c r="D901" s="92"/>
      <c r="E901" s="92"/>
      <c r="F901" s="92"/>
      <c r="G901" s="92"/>
      <c r="H901" s="92"/>
      <c r="I901" s="92"/>
      <c r="J901" s="92"/>
      <c r="K901" s="92"/>
      <c r="L901" s="92"/>
      <c r="M901" s="92"/>
      <c r="N901" s="92"/>
      <c r="O901" s="92"/>
      <c r="P901" s="92"/>
      <c r="Q901" s="92"/>
      <c r="R901" s="92"/>
      <c r="S901" s="92"/>
      <c r="T901" s="92"/>
      <c r="U901" s="92"/>
      <c r="V901" s="92"/>
      <c r="W901" s="92"/>
      <c r="X901" s="92"/>
      <c r="Y901" s="92"/>
      <c r="Z901" s="92"/>
    </row>
    <row r="902" spans="1:26" ht="28.5" customHeight="1">
      <c r="A902" s="92"/>
      <c r="B902" s="92"/>
      <c r="C902" s="92"/>
      <c r="D902" s="92"/>
      <c r="E902" s="92"/>
      <c r="F902" s="92"/>
      <c r="G902" s="92"/>
      <c r="H902" s="92"/>
      <c r="I902" s="92"/>
      <c r="J902" s="92"/>
      <c r="K902" s="92"/>
      <c r="L902" s="92"/>
      <c r="M902" s="92"/>
      <c r="N902" s="92"/>
      <c r="O902" s="92"/>
      <c r="P902" s="92"/>
      <c r="Q902" s="92"/>
      <c r="R902" s="92"/>
      <c r="S902" s="92"/>
      <c r="T902" s="92"/>
      <c r="U902" s="92"/>
      <c r="V902" s="92"/>
      <c r="W902" s="92"/>
      <c r="X902" s="92"/>
      <c r="Y902" s="92"/>
      <c r="Z902" s="92"/>
    </row>
    <row r="903" spans="1:26" ht="28.5" customHeight="1">
      <c r="A903" s="92"/>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row>
    <row r="904" spans="1:26" ht="28.5" customHeight="1">
      <c r="A904" s="92"/>
      <c r="B904" s="92"/>
      <c r="C904" s="92"/>
      <c r="D904" s="92"/>
      <c r="E904" s="92"/>
      <c r="F904" s="92"/>
      <c r="G904" s="92"/>
      <c r="H904" s="92"/>
      <c r="I904" s="92"/>
      <c r="J904" s="92"/>
      <c r="K904" s="92"/>
      <c r="L904" s="92"/>
      <c r="M904" s="92"/>
      <c r="N904" s="92"/>
      <c r="O904" s="92"/>
      <c r="P904" s="92"/>
      <c r="Q904" s="92"/>
      <c r="R904" s="92"/>
      <c r="S904" s="92"/>
      <c r="T904" s="92"/>
      <c r="U904" s="92"/>
      <c r="V904" s="92"/>
      <c r="W904" s="92"/>
      <c r="X904" s="92"/>
      <c r="Y904" s="92"/>
      <c r="Z904" s="92"/>
    </row>
    <row r="905" spans="1:26" ht="28.5" customHeight="1">
      <c r="A905" s="92"/>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row>
    <row r="906" spans="1:26" ht="28.5" customHeight="1">
      <c r="A906" s="92"/>
      <c r="B906" s="92"/>
      <c r="C906" s="92"/>
      <c r="D906" s="92"/>
      <c r="E906" s="92"/>
      <c r="F906" s="92"/>
      <c r="G906" s="92"/>
      <c r="H906" s="92"/>
      <c r="I906" s="92"/>
      <c r="J906" s="92"/>
      <c r="K906" s="92"/>
      <c r="L906" s="92"/>
      <c r="M906" s="92"/>
      <c r="N906" s="92"/>
      <c r="O906" s="92"/>
      <c r="P906" s="92"/>
      <c r="Q906" s="92"/>
      <c r="R906" s="92"/>
      <c r="S906" s="92"/>
      <c r="T906" s="92"/>
      <c r="U906" s="92"/>
      <c r="V906" s="92"/>
      <c r="W906" s="92"/>
      <c r="X906" s="92"/>
      <c r="Y906" s="92"/>
      <c r="Z906" s="92"/>
    </row>
    <row r="907" spans="1:26" ht="28.5" customHeight="1">
      <c r="A907" s="92"/>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row>
    <row r="908" spans="1:26" ht="28.5" customHeight="1">
      <c r="A908" s="92"/>
      <c r="B908" s="92"/>
      <c r="C908" s="92"/>
      <c r="D908" s="92"/>
      <c r="E908" s="92"/>
      <c r="F908" s="92"/>
      <c r="G908" s="92"/>
      <c r="H908" s="92"/>
      <c r="I908" s="92"/>
      <c r="J908" s="92"/>
      <c r="K908" s="92"/>
      <c r="L908" s="92"/>
      <c r="M908" s="92"/>
      <c r="N908" s="92"/>
      <c r="O908" s="92"/>
      <c r="P908" s="92"/>
      <c r="Q908" s="92"/>
      <c r="R908" s="92"/>
      <c r="S908" s="92"/>
      <c r="T908" s="92"/>
      <c r="U908" s="92"/>
      <c r="V908" s="92"/>
      <c r="W908" s="92"/>
      <c r="X908" s="92"/>
      <c r="Y908" s="92"/>
      <c r="Z908" s="92"/>
    </row>
    <row r="909" spans="1:26" ht="28.5" customHeight="1">
      <c r="A909" s="92"/>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row>
    <row r="910" spans="1:26" ht="28.5" customHeight="1">
      <c r="A910" s="92"/>
      <c r="B910" s="92"/>
      <c r="C910" s="92"/>
      <c r="D910" s="92"/>
      <c r="E910" s="92"/>
      <c r="F910" s="92"/>
      <c r="G910" s="92"/>
      <c r="H910" s="92"/>
      <c r="I910" s="92"/>
      <c r="J910" s="92"/>
      <c r="K910" s="92"/>
      <c r="L910" s="92"/>
      <c r="M910" s="92"/>
      <c r="N910" s="92"/>
      <c r="O910" s="92"/>
      <c r="P910" s="92"/>
      <c r="Q910" s="92"/>
      <c r="R910" s="92"/>
      <c r="S910" s="92"/>
      <c r="T910" s="92"/>
      <c r="U910" s="92"/>
      <c r="V910" s="92"/>
      <c r="W910" s="92"/>
      <c r="X910" s="92"/>
      <c r="Y910" s="92"/>
      <c r="Z910" s="92"/>
    </row>
    <row r="911" spans="1:26" ht="28.5" customHeight="1">
      <c r="A911" s="92"/>
      <c r="B911" s="92"/>
      <c r="C911" s="92"/>
      <c r="D911" s="92"/>
      <c r="E911" s="92"/>
      <c r="F911" s="92"/>
      <c r="G911" s="92"/>
      <c r="H911" s="92"/>
      <c r="I911" s="92"/>
      <c r="J911" s="92"/>
      <c r="K911" s="92"/>
      <c r="L911" s="92"/>
      <c r="M911" s="92"/>
      <c r="N911" s="92"/>
      <c r="O911" s="92"/>
      <c r="P911" s="92"/>
      <c r="Q911" s="92"/>
      <c r="R911" s="92"/>
      <c r="S911" s="92"/>
      <c r="T911" s="92"/>
      <c r="U911" s="92"/>
      <c r="V911" s="92"/>
      <c r="W911" s="92"/>
      <c r="X911" s="92"/>
      <c r="Y911" s="92"/>
      <c r="Z911" s="92"/>
    </row>
    <row r="912" spans="1:26" ht="28.5" customHeight="1">
      <c r="A912" s="92"/>
      <c r="B912" s="92"/>
      <c r="C912" s="92"/>
      <c r="D912" s="92"/>
      <c r="E912" s="92"/>
      <c r="F912" s="92"/>
      <c r="G912" s="92"/>
      <c r="H912" s="92"/>
      <c r="I912" s="92"/>
      <c r="J912" s="92"/>
      <c r="K912" s="92"/>
      <c r="L912" s="92"/>
      <c r="M912" s="92"/>
      <c r="N912" s="92"/>
      <c r="O912" s="92"/>
      <c r="P912" s="92"/>
      <c r="Q912" s="92"/>
      <c r="R912" s="92"/>
      <c r="S912" s="92"/>
      <c r="T912" s="92"/>
      <c r="U912" s="92"/>
      <c r="V912" s="92"/>
      <c r="W912" s="92"/>
      <c r="X912" s="92"/>
      <c r="Y912" s="92"/>
      <c r="Z912" s="92"/>
    </row>
    <row r="913" spans="1:26" ht="28.5" customHeight="1">
      <c r="A913" s="92"/>
      <c r="B913" s="92"/>
      <c r="C913" s="92"/>
      <c r="D913" s="92"/>
      <c r="E913" s="92"/>
      <c r="F913" s="92"/>
      <c r="G913" s="92"/>
      <c r="H913" s="92"/>
      <c r="I913" s="92"/>
      <c r="J913" s="92"/>
      <c r="K913" s="92"/>
      <c r="L913" s="92"/>
      <c r="M913" s="92"/>
      <c r="N913" s="92"/>
      <c r="O913" s="92"/>
      <c r="P913" s="92"/>
      <c r="Q913" s="92"/>
      <c r="R913" s="92"/>
      <c r="S913" s="92"/>
      <c r="T913" s="92"/>
      <c r="U913" s="92"/>
      <c r="V913" s="92"/>
      <c r="W913" s="92"/>
      <c r="X913" s="92"/>
      <c r="Y913" s="92"/>
      <c r="Z913" s="92"/>
    </row>
    <row r="914" spans="1:26" ht="28.5" customHeight="1">
      <c r="A914" s="92"/>
      <c r="B914" s="92"/>
      <c r="C914" s="92"/>
      <c r="D914" s="92"/>
      <c r="E914" s="92"/>
      <c r="F914" s="92"/>
      <c r="G914" s="92"/>
      <c r="H914" s="92"/>
      <c r="I914" s="92"/>
      <c r="J914" s="92"/>
      <c r="K914" s="92"/>
      <c r="L914" s="92"/>
      <c r="M914" s="92"/>
      <c r="N914" s="92"/>
      <c r="O914" s="92"/>
      <c r="P914" s="92"/>
      <c r="Q914" s="92"/>
      <c r="R914" s="92"/>
      <c r="S914" s="92"/>
      <c r="T914" s="92"/>
      <c r="U914" s="92"/>
      <c r="V914" s="92"/>
      <c r="W914" s="92"/>
      <c r="X914" s="92"/>
      <c r="Y914" s="92"/>
      <c r="Z914" s="92"/>
    </row>
    <row r="915" spans="1:26" ht="28.5" customHeight="1">
      <c r="A915" s="92"/>
      <c r="B915" s="92"/>
      <c r="C915" s="92"/>
      <c r="D915" s="92"/>
      <c r="E915" s="92"/>
      <c r="F915" s="92"/>
      <c r="G915" s="92"/>
      <c r="H915" s="92"/>
      <c r="I915" s="92"/>
      <c r="J915" s="92"/>
      <c r="K915" s="92"/>
      <c r="L915" s="92"/>
      <c r="M915" s="92"/>
      <c r="N915" s="92"/>
      <c r="O915" s="92"/>
      <c r="P915" s="92"/>
      <c r="Q915" s="92"/>
      <c r="R915" s="92"/>
      <c r="S915" s="92"/>
      <c r="T915" s="92"/>
      <c r="U915" s="92"/>
      <c r="V915" s="92"/>
      <c r="W915" s="92"/>
      <c r="X915" s="92"/>
      <c r="Y915" s="92"/>
      <c r="Z915" s="92"/>
    </row>
    <row r="916" spans="1:26" ht="28.5" customHeight="1">
      <c r="A916" s="92"/>
      <c r="B916" s="92"/>
      <c r="C916" s="92"/>
      <c r="D916" s="92"/>
      <c r="E916" s="92"/>
      <c r="F916" s="92"/>
      <c r="G916" s="92"/>
      <c r="H916" s="92"/>
      <c r="I916" s="92"/>
      <c r="J916" s="92"/>
      <c r="K916" s="92"/>
      <c r="L916" s="92"/>
      <c r="M916" s="92"/>
      <c r="N916" s="92"/>
      <c r="O916" s="92"/>
      <c r="P916" s="92"/>
      <c r="Q916" s="92"/>
      <c r="R916" s="92"/>
      <c r="S916" s="92"/>
      <c r="T916" s="92"/>
      <c r="U916" s="92"/>
      <c r="V916" s="92"/>
      <c r="W916" s="92"/>
      <c r="X916" s="92"/>
      <c r="Y916" s="92"/>
      <c r="Z916" s="92"/>
    </row>
    <row r="917" spans="1:26" ht="28.5" customHeight="1">
      <c r="A917" s="92"/>
      <c r="B917" s="92"/>
      <c r="C917" s="92"/>
      <c r="D917" s="92"/>
      <c r="E917" s="92"/>
      <c r="F917" s="92"/>
      <c r="G917" s="92"/>
      <c r="H917" s="92"/>
      <c r="I917" s="92"/>
      <c r="J917" s="92"/>
      <c r="K917" s="92"/>
      <c r="L917" s="92"/>
      <c r="M917" s="92"/>
      <c r="N917" s="92"/>
      <c r="O917" s="92"/>
      <c r="P917" s="92"/>
      <c r="Q917" s="92"/>
      <c r="R917" s="92"/>
      <c r="S917" s="92"/>
      <c r="T917" s="92"/>
      <c r="U917" s="92"/>
      <c r="V917" s="92"/>
      <c r="W917" s="92"/>
      <c r="X917" s="92"/>
      <c r="Y917" s="92"/>
      <c r="Z917" s="92"/>
    </row>
    <row r="918" spans="1:26" ht="28.5" customHeight="1">
      <c r="A918" s="92"/>
      <c r="B918" s="92"/>
      <c r="C918" s="92"/>
      <c r="D918" s="92"/>
      <c r="E918" s="92"/>
      <c r="F918" s="92"/>
      <c r="G918" s="92"/>
      <c r="H918" s="92"/>
      <c r="I918" s="92"/>
      <c r="J918" s="92"/>
      <c r="K918" s="92"/>
      <c r="L918" s="92"/>
      <c r="M918" s="92"/>
      <c r="N918" s="92"/>
      <c r="O918" s="92"/>
      <c r="P918" s="92"/>
      <c r="Q918" s="92"/>
      <c r="R918" s="92"/>
      <c r="S918" s="92"/>
      <c r="T918" s="92"/>
      <c r="U918" s="92"/>
      <c r="V918" s="92"/>
      <c r="W918" s="92"/>
      <c r="X918" s="92"/>
      <c r="Y918" s="92"/>
      <c r="Z918" s="92"/>
    </row>
    <row r="919" spans="1:26" ht="28.5" customHeight="1">
      <c r="A919" s="92"/>
      <c r="B919" s="92"/>
      <c r="C919" s="92"/>
      <c r="D919" s="92"/>
      <c r="E919" s="92"/>
      <c r="F919" s="92"/>
      <c r="G919" s="92"/>
      <c r="H919" s="92"/>
      <c r="I919" s="92"/>
      <c r="J919" s="92"/>
      <c r="K919" s="92"/>
      <c r="L919" s="92"/>
      <c r="M919" s="92"/>
      <c r="N919" s="92"/>
      <c r="O919" s="92"/>
      <c r="P919" s="92"/>
      <c r="Q919" s="92"/>
      <c r="R919" s="92"/>
      <c r="S919" s="92"/>
      <c r="T919" s="92"/>
      <c r="U919" s="92"/>
      <c r="V919" s="92"/>
      <c r="W919" s="92"/>
      <c r="X919" s="92"/>
      <c r="Y919" s="92"/>
      <c r="Z919" s="92"/>
    </row>
    <row r="920" spans="1:26" ht="28.5" customHeight="1">
      <c r="A920" s="92"/>
      <c r="B920" s="92"/>
      <c r="C920" s="92"/>
      <c r="D920" s="92"/>
      <c r="E920" s="92"/>
      <c r="F920" s="92"/>
      <c r="G920" s="92"/>
      <c r="H920" s="92"/>
      <c r="I920" s="92"/>
      <c r="J920" s="92"/>
      <c r="K920" s="92"/>
      <c r="L920" s="92"/>
      <c r="M920" s="92"/>
      <c r="N920" s="92"/>
      <c r="O920" s="92"/>
      <c r="P920" s="92"/>
      <c r="Q920" s="92"/>
      <c r="R920" s="92"/>
      <c r="S920" s="92"/>
      <c r="T920" s="92"/>
      <c r="U920" s="92"/>
      <c r="V920" s="92"/>
      <c r="W920" s="92"/>
      <c r="X920" s="92"/>
      <c r="Y920" s="92"/>
      <c r="Z920" s="92"/>
    </row>
    <row r="921" spans="1:26" ht="28.5" customHeight="1">
      <c r="A921" s="92"/>
      <c r="B921" s="92"/>
      <c r="C921" s="92"/>
      <c r="D921" s="92"/>
      <c r="E921" s="92"/>
      <c r="F921" s="92"/>
      <c r="G921" s="92"/>
      <c r="H921" s="92"/>
      <c r="I921" s="92"/>
      <c r="J921" s="92"/>
      <c r="K921" s="92"/>
      <c r="L921" s="92"/>
      <c r="M921" s="92"/>
      <c r="N921" s="92"/>
      <c r="O921" s="92"/>
      <c r="P921" s="92"/>
      <c r="Q921" s="92"/>
      <c r="R921" s="92"/>
      <c r="S921" s="92"/>
      <c r="T921" s="92"/>
      <c r="U921" s="92"/>
      <c r="V921" s="92"/>
      <c r="W921" s="92"/>
      <c r="X921" s="92"/>
      <c r="Y921" s="92"/>
      <c r="Z921" s="92"/>
    </row>
    <row r="922" spans="1:26" ht="28.5" customHeight="1">
      <c r="A922" s="92"/>
      <c r="B922" s="92"/>
      <c r="C922" s="92"/>
      <c r="D922" s="92"/>
      <c r="E922" s="92"/>
      <c r="F922" s="92"/>
      <c r="G922" s="92"/>
      <c r="H922" s="92"/>
      <c r="I922" s="92"/>
      <c r="J922" s="92"/>
      <c r="K922" s="92"/>
      <c r="L922" s="92"/>
      <c r="M922" s="92"/>
      <c r="N922" s="92"/>
      <c r="O922" s="92"/>
      <c r="P922" s="92"/>
      <c r="Q922" s="92"/>
      <c r="R922" s="92"/>
      <c r="S922" s="92"/>
      <c r="T922" s="92"/>
      <c r="U922" s="92"/>
      <c r="V922" s="92"/>
      <c r="W922" s="92"/>
      <c r="X922" s="92"/>
      <c r="Y922" s="92"/>
      <c r="Z922" s="92"/>
    </row>
    <row r="923" spans="1:26" ht="28.5" customHeight="1">
      <c r="A923" s="92"/>
      <c r="B923" s="92"/>
      <c r="C923" s="92"/>
      <c r="D923" s="92"/>
      <c r="E923" s="92"/>
      <c r="F923" s="92"/>
      <c r="G923" s="92"/>
      <c r="H923" s="92"/>
      <c r="I923" s="92"/>
      <c r="J923" s="92"/>
      <c r="K923" s="92"/>
      <c r="L923" s="92"/>
      <c r="M923" s="92"/>
      <c r="N923" s="92"/>
      <c r="O923" s="92"/>
      <c r="P923" s="92"/>
      <c r="Q923" s="92"/>
      <c r="R923" s="92"/>
      <c r="S923" s="92"/>
      <c r="T923" s="92"/>
      <c r="U923" s="92"/>
      <c r="V923" s="92"/>
      <c r="W923" s="92"/>
      <c r="X923" s="92"/>
      <c r="Y923" s="92"/>
      <c r="Z923" s="92"/>
    </row>
    <row r="924" spans="1:26" ht="28.5" customHeight="1">
      <c r="A924" s="92"/>
      <c r="B924" s="92"/>
      <c r="C924" s="92"/>
      <c r="D924" s="92"/>
      <c r="E924" s="92"/>
      <c r="F924" s="92"/>
      <c r="G924" s="92"/>
      <c r="H924" s="92"/>
      <c r="I924" s="92"/>
      <c r="J924" s="92"/>
      <c r="K924" s="92"/>
      <c r="L924" s="92"/>
      <c r="M924" s="92"/>
      <c r="N924" s="92"/>
      <c r="O924" s="92"/>
      <c r="P924" s="92"/>
      <c r="Q924" s="92"/>
      <c r="R924" s="92"/>
      <c r="S924" s="92"/>
      <c r="T924" s="92"/>
      <c r="U924" s="92"/>
      <c r="V924" s="92"/>
      <c r="W924" s="92"/>
      <c r="X924" s="92"/>
      <c r="Y924" s="92"/>
      <c r="Z924" s="92"/>
    </row>
    <row r="925" spans="1:26" ht="28.5" customHeight="1">
      <c r="A925" s="92"/>
      <c r="B925" s="92"/>
      <c r="C925" s="92"/>
      <c r="D925" s="92"/>
      <c r="E925" s="92"/>
      <c r="F925" s="92"/>
      <c r="G925" s="92"/>
      <c r="H925" s="92"/>
      <c r="I925" s="92"/>
      <c r="J925" s="92"/>
      <c r="K925" s="92"/>
      <c r="L925" s="92"/>
      <c r="M925" s="92"/>
      <c r="N925" s="92"/>
      <c r="O925" s="92"/>
      <c r="P925" s="92"/>
      <c r="Q925" s="92"/>
      <c r="R925" s="92"/>
      <c r="S925" s="92"/>
      <c r="T925" s="92"/>
      <c r="U925" s="92"/>
      <c r="V925" s="92"/>
      <c r="W925" s="92"/>
      <c r="X925" s="92"/>
      <c r="Y925" s="92"/>
      <c r="Z925" s="92"/>
    </row>
    <row r="926" spans="1:26" ht="28.5" customHeight="1">
      <c r="A926" s="92"/>
      <c r="B926" s="92"/>
      <c r="C926" s="92"/>
      <c r="D926" s="92"/>
      <c r="E926" s="92"/>
      <c r="F926" s="92"/>
      <c r="G926" s="92"/>
      <c r="H926" s="92"/>
      <c r="I926" s="92"/>
      <c r="J926" s="92"/>
      <c r="K926" s="92"/>
      <c r="L926" s="92"/>
      <c r="M926" s="92"/>
      <c r="N926" s="92"/>
      <c r="O926" s="92"/>
      <c r="P926" s="92"/>
      <c r="Q926" s="92"/>
      <c r="R926" s="92"/>
      <c r="S926" s="92"/>
      <c r="T926" s="92"/>
      <c r="U926" s="92"/>
      <c r="V926" s="92"/>
      <c r="W926" s="92"/>
      <c r="X926" s="92"/>
      <c r="Y926" s="92"/>
      <c r="Z926" s="92"/>
    </row>
    <row r="927" spans="1:26" ht="28.5" customHeight="1">
      <c r="A927" s="92"/>
      <c r="B927" s="92"/>
      <c r="C927" s="92"/>
      <c r="D927" s="92"/>
      <c r="E927" s="92"/>
      <c r="F927" s="92"/>
      <c r="G927" s="92"/>
      <c r="H927" s="92"/>
      <c r="I927" s="92"/>
      <c r="J927" s="92"/>
      <c r="K927" s="92"/>
      <c r="L927" s="92"/>
      <c r="M927" s="92"/>
      <c r="N927" s="92"/>
      <c r="O927" s="92"/>
      <c r="P927" s="92"/>
      <c r="Q927" s="92"/>
      <c r="R927" s="92"/>
      <c r="S927" s="92"/>
      <c r="T927" s="92"/>
      <c r="U927" s="92"/>
      <c r="V927" s="92"/>
      <c r="W927" s="92"/>
      <c r="X927" s="92"/>
      <c r="Y927" s="92"/>
      <c r="Z927" s="92"/>
    </row>
    <row r="928" spans="1:26" ht="28.5" customHeight="1">
      <c r="A928" s="92"/>
      <c r="B928" s="92"/>
      <c r="C928" s="92"/>
      <c r="D928" s="92"/>
      <c r="E928" s="92"/>
      <c r="F928" s="92"/>
      <c r="G928" s="92"/>
      <c r="H928" s="92"/>
      <c r="I928" s="92"/>
      <c r="J928" s="92"/>
      <c r="K928" s="92"/>
      <c r="L928" s="92"/>
      <c r="M928" s="92"/>
      <c r="N928" s="92"/>
      <c r="O928" s="92"/>
      <c r="P928" s="92"/>
      <c r="Q928" s="92"/>
      <c r="R928" s="92"/>
      <c r="S928" s="92"/>
      <c r="T928" s="92"/>
      <c r="U928" s="92"/>
      <c r="V928" s="92"/>
      <c r="W928" s="92"/>
      <c r="X928" s="92"/>
      <c r="Y928" s="92"/>
      <c r="Z928" s="92"/>
    </row>
    <row r="929" spans="1:26" ht="28.5" customHeight="1">
      <c r="A929" s="92"/>
      <c r="B929" s="92"/>
      <c r="C929" s="92"/>
      <c r="D929" s="92"/>
      <c r="E929" s="92"/>
      <c r="F929" s="92"/>
      <c r="G929" s="92"/>
      <c r="H929" s="92"/>
      <c r="I929" s="92"/>
      <c r="J929" s="92"/>
      <c r="K929" s="92"/>
      <c r="L929" s="92"/>
      <c r="M929" s="92"/>
      <c r="N929" s="92"/>
      <c r="O929" s="92"/>
      <c r="P929" s="92"/>
      <c r="Q929" s="92"/>
      <c r="R929" s="92"/>
      <c r="S929" s="92"/>
      <c r="T929" s="92"/>
      <c r="U929" s="92"/>
      <c r="V929" s="92"/>
      <c r="W929" s="92"/>
      <c r="X929" s="92"/>
      <c r="Y929" s="92"/>
      <c r="Z929" s="92"/>
    </row>
    <row r="930" spans="1:26" ht="28.5" customHeight="1">
      <c r="A930" s="92"/>
      <c r="B930" s="92"/>
      <c r="C930" s="92"/>
      <c r="D930" s="92"/>
      <c r="E930" s="92"/>
      <c r="F930" s="92"/>
      <c r="G930" s="92"/>
      <c r="H930" s="92"/>
      <c r="I930" s="92"/>
      <c r="J930" s="92"/>
      <c r="K930" s="92"/>
      <c r="L930" s="92"/>
      <c r="M930" s="92"/>
      <c r="N930" s="92"/>
      <c r="O930" s="92"/>
      <c r="P930" s="92"/>
      <c r="Q930" s="92"/>
      <c r="R930" s="92"/>
      <c r="S930" s="92"/>
      <c r="T930" s="92"/>
      <c r="U930" s="92"/>
      <c r="V930" s="92"/>
      <c r="W930" s="92"/>
      <c r="X930" s="92"/>
      <c r="Y930" s="92"/>
      <c r="Z930" s="92"/>
    </row>
    <row r="931" spans="1:26" ht="28.5" customHeight="1">
      <c r="A931" s="92"/>
      <c r="B931" s="92"/>
      <c r="C931" s="92"/>
      <c r="D931" s="92"/>
      <c r="E931" s="92"/>
      <c r="F931" s="92"/>
      <c r="G931" s="92"/>
      <c r="H931" s="92"/>
      <c r="I931" s="92"/>
      <c r="J931" s="92"/>
      <c r="K931" s="92"/>
      <c r="L931" s="92"/>
      <c r="M931" s="92"/>
      <c r="N931" s="92"/>
      <c r="O931" s="92"/>
      <c r="P931" s="92"/>
      <c r="Q931" s="92"/>
      <c r="R931" s="92"/>
      <c r="S931" s="92"/>
      <c r="T931" s="92"/>
      <c r="U931" s="92"/>
      <c r="V931" s="92"/>
      <c r="W931" s="92"/>
      <c r="X931" s="92"/>
      <c r="Y931" s="92"/>
      <c r="Z931" s="92"/>
    </row>
    <row r="932" spans="1:26" ht="28.5" customHeight="1">
      <c r="A932" s="92"/>
      <c r="B932" s="92"/>
      <c r="C932" s="92"/>
      <c r="D932" s="92"/>
      <c r="E932" s="92"/>
      <c r="F932" s="92"/>
      <c r="G932" s="92"/>
      <c r="H932" s="92"/>
      <c r="I932" s="92"/>
      <c r="J932" s="92"/>
      <c r="K932" s="92"/>
      <c r="L932" s="92"/>
      <c r="M932" s="92"/>
      <c r="N932" s="92"/>
      <c r="O932" s="92"/>
      <c r="P932" s="92"/>
      <c r="Q932" s="92"/>
      <c r="R932" s="92"/>
      <c r="S932" s="92"/>
      <c r="T932" s="92"/>
      <c r="U932" s="92"/>
      <c r="V932" s="92"/>
      <c r="W932" s="92"/>
      <c r="X932" s="92"/>
      <c r="Y932" s="92"/>
      <c r="Z932" s="92"/>
    </row>
    <row r="933" spans="1:26" ht="28.5" customHeight="1">
      <c r="A933" s="92"/>
      <c r="B933" s="92"/>
      <c r="C933" s="92"/>
      <c r="D933" s="92"/>
      <c r="E933" s="92"/>
      <c r="F933" s="92"/>
      <c r="G933" s="92"/>
      <c r="H933" s="92"/>
      <c r="I933" s="92"/>
      <c r="J933" s="92"/>
      <c r="K933" s="92"/>
      <c r="L933" s="92"/>
      <c r="M933" s="92"/>
      <c r="N933" s="92"/>
      <c r="O933" s="92"/>
      <c r="P933" s="92"/>
      <c r="Q933" s="92"/>
      <c r="R933" s="92"/>
      <c r="S933" s="92"/>
      <c r="T933" s="92"/>
      <c r="U933" s="92"/>
      <c r="V933" s="92"/>
      <c r="W933" s="92"/>
      <c r="X933" s="92"/>
      <c r="Y933" s="92"/>
      <c r="Z933" s="92"/>
    </row>
    <row r="934" spans="1:26" ht="28.5" customHeight="1">
      <c r="A934" s="92"/>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row>
    <row r="935" spans="1:26" ht="28.5" customHeight="1">
      <c r="A935" s="92"/>
      <c r="B935" s="92"/>
      <c r="C935" s="92"/>
      <c r="D935" s="92"/>
      <c r="E935" s="92"/>
      <c r="F935" s="92"/>
      <c r="G935" s="92"/>
      <c r="H935" s="92"/>
      <c r="I935" s="92"/>
      <c r="J935" s="92"/>
      <c r="K935" s="92"/>
      <c r="L935" s="92"/>
      <c r="M935" s="92"/>
      <c r="N935" s="92"/>
      <c r="O935" s="92"/>
      <c r="P935" s="92"/>
      <c r="Q935" s="92"/>
      <c r="R935" s="92"/>
      <c r="S935" s="92"/>
      <c r="T935" s="92"/>
      <c r="U935" s="92"/>
      <c r="V935" s="92"/>
      <c r="W935" s="92"/>
      <c r="X935" s="92"/>
      <c r="Y935" s="92"/>
      <c r="Z935" s="92"/>
    </row>
    <row r="936" spans="1:26" ht="28.5" customHeight="1">
      <c r="A936" s="92"/>
      <c r="B936" s="92"/>
      <c r="C936" s="92"/>
      <c r="D936" s="92"/>
      <c r="E936" s="92"/>
      <c r="F936" s="92"/>
      <c r="G936" s="92"/>
      <c r="H936" s="92"/>
      <c r="I936" s="92"/>
      <c r="J936" s="92"/>
      <c r="K936" s="92"/>
      <c r="L936" s="92"/>
      <c r="M936" s="92"/>
      <c r="N936" s="92"/>
      <c r="O936" s="92"/>
      <c r="P936" s="92"/>
      <c r="Q936" s="92"/>
      <c r="R936" s="92"/>
      <c r="S936" s="92"/>
      <c r="T936" s="92"/>
      <c r="U936" s="92"/>
      <c r="V936" s="92"/>
      <c r="W936" s="92"/>
      <c r="X936" s="92"/>
      <c r="Y936" s="92"/>
      <c r="Z936" s="92"/>
    </row>
    <row r="937" spans="1:26" ht="28.5" customHeight="1">
      <c r="A937" s="92"/>
      <c r="B937" s="92"/>
      <c r="C937" s="92"/>
      <c r="D937" s="92"/>
      <c r="E937" s="92"/>
      <c r="F937" s="92"/>
      <c r="G937" s="92"/>
      <c r="H937" s="92"/>
      <c r="I937" s="92"/>
      <c r="J937" s="92"/>
      <c r="K937" s="92"/>
      <c r="L937" s="92"/>
      <c r="M937" s="92"/>
      <c r="N937" s="92"/>
      <c r="O937" s="92"/>
      <c r="P937" s="92"/>
      <c r="Q937" s="92"/>
      <c r="R937" s="92"/>
      <c r="S937" s="92"/>
      <c r="T937" s="92"/>
      <c r="U937" s="92"/>
      <c r="V937" s="92"/>
      <c r="W937" s="92"/>
      <c r="X937" s="92"/>
      <c r="Y937" s="92"/>
      <c r="Z937" s="92"/>
    </row>
    <row r="938" spans="1:26" ht="28.5" customHeight="1">
      <c r="A938" s="92"/>
      <c r="B938" s="92"/>
      <c r="C938" s="92"/>
      <c r="D938" s="92"/>
      <c r="E938" s="92"/>
      <c r="F938" s="92"/>
      <c r="G938" s="92"/>
      <c r="H938" s="92"/>
      <c r="I938" s="92"/>
      <c r="J938" s="92"/>
      <c r="K938" s="92"/>
      <c r="L938" s="92"/>
      <c r="M938" s="92"/>
      <c r="N938" s="92"/>
      <c r="O938" s="92"/>
      <c r="P938" s="92"/>
      <c r="Q938" s="92"/>
      <c r="R938" s="92"/>
      <c r="S938" s="92"/>
      <c r="T938" s="92"/>
      <c r="U938" s="92"/>
      <c r="V938" s="92"/>
      <c r="W938" s="92"/>
      <c r="X938" s="92"/>
      <c r="Y938" s="92"/>
      <c r="Z938" s="92"/>
    </row>
    <row r="939" spans="1:26" ht="28.5" customHeight="1">
      <c r="A939" s="92"/>
      <c r="B939" s="92"/>
      <c r="C939" s="92"/>
      <c r="D939" s="92"/>
      <c r="E939" s="92"/>
      <c r="F939" s="92"/>
      <c r="G939" s="92"/>
      <c r="H939" s="92"/>
      <c r="I939" s="92"/>
      <c r="J939" s="92"/>
      <c r="K939" s="92"/>
      <c r="L939" s="92"/>
      <c r="M939" s="92"/>
      <c r="N939" s="92"/>
      <c r="O939" s="92"/>
      <c r="P939" s="92"/>
      <c r="Q939" s="92"/>
      <c r="R939" s="92"/>
      <c r="S939" s="92"/>
      <c r="T939" s="92"/>
      <c r="U939" s="92"/>
      <c r="V939" s="92"/>
      <c r="W939" s="92"/>
      <c r="X939" s="92"/>
      <c r="Y939" s="92"/>
      <c r="Z939" s="92"/>
    </row>
    <row r="940" spans="1:26" ht="28.5" customHeight="1">
      <c r="A940" s="92"/>
      <c r="B940" s="92"/>
      <c r="C940" s="92"/>
      <c r="D940" s="92"/>
      <c r="E940" s="92"/>
      <c r="F940" s="92"/>
      <c r="G940" s="92"/>
      <c r="H940" s="92"/>
      <c r="I940" s="92"/>
      <c r="J940" s="92"/>
      <c r="K940" s="92"/>
      <c r="L940" s="92"/>
      <c r="M940" s="92"/>
      <c r="N940" s="92"/>
      <c r="O940" s="92"/>
      <c r="P940" s="92"/>
      <c r="Q940" s="92"/>
      <c r="R940" s="92"/>
      <c r="S940" s="92"/>
      <c r="T940" s="92"/>
      <c r="U940" s="92"/>
      <c r="V940" s="92"/>
      <c r="W940" s="92"/>
      <c r="X940" s="92"/>
      <c r="Y940" s="92"/>
      <c r="Z940" s="92"/>
    </row>
    <row r="941" spans="1:26" ht="28.5" customHeight="1">
      <c r="A941" s="92"/>
      <c r="B941" s="92"/>
      <c r="C941" s="92"/>
      <c r="D941" s="92"/>
      <c r="E941" s="92"/>
      <c r="F941" s="92"/>
      <c r="G941" s="92"/>
      <c r="H941" s="92"/>
      <c r="I941" s="92"/>
      <c r="J941" s="92"/>
      <c r="K941" s="92"/>
      <c r="L941" s="92"/>
      <c r="M941" s="92"/>
      <c r="N941" s="92"/>
      <c r="O941" s="92"/>
      <c r="P941" s="92"/>
      <c r="Q941" s="92"/>
      <c r="R941" s="92"/>
      <c r="S941" s="92"/>
      <c r="T941" s="92"/>
      <c r="U941" s="92"/>
      <c r="V941" s="92"/>
      <c r="W941" s="92"/>
      <c r="X941" s="92"/>
      <c r="Y941" s="92"/>
      <c r="Z941" s="92"/>
    </row>
    <row r="942" spans="1:26" ht="28.5" customHeight="1">
      <c r="A942" s="92"/>
      <c r="B942" s="92"/>
      <c r="C942" s="92"/>
      <c r="D942" s="92"/>
      <c r="E942" s="92"/>
      <c r="F942" s="92"/>
      <c r="G942" s="92"/>
      <c r="H942" s="92"/>
      <c r="I942" s="92"/>
      <c r="J942" s="92"/>
      <c r="K942" s="92"/>
      <c r="L942" s="92"/>
      <c r="M942" s="92"/>
      <c r="N942" s="92"/>
      <c r="O942" s="92"/>
      <c r="P942" s="92"/>
      <c r="Q942" s="92"/>
      <c r="R942" s="92"/>
      <c r="S942" s="92"/>
      <c r="T942" s="92"/>
      <c r="U942" s="92"/>
      <c r="V942" s="92"/>
      <c r="W942" s="92"/>
      <c r="X942" s="92"/>
      <c r="Y942" s="92"/>
      <c r="Z942" s="92"/>
    </row>
    <row r="943" spans="1:26" ht="28.5" customHeight="1">
      <c r="A943" s="92"/>
      <c r="B943" s="92"/>
      <c r="C943" s="92"/>
      <c r="D943" s="92"/>
      <c r="E943" s="92"/>
      <c r="F943" s="92"/>
      <c r="G943" s="92"/>
      <c r="H943" s="92"/>
      <c r="I943" s="92"/>
      <c r="J943" s="92"/>
      <c r="K943" s="92"/>
      <c r="L943" s="92"/>
      <c r="M943" s="92"/>
      <c r="N943" s="92"/>
      <c r="O943" s="92"/>
      <c r="P943" s="92"/>
      <c r="Q943" s="92"/>
      <c r="R943" s="92"/>
      <c r="S943" s="92"/>
      <c r="T943" s="92"/>
      <c r="U943" s="92"/>
      <c r="V943" s="92"/>
      <c r="W943" s="92"/>
      <c r="X943" s="92"/>
      <c r="Y943" s="92"/>
      <c r="Z943" s="92"/>
    </row>
    <row r="944" spans="1:26" ht="28.5" customHeight="1">
      <c r="A944" s="92"/>
      <c r="B944" s="92"/>
      <c r="C944" s="92"/>
      <c r="D944" s="92"/>
      <c r="E944" s="92"/>
      <c r="F944" s="92"/>
      <c r="G944" s="92"/>
      <c r="H944" s="92"/>
      <c r="I944" s="92"/>
      <c r="J944" s="92"/>
      <c r="K944" s="92"/>
      <c r="L944" s="92"/>
      <c r="M944" s="92"/>
      <c r="N944" s="92"/>
      <c r="O944" s="92"/>
      <c r="P944" s="92"/>
      <c r="Q944" s="92"/>
      <c r="R944" s="92"/>
      <c r="S944" s="92"/>
      <c r="T944" s="92"/>
      <c r="U944" s="92"/>
      <c r="V944" s="92"/>
      <c r="W944" s="92"/>
      <c r="X944" s="92"/>
      <c r="Y944" s="92"/>
      <c r="Z944" s="92"/>
    </row>
    <row r="945" spans="1:26" ht="28.5" customHeight="1">
      <c r="A945" s="92"/>
      <c r="B945" s="92"/>
      <c r="C945" s="92"/>
      <c r="D945" s="92"/>
      <c r="E945" s="92"/>
      <c r="F945" s="92"/>
      <c r="G945" s="92"/>
      <c r="H945" s="92"/>
      <c r="I945" s="92"/>
      <c r="J945" s="92"/>
      <c r="K945" s="92"/>
      <c r="L945" s="92"/>
      <c r="M945" s="92"/>
      <c r="N945" s="92"/>
      <c r="O945" s="92"/>
      <c r="P945" s="92"/>
      <c r="Q945" s="92"/>
      <c r="R945" s="92"/>
      <c r="S945" s="92"/>
      <c r="T945" s="92"/>
      <c r="U945" s="92"/>
      <c r="V945" s="92"/>
      <c r="W945" s="92"/>
      <c r="X945" s="92"/>
      <c r="Y945" s="92"/>
      <c r="Z945" s="92"/>
    </row>
    <row r="946" spans="1:26" ht="28.5" customHeight="1">
      <c r="A946" s="92"/>
      <c r="B946" s="92"/>
      <c r="C946" s="92"/>
      <c r="D946" s="92"/>
      <c r="E946" s="92"/>
      <c r="F946" s="92"/>
      <c r="G946" s="92"/>
      <c r="H946" s="92"/>
      <c r="I946" s="92"/>
      <c r="J946" s="92"/>
      <c r="K946" s="92"/>
      <c r="L946" s="92"/>
      <c r="M946" s="92"/>
      <c r="N946" s="92"/>
      <c r="O946" s="92"/>
      <c r="P946" s="92"/>
      <c r="Q946" s="92"/>
      <c r="R946" s="92"/>
      <c r="S946" s="92"/>
      <c r="T946" s="92"/>
      <c r="U946" s="92"/>
      <c r="V946" s="92"/>
      <c r="W946" s="92"/>
      <c r="X946" s="92"/>
      <c r="Y946" s="92"/>
      <c r="Z946" s="92"/>
    </row>
    <row r="947" spans="1:26" ht="28.5" customHeight="1">
      <c r="A947" s="92"/>
      <c r="B947" s="92"/>
      <c r="C947" s="92"/>
      <c r="D947" s="92"/>
      <c r="E947" s="92"/>
      <c r="F947" s="92"/>
      <c r="G947" s="92"/>
      <c r="H947" s="92"/>
      <c r="I947" s="92"/>
      <c r="J947" s="92"/>
      <c r="K947" s="92"/>
      <c r="L947" s="92"/>
      <c r="M947" s="92"/>
      <c r="N947" s="92"/>
      <c r="O947" s="92"/>
      <c r="P947" s="92"/>
      <c r="Q947" s="92"/>
      <c r="R947" s="92"/>
      <c r="S947" s="92"/>
      <c r="T947" s="92"/>
      <c r="U947" s="92"/>
      <c r="V947" s="92"/>
      <c r="W947" s="92"/>
      <c r="X947" s="92"/>
      <c r="Y947" s="92"/>
      <c r="Z947" s="92"/>
    </row>
    <row r="948" spans="1:26" ht="28.5" customHeight="1">
      <c r="A948" s="92"/>
      <c r="B948" s="92"/>
      <c r="C948" s="92"/>
      <c r="D948" s="92"/>
      <c r="E948" s="92"/>
      <c r="F948" s="92"/>
      <c r="G948" s="92"/>
      <c r="H948" s="92"/>
      <c r="I948" s="92"/>
      <c r="J948" s="92"/>
      <c r="K948" s="92"/>
      <c r="L948" s="92"/>
      <c r="M948" s="92"/>
      <c r="N948" s="92"/>
      <c r="O948" s="92"/>
      <c r="P948" s="92"/>
      <c r="Q948" s="92"/>
      <c r="R948" s="92"/>
      <c r="S948" s="92"/>
      <c r="T948" s="92"/>
      <c r="U948" s="92"/>
      <c r="V948" s="92"/>
      <c r="W948" s="92"/>
      <c r="X948" s="92"/>
      <c r="Y948" s="92"/>
      <c r="Z948" s="92"/>
    </row>
    <row r="949" spans="1:26" ht="28.5" customHeight="1">
      <c r="A949" s="92"/>
      <c r="B949" s="92"/>
      <c r="C949" s="92"/>
      <c r="D949" s="92"/>
      <c r="E949" s="92"/>
      <c r="F949" s="92"/>
      <c r="G949" s="92"/>
      <c r="H949" s="92"/>
      <c r="I949" s="92"/>
      <c r="J949" s="92"/>
      <c r="K949" s="92"/>
      <c r="L949" s="92"/>
      <c r="M949" s="92"/>
      <c r="N949" s="92"/>
      <c r="O949" s="92"/>
      <c r="P949" s="92"/>
      <c r="Q949" s="92"/>
      <c r="R949" s="92"/>
      <c r="S949" s="92"/>
      <c r="T949" s="92"/>
      <c r="U949" s="92"/>
      <c r="V949" s="92"/>
      <c r="W949" s="92"/>
      <c r="X949" s="92"/>
      <c r="Y949" s="92"/>
      <c r="Z949" s="92"/>
    </row>
    <row r="950" spans="1:26" ht="28.5" customHeight="1">
      <c r="A950" s="92"/>
      <c r="B950" s="92"/>
      <c r="C950" s="92"/>
      <c r="D950" s="92"/>
      <c r="E950" s="92"/>
      <c r="F950" s="92"/>
      <c r="G950" s="92"/>
      <c r="H950" s="92"/>
      <c r="I950" s="92"/>
      <c r="J950" s="92"/>
      <c r="K950" s="92"/>
      <c r="L950" s="92"/>
      <c r="M950" s="92"/>
      <c r="N950" s="92"/>
      <c r="O950" s="92"/>
      <c r="P950" s="92"/>
      <c r="Q950" s="92"/>
      <c r="R950" s="92"/>
      <c r="S950" s="92"/>
      <c r="T950" s="92"/>
      <c r="U950" s="92"/>
      <c r="V950" s="92"/>
      <c r="W950" s="92"/>
      <c r="X950" s="92"/>
      <c r="Y950" s="92"/>
      <c r="Z950" s="92"/>
    </row>
    <row r="951" spans="1:26" ht="28.5" customHeight="1">
      <c r="A951" s="92"/>
      <c r="B951" s="92"/>
      <c r="C951" s="92"/>
      <c r="D951" s="92"/>
      <c r="E951" s="92"/>
      <c r="F951" s="92"/>
      <c r="G951" s="92"/>
      <c r="H951" s="92"/>
      <c r="I951" s="92"/>
      <c r="J951" s="92"/>
      <c r="K951" s="92"/>
      <c r="L951" s="92"/>
      <c r="M951" s="92"/>
      <c r="N951" s="92"/>
      <c r="O951" s="92"/>
      <c r="P951" s="92"/>
      <c r="Q951" s="92"/>
      <c r="R951" s="92"/>
      <c r="S951" s="92"/>
      <c r="T951" s="92"/>
      <c r="U951" s="92"/>
      <c r="V951" s="92"/>
      <c r="W951" s="92"/>
      <c r="X951" s="92"/>
      <c r="Y951" s="92"/>
      <c r="Z951" s="92"/>
    </row>
    <row r="952" spans="1:26" ht="28.5" customHeight="1">
      <c r="A952" s="92"/>
      <c r="B952" s="92"/>
      <c r="C952" s="92"/>
      <c r="D952" s="92"/>
      <c r="E952" s="92"/>
      <c r="F952" s="92"/>
      <c r="G952" s="92"/>
      <c r="H952" s="92"/>
      <c r="I952" s="92"/>
      <c r="J952" s="92"/>
      <c r="K952" s="92"/>
      <c r="L952" s="92"/>
      <c r="M952" s="92"/>
      <c r="N952" s="92"/>
      <c r="O952" s="92"/>
      <c r="P952" s="92"/>
      <c r="Q952" s="92"/>
      <c r="R952" s="92"/>
      <c r="S952" s="92"/>
      <c r="T952" s="92"/>
      <c r="U952" s="92"/>
      <c r="V952" s="92"/>
      <c r="W952" s="92"/>
      <c r="X952" s="92"/>
      <c r="Y952" s="92"/>
      <c r="Z952" s="92"/>
    </row>
    <row r="953" spans="1:26" ht="28.5" customHeight="1">
      <c r="A953" s="92"/>
      <c r="B953" s="92"/>
      <c r="C953" s="92"/>
      <c r="D953" s="92"/>
      <c r="E953" s="92"/>
      <c r="F953" s="92"/>
      <c r="G953" s="92"/>
      <c r="H953" s="92"/>
      <c r="I953" s="92"/>
      <c r="J953" s="92"/>
      <c r="K953" s="92"/>
      <c r="L953" s="92"/>
      <c r="M953" s="92"/>
      <c r="N953" s="92"/>
      <c r="O953" s="92"/>
      <c r="P953" s="92"/>
      <c r="Q953" s="92"/>
      <c r="R953" s="92"/>
      <c r="S953" s="92"/>
      <c r="T953" s="92"/>
      <c r="U953" s="92"/>
      <c r="V953" s="92"/>
      <c r="W953" s="92"/>
      <c r="X953" s="92"/>
      <c r="Y953" s="92"/>
      <c r="Z953" s="92"/>
    </row>
    <row r="954" spans="1:26" ht="28.5" customHeight="1">
      <c r="A954" s="92"/>
      <c r="B954" s="92"/>
      <c r="C954" s="92"/>
      <c r="D954" s="92"/>
      <c r="E954" s="92"/>
      <c r="F954" s="92"/>
      <c r="G954" s="92"/>
      <c r="H954" s="92"/>
      <c r="I954" s="92"/>
      <c r="J954" s="92"/>
      <c r="K954" s="92"/>
      <c r="L954" s="92"/>
      <c r="M954" s="92"/>
      <c r="N954" s="92"/>
      <c r="O954" s="92"/>
      <c r="P954" s="92"/>
      <c r="Q954" s="92"/>
      <c r="R954" s="92"/>
      <c r="S954" s="92"/>
      <c r="T954" s="92"/>
      <c r="U954" s="92"/>
      <c r="V954" s="92"/>
      <c r="W954" s="92"/>
      <c r="X954" s="92"/>
      <c r="Y954" s="92"/>
      <c r="Z954" s="92"/>
    </row>
    <row r="955" spans="1:26" ht="28.5" customHeight="1">
      <c r="A955" s="92"/>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row>
    <row r="956" spans="1:26" ht="28.5" customHeight="1">
      <c r="A956" s="92"/>
      <c r="B956" s="92"/>
      <c r="C956" s="92"/>
      <c r="D956" s="92"/>
      <c r="E956" s="92"/>
      <c r="F956" s="92"/>
      <c r="G956" s="92"/>
      <c r="H956" s="92"/>
      <c r="I956" s="92"/>
      <c r="J956" s="92"/>
      <c r="K956" s="92"/>
      <c r="L956" s="92"/>
      <c r="M956" s="92"/>
      <c r="N956" s="92"/>
      <c r="O956" s="92"/>
      <c r="P956" s="92"/>
      <c r="Q956" s="92"/>
      <c r="R956" s="92"/>
      <c r="S956" s="92"/>
      <c r="T956" s="92"/>
      <c r="U956" s="92"/>
      <c r="V956" s="92"/>
      <c r="W956" s="92"/>
      <c r="X956" s="92"/>
      <c r="Y956" s="92"/>
      <c r="Z956" s="92"/>
    </row>
    <row r="957" spans="1:26" ht="28.5" customHeight="1">
      <c r="A957" s="92"/>
      <c r="B957" s="92"/>
      <c r="C957" s="92"/>
      <c r="D957" s="92"/>
      <c r="E957" s="92"/>
      <c r="F957" s="92"/>
      <c r="G957" s="92"/>
      <c r="H957" s="92"/>
      <c r="I957" s="92"/>
      <c r="J957" s="92"/>
      <c r="K957" s="92"/>
      <c r="L957" s="92"/>
      <c r="M957" s="92"/>
      <c r="N957" s="92"/>
      <c r="O957" s="92"/>
      <c r="P957" s="92"/>
      <c r="Q957" s="92"/>
      <c r="R957" s="92"/>
      <c r="S957" s="92"/>
      <c r="T957" s="92"/>
      <c r="U957" s="92"/>
      <c r="V957" s="92"/>
      <c r="W957" s="92"/>
      <c r="X957" s="92"/>
      <c r="Y957" s="92"/>
      <c r="Z957" s="92"/>
    </row>
    <row r="958" spans="1:26" ht="28.5" customHeight="1">
      <c r="A958" s="92"/>
      <c r="B958" s="92"/>
      <c r="C958" s="92"/>
      <c r="D958" s="92"/>
      <c r="E958" s="92"/>
      <c r="F958" s="92"/>
      <c r="G958" s="92"/>
      <c r="H958" s="92"/>
      <c r="I958" s="92"/>
      <c r="J958" s="92"/>
      <c r="K958" s="92"/>
      <c r="L958" s="92"/>
      <c r="M958" s="92"/>
      <c r="N958" s="92"/>
      <c r="O958" s="92"/>
      <c r="P958" s="92"/>
      <c r="Q958" s="92"/>
      <c r="R958" s="92"/>
      <c r="S958" s="92"/>
      <c r="T958" s="92"/>
      <c r="U958" s="92"/>
      <c r="V958" s="92"/>
      <c r="W958" s="92"/>
      <c r="X958" s="92"/>
      <c r="Y958" s="92"/>
      <c r="Z958" s="92"/>
    </row>
    <row r="959" spans="1:26" ht="28.5" customHeight="1">
      <c r="A959" s="92"/>
      <c r="B959" s="92"/>
      <c r="C959" s="92"/>
      <c r="D959" s="92"/>
      <c r="E959" s="92"/>
      <c r="F959" s="92"/>
      <c r="G959" s="92"/>
      <c r="H959" s="92"/>
      <c r="I959" s="92"/>
      <c r="J959" s="92"/>
      <c r="K959" s="92"/>
      <c r="L959" s="92"/>
      <c r="M959" s="92"/>
      <c r="N959" s="92"/>
      <c r="O959" s="92"/>
      <c r="P959" s="92"/>
      <c r="Q959" s="92"/>
      <c r="R959" s="92"/>
      <c r="S959" s="92"/>
      <c r="T959" s="92"/>
      <c r="U959" s="92"/>
      <c r="V959" s="92"/>
      <c r="W959" s="92"/>
      <c r="X959" s="92"/>
      <c r="Y959" s="92"/>
      <c r="Z959" s="92"/>
    </row>
    <row r="960" spans="1:26" ht="28.5" customHeight="1">
      <c r="A960" s="92"/>
      <c r="B960" s="92"/>
      <c r="C960" s="92"/>
      <c r="D960" s="92"/>
      <c r="E960" s="92"/>
      <c r="F960" s="92"/>
      <c r="G960" s="92"/>
      <c r="H960" s="92"/>
      <c r="I960" s="92"/>
      <c r="J960" s="92"/>
      <c r="K960" s="92"/>
      <c r="L960" s="92"/>
      <c r="M960" s="92"/>
      <c r="N960" s="92"/>
      <c r="O960" s="92"/>
      <c r="P960" s="92"/>
      <c r="Q960" s="92"/>
      <c r="R960" s="92"/>
      <c r="S960" s="92"/>
      <c r="T960" s="92"/>
      <c r="U960" s="92"/>
      <c r="V960" s="92"/>
      <c r="W960" s="92"/>
      <c r="X960" s="92"/>
      <c r="Y960" s="92"/>
      <c r="Z960" s="92"/>
    </row>
    <row r="961" spans="1:26" ht="28.5" customHeight="1">
      <c r="A961" s="92"/>
      <c r="B961" s="92"/>
      <c r="C961" s="92"/>
      <c r="D961" s="92"/>
      <c r="E961" s="92"/>
      <c r="F961" s="92"/>
      <c r="G961" s="92"/>
      <c r="H961" s="92"/>
      <c r="I961" s="92"/>
      <c r="J961" s="92"/>
      <c r="K961" s="92"/>
      <c r="L961" s="92"/>
      <c r="M961" s="92"/>
      <c r="N961" s="92"/>
      <c r="O961" s="92"/>
      <c r="P961" s="92"/>
      <c r="Q961" s="92"/>
      <c r="R961" s="92"/>
      <c r="S961" s="92"/>
      <c r="T961" s="92"/>
      <c r="U961" s="92"/>
      <c r="V961" s="92"/>
      <c r="W961" s="92"/>
      <c r="X961" s="92"/>
      <c r="Y961" s="92"/>
      <c r="Z961" s="92"/>
    </row>
    <row r="962" spans="1:26" ht="28.5" customHeight="1">
      <c r="A962" s="92"/>
      <c r="B962" s="92"/>
      <c r="C962" s="92"/>
      <c r="D962" s="92"/>
      <c r="E962" s="92"/>
      <c r="F962" s="92"/>
      <c r="G962" s="92"/>
      <c r="H962" s="92"/>
      <c r="I962" s="92"/>
      <c r="J962" s="92"/>
      <c r="K962" s="92"/>
      <c r="L962" s="92"/>
      <c r="M962" s="92"/>
      <c r="N962" s="92"/>
      <c r="O962" s="92"/>
      <c r="P962" s="92"/>
      <c r="Q962" s="92"/>
      <c r="R962" s="92"/>
      <c r="S962" s="92"/>
      <c r="T962" s="92"/>
      <c r="U962" s="92"/>
      <c r="V962" s="92"/>
      <c r="W962" s="92"/>
      <c r="X962" s="92"/>
      <c r="Y962" s="92"/>
      <c r="Z962" s="92"/>
    </row>
    <row r="963" spans="1:26" ht="28.5" customHeight="1">
      <c r="A963" s="92"/>
      <c r="B963" s="92"/>
      <c r="C963" s="92"/>
      <c r="D963" s="92"/>
      <c r="E963" s="92"/>
      <c r="F963" s="92"/>
      <c r="G963" s="92"/>
      <c r="H963" s="92"/>
      <c r="I963" s="92"/>
      <c r="J963" s="92"/>
      <c r="K963" s="92"/>
      <c r="L963" s="92"/>
      <c r="M963" s="92"/>
      <c r="N963" s="92"/>
      <c r="O963" s="92"/>
      <c r="P963" s="92"/>
      <c r="Q963" s="92"/>
      <c r="R963" s="92"/>
      <c r="S963" s="92"/>
      <c r="T963" s="92"/>
      <c r="U963" s="92"/>
      <c r="V963" s="92"/>
      <c r="W963" s="92"/>
      <c r="X963" s="92"/>
      <c r="Y963" s="92"/>
      <c r="Z963" s="92"/>
    </row>
    <row r="964" spans="1:26" ht="28.5" customHeight="1">
      <c r="A964" s="92"/>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row>
    <row r="965" spans="1:26" ht="28.5" customHeight="1">
      <c r="A965" s="92"/>
      <c r="B965" s="92"/>
      <c r="C965" s="92"/>
      <c r="D965" s="92"/>
      <c r="E965" s="92"/>
      <c r="F965" s="92"/>
      <c r="G965" s="92"/>
      <c r="H965" s="92"/>
      <c r="I965" s="92"/>
      <c r="J965" s="92"/>
      <c r="K965" s="92"/>
      <c r="L965" s="92"/>
      <c r="M965" s="92"/>
      <c r="N965" s="92"/>
      <c r="O965" s="92"/>
      <c r="P965" s="92"/>
      <c r="Q965" s="92"/>
      <c r="R965" s="92"/>
      <c r="S965" s="92"/>
      <c r="T965" s="92"/>
      <c r="U965" s="92"/>
      <c r="V965" s="92"/>
      <c r="W965" s="92"/>
      <c r="X965" s="92"/>
      <c r="Y965" s="92"/>
      <c r="Z965" s="92"/>
    </row>
    <row r="966" spans="1:26" ht="28.5" customHeight="1">
      <c r="A966" s="92"/>
      <c r="B966" s="92"/>
      <c r="C966" s="92"/>
      <c r="D966" s="92"/>
      <c r="E966" s="92"/>
      <c r="F966" s="92"/>
      <c r="G966" s="92"/>
      <c r="H966" s="92"/>
      <c r="I966" s="92"/>
      <c r="J966" s="92"/>
      <c r="K966" s="92"/>
      <c r="L966" s="92"/>
      <c r="M966" s="92"/>
      <c r="N966" s="92"/>
      <c r="O966" s="92"/>
      <c r="P966" s="92"/>
      <c r="Q966" s="92"/>
      <c r="R966" s="92"/>
      <c r="S966" s="92"/>
      <c r="T966" s="92"/>
      <c r="U966" s="92"/>
      <c r="V966" s="92"/>
      <c r="W966" s="92"/>
      <c r="X966" s="92"/>
      <c r="Y966" s="92"/>
      <c r="Z966" s="92"/>
    </row>
    <row r="967" spans="1:26" ht="28.5" customHeight="1">
      <c r="A967" s="92"/>
      <c r="B967" s="92"/>
      <c r="C967" s="92"/>
      <c r="D967" s="92"/>
      <c r="E967" s="92"/>
      <c r="F967" s="92"/>
      <c r="G967" s="92"/>
      <c r="H967" s="92"/>
      <c r="I967" s="92"/>
      <c r="J967" s="92"/>
      <c r="K967" s="92"/>
      <c r="L967" s="92"/>
      <c r="M967" s="92"/>
      <c r="N967" s="92"/>
      <c r="O967" s="92"/>
      <c r="P967" s="92"/>
      <c r="Q967" s="92"/>
      <c r="R967" s="92"/>
      <c r="S967" s="92"/>
      <c r="T967" s="92"/>
      <c r="U967" s="92"/>
      <c r="V967" s="92"/>
      <c r="W967" s="92"/>
      <c r="X967" s="92"/>
      <c r="Y967" s="92"/>
      <c r="Z967" s="92"/>
    </row>
    <row r="968" spans="1:26" ht="28.5" customHeight="1">
      <c r="A968" s="92"/>
      <c r="B968" s="92"/>
      <c r="C968" s="92"/>
      <c r="D968" s="92"/>
      <c r="E968" s="92"/>
      <c r="F968" s="92"/>
      <c r="G968" s="92"/>
      <c r="H968" s="92"/>
      <c r="I968" s="92"/>
      <c r="J968" s="92"/>
      <c r="K968" s="92"/>
      <c r="L968" s="92"/>
      <c r="M968" s="92"/>
      <c r="N968" s="92"/>
      <c r="O968" s="92"/>
      <c r="P968" s="92"/>
      <c r="Q968" s="92"/>
      <c r="R968" s="92"/>
      <c r="S968" s="92"/>
      <c r="T968" s="92"/>
      <c r="U968" s="92"/>
      <c r="V968" s="92"/>
      <c r="W968" s="92"/>
      <c r="X968" s="92"/>
      <c r="Y968" s="92"/>
      <c r="Z968" s="92"/>
    </row>
    <row r="969" spans="1:26" ht="28.5" customHeight="1">
      <c r="A969" s="92"/>
      <c r="B969" s="92"/>
      <c r="C969" s="92"/>
      <c r="D969" s="92"/>
      <c r="E969" s="92"/>
      <c r="F969" s="92"/>
      <c r="G969" s="92"/>
      <c r="H969" s="92"/>
      <c r="I969" s="92"/>
      <c r="J969" s="92"/>
      <c r="K969" s="92"/>
      <c r="L969" s="92"/>
      <c r="M969" s="92"/>
      <c r="N969" s="92"/>
      <c r="O969" s="92"/>
      <c r="P969" s="92"/>
      <c r="Q969" s="92"/>
      <c r="R969" s="92"/>
      <c r="S969" s="92"/>
      <c r="T969" s="92"/>
      <c r="U969" s="92"/>
      <c r="V969" s="92"/>
      <c r="W969" s="92"/>
      <c r="X969" s="92"/>
      <c r="Y969" s="92"/>
      <c r="Z969" s="92"/>
    </row>
    <row r="970" spans="1:26" ht="28.5" customHeight="1">
      <c r="A970" s="92"/>
      <c r="B970" s="92"/>
      <c r="C970" s="92"/>
      <c r="D970" s="92"/>
      <c r="E970" s="92"/>
      <c r="F970" s="92"/>
      <c r="G970" s="92"/>
      <c r="H970" s="92"/>
      <c r="I970" s="92"/>
      <c r="J970" s="92"/>
      <c r="K970" s="92"/>
      <c r="L970" s="92"/>
      <c r="M970" s="92"/>
      <c r="N970" s="92"/>
      <c r="O970" s="92"/>
      <c r="P970" s="92"/>
      <c r="Q970" s="92"/>
      <c r="R970" s="92"/>
      <c r="S970" s="92"/>
      <c r="T970" s="92"/>
      <c r="U970" s="92"/>
      <c r="V970" s="92"/>
      <c r="W970" s="92"/>
      <c r="X970" s="92"/>
      <c r="Y970" s="92"/>
      <c r="Z970" s="92"/>
    </row>
    <row r="971" spans="1:26" ht="28.5" customHeight="1">
      <c r="A971" s="92"/>
      <c r="B971" s="92"/>
      <c r="C971" s="92"/>
      <c r="D971" s="92"/>
      <c r="E971" s="92"/>
      <c r="F971" s="92"/>
      <c r="G971" s="92"/>
      <c r="H971" s="92"/>
      <c r="I971" s="92"/>
      <c r="J971" s="92"/>
      <c r="K971" s="92"/>
      <c r="L971" s="92"/>
      <c r="M971" s="92"/>
      <c r="N971" s="92"/>
      <c r="O971" s="92"/>
      <c r="P971" s="92"/>
      <c r="Q971" s="92"/>
      <c r="R971" s="92"/>
      <c r="S971" s="92"/>
      <c r="T971" s="92"/>
      <c r="U971" s="92"/>
      <c r="V971" s="92"/>
      <c r="W971" s="92"/>
      <c r="X971" s="92"/>
      <c r="Y971" s="92"/>
      <c r="Z971" s="92"/>
    </row>
    <row r="972" spans="1:26" ht="28.5" customHeight="1">
      <c r="A972" s="92"/>
      <c r="B972" s="92"/>
      <c r="C972" s="92"/>
      <c r="D972" s="92"/>
      <c r="E972" s="92"/>
      <c r="F972" s="92"/>
      <c r="G972" s="92"/>
      <c r="H972" s="92"/>
      <c r="I972" s="92"/>
      <c r="J972" s="92"/>
      <c r="K972" s="92"/>
      <c r="L972" s="92"/>
      <c r="M972" s="92"/>
      <c r="N972" s="92"/>
      <c r="O972" s="92"/>
      <c r="P972" s="92"/>
      <c r="Q972" s="92"/>
      <c r="R972" s="92"/>
      <c r="S972" s="92"/>
      <c r="T972" s="92"/>
      <c r="U972" s="92"/>
      <c r="V972" s="92"/>
      <c r="W972" s="92"/>
      <c r="X972" s="92"/>
      <c r="Y972" s="92"/>
      <c r="Z972" s="92"/>
    </row>
    <row r="973" spans="1:26" ht="28.5" customHeight="1">
      <c r="A973" s="92"/>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row>
    <row r="974" spans="1:26" ht="28.5" customHeight="1">
      <c r="A974" s="92"/>
      <c r="B974" s="92"/>
      <c r="C974" s="92"/>
      <c r="D974" s="92"/>
      <c r="E974" s="92"/>
      <c r="F974" s="92"/>
      <c r="G974" s="92"/>
      <c r="H974" s="92"/>
      <c r="I974" s="92"/>
      <c r="J974" s="92"/>
      <c r="K974" s="92"/>
      <c r="L974" s="92"/>
      <c r="M974" s="92"/>
      <c r="N974" s="92"/>
      <c r="O974" s="92"/>
      <c r="P974" s="92"/>
      <c r="Q974" s="92"/>
      <c r="R974" s="92"/>
      <c r="S974" s="92"/>
      <c r="T974" s="92"/>
      <c r="U974" s="92"/>
      <c r="V974" s="92"/>
      <c r="W974" s="92"/>
      <c r="X974" s="92"/>
      <c r="Y974" s="92"/>
      <c r="Z974" s="92"/>
    </row>
    <row r="975" spans="1:26" ht="28.5" customHeight="1">
      <c r="A975" s="92"/>
      <c r="B975" s="92"/>
      <c r="C975" s="92"/>
      <c r="D975" s="92"/>
      <c r="E975" s="92"/>
      <c r="F975" s="92"/>
      <c r="G975" s="92"/>
      <c r="H975" s="92"/>
      <c r="I975" s="92"/>
      <c r="J975" s="92"/>
      <c r="K975" s="92"/>
      <c r="L975" s="92"/>
      <c r="M975" s="92"/>
      <c r="N975" s="92"/>
      <c r="O975" s="92"/>
      <c r="P975" s="92"/>
      <c r="Q975" s="92"/>
      <c r="R975" s="92"/>
      <c r="S975" s="92"/>
      <c r="T975" s="92"/>
      <c r="U975" s="92"/>
      <c r="V975" s="92"/>
      <c r="W975" s="92"/>
      <c r="X975" s="92"/>
      <c r="Y975" s="92"/>
      <c r="Z975" s="92"/>
    </row>
    <row r="976" spans="1:26" ht="28.5" customHeight="1">
      <c r="A976" s="92"/>
      <c r="B976" s="92"/>
      <c r="C976" s="92"/>
      <c r="D976" s="92"/>
      <c r="E976" s="92"/>
      <c r="F976" s="92"/>
      <c r="G976" s="92"/>
      <c r="H976" s="92"/>
      <c r="I976" s="92"/>
      <c r="J976" s="92"/>
      <c r="K976" s="92"/>
      <c r="L976" s="92"/>
      <c r="M976" s="92"/>
      <c r="N976" s="92"/>
      <c r="O976" s="92"/>
      <c r="P976" s="92"/>
      <c r="Q976" s="92"/>
      <c r="R976" s="92"/>
      <c r="S976" s="92"/>
      <c r="T976" s="92"/>
      <c r="U976" s="92"/>
      <c r="V976" s="92"/>
      <c r="W976" s="92"/>
      <c r="X976" s="92"/>
      <c r="Y976" s="92"/>
      <c r="Z976" s="92"/>
    </row>
    <row r="977" spans="1:26" ht="28.5" customHeight="1">
      <c r="A977" s="92"/>
      <c r="B977" s="92"/>
      <c r="C977" s="92"/>
      <c r="D977" s="92"/>
      <c r="E977" s="92"/>
      <c r="F977" s="92"/>
      <c r="G977" s="92"/>
      <c r="H977" s="92"/>
      <c r="I977" s="92"/>
      <c r="J977" s="92"/>
      <c r="K977" s="92"/>
      <c r="L977" s="92"/>
      <c r="M977" s="92"/>
      <c r="N977" s="92"/>
      <c r="O977" s="92"/>
      <c r="P977" s="92"/>
      <c r="Q977" s="92"/>
      <c r="R977" s="92"/>
      <c r="S977" s="92"/>
      <c r="T977" s="92"/>
      <c r="U977" s="92"/>
      <c r="V977" s="92"/>
      <c r="W977" s="92"/>
      <c r="X977" s="92"/>
      <c r="Y977" s="92"/>
      <c r="Z977" s="92"/>
    </row>
    <row r="978" spans="1:26" ht="28.5" customHeight="1">
      <c r="A978" s="92"/>
      <c r="B978" s="92"/>
      <c r="C978" s="92"/>
      <c r="D978" s="92"/>
      <c r="E978" s="92"/>
      <c r="F978" s="92"/>
      <c r="G978" s="92"/>
      <c r="H978" s="92"/>
      <c r="I978" s="92"/>
      <c r="J978" s="92"/>
      <c r="K978" s="92"/>
      <c r="L978" s="92"/>
      <c r="M978" s="92"/>
      <c r="N978" s="92"/>
      <c r="O978" s="92"/>
      <c r="P978" s="92"/>
      <c r="Q978" s="92"/>
      <c r="R978" s="92"/>
      <c r="S978" s="92"/>
      <c r="T978" s="92"/>
      <c r="U978" s="92"/>
      <c r="V978" s="92"/>
      <c r="W978" s="92"/>
      <c r="X978" s="92"/>
      <c r="Y978" s="92"/>
      <c r="Z978" s="92"/>
    </row>
    <row r="979" spans="1:26" ht="28.5" customHeight="1">
      <c r="A979" s="92"/>
      <c r="B979" s="92"/>
      <c r="C979" s="92"/>
      <c r="D979" s="92"/>
      <c r="E979" s="92"/>
      <c r="F979" s="92"/>
      <c r="G979" s="92"/>
      <c r="H979" s="92"/>
      <c r="I979" s="92"/>
      <c r="J979" s="92"/>
      <c r="K979" s="92"/>
      <c r="L979" s="92"/>
      <c r="M979" s="92"/>
      <c r="N979" s="92"/>
      <c r="O979" s="92"/>
      <c r="P979" s="92"/>
      <c r="Q979" s="92"/>
      <c r="R979" s="92"/>
      <c r="S979" s="92"/>
      <c r="T979" s="92"/>
      <c r="U979" s="92"/>
      <c r="V979" s="92"/>
      <c r="W979" s="92"/>
      <c r="X979" s="92"/>
      <c r="Y979" s="92"/>
      <c r="Z979" s="92"/>
    </row>
    <row r="980" spans="1:26" ht="28.5" customHeight="1">
      <c r="A980" s="92"/>
      <c r="B980" s="92"/>
      <c r="C980" s="92"/>
      <c r="D980" s="92"/>
      <c r="E980" s="92"/>
      <c r="F980" s="92"/>
      <c r="G980" s="92"/>
      <c r="H980" s="92"/>
      <c r="I980" s="92"/>
      <c r="J980" s="92"/>
      <c r="K980" s="92"/>
      <c r="L980" s="92"/>
      <c r="M980" s="92"/>
      <c r="N980" s="92"/>
      <c r="O980" s="92"/>
      <c r="P980" s="92"/>
      <c r="Q980" s="92"/>
      <c r="R980" s="92"/>
      <c r="S980" s="92"/>
      <c r="T980" s="92"/>
      <c r="U980" s="92"/>
      <c r="V980" s="92"/>
      <c r="W980" s="92"/>
      <c r="X980" s="92"/>
      <c r="Y980" s="92"/>
      <c r="Z980" s="92"/>
    </row>
    <row r="981" spans="1:26" ht="28.5" customHeight="1">
      <c r="A981" s="92"/>
      <c r="B981" s="92"/>
      <c r="C981" s="92"/>
      <c r="D981" s="92"/>
      <c r="E981" s="92"/>
      <c r="F981" s="92"/>
      <c r="G981" s="92"/>
      <c r="H981" s="92"/>
      <c r="I981" s="92"/>
      <c r="J981" s="92"/>
      <c r="K981" s="92"/>
      <c r="L981" s="92"/>
      <c r="M981" s="92"/>
      <c r="N981" s="92"/>
      <c r="O981" s="92"/>
      <c r="P981" s="92"/>
      <c r="Q981" s="92"/>
      <c r="R981" s="92"/>
      <c r="S981" s="92"/>
      <c r="T981" s="92"/>
      <c r="U981" s="92"/>
      <c r="V981" s="92"/>
      <c r="W981" s="92"/>
      <c r="X981" s="92"/>
      <c r="Y981" s="92"/>
      <c r="Z981" s="92"/>
    </row>
    <row r="982" spans="1:26" ht="28.5" customHeight="1">
      <c r="A982" s="92"/>
      <c r="B982" s="92"/>
      <c r="C982" s="92"/>
      <c r="D982" s="92"/>
      <c r="E982" s="92"/>
      <c r="F982" s="92"/>
      <c r="G982" s="92"/>
      <c r="H982" s="92"/>
      <c r="I982" s="92"/>
      <c r="J982" s="92"/>
      <c r="K982" s="92"/>
      <c r="L982" s="92"/>
      <c r="M982" s="92"/>
      <c r="N982" s="92"/>
      <c r="O982" s="92"/>
      <c r="P982" s="92"/>
      <c r="Q982" s="92"/>
      <c r="R982" s="92"/>
      <c r="S982" s="92"/>
      <c r="T982" s="92"/>
      <c r="U982" s="92"/>
      <c r="V982" s="92"/>
      <c r="W982" s="92"/>
      <c r="X982" s="92"/>
      <c r="Y982" s="92"/>
      <c r="Z982" s="92"/>
    </row>
    <row r="983" spans="1:26" ht="28.5" customHeight="1">
      <c r="A983" s="92"/>
      <c r="B983" s="92"/>
      <c r="C983" s="92"/>
      <c r="D983" s="92"/>
      <c r="E983" s="92"/>
      <c r="F983" s="92"/>
      <c r="G983" s="92"/>
      <c r="H983" s="92"/>
      <c r="I983" s="92"/>
      <c r="J983" s="92"/>
      <c r="K983" s="92"/>
      <c r="L983" s="92"/>
      <c r="M983" s="92"/>
      <c r="N983" s="92"/>
      <c r="O983" s="92"/>
      <c r="P983" s="92"/>
      <c r="Q983" s="92"/>
      <c r="R983" s="92"/>
      <c r="S983" s="92"/>
      <c r="T983" s="92"/>
      <c r="U983" s="92"/>
      <c r="V983" s="92"/>
      <c r="W983" s="92"/>
      <c r="X983" s="92"/>
      <c r="Y983" s="92"/>
      <c r="Z983" s="92"/>
    </row>
    <row r="984" spans="1:26" ht="28.5" customHeight="1">
      <c r="A984" s="92"/>
      <c r="B984" s="92"/>
      <c r="C984" s="92"/>
      <c r="D984" s="92"/>
      <c r="E984" s="92"/>
      <c r="F984" s="92"/>
      <c r="G984" s="92"/>
      <c r="H984" s="92"/>
      <c r="I984" s="92"/>
      <c r="J984" s="92"/>
      <c r="K984" s="92"/>
      <c r="L984" s="92"/>
      <c r="M984" s="92"/>
      <c r="N984" s="92"/>
      <c r="O984" s="92"/>
      <c r="P984" s="92"/>
      <c r="Q984" s="92"/>
      <c r="R984" s="92"/>
      <c r="S984" s="92"/>
      <c r="T984" s="92"/>
      <c r="U984" s="92"/>
      <c r="V984" s="92"/>
      <c r="W984" s="92"/>
      <c r="X984" s="92"/>
      <c r="Y984" s="92"/>
      <c r="Z984" s="92"/>
    </row>
    <row r="985" spans="1:26" ht="28.5" customHeight="1">
      <c r="A985" s="92"/>
      <c r="B985" s="92"/>
      <c r="C985" s="92"/>
      <c r="D985" s="92"/>
      <c r="E985" s="92"/>
      <c r="F985" s="92"/>
      <c r="G985" s="92"/>
      <c r="H985" s="92"/>
      <c r="I985" s="92"/>
      <c r="J985" s="92"/>
      <c r="K985" s="92"/>
      <c r="L985" s="92"/>
      <c r="M985" s="92"/>
      <c r="N985" s="92"/>
      <c r="O985" s="92"/>
      <c r="P985" s="92"/>
      <c r="Q985" s="92"/>
      <c r="R985" s="92"/>
      <c r="S985" s="92"/>
      <c r="T985" s="92"/>
      <c r="U985" s="92"/>
      <c r="V985" s="92"/>
      <c r="W985" s="92"/>
      <c r="X985" s="92"/>
      <c r="Y985" s="92"/>
      <c r="Z985" s="92"/>
    </row>
    <row r="986" spans="1:26" ht="28.5" customHeight="1">
      <c r="A986" s="92"/>
      <c r="B986" s="92"/>
      <c r="C986" s="92"/>
      <c r="D986" s="92"/>
      <c r="E986" s="92"/>
      <c r="F986" s="92"/>
      <c r="G986" s="92"/>
      <c r="H986" s="92"/>
      <c r="I986" s="92"/>
      <c r="J986" s="92"/>
      <c r="K986" s="92"/>
      <c r="L986" s="92"/>
      <c r="M986" s="92"/>
      <c r="N986" s="92"/>
      <c r="O986" s="92"/>
      <c r="P986" s="92"/>
      <c r="Q986" s="92"/>
      <c r="R986" s="92"/>
      <c r="S986" s="92"/>
      <c r="T986" s="92"/>
      <c r="U986" s="92"/>
      <c r="V986" s="92"/>
      <c r="W986" s="92"/>
      <c r="X986" s="92"/>
      <c r="Y986" s="92"/>
      <c r="Z986" s="92"/>
    </row>
    <row r="987" spans="1:26" ht="28.5" customHeight="1">
      <c r="A987" s="92"/>
      <c r="B987" s="92"/>
      <c r="C987" s="92"/>
      <c r="D987" s="92"/>
      <c r="E987" s="92"/>
      <c r="F987" s="92"/>
      <c r="G987" s="92"/>
      <c r="H987" s="92"/>
      <c r="I987" s="92"/>
      <c r="J987" s="92"/>
      <c r="K987" s="92"/>
      <c r="L987" s="92"/>
      <c r="M987" s="92"/>
      <c r="N987" s="92"/>
      <c r="O987" s="92"/>
      <c r="P987" s="92"/>
      <c r="Q987" s="92"/>
      <c r="R987" s="92"/>
      <c r="S987" s="92"/>
      <c r="T987" s="92"/>
      <c r="U987" s="92"/>
      <c r="V987" s="92"/>
      <c r="W987" s="92"/>
      <c r="X987" s="92"/>
      <c r="Y987" s="92"/>
      <c r="Z987" s="92"/>
    </row>
    <row r="988" spans="1:26" ht="28.5" customHeight="1">
      <c r="A988" s="92"/>
      <c r="B988" s="92"/>
      <c r="C988" s="92"/>
      <c r="D988" s="92"/>
      <c r="E988" s="92"/>
      <c r="F988" s="92"/>
      <c r="G988" s="92"/>
      <c r="H988" s="92"/>
      <c r="I988" s="92"/>
      <c r="J988" s="92"/>
      <c r="K988" s="92"/>
      <c r="L988" s="92"/>
      <c r="M988" s="92"/>
      <c r="N988" s="92"/>
      <c r="O988" s="92"/>
      <c r="P988" s="92"/>
      <c r="Q988" s="92"/>
      <c r="R988" s="92"/>
      <c r="S988" s="92"/>
      <c r="T988" s="92"/>
      <c r="U988" s="92"/>
      <c r="V988" s="92"/>
      <c r="W988" s="92"/>
      <c r="X988" s="92"/>
      <c r="Y988" s="92"/>
      <c r="Z988" s="92"/>
    </row>
    <row r="989" spans="1:26" ht="28.5" customHeight="1">
      <c r="A989" s="92"/>
      <c r="B989" s="92"/>
      <c r="C989" s="92"/>
      <c r="D989" s="92"/>
      <c r="E989" s="92"/>
      <c r="F989" s="92"/>
      <c r="G989" s="92"/>
      <c r="H989" s="92"/>
      <c r="I989" s="92"/>
      <c r="J989" s="92"/>
      <c r="K989" s="92"/>
      <c r="L989" s="92"/>
      <c r="M989" s="92"/>
      <c r="N989" s="92"/>
      <c r="O989" s="92"/>
      <c r="P989" s="92"/>
      <c r="Q989" s="92"/>
      <c r="R989" s="92"/>
      <c r="S989" s="92"/>
      <c r="T989" s="92"/>
      <c r="U989" s="92"/>
      <c r="V989" s="92"/>
      <c r="W989" s="92"/>
      <c r="X989" s="92"/>
      <c r="Y989" s="92"/>
      <c r="Z989" s="92"/>
    </row>
    <row r="990" spans="1:26" ht="28.5" customHeight="1">
      <c r="A990" s="92"/>
      <c r="B990" s="92"/>
      <c r="C990" s="92"/>
      <c r="D990" s="92"/>
      <c r="E990" s="92"/>
      <c r="F990" s="92"/>
      <c r="G990" s="92"/>
      <c r="H990" s="92"/>
      <c r="I990" s="92"/>
      <c r="J990" s="92"/>
      <c r="K990" s="92"/>
      <c r="L990" s="92"/>
      <c r="M990" s="92"/>
      <c r="N990" s="92"/>
      <c r="O990" s="92"/>
      <c r="P990" s="92"/>
      <c r="Q990" s="92"/>
      <c r="R990" s="92"/>
      <c r="S990" s="92"/>
      <c r="T990" s="92"/>
      <c r="U990" s="92"/>
      <c r="V990" s="92"/>
      <c r="W990" s="92"/>
      <c r="X990" s="92"/>
      <c r="Y990" s="92"/>
      <c r="Z990" s="92"/>
    </row>
    <row r="991" spans="1:26" ht="28.5" customHeight="1">
      <c r="A991" s="92"/>
      <c r="B991" s="92"/>
      <c r="C991" s="92"/>
      <c r="D991" s="92"/>
      <c r="E991" s="92"/>
      <c r="F991" s="92"/>
      <c r="G991" s="92"/>
      <c r="H991" s="92"/>
      <c r="I991" s="92"/>
      <c r="J991" s="92"/>
      <c r="K991" s="92"/>
      <c r="L991" s="92"/>
      <c r="M991" s="92"/>
      <c r="N991" s="92"/>
      <c r="O991" s="92"/>
      <c r="P991" s="92"/>
      <c r="Q991" s="92"/>
      <c r="R991" s="92"/>
      <c r="S991" s="92"/>
      <c r="T991" s="92"/>
      <c r="U991" s="92"/>
      <c r="V991" s="92"/>
      <c r="W991" s="92"/>
      <c r="X991" s="92"/>
      <c r="Y991" s="92"/>
      <c r="Z991" s="92"/>
    </row>
    <row r="992" spans="1:26" ht="28.5" customHeight="1">
      <c r="A992" s="92"/>
      <c r="B992" s="92"/>
      <c r="C992" s="92"/>
      <c r="D992" s="92"/>
      <c r="E992" s="92"/>
      <c r="F992" s="92"/>
      <c r="G992" s="92"/>
      <c r="H992" s="92"/>
      <c r="I992" s="92"/>
      <c r="J992" s="92"/>
      <c r="K992" s="92"/>
      <c r="L992" s="92"/>
      <c r="M992" s="92"/>
      <c r="N992" s="92"/>
      <c r="O992" s="92"/>
      <c r="P992" s="92"/>
      <c r="Q992" s="92"/>
      <c r="R992" s="92"/>
      <c r="S992" s="92"/>
      <c r="T992" s="92"/>
      <c r="U992" s="92"/>
      <c r="V992" s="92"/>
      <c r="W992" s="92"/>
      <c r="X992" s="92"/>
      <c r="Y992" s="92"/>
      <c r="Z992" s="92"/>
    </row>
    <row r="993" spans="1:26" ht="28.5" customHeight="1">
      <c r="A993" s="92"/>
      <c r="B993" s="92"/>
      <c r="C993" s="92"/>
      <c r="D993" s="92"/>
      <c r="E993" s="92"/>
      <c r="F993" s="92"/>
      <c r="G993" s="92"/>
      <c r="H993" s="92"/>
      <c r="I993" s="92"/>
      <c r="J993" s="92"/>
      <c r="K993" s="92"/>
      <c r="L993" s="92"/>
      <c r="M993" s="92"/>
      <c r="N993" s="92"/>
      <c r="O993" s="92"/>
      <c r="P993" s="92"/>
      <c r="Q993" s="92"/>
      <c r="R993" s="92"/>
      <c r="S993" s="92"/>
      <c r="T993" s="92"/>
      <c r="U993" s="92"/>
      <c r="V993" s="92"/>
      <c r="W993" s="92"/>
      <c r="X993" s="92"/>
      <c r="Y993" s="92"/>
      <c r="Z993" s="92"/>
    </row>
    <row r="994" spans="1:26" ht="28.5" customHeight="1">
      <c r="A994" s="92"/>
      <c r="B994" s="92"/>
      <c r="C994" s="92"/>
      <c r="D994" s="92"/>
      <c r="E994" s="92"/>
      <c r="F994" s="92"/>
      <c r="G994" s="92"/>
      <c r="H994" s="92"/>
      <c r="I994" s="92"/>
      <c r="J994" s="92"/>
      <c r="K994" s="92"/>
      <c r="L994" s="92"/>
      <c r="M994" s="92"/>
      <c r="N994" s="92"/>
      <c r="O994" s="92"/>
      <c r="P994" s="92"/>
      <c r="Q994" s="92"/>
      <c r="R994" s="92"/>
      <c r="S994" s="92"/>
      <c r="T994" s="92"/>
      <c r="U994" s="92"/>
      <c r="V994" s="92"/>
      <c r="W994" s="92"/>
      <c r="X994" s="92"/>
      <c r="Y994" s="92"/>
      <c r="Z994" s="92"/>
    </row>
    <row r="995" spans="1:26" ht="28.5" customHeight="1">
      <c r="A995" s="92"/>
      <c r="B995" s="92"/>
      <c r="C995" s="92"/>
      <c r="D995" s="92"/>
      <c r="E995" s="92"/>
      <c r="F995" s="92"/>
      <c r="G995" s="92"/>
      <c r="H995" s="92"/>
      <c r="I995" s="92"/>
      <c r="J995" s="92"/>
      <c r="K995" s="92"/>
      <c r="L995" s="92"/>
      <c r="M995" s="92"/>
      <c r="N995" s="92"/>
      <c r="O995" s="92"/>
      <c r="P995" s="92"/>
      <c r="Q995" s="92"/>
      <c r="R995" s="92"/>
      <c r="S995" s="92"/>
      <c r="T995" s="92"/>
      <c r="U995" s="92"/>
      <c r="V995" s="92"/>
      <c r="W995" s="92"/>
      <c r="X995" s="92"/>
      <c r="Y995" s="92"/>
      <c r="Z995" s="92"/>
    </row>
    <row r="996" spans="1:26" ht="28.5" customHeight="1">
      <c r="A996" s="92"/>
      <c r="B996" s="92"/>
      <c r="C996" s="92"/>
      <c r="D996" s="92"/>
      <c r="E996" s="92"/>
      <c r="F996" s="92"/>
      <c r="G996" s="92"/>
      <c r="H996" s="92"/>
      <c r="I996" s="92"/>
      <c r="J996" s="92"/>
      <c r="K996" s="92"/>
      <c r="L996" s="92"/>
      <c r="M996" s="92"/>
      <c r="N996" s="92"/>
      <c r="O996" s="92"/>
      <c r="P996" s="92"/>
      <c r="Q996" s="92"/>
      <c r="R996" s="92"/>
      <c r="S996" s="92"/>
      <c r="T996" s="92"/>
      <c r="U996" s="92"/>
      <c r="V996" s="92"/>
      <c r="W996" s="92"/>
      <c r="X996" s="92"/>
      <c r="Y996" s="92"/>
      <c r="Z996" s="92"/>
    </row>
    <row r="997" spans="1:26" ht="28.5" customHeight="1">
      <c r="A997" s="92"/>
      <c r="B997" s="92"/>
      <c r="C997" s="92"/>
      <c r="D997" s="92"/>
      <c r="E997" s="92"/>
      <c r="F997" s="92"/>
      <c r="G997" s="92"/>
      <c r="H997" s="92"/>
      <c r="I997" s="92"/>
      <c r="J997" s="92"/>
      <c r="K997" s="92"/>
      <c r="L997" s="92"/>
      <c r="M997" s="92"/>
      <c r="N997" s="92"/>
      <c r="O997" s="92"/>
      <c r="P997" s="92"/>
      <c r="Q997" s="92"/>
      <c r="R997" s="92"/>
      <c r="S997" s="92"/>
      <c r="T997" s="92"/>
      <c r="U997" s="92"/>
      <c r="V997" s="92"/>
      <c r="W997" s="92"/>
      <c r="X997" s="92"/>
      <c r="Y997" s="92"/>
      <c r="Z997" s="92"/>
    </row>
    <row r="998" spans="1:26" ht="28.5" customHeight="1">
      <c r="A998" s="92"/>
      <c r="B998" s="92"/>
      <c r="C998" s="92"/>
      <c r="D998" s="92"/>
      <c r="E998" s="92"/>
      <c r="F998" s="92"/>
      <c r="G998" s="92"/>
      <c r="H998" s="92"/>
      <c r="I998" s="92"/>
      <c r="J998" s="92"/>
      <c r="K998" s="92"/>
      <c r="L998" s="92"/>
      <c r="M998" s="92"/>
      <c r="N998" s="92"/>
      <c r="O998" s="92"/>
      <c r="P998" s="92"/>
      <c r="Q998" s="92"/>
      <c r="R998" s="92"/>
      <c r="S998" s="92"/>
      <c r="T998" s="92"/>
      <c r="U998" s="92"/>
      <c r="V998" s="92"/>
      <c r="W998" s="92"/>
      <c r="X998" s="92"/>
      <c r="Y998" s="92"/>
      <c r="Z998" s="92"/>
    </row>
    <row r="999" spans="1:26" ht="28.5" customHeight="1">
      <c r="A999" s="92"/>
      <c r="B999" s="92"/>
      <c r="C999" s="92"/>
      <c r="D999" s="92"/>
      <c r="E999" s="92"/>
      <c r="F999" s="92"/>
      <c r="G999" s="92"/>
      <c r="H999" s="92"/>
      <c r="I999" s="92"/>
      <c r="J999" s="92"/>
      <c r="K999" s="92"/>
      <c r="L999" s="92"/>
      <c r="M999" s="92"/>
      <c r="N999" s="92"/>
      <c r="O999" s="92"/>
      <c r="P999" s="92"/>
      <c r="Q999" s="92"/>
      <c r="R999" s="92"/>
      <c r="S999" s="92"/>
      <c r="T999" s="92"/>
      <c r="U999" s="92"/>
      <c r="V999" s="92"/>
      <c r="W999" s="92"/>
      <c r="X999" s="92"/>
      <c r="Y999" s="92"/>
      <c r="Z999" s="92"/>
    </row>
    <row r="1000" spans="1:26" ht="28.5" customHeight="1">
      <c r="A1000" s="92"/>
      <c r="B1000" s="92"/>
      <c r="C1000" s="92"/>
      <c r="D1000" s="92"/>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sheetData>
  <pageMargins left="0.7" right="0.7" top="0.75" bottom="0.75" header="0" footer="0"/>
  <pageSetup orientation="portrait"/>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ySplit="1" topLeftCell="A2" activePane="bottomLeft" state="frozen"/>
      <selection pane="bottomLeft" activeCell="B3" sqref="B3"/>
    </sheetView>
  </sheetViews>
  <sheetFormatPr baseColWidth="10" defaultColWidth="12.6640625" defaultRowHeight="15" customHeight="1"/>
  <cols>
    <col min="1" max="1" width="15.6640625" customWidth="1"/>
    <col min="2" max="2" width="30.33203125" customWidth="1"/>
    <col min="3" max="3" width="22.1640625" customWidth="1"/>
    <col min="4" max="4" width="19.1640625" customWidth="1"/>
    <col min="5" max="5" width="18.33203125" customWidth="1"/>
    <col min="6" max="11" width="18.1640625" customWidth="1"/>
    <col min="12" max="12" width="16.1640625" customWidth="1"/>
    <col min="13" max="13" width="18" customWidth="1"/>
    <col min="14" max="14" width="36.6640625" customWidth="1"/>
    <col min="15" max="26" width="9.1640625" customWidth="1"/>
  </cols>
  <sheetData>
    <row r="1" spans="1:26" ht="27.75" customHeight="1">
      <c r="A1" s="102" t="s">
        <v>1032</v>
      </c>
      <c r="B1" s="102" t="s">
        <v>1006</v>
      </c>
      <c r="C1" s="103" t="s">
        <v>1007</v>
      </c>
      <c r="D1" s="103" t="s">
        <v>1008</v>
      </c>
      <c r="E1" s="103" t="s">
        <v>1009</v>
      </c>
      <c r="F1" s="102" t="s">
        <v>1010</v>
      </c>
      <c r="G1" s="104" t="s">
        <v>15</v>
      </c>
      <c r="H1" s="104" t="s">
        <v>1033</v>
      </c>
      <c r="I1" s="104" t="s">
        <v>18</v>
      </c>
      <c r="J1" s="104" t="s">
        <v>1011</v>
      </c>
      <c r="K1" s="103" t="s">
        <v>1034</v>
      </c>
      <c r="L1" s="103" t="s">
        <v>1035</v>
      </c>
      <c r="M1" s="103" t="s">
        <v>1012</v>
      </c>
      <c r="N1" s="102" t="s">
        <v>1013</v>
      </c>
      <c r="O1" s="105"/>
      <c r="P1" s="105"/>
      <c r="Q1" s="105"/>
      <c r="R1" s="105"/>
      <c r="S1" s="105"/>
      <c r="T1" s="105"/>
      <c r="U1" s="105"/>
      <c r="V1" s="105"/>
      <c r="W1" s="105"/>
      <c r="X1" s="105"/>
      <c r="Y1" s="105"/>
      <c r="Z1" s="105"/>
    </row>
    <row r="2" spans="1:26" ht="27.75" customHeight="1">
      <c r="A2" s="92" t="str">
        <f t="shared" ref="A2:A109" si="0">"23S-"&amp;RIGHT("00"&amp;ROW()-1,3)</f>
        <v>23S-001</v>
      </c>
      <c r="B2" s="106" t="s">
        <v>1084</v>
      </c>
      <c r="C2" s="93" t="s">
        <v>1014</v>
      </c>
      <c r="D2" s="93">
        <v>86152</v>
      </c>
      <c r="E2" s="93">
        <v>131978</v>
      </c>
      <c r="F2" s="93" t="s">
        <v>1052</v>
      </c>
      <c r="G2" s="93" t="str">
        <f t="array" ref="G2">IFERROR(
  IF(INDEX(RAW_DATA!P:P, MATCH(A2, RAW_DATA!A:A, 0)) = "",
     "",
     INDEX(RAW_DATA!P:P, MATCH(A2, RAW_DATA!A:A, 0))
  ),
  ""
)</f>
        <v/>
      </c>
      <c r="H2" s="107" t="str">
        <f t="array" ref="H2">IFERROR(
  IF(
    ISNUMBER(MATCH(A2, RAW_DATA!A:A, 0)),
    IF(
      OR(
        INDEX(RAW_DATA!P:P, MATCH(A2, RAW_DATA!A:A, 0)) = "",
        INDEX(RAW_DATA!W:W, MATCH(A2, RAW_DATA!A:A, 0)) = "UNPAID"
      ),
      "",
      INDEX(RAW_DATA!V:V, MATCH(A2, RAW_DATA!A:A, 0))
    ),
    ""
  ),
  ""
)</f>
        <v/>
      </c>
      <c r="I2" s="108" t="str">
        <f t="array" ref="I2">IFERROR(
  IF(
    OR(
      INDEX(RAW_DATA!P:P, MATCH(A2, RAW_DATA!A:A, 0)) = "",
      INDEX(RAW_DATA!W:W, MATCH(A2, RAW_DATA!A:A, 0)) = "UNPAID"
    ),
    "",
    INDEX(RAW_DATA!S:S, MATCH(A2, RAW_DATA!A:A, 0))
  ),
  ""
)</f>
        <v/>
      </c>
      <c r="J2" s="93" t="str">
        <f t="array" ref="J2">IFERROR(
  IF(
    INDEX(RAW_DATA!P:P, MATCH(A2, RAW_DATA!A:A, 0)) = "",
    "Not Billed",
    INDEX(RAW_DATA!W:W, MATCH(A2, RAW_DATA!A:A, 0))
  ),
  "Not Billed"
)</f>
        <v>Not Billed</v>
      </c>
      <c r="K2" s="93" t="s">
        <v>1085</v>
      </c>
      <c r="L2" s="109">
        <v>44929</v>
      </c>
      <c r="M2" s="92"/>
      <c r="N2" s="92"/>
      <c r="O2" s="92"/>
      <c r="P2" s="92"/>
      <c r="Q2" s="92"/>
      <c r="R2" s="92"/>
      <c r="S2" s="92"/>
      <c r="T2" s="92"/>
      <c r="U2" s="92"/>
      <c r="V2" s="92"/>
      <c r="W2" s="92"/>
      <c r="X2" s="92"/>
      <c r="Y2" s="92"/>
      <c r="Z2" s="92"/>
    </row>
    <row r="3" spans="1:26" ht="27.75" customHeight="1">
      <c r="A3" s="92" t="str">
        <f t="shared" si="0"/>
        <v>23S-002</v>
      </c>
      <c r="B3" s="106" t="s">
        <v>1086</v>
      </c>
      <c r="C3" s="93" t="s">
        <v>1044</v>
      </c>
      <c r="D3" s="93">
        <v>87016</v>
      </c>
      <c r="E3" s="93">
        <v>130436</v>
      </c>
      <c r="F3" s="93" t="s">
        <v>1052</v>
      </c>
      <c r="G3" s="93">
        <f t="array" ref="G3">IFERROR(
  IF(INDEX(RAW_DATA!P:P, MATCH(A3, RAW_DATA!A:A, 0)) = "",
     "",
     INDEX(RAW_DATA!P:P, MATCH(A3, RAW_DATA!A:A, 0))
  ),
  ""
)</f>
        <v>234</v>
      </c>
      <c r="H3" s="107" t="str">
        <f t="array" ref="H3">IFERROR(
  IF(
    ISNUMBER(MATCH(A3, RAW_DATA!A:A, 0)),
    IF(
      OR(
        INDEX(RAW_DATA!P:P, MATCH(A3, RAW_DATA!A:A, 0)) = "",
        INDEX(RAW_DATA!W:W, MATCH(A3, RAW_DATA!A:A, 0)) = "UNPAID"
      ),
      "",
      INDEX(RAW_DATA!V:V, MATCH(A3, RAW_DATA!A:A, 0))
    ),
    ""
  ),
  ""
)</f>
        <v/>
      </c>
      <c r="I3" s="108" t="str">
        <f t="array" ref="I3">IFERROR(
  IF(
    OR(
      INDEX(RAW_DATA!P:P, MATCH(A3, RAW_DATA!A:A, 0)) = "",
      INDEX(RAW_DATA!W:W, MATCH(A3, RAW_DATA!A:A, 0)) = "UNPAID"
    ),
    "",
    INDEX(RAW_DATA!S:S, MATCH(A3, RAW_DATA!A:A, 0))
  ),
  ""
)</f>
        <v/>
      </c>
      <c r="J3" s="93" t="str">
        <f t="array" ref="J3">IFERROR(
  IF(
    INDEX(RAW_DATA!P:P, MATCH(A3, RAW_DATA!A:A, 0)) = "",
    "Not Billed",
    INDEX(RAW_DATA!W:W, MATCH(A3, RAW_DATA!A:A, 0))
  ),
  "Not Billed"
)</f>
        <v>UNPAID</v>
      </c>
      <c r="K3" s="93" t="s">
        <v>1085</v>
      </c>
      <c r="L3" s="109">
        <v>44930</v>
      </c>
      <c r="M3" s="92"/>
      <c r="N3" s="92"/>
      <c r="O3" s="92"/>
      <c r="P3" s="92"/>
      <c r="Q3" s="92"/>
      <c r="R3" s="92"/>
      <c r="S3" s="92"/>
      <c r="T3" s="92"/>
      <c r="U3" s="92"/>
      <c r="V3" s="92"/>
      <c r="W3" s="92"/>
      <c r="X3" s="92"/>
      <c r="Y3" s="92"/>
      <c r="Z3" s="92"/>
    </row>
    <row r="4" spans="1:26" ht="27.75" customHeight="1">
      <c r="A4" s="92" t="str">
        <f t="shared" si="0"/>
        <v>23S-003</v>
      </c>
      <c r="B4" s="106" t="s">
        <v>1087</v>
      </c>
      <c r="C4" s="93" t="s">
        <v>1044</v>
      </c>
      <c r="D4" s="93">
        <v>87019</v>
      </c>
      <c r="E4" s="93">
        <v>133271</v>
      </c>
      <c r="F4" s="93" t="s">
        <v>1043</v>
      </c>
      <c r="G4" s="93">
        <f t="array" ref="G4">IFERROR(
  IF(INDEX(RAW_DATA!P:P, MATCH(A4, RAW_DATA!A:A, 0)) = "",
     "",
     INDEX(RAW_DATA!P:P, MATCH(A4, RAW_DATA!A:A, 0))
  ),
  ""
)</f>
        <v>132</v>
      </c>
      <c r="H4" s="107">
        <f t="array" ref="H4">IFERROR(
  IF(
    ISNUMBER(MATCH(A4, RAW_DATA!A:A, 0)),
    IF(
      OR(
        INDEX(RAW_DATA!P:P, MATCH(A4, RAW_DATA!A:A, 0)) = "",
        INDEX(RAW_DATA!W:W, MATCH(A4, RAW_DATA!A:A, 0)) = "UNPAID"
      ),
      "",
      INDEX(RAW_DATA!V:V, MATCH(A4, RAW_DATA!A:A, 0))
    ),
    ""
  ),
  ""
)</f>
        <v>45566</v>
      </c>
      <c r="I4" s="108">
        <f t="array" ref="I4">IFERROR(
  IF(
    OR(
      INDEX(RAW_DATA!P:P, MATCH(A4, RAW_DATA!A:A, 0)) = "",
      INDEX(RAW_DATA!W:W, MATCH(A4, RAW_DATA!A:A, 0)) = "UNPAID"
    ),
    "",
    INDEX(RAW_DATA!S:S, MATCH(A4, RAW_DATA!A:A, 0))
  ),
  ""
)</f>
        <v>37718.949999999997</v>
      </c>
      <c r="J4" s="93" t="str">
        <f t="array" ref="J4">IFERROR(
  IF(
    INDEX(RAW_DATA!P:P, MATCH(A4, RAW_DATA!A:A, 0)) = "",
    "Not Billed",
    INDEX(RAW_DATA!W:W, MATCH(A4, RAW_DATA!A:A, 0))
  ),
  "Not Billed"
)</f>
        <v>PAID</v>
      </c>
      <c r="K4" s="93" t="s">
        <v>1085</v>
      </c>
      <c r="L4" s="109">
        <v>44960</v>
      </c>
      <c r="M4" s="92"/>
      <c r="N4" s="92"/>
      <c r="O4" s="92"/>
      <c r="P4" s="92"/>
      <c r="Q4" s="92"/>
      <c r="R4" s="92"/>
      <c r="S4" s="92"/>
      <c r="T4" s="92"/>
      <c r="U4" s="92"/>
      <c r="V4" s="92"/>
      <c r="W4" s="92"/>
      <c r="X4" s="92"/>
      <c r="Y4" s="92"/>
      <c r="Z4" s="92"/>
    </row>
    <row r="5" spans="1:26" ht="27.75" customHeight="1">
      <c r="A5" s="92" t="str">
        <f t="shared" si="0"/>
        <v>23S-004</v>
      </c>
      <c r="B5" s="106" t="s">
        <v>1088</v>
      </c>
      <c r="C5" s="93" t="s">
        <v>1014</v>
      </c>
      <c r="D5" s="93">
        <v>86983</v>
      </c>
      <c r="E5" s="93">
        <v>133506</v>
      </c>
      <c r="F5" s="93" t="s">
        <v>1052</v>
      </c>
      <c r="G5" s="93">
        <f t="array" ref="G5">IFERROR(
  IF(INDEX(RAW_DATA!P:P, MATCH(A5, RAW_DATA!A:A, 0)) = "",
     "",
     INDEX(RAW_DATA!P:P, MATCH(A5, RAW_DATA!A:A, 0))
  ),
  ""
)</f>
        <v>68</v>
      </c>
      <c r="H5" s="107">
        <f t="array" ref="H5">IFERROR(
  IF(
    ISNUMBER(MATCH(A5, RAW_DATA!A:A, 0)),
    IF(
      OR(
        INDEX(RAW_DATA!P:P, MATCH(A5, RAW_DATA!A:A, 0)) = "",
        INDEX(RAW_DATA!W:W, MATCH(A5, RAW_DATA!A:A, 0)) = "UNPAID"
      ),
      "",
      INDEX(RAW_DATA!V:V, MATCH(A5, RAW_DATA!A:A, 0))
    ),
    ""
  ),
  ""
)</f>
        <v>45420</v>
      </c>
      <c r="I5" s="108">
        <f t="array" ref="I5">IFERROR(
  IF(
    OR(
      INDEX(RAW_DATA!P:P, MATCH(A5, RAW_DATA!A:A, 0)) = "",
      INDEX(RAW_DATA!W:W, MATCH(A5, RAW_DATA!A:A, 0)) = "UNPAID"
    ),
    "",
    INDEX(RAW_DATA!S:S, MATCH(A5, RAW_DATA!A:A, 0))
  ),
  ""
)</f>
        <v>25616.36</v>
      </c>
      <c r="J5" s="93" t="str">
        <f t="array" ref="J5">IFERROR(
  IF(
    INDEX(RAW_DATA!P:P, MATCH(A5, RAW_DATA!A:A, 0)) = "",
    "Not Billed",
    INDEX(RAW_DATA!W:W, MATCH(A5, RAW_DATA!A:A, 0))
  ),
  "Not Billed"
)</f>
        <v>PAID</v>
      </c>
      <c r="K5" s="93" t="s">
        <v>1085</v>
      </c>
      <c r="L5" s="109">
        <v>44930</v>
      </c>
      <c r="M5" s="92"/>
      <c r="N5" s="92"/>
      <c r="O5" s="92"/>
      <c r="P5" s="92"/>
      <c r="Q5" s="92"/>
      <c r="R5" s="92"/>
      <c r="S5" s="92"/>
      <c r="T5" s="92"/>
      <c r="U5" s="92"/>
      <c r="V5" s="92"/>
      <c r="W5" s="92"/>
      <c r="X5" s="92"/>
      <c r="Y5" s="92"/>
      <c r="Z5" s="92"/>
    </row>
    <row r="6" spans="1:26" ht="27.75" customHeight="1">
      <c r="A6" s="92" t="str">
        <f t="shared" si="0"/>
        <v>23S-005</v>
      </c>
      <c r="B6" s="106" t="s">
        <v>1089</v>
      </c>
      <c r="C6" s="93" t="s">
        <v>1014</v>
      </c>
      <c r="D6" s="93">
        <v>87043</v>
      </c>
      <c r="E6" s="93">
        <v>133573</v>
      </c>
      <c r="F6" s="93" t="s">
        <v>1090</v>
      </c>
      <c r="G6" s="93" t="str">
        <f t="array" ref="G6">IFERROR(
  IF(INDEX(RAW_DATA!P:P, MATCH(A6, RAW_DATA!A:A, 0)) = "",
     "",
     INDEX(RAW_DATA!P:P, MATCH(A6, RAW_DATA!A:A, 0))
  ),
  ""
)</f>
        <v/>
      </c>
      <c r="H6" s="107" t="str">
        <f t="array" ref="H6">IFERROR(
  IF(
    ISNUMBER(MATCH(A6, RAW_DATA!A:A, 0)),
    IF(
      OR(
        INDEX(RAW_DATA!P:P, MATCH(A6, RAW_DATA!A:A, 0)) = "",
        INDEX(RAW_DATA!W:W, MATCH(A6, RAW_DATA!A:A, 0)) = "UNPAID"
      ),
      "",
      INDEX(RAW_DATA!V:V, MATCH(A6, RAW_DATA!A:A, 0))
    ),
    ""
  ),
  ""
)</f>
        <v/>
      </c>
      <c r="I6" s="108" t="str">
        <f t="array" ref="I6">IFERROR(
  IF(
    OR(
      INDEX(RAW_DATA!P:P, MATCH(A6, RAW_DATA!A:A, 0)) = "",
      INDEX(RAW_DATA!W:W, MATCH(A6, RAW_DATA!A:A, 0)) = "UNPAID"
    ),
    "",
    INDEX(RAW_DATA!S:S, MATCH(A6, RAW_DATA!A:A, 0))
  ),
  ""
)</f>
        <v/>
      </c>
      <c r="J6" s="93" t="str">
        <f t="array" ref="J6">IFERROR(
  IF(
    INDEX(RAW_DATA!P:P, MATCH(A6, RAW_DATA!A:A, 0)) = "",
    "Not Billed",
    INDEX(RAW_DATA!W:W, MATCH(A6, RAW_DATA!A:A, 0))
  ),
  "Not Billed"
)</f>
        <v>Not Billed</v>
      </c>
      <c r="K6" s="93" t="s">
        <v>1085</v>
      </c>
      <c r="L6" s="109">
        <v>44936</v>
      </c>
      <c r="M6" s="92"/>
      <c r="N6" s="92"/>
      <c r="O6" s="92"/>
      <c r="P6" s="92"/>
      <c r="Q6" s="92"/>
      <c r="R6" s="92"/>
      <c r="S6" s="92"/>
      <c r="T6" s="92"/>
      <c r="U6" s="92"/>
      <c r="V6" s="92"/>
      <c r="W6" s="92"/>
      <c r="X6" s="92"/>
      <c r="Y6" s="92"/>
      <c r="Z6" s="92"/>
    </row>
    <row r="7" spans="1:26" ht="27.75" customHeight="1">
      <c r="A7" s="92" t="str">
        <f t="shared" si="0"/>
        <v>23S-006</v>
      </c>
      <c r="B7" s="106" t="s">
        <v>1091</v>
      </c>
      <c r="C7" s="93" t="s">
        <v>1044</v>
      </c>
      <c r="D7" s="93">
        <v>86946</v>
      </c>
      <c r="E7" s="93">
        <v>133383</v>
      </c>
      <c r="F7" s="93" t="s">
        <v>1043</v>
      </c>
      <c r="G7" s="93">
        <f t="array" ref="G7">IFERROR(
  IF(INDEX(RAW_DATA!P:P, MATCH(A7, RAW_DATA!A:A, 0)) = "",
     "",
     INDEX(RAW_DATA!P:P, MATCH(A7, RAW_DATA!A:A, 0))
  ),
  ""
)</f>
        <v>235</v>
      </c>
      <c r="H7" s="107" t="str">
        <f t="array" ref="H7">IFERROR(
  IF(
    ISNUMBER(MATCH(A7, RAW_DATA!A:A, 0)),
    IF(
      OR(
        INDEX(RAW_DATA!P:P, MATCH(A7, RAW_DATA!A:A, 0)) = "",
        INDEX(RAW_DATA!W:W, MATCH(A7, RAW_DATA!A:A, 0)) = "UNPAID"
      ),
      "",
      INDEX(RAW_DATA!V:V, MATCH(A7, RAW_DATA!A:A, 0))
    ),
    ""
  ),
  ""
)</f>
        <v/>
      </c>
      <c r="I7" s="108" t="str">
        <f t="array" ref="I7">IFERROR(
  IF(
    OR(
      INDEX(RAW_DATA!P:P, MATCH(A7, RAW_DATA!A:A, 0)) = "",
      INDEX(RAW_DATA!W:W, MATCH(A7, RAW_DATA!A:A, 0)) = "UNPAID"
    ),
    "",
    INDEX(RAW_DATA!S:S, MATCH(A7, RAW_DATA!A:A, 0))
  ),
  ""
)</f>
        <v/>
      </c>
      <c r="J7" s="93" t="str">
        <f t="array" ref="J7">IFERROR(
  IF(
    INDEX(RAW_DATA!P:P, MATCH(A7, RAW_DATA!A:A, 0)) = "",
    "Not Billed",
    INDEX(RAW_DATA!W:W, MATCH(A7, RAW_DATA!A:A, 0))
  ),
  "Not Billed"
)</f>
        <v>UNPAID</v>
      </c>
      <c r="K7" s="93" t="s">
        <v>1085</v>
      </c>
      <c r="L7" s="109">
        <v>44937</v>
      </c>
      <c r="M7" s="92"/>
      <c r="N7" s="92"/>
      <c r="O7" s="92"/>
      <c r="P7" s="92"/>
      <c r="Q7" s="92"/>
      <c r="R7" s="92"/>
      <c r="S7" s="92"/>
      <c r="T7" s="92"/>
      <c r="U7" s="92"/>
      <c r="V7" s="92"/>
      <c r="W7" s="92"/>
      <c r="X7" s="92"/>
      <c r="Y7" s="92"/>
      <c r="Z7" s="92"/>
    </row>
    <row r="8" spans="1:26" ht="27.75" customHeight="1">
      <c r="A8" s="92" t="str">
        <f t="shared" si="0"/>
        <v>23S-007</v>
      </c>
      <c r="B8" s="106" t="s">
        <v>1092</v>
      </c>
      <c r="C8" s="93" t="s">
        <v>1014</v>
      </c>
      <c r="D8" s="93">
        <v>87036</v>
      </c>
      <c r="E8" s="93">
        <v>133567</v>
      </c>
      <c r="F8" s="93" t="s">
        <v>1052</v>
      </c>
      <c r="G8" s="93">
        <f t="array" ref="G8">IFERROR(
  IF(INDEX(RAW_DATA!P:P, MATCH(A8, RAW_DATA!A:A, 0)) = "",
     "",
     INDEX(RAW_DATA!P:P, MATCH(A8, RAW_DATA!A:A, 0))
  ),
  ""
)</f>
        <v>115</v>
      </c>
      <c r="H8" s="107">
        <f t="array" ref="H8">IFERROR(
  IF(
    ISNUMBER(MATCH(A8, RAW_DATA!A:A, 0)),
    IF(
      OR(
        INDEX(RAW_DATA!P:P, MATCH(A8, RAW_DATA!A:A, 0)) = "",
        INDEX(RAW_DATA!W:W, MATCH(A8, RAW_DATA!A:A, 0)) = "UNPAID"
      ),
      "",
      INDEX(RAW_DATA!V:V, MATCH(A8, RAW_DATA!A:A, 0))
    ),
    ""
  ),
  ""
)</f>
        <v>45531</v>
      </c>
      <c r="I8" s="108">
        <f t="array" ref="I8">IFERROR(
  IF(
    OR(
      INDEX(RAW_DATA!P:P, MATCH(A8, RAW_DATA!A:A, 0)) = "",
      INDEX(RAW_DATA!W:W, MATCH(A8, RAW_DATA!A:A, 0)) = "UNPAID"
    ),
    "",
    INDEX(RAW_DATA!S:S, MATCH(A8, RAW_DATA!A:A, 0))
  ),
  ""
)</f>
        <v>48501.86</v>
      </c>
      <c r="J8" s="93" t="str">
        <f t="array" ref="J8">IFERROR(
  IF(
    INDEX(RAW_DATA!P:P, MATCH(A8, RAW_DATA!A:A, 0)) = "",
    "Not Billed",
    INDEX(RAW_DATA!W:W, MATCH(A8, RAW_DATA!A:A, 0))
  ),
  "Not Billed"
)</f>
        <v>PAID</v>
      </c>
      <c r="K8" s="93" t="s">
        <v>1085</v>
      </c>
      <c r="L8" s="109">
        <v>44939</v>
      </c>
      <c r="M8" s="92"/>
      <c r="N8" s="92"/>
      <c r="O8" s="92"/>
      <c r="P8" s="92"/>
      <c r="Q8" s="92"/>
      <c r="R8" s="92"/>
      <c r="S8" s="92"/>
      <c r="T8" s="92"/>
      <c r="U8" s="92"/>
      <c r="V8" s="92"/>
      <c r="W8" s="92"/>
      <c r="X8" s="92"/>
      <c r="Y8" s="92"/>
      <c r="Z8" s="92"/>
    </row>
    <row r="9" spans="1:26" ht="27.75" customHeight="1">
      <c r="A9" s="92" t="str">
        <f t="shared" si="0"/>
        <v>23S-008</v>
      </c>
      <c r="B9" s="106" t="s">
        <v>1093</v>
      </c>
      <c r="C9" s="93" t="s">
        <v>657</v>
      </c>
      <c r="D9" s="93">
        <v>87001</v>
      </c>
      <c r="E9" s="93">
        <v>131441</v>
      </c>
      <c r="F9" s="93" t="s">
        <v>1043</v>
      </c>
      <c r="G9" s="93">
        <f t="array" ref="G9">IFERROR(
  IF(INDEX(RAW_DATA!P:P, MATCH(A9, RAW_DATA!A:A, 0)) = "",
     "",
     INDEX(RAW_DATA!P:P, MATCH(A9, RAW_DATA!A:A, 0))
  ),
  ""
)</f>
        <v>120</v>
      </c>
      <c r="H9" s="107">
        <f t="array" ref="H9">IFERROR(
  IF(
    ISNUMBER(MATCH(A9, RAW_DATA!A:A, 0)),
    IF(
      OR(
        INDEX(RAW_DATA!P:P, MATCH(A9, RAW_DATA!A:A, 0)) = "",
        INDEX(RAW_DATA!W:W, MATCH(A9, RAW_DATA!A:A, 0)) = "UNPAID"
      ),
      "",
      INDEX(RAW_DATA!V:V, MATCH(A9, RAW_DATA!A:A, 0))
    ),
    ""
  ),
  ""
)</f>
        <v>45532</v>
      </c>
      <c r="I9" s="108">
        <f t="array" ref="I9">IFERROR(
  IF(
    OR(
      INDEX(RAW_DATA!P:P, MATCH(A9, RAW_DATA!A:A, 0)) = "",
      INDEX(RAW_DATA!W:W, MATCH(A9, RAW_DATA!A:A, 0)) = "UNPAID"
    ),
    "",
    INDEX(RAW_DATA!S:S, MATCH(A9, RAW_DATA!A:A, 0))
  ),
  ""
)</f>
        <v>11247.98</v>
      </c>
      <c r="J9" s="93" t="str">
        <f t="array" ref="J9">IFERROR(
  IF(
    INDEX(RAW_DATA!P:P, MATCH(A9, RAW_DATA!A:A, 0)) = "",
    "Not Billed",
    INDEX(RAW_DATA!W:W, MATCH(A9, RAW_DATA!A:A, 0))
  ),
  "Not Billed"
)</f>
        <v>PAID</v>
      </c>
      <c r="K9" s="93" t="s">
        <v>1085</v>
      </c>
      <c r="L9" s="109">
        <v>44950</v>
      </c>
      <c r="M9" s="92"/>
      <c r="N9" s="92"/>
      <c r="O9" s="92"/>
      <c r="P9" s="92"/>
      <c r="Q9" s="92"/>
      <c r="R9" s="92"/>
      <c r="S9" s="92"/>
      <c r="T9" s="92"/>
      <c r="U9" s="92"/>
      <c r="V9" s="92"/>
      <c r="W9" s="92"/>
      <c r="X9" s="92"/>
      <c r="Y9" s="92"/>
      <c r="Z9" s="92"/>
    </row>
    <row r="10" spans="1:26" ht="27.75" customHeight="1">
      <c r="A10" s="92" t="str">
        <f t="shared" si="0"/>
        <v>23S-009</v>
      </c>
      <c r="B10" s="106" t="s">
        <v>1094</v>
      </c>
      <c r="C10" s="93" t="s">
        <v>1014</v>
      </c>
      <c r="D10" s="93">
        <v>87190</v>
      </c>
      <c r="E10" s="93">
        <v>133662</v>
      </c>
      <c r="F10" s="93" t="s">
        <v>1090</v>
      </c>
      <c r="G10" s="93">
        <f t="array" ref="G10">IFERROR(
  IF(INDEX(RAW_DATA!P:P, MATCH(A10, RAW_DATA!A:A, 0)) = "",
     "",
     INDEX(RAW_DATA!P:P, MATCH(A10, RAW_DATA!A:A, 0))
  ),
  ""
)</f>
        <v>111</v>
      </c>
      <c r="H10" s="107">
        <f t="array" ref="H10">IFERROR(
  IF(
    ISNUMBER(MATCH(A10, RAW_DATA!A:A, 0)),
    IF(
      OR(
        INDEX(RAW_DATA!P:P, MATCH(A10, RAW_DATA!A:A, 0)) = "",
        INDEX(RAW_DATA!W:W, MATCH(A10, RAW_DATA!A:A, 0)) = "UNPAID"
      ),
      "",
      INDEX(RAW_DATA!V:V, MATCH(A10, RAW_DATA!A:A, 0))
    ),
    ""
  ),
  ""
)</f>
        <v>45547</v>
      </c>
      <c r="I10" s="108">
        <f t="array" ref="I10">IFERROR(
  IF(
    OR(
      INDEX(RAW_DATA!P:P, MATCH(A10, RAW_DATA!A:A, 0)) = "",
      INDEX(RAW_DATA!W:W, MATCH(A10, RAW_DATA!A:A, 0)) = "UNPAID"
    ),
    "",
    INDEX(RAW_DATA!S:S, MATCH(A10, RAW_DATA!A:A, 0))
  ),
  ""
)</f>
        <v>10960.83</v>
      </c>
      <c r="J10" s="93" t="str">
        <f t="array" ref="J10">IFERROR(
  IF(
    INDEX(RAW_DATA!P:P, MATCH(A10, RAW_DATA!A:A, 0)) = "",
    "Not Billed",
    INDEX(RAW_DATA!W:W, MATCH(A10, RAW_DATA!A:A, 0))
  ),
  "Not Billed"
)</f>
        <v>PAID</v>
      </c>
      <c r="K10" s="93" t="s">
        <v>1085</v>
      </c>
      <c r="L10" s="109">
        <v>44952</v>
      </c>
      <c r="M10" s="92"/>
      <c r="N10" s="92"/>
      <c r="O10" s="92"/>
      <c r="P10" s="92"/>
      <c r="Q10" s="92"/>
      <c r="R10" s="92"/>
      <c r="S10" s="92"/>
      <c r="T10" s="92"/>
      <c r="U10" s="92"/>
      <c r="V10" s="92"/>
      <c r="W10" s="92"/>
      <c r="X10" s="92"/>
      <c r="Y10" s="92"/>
      <c r="Z10" s="92"/>
    </row>
    <row r="11" spans="1:26" ht="27.75" customHeight="1">
      <c r="A11" s="92" t="str">
        <f t="shared" si="0"/>
        <v>23S-010</v>
      </c>
      <c r="B11" s="106" t="s">
        <v>1095</v>
      </c>
      <c r="C11" s="93" t="s">
        <v>1014</v>
      </c>
      <c r="D11" s="93">
        <v>87060</v>
      </c>
      <c r="E11" s="93">
        <v>133583</v>
      </c>
      <c r="F11" s="93" t="s">
        <v>1046</v>
      </c>
      <c r="G11" s="93">
        <f t="array" ref="G11">IFERROR(
  IF(INDEX(RAW_DATA!P:P, MATCH(A11, RAW_DATA!A:A, 0)) = "",
     "",
     INDEX(RAW_DATA!P:P, MATCH(A11, RAW_DATA!A:A, 0))
  ),
  ""
)</f>
        <v>90</v>
      </c>
      <c r="H11" s="107">
        <f t="array" ref="H11">IFERROR(
  IF(
    ISNUMBER(MATCH(A11, RAW_DATA!A:A, 0)),
    IF(
      OR(
        INDEX(RAW_DATA!P:P, MATCH(A11, RAW_DATA!A:A, 0)) = "",
        INDEX(RAW_DATA!W:W, MATCH(A11, RAW_DATA!A:A, 0)) = "UNPAID"
      ),
      "",
      INDEX(RAW_DATA!V:V, MATCH(A11, RAW_DATA!A:A, 0))
    ),
    ""
  ),
  ""
)</f>
        <v>45478</v>
      </c>
      <c r="I11" s="108">
        <f t="array" ref="I11">IFERROR(
  IF(
    OR(
      INDEX(RAW_DATA!P:P, MATCH(A11, RAW_DATA!A:A, 0)) = "",
      INDEX(RAW_DATA!W:W, MATCH(A11, RAW_DATA!A:A, 0)) = "UNPAID"
    ),
    "",
    INDEX(RAW_DATA!S:S, MATCH(A11, RAW_DATA!A:A, 0))
  ),
  ""
)</f>
        <v>39716.839999999997</v>
      </c>
      <c r="J11" s="93" t="str">
        <f t="array" ref="J11">IFERROR(
  IF(
    INDEX(RAW_DATA!P:P, MATCH(A11, RAW_DATA!A:A, 0)) = "",
    "Not Billed",
    INDEX(RAW_DATA!W:W, MATCH(A11, RAW_DATA!A:A, 0))
  ),
  "Not Billed"
)</f>
        <v>PAID</v>
      </c>
      <c r="K11" s="93" t="s">
        <v>1085</v>
      </c>
      <c r="L11" s="109">
        <v>44953</v>
      </c>
      <c r="M11" s="92"/>
      <c r="N11" s="92"/>
      <c r="O11" s="92"/>
      <c r="P11" s="92"/>
      <c r="Q11" s="92"/>
      <c r="R11" s="92"/>
      <c r="S11" s="92"/>
      <c r="T11" s="92"/>
      <c r="U11" s="92"/>
      <c r="V11" s="92"/>
      <c r="W11" s="92"/>
      <c r="X11" s="92"/>
      <c r="Y11" s="92"/>
      <c r="Z11" s="92"/>
    </row>
    <row r="12" spans="1:26" ht="27.75" customHeight="1">
      <c r="A12" s="92" t="str">
        <f t="shared" si="0"/>
        <v>23S-011</v>
      </c>
      <c r="B12" s="106" t="s">
        <v>1096</v>
      </c>
      <c r="C12" s="93" t="s">
        <v>1014</v>
      </c>
      <c r="D12" s="93">
        <v>87037</v>
      </c>
      <c r="E12" s="93">
        <v>133568</v>
      </c>
      <c r="F12" s="93" t="s">
        <v>1046</v>
      </c>
      <c r="G12" s="93">
        <f t="array" ref="G12">IFERROR(
  IF(INDEX(RAW_DATA!P:P, MATCH(A12, RAW_DATA!A:A, 0)) = "",
     "",
     INDEX(RAW_DATA!P:P, MATCH(A12, RAW_DATA!A:A, 0))
  ),
  ""
)</f>
        <v>102</v>
      </c>
      <c r="H12" s="107">
        <f t="array" ref="H12">IFERROR(
  IF(
    ISNUMBER(MATCH(A12, RAW_DATA!A:A, 0)),
    IF(
      OR(
        INDEX(RAW_DATA!P:P, MATCH(A12, RAW_DATA!A:A, 0)) = "",
        INDEX(RAW_DATA!W:W, MATCH(A12, RAW_DATA!A:A, 0)) = "UNPAID"
      ),
      "",
      INDEX(RAW_DATA!V:V, MATCH(A12, RAW_DATA!A:A, 0))
    ),
    ""
  ),
  ""
)</f>
        <v>45503</v>
      </c>
      <c r="I12" s="108">
        <f t="array" ref="I12">IFERROR(
  IF(
    OR(
      INDEX(RAW_DATA!P:P, MATCH(A12, RAW_DATA!A:A, 0)) = "",
      INDEX(RAW_DATA!W:W, MATCH(A12, RAW_DATA!A:A, 0)) = "UNPAID"
    ),
    "",
    INDEX(RAW_DATA!S:S, MATCH(A12, RAW_DATA!A:A, 0))
  ),
  ""
)</f>
        <v>71368.5</v>
      </c>
      <c r="J12" s="93" t="str">
        <f t="array" ref="J12">IFERROR(
  IF(
    INDEX(RAW_DATA!P:P, MATCH(A12, RAW_DATA!A:A, 0)) = "",
    "Not Billed",
    INDEX(RAW_DATA!W:W, MATCH(A12, RAW_DATA!A:A, 0))
  ),
  "Not Billed"
)</f>
        <v>PAID</v>
      </c>
      <c r="K12" s="93" t="s">
        <v>1085</v>
      </c>
      <c r="L12" s="109">
        <v>44957</v>
      </c>
      <c r="M12" s="92"/>
      <c r="N12" s="92"/>
      <c r="O12" s="92"/>
      <c r="P12" s="92"/>
      <c r="Q12" s="92"/>
      <c r="R12" s="92"/>
      <c r="S12" s="92"/>
      <c r="T12" s="92"/>
      <c r="U12" s="92"/>
      <c r="V12" s="92"/>
      <c r="W12" s="92"/>
      <c r="X12" s="92"/>
      <c r="Y12" s="92"/>
      <c r="Z12" s="92"/>
    </row>
    <row r="13" spans="1:26" ht="27.75" customHeight="1">
      <c r="A13" s="92" t="str">
        <f t="shared" si="0"/>
        <v>23S-012</v>
      </c>
      <c r="B13" s="106" t="s">
        <v>727</v>
      </c>
      <c r="C13" s="93" t="s">
        <v>1014</v>
      </c>
      <c r="D13" s="93">
        <v>87297</v>
      </c>
      <c r="E13" s="93">
        <v>133700</v>
      </c>
      <c r="F13" s="93" t="s">
        <v>1052</v>
      </c>
      <c r="G13" s="93">
        <f t="array" ref="G13">IFERROR(
  IF(INDEX(RAW_DATA!P:P, MATCH(A13, RAW_DATA!A:A, 0)) = "",
     "",
     INDEX(RAW_DATA!P:P, MATCH(A13, RAW_DATA!A:A, 0))
  ),
  ""
)</f>
        <v>31</v>
      </c>
      <c r="H13" s="107">
        <f t="array" ref="H13">IFERROR(
  IF(
    ISNUMBER(MATCH(A13, RAW_DATA!A:A, 0)),
    IF(
      OR(
        INDEX(RAW_DATA!P:P, MATCH(A13, RAW_DATA!A:A, 0)) = "",
        INDEX(RAW_DATA!W:W, MATCH(A13, RAW_DATA!A:A, 0)) = "UNPAID"
      ),
      "",
      INDEX(RAW_DATA!V:V, MATCH(A13, RAW_DATA!A:A, 0))
    ),
    ""
  ),
  ""
)</f>
        <v>45142</v>
      </c>
      <c r="I13" s="108">
        <f t="array" ref="I13">IFERROR(
  IF(
    OR(
      INDEX(RAW_DATA!P:P, MATCH(A13, RAW_DATA!A:A, 0)) = "",
      INDEX(RAW_DATA!W:W, MATCH(A13, RAW_DATA!A:A, 0)) = "UNPAID"
    ),
    "",
    INDEX(RAW_DATA!S:S, MATCH(A13, RAW_DATA!A:A, 0))
  ),
  ""
)</f>
        <v>11664.66</v>
      </c>
      <c r="J13" s="93" t="str">
        <f t="array" ref="J13">IFERROR(
  IF(
    INDEX(RAW_DATA!P:P, MATCH(A13, RAW_DATA!A:A, 0)) = "",
    "Not Billed",
    INDEX(RAW_DATA!W:W, MATCH(A13, RAW_DATA!A:A, 0))
  ),
  "Not Billed"
)</f>
        <v>PAID</v>
      </c>
      <c r="K13" s="93" t="s">
        <v>1085</v>
      </c>
      <c r="L13" s="109">
        <v>44963</v>
      </c>
      <c r="M13" s="92"/>
      <c r="N13" s="92"/>
      <c r="O13" s="92"/>
      <c r="P13" s="92"/>
      <c r="Q13" s="92"/>
      <c r="R13" s="92"/>
      <c r="S13" s="92"/>
      <c r="T13" s="92"/>
      <c r="U13" s="92"/>
      <c r="V13" s="92"/>
      <c r="W13" s="92"/>
      <c r="X13" s="92"/>
      <c r="Y13" s="92"/>
      <c r="Z13" s="92"/>
    </row>
    <row r="14" spans="1:26" ht="27.75" customHeight="1">
      <c r="A14" s="92" t="str">
        <f t="shared" si="0"/>
        <v>23S-013</v>
      </c>
      <c r="B14" s="106" t="s">
        <v>904</v>
      </c>
      <c r="C14" s="93" t="s">
        <v>1014</v>
      </c>
      <c r="D14" s="93">
        <v>87286</v>
      </c>
      <c r="E14" s="93">
        <v>133690</v>
      </c>
      <c r="F14" s="93" t="s">
        <v>1017</v>
      </c>
      <c r="G14" s="93">
        <f t="array" ref="G14">IFERROR(
  IF(INDEX(RAW_DATA!P:P, MATCH(A14, RAW_DATA!A:A, 0)) = "",
     "",
     INDEX(RAW_DATA!P:P, MATCH(A14, RAW_DATA!A:A, 0))
  ),
  ""
)</f>
        <v>51</v>
      </c>
      <c r="H14" s="107">
        <f t="array" ref="H14">IFERROR(
  IF(
    ISNUMBER(MATCH(A14, RAW_DATA!A:A, 0)),
    IF(
      OR(
        INDEX(RAW_DATA!P:P, MATCH(A14, RAW_DATA!A:A, 0)) = "",
        INDEX(RAW_DATA!W:W, MATCH(A14, RAW_DATA!A:A, 0)) = "UNPAID"
      ),
      "",
      INDEX(RAW_DATA!V:V, MATCH(A14, RAW_DATA!A:A, 0))
    ),
    ""
  ),
  ""
)</f>
        <v>45369</v>
      </c>
      <c r="I14" s="108">
        <f t="array" ref="I14">IFERROR(
  IF(
    OR(
      INDEX(RAW_DATA!P:P, MATCH(A14, RAW_DATA!A:A, 0)) = "",
      INDEX(RAW_DATA!W:W, MATCH(A14, RAW_DATA!A:A, 0)) = "UNPAID"
    ),
    "",
    INDEX(RAW_DATA!S:S, MATCH(A14, RAW_DATA!A:A, 0))
  ),
  ""
)</f>
        <v>7268.63</v>
      </c>
      <c r="J14" s="93" t="str">
        <f t="array" ref="J14">IFERROR(
  IF(
    INDEX(RAW_DATA!P:P, MATCH(A14, RAW_DATA!A:A, 0)) = "",
    "Not Billed",
    INDEX(RAW_DATA!W:W, MATCH(A14, RAW_DATA!A:A, 0))
  ),
  "Not Billed"
)</f>
        <v>PAID</v>
      </c>
      <c r="K14" s="93" t="s">
        <v>1085</v>
      </c>
      <c r="L14" s="109">
        <v>44963</v>
      </c>
      <c r="M14" s="92"/>
      <c r="N14" s="92"/>
      <c r="O14" s="92"/>
      <c r="P14" s="92"/>
      <c r="Q14" s="92"/>
      <c r="R14" s="92"/>
      <c r="S14" s="92"/>
      <c r="T14" s="92"/>
      <c r="U14" s="92"/>
      <c r="V14" s="92"/>
      <c r="W14" s="92"/>
      <c r="X14" s="92"/>
      <c r="Y14" s="92"/>
      <c r="Z14" s="92"/>
    </row>
    <row r="15" spans="1:26" ht="27.75" customHeight="1">
      <c r="A15" s="92" t="str">
        <f t="shared" si="0"/>
        <v>23S-014</v>
      </c>
      <c r="B15" s="106" t="s">
        <v>1097</v>
      </c>
      <c r="C15" s="93" t="s">
        <v>1014</v>
      </c>
      <c r="D15" s="93">
        <v>87395</v>
      </c>
      <c r="E15" s="93">
        <v>133575</v>
      </c>
      <c r="F15" s="93" t="s">
        <v>1041</v>
      </c>
      <c r="G15" s="93">
        <f t="array" ref="G15">IFERROR(
  IF(INDEX(RAW_DATA!P:P, MATCH(A15, RAW_DATA!A:A, 0)) = "",
     "",
     INDEX(RAW_DATA!P:P, MATCH(A15, RAW_DATA!A:A, 0))
  ),
  ""
)</f>
        <v>91</v>
      </c>
      <c r="H15" s="107">
        <f t="array" ref="H15">IFERROR(
  IF(
    ISNUMBER(MATCH(A15, RAW_DATA!A:A, 0)),
    IF(
      OR(
        INDEX(RAW_DATA!P:P, MATCH(A15, RAW_DATA!A:A, 0)) = "",
        INDEX(RAW_DATA!W:W, MATCH(A15, RAW_DATA!A:A, 0)) = "UNPAID"
      ),
      "",
      INDEX(RAW_DATA!V:V, MATCH(A15, RAW_DATA!A:A, 0))
    ),
    ""
  ),
  ""
)</f>
        <v>45474</v>
      </c>
      <c r="I15" s="108">
        <f t="array" ref="I15">IFERROR(
  IF(
    OR(
      INDEX(RAW_DATA!P:P, MATCH(A15, RAW_DATA!A:A, 0)) = "",
      INDEX(RAW_DATA!W:W, MATCH(A15, RAW_DATA!A:A, 0)) = "UNPAID"
    ),
    "",
    INDEX(RAW_DATA!S:S, MATCH(A15, RAW_DATA!A:A, 0))
  ),
  ""
)</f>
        <v>6073.75</v>
      </c>
      <c r="J15" s="93" t="str">
        <f t="array" ref="J15">IFERROR(
  IF(
    INDEX(RAW_DATA!P:P, MATCH(A15, RAW_DATA!A:A, 0)) = "",
    "Not Billed",
    INDEX(RAW_DATA!W:W, MATCH(A15, RAW_DATA!A:A, 0))
  ),
  "Not Billed"
)</f>
        <v>PAID</v>
      </c>
      <c r="K15" s="93" t="s">
        <v>1085</v>
      </c>
      <c r="L15" s="109">
        <v>44971</v>
      </c>
      <c r="M15" s="92"/>
      <c r="N15" s="92"/>
      <c r="O15" s="92"/>
      <c r="P15" s="92"/>
      <c r="Q15" s="92"/>
      <c r="R15" s="92"/>
      <c r="S15" s="92"/>
      <c r="T15" s="92"/>
      <c r="U15" s="92"/>
      <c r="V15" s="92"/>
      <c r="W15" s="92"/>
      <c r="X15" s="92"/>
      <c r="Y15" s="92"/>
      <c r="Z15" s="92"/>
    </row>
    <row r="16" spans="1:26" ht="27.75" customHeight="1">
      <c r="A16" s="92" t="str">
        <f t="shared" si="0"/>
        <v>23S-015</v>
      </c>
      <c r="B16" s="106" t="s">
        <v>1098</v>
      </c>
      <c r="C16" s="93" t="s">
        <v>1014</v>
      </c>
      <c r="D16" s="93">
        <v>87340</v>
      </c>
      <c r="E16" s="93">
        <v>133710</v>
      </c>
      <c r="F16" s="93" t="s">
        <v>1039</v>
      </c>
      <c r="G16" s="93">
        <f t="array" ref="G16">IFERROR(
  IF(INDEX(RAW_DATA!P:P, MATCH(A16, RAW_DATA!A:A, 0)) = "",
     "",
     INDEX(RAW_DATA!P:P, MATCH(A16, RAW_DATA!A:A, 0))
  ),
  ""
)</f>
        <v>109</v>
      </c>
      <c r="H16" s="107">
        <f t="array" ref="H16">IFERROR(
  IF(
    ISNUMBER(MATCH(A16, RAW_DATA!A:A, 0)),
    IF(
      OR(
        INDEX(RAW_DATA!P:P, MATCH(A16, RAW_DATA!A:A, 0)) = "",
        INDEX(RAW_DATA!W:W, MATCH(A16, RAW_DATA!A:A, 0)) = "UNPAID"
      ),
      "",
      INDEX(RAW_DATA!V:V, MATCH(A16, RAW_DATA!A:A, 0))
    ),
    ""
  ),
  ""
)</f>
        <v>45502</v>
      </c>
      <c r="I16" s="108">
        <f t="array" ref="I16">IFERROR(
  IF(
    OR(
      INDEX(RAW_DATA!P:P, MATCH(A16, RAW_DATA!A:A, 0)) = "",
      INDEX(RAW_DATA!W:W, MATCH(A16, RAW_DATA!A:A, 0)) = "UNPAID"
    ),
    "",
    INDEX(RAW_DATA!S:S, MATCH(A16, RAW_DATA!A:A, 0))
  ),
  ""
)</f>
        <v>7130.58</v>
      </c>
      <c r="J16" s="93" t="str">
        <f t="array" ref="J16">IFERROR(
  IF(
    INDEX(RAW_DATA!P:P, MATCH(A16, RAW_DATA!A:A, 0)) = "",
    "Not Billed",
    INDEX(RAW_DATA!W:W, MATCH(A16, RAW_DATA!A:A, 0))
  ),
  "Not Billed"
)</f>
        <v>PAID</v>
      </c>
      <c r="K16" s="93" t="s">
        <v>1085</v>
      </c>
      <c r="L16" s="109">
        <v>44965</v>
      </c>
      <c r="M16" s="92"/>
      <c r="N16" s="92"/>
      <c r="O16" s="92"/>
      <c r="P16" s="92"/>
      <c r="Q16" s="92"/>
      <c r="R16" s="92"/>
      <c r="S16" s="92"/>
      <c r="T16" s="92"/>
      <c r="U16" s="92"/>
      <c r="V16" s="92"/>
      <c r="W16" s="92"/>
      <c r="X16" s="92"/>
      <c r="Y16" s="92"/>
      <c r="Z16" s="92"/>
    </row>
    <row r="17" spans="1:26" ht="27.75" customHeight="1">
      <c r="A17" s="92" t="str">
        <f t="shared" si="0"/>
        <v>23S-016</v>
      </c>
      <c r="B17" s="106" t="s">
        <v>1099</v>
      </c>
      <c r="C17" s="93" t="s">
        <v>1014</v>
      </c>
      <c r="D17" s="93">
        <v>87386</v>
      </c>
      <c r="E17" s="93">
        <v>133746</v>
      </c>
      <c r="F17" s="93" t="s">
        <v>1100</v>
      </c>
      <c r="G17" s="93">
        <f t="array" ref="G17">IFERROR(
  IF(INDEX(RAW_DATA!P:P, MATCH(A17, RAW_DATA!A:A, 0)) = "",
     "",
     INDEX(RAW_DATA!P:P, MATCH(A17, RAW_DATA!A:A, 0))
  ),
  ""
)</f>
        <v>28</v>
      </c>
      <c r="H17" s="107">
        <f t="array" ref="H17">IFERROR(
  IF(
    ISNUMBER(MATCH(A17, RAW_DATA!A:A, 0)),
    IF(
      OR(
        INDEX(RAW_DATA!P:P, MATCH(A17, RAW_DATA!A:A, 0)) = "",
        INDEX(RAW_DATA!W:W, MATCH(A17, RAW_DATA!A:A, 0)) = "UNPAID"
      ),
      "",
      INDEX(RAW_DATA!V:V, MATCH(A17, RAW_DATA!A:A, 0))
    ),
    ""
  ),
  ""
)</f>
        <v>45126</v>
      </c>
      <c r="I17" s="108">
        <f t="array" ref="I17">IFERROR(
  IF(
    OR(
      INDEX(RAW_DATA!P:P, MATCH(A17, RAW_DATA!A:A, 0)) = "",
      INDEX(RAW_DATA!W:W, MATCH(A17, RAW_DATA!A:A, 0)) = "UNPAID"
    ),
    "",
    INDEX(RAW_DATA!S:S, MATCH(A17, RAW_DATA!A:A, 0))
  ),
  ""
)</f>
        <v>6616.23</v>
      </c>
      <c r="J17" s="93" t="str">
        <f t="array" ref="J17">IFERROR(
  IF(
    INDEX(RAW_DATA!P:P, MATCH(A17, RAW_DATA!A:A, 0)) = "",
    "Not Billed",
    INDEX(RAW_DATA!W:W, MATCH(A17, RAW_DATA!A:A, 0))
  ),
  "Not Billed"
)</f>
        <v>PAID</v>
      </c>
      <c r="K17" s="93" t="s">
        <v>1085</v>
      </c>
      <c r="L17" s="109">
        <v>44967</v>
      </c>
      <c r="M17" s="92"/>
      <c r="N17" s="92"/>
      <c r="O17" s="92"/>
      <c r="P17" s="92"/>
      <c r="Q17" s="92"/>
      <c r="R17" s="92"/>
      <c r="S17" s="92"/>
      <c r="T17" s="92"/>
      <c r="U17" s="92"/>
      <c r="V17" s="92"/>
      <c r="W17" s="92"/>
      <c r="X17" s="92"/>
      <c r="Y17" s="92"/>
      <c r="Z17" s="92"/>
    </row>
    <row r="18" spans="1:26" ht="27.75" customHeight="1">
      <c r="A18" s="92" t="str">
        <f t="shared" si="0"/>
        <v>23S-017</v>
      </c>
      <c r="B18" s="106" t="s">
        <v>1101</v>
      </c>
      <c r="C18" s="93" t="s">
        <v>1014</v>
      </c>
      <c r="D18" s="93">
        <v>87459</v>
      </c>
      <c r="E18" s="93">
        <v>133942</v>
      </c>
      <c r="F18" s="93" t="s">
        <v>1100</v>
      </c>
      <c r="G18" s="93" t="str">
        <f t="array" ref="G18">IFERROR(
  IF(INDEX(RAW_DATA!P:P, MATCH(A18, RAW_DATA!A:A, 0)) = "",
     "",
     INDEX(RAW_DATA!P:P, MATCH(A18, RAW_DATA!A:A, 0))
  ),
  ""
)</f>
        <v/>
      </c>
      <c r="H18" s="107" t="str">
        <f t="array" ref="H18">IFERROR(
  IF(
    ISNUMBER(MATCH(A18, RAW_DATA!A:A, 0)),
    IF(
      OR(
        INDEX(RAW_DATA!P:P, MATCH(A18, RAW_DATA!A:A, 0)) = "",
        INDEX(RAW_DATA!W:W, MATCH(A18, RAW_DATA!A:A, 0)) = "UNPAID"
      ),
      "",
      INDEX(RAW_DATA!V:V, MATCH(A18, RAW_DATA!A:A, 0))
    ),
    ""
  ),
  ""
)</f>
        <v/>
      </c>
      <c r="I18" s="108" t="str">
        <f t="array" ref="I18">IFERROR(
  IF(
    OR(
      INDEX(RAW_DATA!P:P, MATCH(A18, RAW_DATA!A:A, 0)) = "",
      INDEX(RAW_DATA!W:W, MATCH(A18, RAW_DATA!A:A, 0)) = "UNPAID"
    ),
    "",
    INDEX(RAW_DATA!S:S, MATCH(A18, RAW_DATA!A:A, 0))
  ),
  ""
)</f>
        <v/>
      </c>
      <c r="J18" s="93" t="str">
        <f t="array" ref="J18">IFERROR(
  IF(
    INDEX(RAW_DATA!P:P, MATCH(A18, RAW_DATA!A:A, 0)) = "",
    "Not Billed",
    INDEX(RAW_DATA!W:W, MATCH(A18, RAW_DATA!A:A, 0))
  ),
  "Not Billed"
)</f>
        <v>Not Billed</v>
      </c>
      <c r="K18" s="93" t="s">
        <v>1085</v>
      </c>
      <c r="L18" s="110" t="s">
        <v>1102</v>
      </c>
      <c r="M18" s="92"/>
      <c r="N18" s="92"/>
      <c r="O18" s="92"/>
      <c r="P18" s="92"/>
      <c r="Q18" s="92"/>
      <c r="R18" s="92"/>
      <c r="S18" s="92"/>
      <c r="T18" s="92"/>
      <c r="U18" s="92"/>
      <c r="V18" s="92"/>
      <c r="W18" s="92"/>
      <c r="X18" s="92"/>
      <c r="Y18" s="92"/>
      <c r="Z18" s="92"/>
    </row>
    <row r="19" spans="1:26" ht="27.75" customHeight="1">
      <c r="A19" s="92" t="str">
        <f t="shared" si="0"/>
        <v>23S-018</v>
      </c>
      <c r="B19" s="106" t="s">
        <v>1103</v>
      </c>
      <c r="C19" s="93" t="s">
        <v>1014</v>
      </c>
      <c r="D19" s="93">
        <v>87524</v>
      </c>
      <c r="E19" s="93">
        <v>133971</v>
      </c>
      <c r="F19" s="93" t="s">
        <v>1041</v>
      </c>
      <c r="G19" s="93">
        <f t="array" ref="G19">IFERROR(
  IF(INDEX(RAW_DATA!P:P, MATCH(A19, RAW_DATA!A:A, 0)) = "",
     "",
     INDEX(RAW_DATA!P:P, MATCH(A19, RAW_DATA!A:A, 0))
  ),
  ""
)</f>
        <v>88</v>
      </c>
      <c r="H19" s="107">
        <f t="array" ref="H19">IFERROR(
  IF(
    ISNUMBER(MATCH(A19, RAW_DATA!A:A, 0)),
    IF(
      OR(
        INDEX(RAW_DATA!P:P, MATCH(A19, RAW_DATA!A:A, 0)) = "",
        INDEX(RAW_DATA!W:W, MATCH(A19, RAW_DATA!A:A, 0)) = "UNPAID"
      ),
      "",
      INDEX(RAW_DATA!V:V, MATCH(A19, RAW_DATA!A:A, 0))
    ),
    ""
  ),
  ""
)</f>
        <v>45474</v>
      </c>
      <c r="I19" s="108">
        <f t="array" ref="I19">IFERROR(
  IF(
    OR(
      INDEX(RAW_DATA!P:P, MATCH(A19, RAW_DATA!A:A, 0)) = "",
      INDEX(RAW_DATA!W:W, MATCH(A19, RAW_DATA!A:A, 0)) = "UNPAID"
    ),
    "",
    INDEX(RAW_DATA!S:S, MATCH(A19, RAW_DATA!A:A, 0))
  ),
  ""
)</f>
        <v>8304.0499999999993</v>
      </c>
      <c r="J19" s="93" t="str">
        <f t="array" ref="J19">IFERROR(
  IF(
    INDEX(RAW_DATA!P:P, MATCH(A19, RAW_DATA!A:A, 0)) = "",
    "Not Billed",
    INDEX(RAW_DATA!W:W, MATCH(A19, RAW_DATA!A:A, 0))
  ),
  "Not Billed"
)</f>
        <v>PAID</v>
      </c>
      <c r="K19" s="93" t="s">
        <v>1085</v>
      </c>
      <c r="L19" s="109">
        <v>44987</v>
      </c>
      <c r="M19" s="92"/>
      <c r="N19" s="92"/>
      <c r="O19" s="92"/>
      <c r="P19" s="92"/>
      <c r="Q19" s="92"/>
      <c r="R19" s="92"/>
      <c r="S19" s="92"/>
      <c r="T19" s="92"/>
      <c r="U19" s="92"/>
      <c r="V19" s="92"/>
      <c r="W19" s="92"/>
      <c r="X19" s="92"/>
      <c r="Y19" s="92"/>
      <c r="Z19" s="92"/>
    </row>
    <row r="20" spans="1:26" ht="27.75" customHeight="1">
      <c r="A20" s="92" t="str">
        <f t="shared" si="0"/>
        <v>23S-019</v>
      </c>
      <c r="B20" s="106" t="s">
        <v>509</v>
      </c>
      <c r="C20" s="93" t="s">
        <v>657</v>
      </c>
      <c r="D20" s="93">
        <v>87398</v>
      </c>
      <c r="E20" s="93" t="s">
        <v>1104</v>
      </c>
      <c r="F20" s="93" t="s">
        <v>1043</v>
      </c>
      <c r="G20" s="93">
        <f t="array" ref="G20">IFERROR(
  IF(INDEX(RAW_DATA!P:P, MATCH(A20, RAW_DATA!A:A, 0)) = "",
     "",
     INDEX(RAW_DATA!P:P, MATCH(A20, RAW_DATA!A:A, 0))
  ),
  ""
)</f>
        <v>72</v>
      </c>
      <c r="H20" s="107">
        <f t="array" ref="H20">IFERROR(
  IF(
    ISNUMBER(MATCH(A20, RAW_DATA!A:A, 0)),
    IF(
      OR(
        INDEX(RAW_DATA!P:P, MATCH(A20, RAW_DATA!A:A, 0)) = "",
        INDEX(RAW_DATA!W:W, MATCH(A20, RAW_DATA!A:A, 0)) = "UNPAID"
      ),
      "",
      INDEX(RAW_DATA!V:V, MATCH(A20, RAW_DATA!A:A, 0))
    ),
    ""
  ),
  ""
)</f>
        <v>45552</v>
      </c>
      <c r="I20" s="108">
        <f t="array" ref="I20">IFERROR(
  IF(
    OR(
      INDEX(RAW_DATA!P:P, MATCH(A20, RAW_DATA!A:A, 0)) = "",
      INDEX(RAW_DATA!W:W, MATCH(A20, RAW_DATA!A:A, 0)) = "UNPAID"
    ),
    "",
    INDEX(RAW_DATA!S:S, MATCH(A20, RAW_DATA!A:A, 0))
  ),
  ""
)</f>
        <v>18216.88</v>
      </c>
      <c r="J20" s="93" t="str">
        <f t="array" ref="J20">IFERROR(
  IF(
    INDEX(RAW_DATA!P:P, MATCH(A20, RAW_DATA!A:A, 0)) = "",
    "Not Billed",
    INDEX(RAW_DATA!W:W, MATCH(A20, RAW_DATA!A:A, 0))
  ),
  "Not Billed"
)</f>
        <v>PAID</v>
      </c>
      <c r="K20" s="93" t="s">
        <v>1085</v>
      </c>
      <c r="L20" s="109">
        <v>44973</v>
      </c>
      <c r="M20" s="92"/>
      <c r="N20" s="92"/>
      <c r="O20" s="92"/>
      <c r="P20" s="92"/>
      <c r="Q20" s="92"/>
      <c r="R20" s="92"/>
      <c r="S20" s="92"/>
      <c r="T20" s="92"/>
      <c r="U20" s="92"/>
      <c r="V20" s="92"/>
      <c r="W20" s="92"/>
      <c r="X20" s="92"/>
      <c r="Y20" s="92"/>
      <c r="Z20" s="92"/>
    </row>
    <row r="21" spans="1:26" ht="27.75" customHeight="1">
      <c r="A21" s="92" t="str">
        <f t="shared" si="0"/>
        <v>23S-020</v>
      </c>
      <c r="B21" s="106" t="s">
        <v>721</v>
      </c>
      <c r="C21" s="93" t="s">
        <v>657</v>
      </c>
      <c r="D21" s="93">
        <v>87585</v>
      </c>
      <c r="E21" s="93">
        <v>131396</v>
      </c>
      <c r="F21" s="93" t="s">
        <v>1043</v>
      </c>
      <c r="G21" s="93">
        <f t="array" ref="G21">IFERROR(
  IF(INDEX(RAW_DATA!P:P, MATCH(A21, RAW_DATA!A:A, 0)) = "",
     "",
     INDEX(RAW_DATA!P:P, MATCH(A21, RAW_DATA!A:A, 0))
  ),
  ""
)</f>
        <v>119</v>
      </c>
      <c r="H21" s="107">
        <f t="array" ref="H21">IFERROR(
  IF(
    ISNUMBER(MATCH(A21, RAW_DATA!A:A, 0)),
    IF(
      OR(
        INDEX(RAW_DATA!P:P, MATCH(A21, RAW_DATA!A:A, 0)) = "",
        INDEX(RAW_DATA!W:W, MATCH(A21, RAW_DATA!A:A, 0)) = "UNPAID"
      ),
      "",
      INDEX(RAW_DATA!V:V, MATCH(A21, RAW_DATA!A:A, 0))
    ),
    ""
  ),
  ""
)</f>
        <v>45518</v>
      </c>
      <c r="I21" s="108">
        <f t="array" ref="I21">IFERROR(
  IF(
    OR(
      INDEX(RAW_DATA!P:P, MATCH(A21, RAW_DATA!A:A, 0)) = "",
      INDEX(RAW_DATA!W:W, MATCH(A21, RAW_DATA!A:A, 0)) = "UNPAID"
    ),
    "",
    INDEX(RAW_DATA!S:S, MATCH(A21, RAW_DATA!A:A, 0))
  ),
  ""
)</f>
        <v>10752.68</v>
      </c>
      <c r="J21" s="93" t="str">
        <f t="array" ref="J21">IFERROR(
  IF(
    INDEX(RAW_DATA!P:P, MATCH(A21, RAW_DATA!A:A, 0)) = "",
    "Not Billed",
    INDEX(RAW_DATA!W:W, MATCH(A21, RAW_DATA!A:A, 0))
  ),
  "Not Billed"
)</f>
        <v>PAID</v>
      </c>
      <c r="K21" s="93" t="s">
        <v>1085</v>
      </c>
      <c r="L21" s="109">
        <v>44994</v>
      </c>
      <c r="M21" s="92"/>
      <c r="N21" s="92"/>
      <c r="O21" s="92"/>
      <c r="P21" s="92"/>
      <c r="Q21" s="92"/>
      <c r="R21" s="92"/>
      <c r="S21" s="92"/>
      <c r="T21" s="92"/>
      <c r="U21" s="92"/>
      <c r="V21" s="92"/>
      <c r="W21" s="92"/>
      <c r="X21" s="92"/>
      <c r="Y21" s="92"/>
      <c r="Z21" s="92"/>
    </row>
    <row r="22" spans="1:26" ht="27.75" customHeight="1">
      <c r="A22" s="92" t="str">
        <f t="shared" si="0"/>
        <v>23S-021</v>
      </c>
      <c r="B22" s="106" t="s">
        <v>797</v>
      </c>
      <c r="C22" s="93" t="s">
        <v>1014</v>
      </c>
      <c r="D22" s="93">
        <v>87748</v>
      </c>
      <c r="E22" s="93">
        <v>134051</v>
      </c>
      <c r="F22" s="93" t="s">
        <v>1043</v>
      </c>
      <c r="G22" s="93">
        <f t="array" ref="G22">IFERROR(
  IF(INDEX(RAW_DATA!P:P, MATCH(A22, RAW_DATA!A:A, 0)) = "",
     "",
     INDEX(RAW_DATA!P:P, MATCH(A22, RAW_DATA!A:A, 0))
  ),
  ""
)</f>
        <v>196</v>
      </c>
      <c r="H22" s="107">
        <f t="array" ref="H22">IFERROR(
  IF(
    ISNUMBER(MATCH(A22, RAW_DATA!A:A, 0)),
    IF(
      OR(
        INDEX(RAW_DATA!P:P, MATCH(A22, RAW_DATA!A:A, 0)) = "",
        INDEX(RAW_DATA!W:W, MATCH(A22, RAW_DATA!A:A, 0)) = "UNPAID"
      ),
      "",
      INDEX(RAW_DATA!V:V, MATCH(A22, RAW_DATA!A:A, 0))
    ),
    ""
  ),
  ""
)</f>
        <v>45831</v>
      </c>
      <c r="I22" s="108">
        <f t="array" ref="I22">IFERROR(
  IF(
    OR(
      INDEX(RAW_DATA!P:P, MATCH(A22, RAW_DATA!A:A, 0)) = "",
      INDEX(RAW_DATA!W:W, MATCH(A22, RAW_DATA!A:A, 0)) = "UNPAID"
    ),
    "",
    INDEX(RAW_DATA!S:S, MATCH(A22, RAW_DATA!A:A, 0))
  ),
  ""
)</f>
        <v>4501.55</v>
      </c>
      <c r="J22" s="93" t="str">
        <f t="array" ref="J22">IFERROR(
  IF(
    INDEX(RAW_DATA!P:P, MATCH(A22, RAW_DATA!A:A, 0)) = "",
    "Not Billed",
    INDEX(RAW_DATA!W:W, MATCH(A22, RAW_DATA!A:A, 0))
  ),
  "Not Billed"
)</f>
        <v>PAID</v>
      </c>
      <c r="K22" s="93" t="s">
        <v>1085</v>
      </c>
      <c r="L22" s="109">
        <v>45012</v>
      </c>
      <c r="M22" s="92"/>
      <c r="N22" s="92"/>
      <c r="O22" s="92"/>
      <c r="P22" s="92"/>
      <c r="Q22" s="92"/>
      <c r="R22" s="92"/>
      <c r="S22" s="92"/>
      <c r="T22" s="92"/>
      <c r="U22" s="92"/>
      <c r="V22" s="92"/>
      <c r="W22" s="92"/>
      <c r="X22" s="92"/>
      <c r="Y22" s="92"/>
      <c r="Z22" s="92"/>
    </row>
    <row r="23" spans="1:26" ht="27.75" customHeight="1">
      <c r="A23" s="92" t="str">
        <f t="shared" si="0"/>
        <v>23S-022</v>
      </c>
      <c r="B23" s="106" t="s">
        <v>1105</v>
      </c>
      <c r="C23" s="93" t="s">
        <v>1014</v>
      </c>
      <c r="D23" s="93">
        <v>82902</v>
      </c>
      <c r="E23" s="93">
        <v>128159</v>
      </c>
      <c r="F23" s="93" t="s">
        <v>1017</v>
      </c>
      <c r="G23" s="93" t="str">
        <f t="array" ref="G23">IFERROR(
  IF(INDEX(RAW_DATA!P:P, MATCH(A23, RAW_DATA!A:A, 0)) = "",
     "",
     INDEX(RAW_DATA!P:P, MATCH(A23, RAW_DATA!A:A, 0))
  ),
  ""
)</f>
        <v/>
      </c>
      <c r="H23" s="107" t="str">
        <f t="array" ref="H23">IFERROR(
  IF(
    ISNUMBER(MATCH(A23, RAW_DATA!A:A, 0)),
    IF(
      OR(
        INDEX(RAW_DATA!P:P, MATCH(A23, RAW_DATA!A:A, 0)) = "",
        INDEX(RAW_DATA!W:W, MATCH(A23, RAW_DATA!A:A, 0)) = "UNPAID"
      ),
      "",
      INDEX(RAW_DATA!V:V, MATCH(A23, RAW_DATA!A:A, 0))
    ),
    ""
  ),
  ""
)</f>
        <v/>
      </c>
      <c r="I23" s="108" t="str">
        <f t="array" ref="I23">IFERROR(
  IF(
    OR(
      INDEX(RAW_DATA!P:P, MATCH(A23, RAW_DATA!A:A, 0)) = "",
      INDEX(RAW_DATA!W:W, MATCH(A23, RAW_DATA!A:A, 0)) = "UNPAID"
    ),
    "",
    INDEX(RAW_DATA!S:S, MATCH(A23, RAW_DATA!A:A, 0))
  ),
  ""
)</f>
        <v/>
      </c>
      <c r="J23" s="93" t="str">
        <f t="array" ref="J23">IFERROR(
  IF(
    INDEX(RAW_DATA!P:P, MATCH(A23, RAW_DATA!A:A, 0)) = "",
    "Not Billed",
    INDEX(RAW_DATA!W:W, MATCH(A23, RAW_DATA!A:A, 0))
  ),
  "Not Billed"
)</f>
        <v>Not Billed</v>
      </c>
      <c r="K23" s="93" t="s">
        <v>1085</v>
      </c>
      <c r="L23" s="109">
        <v>45001</v>
      </c>
      <c r="M23" s="92"/>
      <c r="N23" s="92"/>
      <c r="O23" s="92"/>
      <c r="P23" s="92"/>
      <c r="Q23" s="92"/>
      <c r="R23" s="92"/>
      <c r="S23" s="92"/>
      <c r="T23" s="92"/>
      <c r="U23" s="92"/>
      <c r="V23" s="92"/>
      <c r="W23" s="92"/>
      <c r="X23" s="92"/>
      <c r="Y23" s="92"/>
      <c r="Z23" s="92"/>
    </row>
    <row r="24" spans="1:26" ht="27.75" customHeight="1">
      <c r="A24" s="92" t="str">
        <f t="shared" si="0"/>
        <v>23S-023</v>
      </c>
      <c r="B24" s="106" t="s">
        <v>1086</v>
      </c>
      <c r="C24" s="93" t="s">
        <v>1014</v>
      </c>
      <c r="D24" s="93">
        <v>87897</v>
      </c>
      <c r="E24" s="93">
        <v>134138</v>
      </c>
      <c r="F24" s="93" t="s">
        <v>1052</v>
      </c>
      <c r="G24" s="93">
        <f t="array" ref="G24">IFERROR(
  IF(INDEX(RAW_DATA!P:P, MATCH(A24, RAW_DATA!A:A, 0)) = "",
     "",
     INDEX(RAW_DATA!P:P, MATCH(A24, RAW_DATA!A:A, 0))
  ),
  ""
)</f>
        <v>59</v>
      </c>
      <c r="H24" s="107">
        <f t="array" ref="H24">IFERROR(
  IF(
    ISNUMBER(MATCH(A24, RAW_DATA!A:A, 0)),
    IF(
      OR(
        INDEX(RAW_DATA!P:P, MATCH(A24, RAW_DATA!A:A, 0)) = "",
        INDEX(RAW_DATA!W:W, MATCH(A24, RAW_DATA!A:A, 0)) = "UNPAID"
      ),
      "",
      INDEX(RAW_DATA!V:V, MATCH(A24, RAW_DATA!A:A, 0))
    ),
    ""
  ),
  ""
)</f>
        <v>45384</v>
      </c>
      <c r="I24" s="108">
        <f t="array" ref="I24">IFERROR(
  IF(
    OR(
      INDEX(RAW_DATA!P:P, MATCH(A24, RAW_DATA!A:A, 0)) = "",
      INDEX(RAW_DATA!W:W, MATCH(A24, RAW_DATA!A:A, 0)) = "UNPAID"
    ),
    "",
    INDEX(RAW_DATA!S:S, MATCH(A24, RAW_DATA!A:A, 0))
  ),
  ""
)</f>
        <v>7810.55</v>
      </c>
      <c r="J24" s="93" t="str">
        <f t="array" ref="J24">IFERROR(
  IF(
    INDEX(RAW_DATA!P:P, MATCH(A24, RAW_DATA!A:A, 0)) = "",
    "Not Billed",
    INDEX(RAW_DATA!W:W, MATCH(A24, RAW_DATA!A:A, 0))
  ),
  "Not Billed"
)</f>
        <v>PAID</v>
      </c>
      <c r="K24" s="93" t="s">
        <v>1085</v>
      </c>
      <c r="L24" s="109">
        <v>45029</v>
      </c>
      <c r="M24" s="92"/>
      <c r="N24" s="92"/>
      <c r="O24" s="92"/>
      <c r="P24" s="92"/>
      <c r="Q24" s="92"/>
      <c r="R24" s="92"/>
      <c r="S24" s="92"/>
      <c r="T24" s="92"/>
      <c r="U24" s="92"/>
      <c r="V24" s="92"/>
      <c r="W24" s="92"/>
      <c r="X24" s="92"/>
      <c r="Y24" s="92"/>
      <c r="Z24" s="92"/>
    </row>
    <row r="25" spans="1:26" ht="27.75" customHeight="1">
      <c r="A25" s="92" t="str">
        <f t="shared" si="0"/>
        <v>23S-024</v>
      </c>
      <c r="B25" s="106" t="s">
        <v>816</v>
      </c>
      <c r="C25" s="93" t="s">
        <v>657</v>
      </c>
      <c r="D25" s="93">
        <v>87850</v>
      </c>
      <c r="E25" s="93" t="s">
        <v>1106</v>
      </c>
      <c r="F25" s="93" t="s">
        <v>1043</v>
      </c>
      <c r="G25" s="93">
        <f t="array" ref="G25">IFERROR(
  IF(INDEX(RAW_DATA!P:P, MATCH(A25, RAW_DATA!A:A, 0)) = "",
     "",
     INDEX(RAW_DATA!P:P, MATCH(A25, RAW_DATA!A:A, 0))
  ),
  ""
)</f>
        <v>46</v>
      </c>
      <c r="H25" s="107">
        <f t="array" ref="H25">IFERROR(
  IF(
    ISNUMBER(MATCH(A25, RAW_DATA!A:A, 0)),
    IF(
      OR(
        INDEX(RAW_DATA!P:P, MATCH(A25, RAW_DATA!A:A, 0)) = "",
        INDEX(RAW_DATA!W:W, MATCH(A25, RAW_DATA!A:A, 0)) = "UNPAID"
      ),
      "",
      INDEX(RAW_DATA!V:V, MATCH(A25, RAW_DATA!A:A, 0))
    ),
    ""
  ),
  ""
)</f>
        <v>45238</v>
      </c>
      <c r="I25" s="108">
        <f t="array" ref="I25">IFERROR(
  IF(
    OR(
      INDEX(RAW_DATA!P:P, MATCH(A25, RAW_DATA!A:A, 0)) = "",
      INDEX(RAW_DATA!W:W, MATCH(A25, RAW_DATA!A:A, 0)) = "UNPAID"
    ),
    "",
    INDEX(RAW_DATA!S:S, MATCH(A25, RAW_DATA!A:A, 0))
  ),
  ""
)</f>
        <v>8225.58</v>
      </c>
      <c r="J25" s="93" t="str">
        <f t="array" ref="J25">IFERROR(
  IF(
    INDEX(RAW_DATA!P:P, MATCH(A25, RAW_DATA!A:A, 0)) = "",
    "Not Billed",
    INDEX(RAW_DATA!W:W, MATCH(A25, RAW_DATA!A:A, 0))
  ),
  "Not Billed"
)</f>
        <v>PAID</v>
      </c>
      <c r="K25" s="93" t="s">
        <v>1085</v>
      </c>
      <c r="L25" s="109">
        <v>45026</v>
      </c>
      <c r="M25" s="92"/>
      <c r="N25" s="92"/>
      <c r="O25" s="92"/>
      <c r="P25" s="92"/>
      <c r="Q25" s="92"/>
      <c r="R25" s="92"/>
      <c r="S25" s="92"/>
      <c r="T25" s="92"/>
      <c r="U25" s="92"/>
      <c r="V25" s="92"/>
      <c r="W25" s="92"/>
      <c r="X25" s="92"/>
      <c r="Y25" s="92"/>
      <c r="Z25" s="92"/>
    </row>
    <row r="26" spans="1:26" ht="27.75" customHeight="1">
      <c r="A26" s="92" t="str">
        <f t="shared" si="0"/>
        <v>23S-025</v>
      </c>
      <c r="B26" s="106" t="s">
        <v>1107</v>
      </c>
      <c r="C26" s="93" t="s">
        <v>1014</v>
      </c>
      <c r="D26" s="93">
        <v>87890</v>
      </c>
      <c r="E26" s="93">
        <v>134136</v>
      </c>
      <c r="F26" s="93" t="s">
        <v>1017</v>
      </c>
      <c r="G26" s="93" t="str">
        <f t="array" ref="G26">IFERROR(
  IF(INDEX(RAW_DATA!P:P, MATCH(A26, RAW_DATA!A:A, 0)) = "",
     "",
     INDEX(RAW_DATA!P:P, MATCH(A26, RAW_DATA!A:A, 0))
  ),
  ""
)</f>
        <v/>
      </c>
      <c r="H26" s="107" t="str">
        <f t="array" ref="H26">IFERROR(
  IF(
    ISNUMBER(MATCH(A26, RAW_DATA!A:A, 0)),
    IF(
      OR(
        INDEX(RAW_DATA!P:P, MATCH(A26, RAW_DATA!A:A, 0)) = "",
        INDEX(RAW_DATA!W:W, MATCH(A26, RAW_DATA!A:A, 0)) = "UNPAID"
      ),
      "",
      INDEX(RAW_DATA!V:V, MATCH(A26, RAW_DATA!A:A, 0))
    ),
    ""
  ),
  ""
)</f>
        <v/>
      </c>
      <c r="I26" s="108" t="str">
        <f t="array" ref="I26">IFERROR(
  IF(
    OR(
      INDEX(RAW_DATA!P:P, MATCH(A26, RAW_DATA!A:A, 0)) = "",
      INDEX(RAW_DATA!W:W, MATCH(A26, RAW_DATA!A:A, 0)) = "UNPAID"
    ),
    "",
    INDEX(RAW_DATA!S:S, MATCH(A26, RAW_DATA!A:A, 0))
  ),
  ""
)</f>
        <v/>
      </c>
      <c r="J26" s="93" t="str">
        <f t="array" ref="J26">IFERROR(
  IF(
    INDEX(RAW_DATA!P:P, MATCH(A26, RAW_DATA!A:A, 0)) = "",
    "Not Billed",
    INDEX(RAW_DATA!W:W, MATCH(A26, RAW_DATA!A:A, 0))
  ),
  "Not Billed"
)</f>
        <v>Not Billed</v>
      </c>
      <c r="K26" s="93" t="s">
        <v>1085</v>
      </c>
      <c r="L26" s="109">
        <v>45027</v>
      </c>
      <c r="M26" s="92"/>
      <c r="N26" s="92"/>
      <c r="O26" s="92"/>
      <c r="P26" s="92"/>
      <c r="Q26" s="92"/>
      <c r="R26" s="92"/>
      <c r="S26" s="92"/>
      <c r="T26" s="92"/>
      <c r="U26" s="92"/>
      <c r="V26" s="92"/>
      <c r="W26" s="92"/>
      <c r="X26" s="92"/>
      <c r="Y26" s="92"/>
      <c r="Z26" s="92"/>
    </row>
    <row r="27" spans="1:26" ht="27.75" customHeight="1">
      <c r="A27" s="92" t="str">
        <f t="shared" si="0"/>
        <v>23S-026</v>
      </c>
      <c r="B27" s="106" t="s">
        <v>669</v>
      </c>
      <c r="C27" s="93" t="s">
        <v>657</v>
      </c>
      <c r="D27" s="93">
        <v>87623</v>
      </c>
      <c r="E27" s="93">
        <v>131064</v>
      </c>
      <c r="F27" s="93" t="s">
        <v>1043</v>
      </c>
      <c r="G27" s="93">
        <f t="array" ref="G27">IFERROR(
  IF(INDEX(RAW_DATA!P:P, MATCH(A27, RAW_DATA!A:A, 0)) = "",
     "",
     INDEX(RAW_DATA!P:P, MATCH(A27, RAW_DATA!A:A, 0))
  ),
  ""
)</f>
        <v>207</v>
      </c>
      <c r="H27" s="107" t="str">
        <f t="array" ref="H27">IFERROR(
  IF(
    ISNUMBER(MATCH(A27, RAW_DATA!A:A, 0)),
    IF(
      OR(
        INDEX(RAW_DATA!P:P, MATCH(A27, RAW_DATA!A:A, 0)) = "",
        INDEX(RAW_DATA!W:W, MATCH(A27, RAW_DATA!A:A, 0)) = "UNPAID"
      ),
      "",
      INDEX(RAW_DATA!V:V, MATCH(A27, RAW_DATA!A:A, 0))
    ),
    ""
  ),
  ""
)</f>
        <v/>
      </c>
      <c r="I27" s="108" t="str">
        <f t="array" ref="I27">IFERROR(
  IF(
    OR(
      INDEX(RAW_DATA!P:P, MATCH(A27, RAW_DATA!A:A, 0)) = "",
      INDEX(RAW_DATA!W:W, MATCH(A27, RAW_DATA!A:A, 0)) = "UNPAID"
    ),
    "",
    INDEX(RAW_DATA!S:S, MATCH(A27, RAW_DATA!A:A, 0))
  ),
  ""
)</f>
        <v/>
      </c>
      <c r="J27" s="93" t="str">
        <f t="array" ref="J27">IFERROR(
  IF(
    INDEX(RAW_DATA!P:P, MATCH(A27, RAW_DATA!A:A, 0)) = "",
    "Not Billed",
    INDEX(RAW_DATA!W:W, MATCH(A27, RAW_DATA!A:A, 0))
  ),
  "Not Billed"
)</f>
        <v>UNPAID</v>
      </c>
      <c r="K27" s="93" t="s">
        <v>1085</v>
      </c>
      <c r="L27" s="109">
        <v>45028</v>
      </c>
      <c r="M27" s="92"/>
      <c r="N27" s="92"/>
      <c r="O27" s="92"/>
      <c r="P27" s="92"/>
      <c r="Q27" s="92"/>
      <c r="R27" s="92"/>
      <c r="S27" s="92"/>
      <c r="T27" s="92"/>
      <c r="U27" s="92"/>
      <c r="V27" s="92"/>
      <c r="W27" s="92"/>
      <c r="X27" s="92"/>
      <c r="Y27" s="92"/>
      <c r="Z27" s="92"/>
    </row>
    <row r="28" spans="1:26" ht="27.75" customHeight="1">
      <c r="A28" s="92" t="str">
        <f t="shared" si="0"/>
        <v>23S-027</v>
      </c>
      <c r="B28" s="106" t="s">
        <v>1108</v>
      </c>
      <c r="C28" s="93" t="s">
        <v>1014</v>
      </c>
      <c r="D28" s="93">
        <v>87998</v>
      </c>
      <c r="E28" s="93">
        <v>135301</v>
      </c>
      <c r="F28" s="93" t="s">
        <v>1043</v>
      </c>
      <c r="G28" s="93">
        <f t="array" ref="G28">IFERROR(
  IF(INDEX(RAW_DATA!P:P, MATCH(A28, RAW_DATA!A:A, 0)) = "",
     "",
     INDEX(RAW_DATA!P:P, MATCH(A28, RAW_DATA!A:A, 0))
  ),
  ""
)</f>
        <v>36</v>
      </c>
      <c r="H28" s="107">
        <f t="array" ref="H28">IFERROR(
  IF(
    ISNUMBER(MATCH(A28, RAW_DATA!A:A, 0)),
    IF(
      OR(
        INDEX(RAW_DATA!P:P, MATCH(A28, RAW_DATA!A:A, 0)) = "",
        INDEX(RAW_DATA!W:W, MATCH(A28, RAW_DATA!A:A, 0)) = "UNPAID"
      ),
      "",
      INDEX(RAW_DATA!V:V, MATCH(A28, RAW_DATA!A:A, 0))
    ),
    ""
  ),
  ""
)</f>
        <v>45142</v>
      </c>
      <c r="I28" s="108">
        <f t="array" ref="I28">IFERROR(
  IF(
    OR(
      INDEX(RAW_DATA!P:P, MATCH(A28, RAW_DATA!A:A, 0)) = "",
      INDEX(RAW_DATA!W:W, MATCH(A28, RAW_DATA!A:A, 0)) = "UNPAID"
    ),
    "",
    INDEX(RAW_DATA!S:S, MATCH(A28, RAW_DATA!A:A, 0))
  ),
  ""
)</f>
        <v>6062.8</v>
      </c>
      <c r="J28" s="93" t="str">
        <f t="array" ref="J28">IFERROR(
  IF(
    INDEX(RAW_DATA!P:P, MATCH(A28, RAW_DATA!A:A, 0)) = "",
    "Not Billed",
    INDEX(RAW_DATA!W:W, MATCH(A28, RAW_DATA!A:A, 0))
  ),
  "Not Billed"
)</f>
        <v>PAID</v>
      </c>
      <c r="K28" s="93" t="s">
        <v>1085</v>
      </c>
      <c r="L28" s="109">
        <v>45044</v>
      </c>
      <c r="M28" s="92"/>
      <c r="N28" s="92"/>
      <c r="O28" s="92"/>
      <c r="P28" s="92"/>
      <c r="Q28" s="92"/>
      <c r="R28" s="92"/>
      <c r="S28" s="92"/>
      <c r="T28" s="92"/>
      <c r="U28" s="92"/>
      <c r="V28" s="92"/>
      <c r="W28" s="92"/>
      <c r="X28" s="92"/>
      <c r="Y28" s="92"/>
      <c r="Z28" s="92"/>
    </row>
    <row r="29" spans="1:26" ht="27.75" customHeight="1">
      <c r="A29" s="92" t="str">
        <f t="shared" si="0"/>
        <v>23S-028</v>
      </c>
      <c r="B29" s="106" t="s">
        <v>496</v>
      </c>
      <c r="C29" s="93" t="s">
        <v>1014</v>
      </c>
      <c r="D29" s="93">
        <v>88001</v>
      </c>
      <c r="E29" s="93">
        <v>135307</v>
      </c>
      <c r="F29" s="93" t="s">
        <v>1039</v>
      </c>
      <c r="G29" s="93">
        <f t="array" ref="G29">IFERROR(
  IF(INDEX(RAW_DATA!P:P, MATCH(A29, RAW_DATA!A:A, 0)) = "",
     "",
     INDEX(RAW_DATA!P:P, MATCH(A29, RAW_DATA!A:A, 0))
  ),
  ""
)</f>
        <v>124</v>
      </c>
      <c r="H29" s="107">
        <f t="array" ref="H29">IFERROR(
  IF(
    ISNUMBER(MATCH(A29, RAW_DATA!A:A, 0)),
    IF(
      OR(
        INDEX(RAW_DATA!P:P, MATCH(A29, RAW_DATA!A:A, 0)) = "",
        INDEX(RAW_DATA!W:W, MATCH(A29, RAW_DATA!A:A, 0)) = "UNPAID"
      ),
      "",
      INDEX(RAW_DATA!V:V, MATCH(A29, RAW_DATA!A:A, 0))
    ),
    ""
  ),
  ""
)</f>
        <v>45534</v>
      </c>
      <c r="I29" s="108">
        <f t="array" ref="I29">IFERROR(
  IF(
    OR(
      INDEX(RAW_DATA!P:P, MATCH(A29, RAW_DATA!A:A, 0)) = "",
      INDEX(RAW_DATA!W:W, MATCH(A29, RAW_DATA!A:A, 0)) = "UNPAID"
    ),
    "",
    INDEX(RAW_DATA!S:S, MATCH(A29, RAW_DATA!A:A, 0))
  ),
  ""
)</f>
        <v>2603.21</v>
      </c>
      <c r="J29" s="93" t="str">
        <f t="array" ref="J29">IFERROR(
  IF(
    INDEX(RAW_DATA!P:P, MATCH(A29, RAW_DATA!A:A, 0)) = "",
    "Not Billed",
    INDEX(RAW_DATA!W:W, MATCH(A29, RAW_DATA!A:A, 0))
  ),
  "Not Billed"
)</f>
        <v>PAID</v>
      </c>
      <c r="K29" s="93" t="s">
        <v>1085</v>
      </c>
      <c r="L29" s="109">
        <v>45044</v>
      </c>
      <c r="M29" s="92"/>
      <c r="N29" s="92"/>
      <c r="O29" s="92"/>
      <c r="P29" s="92"/>
      <c r="Q29" s="92"/>
      <c r="R29" s="92"/>
      <c r="S29" s="92"/>
      <c r="T29" s="92"/>
      <c r="U29" s="92"/>
      <c r="V29" s="92"/>
      <c r="W29" s="92"/>
      <c r="X29" s="92"/>
      <c r="Y29" s="92"/>
      <c r="Z29" s="92"/>
    </row>
    <row r="30" spans="1:26" ht="27.75" customHeight="1">
      <c r="A30" s="92" t="str">
        <f t="shared" si="0"/>
        <v>23S-029</v>
      </c>
      <c r="B30" s="106" t="s">
        <v>1109</v>
      </c>
      <c r="C30" s="93" t="s">
        <v>1014</v>
      </c>
      <c r="D30" s="93">
        <v>88004</v>
      </c>
      <c r="E30" s="93">
        <v>135304</v>
      </c>
      <c r="F30" s="93" t="s">
        <v>1110</v>
      </c>
      <c r="G30" s="93">
        <f t="array" ref="G30">IFERROR(
  IF(INDEX(RAW_DATA!P:P, MATCH(A30, RAW_DATA!A:A, 0)) = "",
     "",
     INDEX(RAW_DATA!P:P, MATCH(A30, RAW_DATA!A:A, 0))
  ),
  ""
)</f>
        <v>210</v>
      </c>
      <c r="H30" s="107" t="str">
        <f t="array" ref="H30">IFERROR(
  IF(
    ISNUMBER(MATCH(A30, RAW_DATA!A:A, 0)),
    IF(
      OR(
        INDEX(RAW_DATA!P:P, MATCH(A30, RAW_DATA!A:A, 0)) = "",
        INDEX(RAW_DATA!W:W, MATCH(A30, RAW_DATA!A:A, 0)) = "UNPAID"
      ),
      "",
      INDEX(RAW_DATA!V:V, MATCH(A30, RAW_DATA!A:A, 0))
    ),
    ""
  ),
  ""
)</f>
        <v/>
      </c>
      <c r="I30" s="108" t="str">
        <f t="array" ref="I30">IFERROR(
  IF(
    OR(
      INDEX(RAW_DATA!P:P, MATCH(A30, RAW_DATA!A:A, 0)) = "",
      INDEX(RAW_DATA!W:W, MATCH(A30, RAW_DATA!A:A, 0)) = "UNPAID"
    ),
    "",
    INDEX(RAW_DATA!S:S, MATCH(A30, RAW_DATA!A:A, 0))
  ),
  ""
)</f>
        <v/>
      </c>
      <c r="J30" s="93" t="str">
        <f t="array" ref="J30">IFERROR(
  IF(
    INDEX(RAW_DATA!P:P, MATCH(A30, RAW_DATA!A:A, 0)) = "",
    "Not Billed",
    INDEX(RAW_DATA!W:W, MATCH(A30, RAW_DATA!A:A, 0))
  ),
  "Not Billed"
)</f>
        <v>UNPAID</v>
      </c>
      <c r="K30" s="93" t="s">
        <v>1085</v>
      </c>
      <c r="L30" s="109">
        <v>45041</v>
      </c>
      <c r="M30" s="92"/>
      <c r="N30" s="92"/>
      <c r="O30" s="92"/>
      <c r="P30" s="92"/>
      <c r="Q30" s="92"/>
      <c r="R30" s="92"/>
      <c r="S30" s="92"/>
      <c r="T30" s="92"/>
      <c r="U30" s="92"/>
      <c r="V30" s="92"/>
      <c r="W30" s="92"/>
      <c r="X30" s="92"/>
      <c r="Y30" s="92"/>
      <c r="Z30" s="92"/>
    </row>
    <row r="31" spans="1:26" ht="27.75" customHeight="1">
      <c r="A31" s="92" t="str">
        <f t="shared" si="0"/>
        <v>23S-030</v>
      </c>
      <c r="B31" s="106" t="s">
        <v>1111</v>
      </c>
      <c r="C31" s="93" t="s">
        <v>1014</v>
      </c>
      <c r="D31" s="93">
        <v>88108</v>
      </c>
      <c r="E31" s="93">
        <v>135371</v>
      </c>
      <c r="F31" s="93" t="s">
        <v>1043</v>
      </c>
      <c r="G31" s="93">
        <f t="array" ref="G31">IFERROR(
  IF(INDEX(RAW_DATA!P:P, MATCH(A31, RAW_DATA!A:A, 0)) = "",
     "",
     INDEX(RAW_DATA!P:P, MATCH(A31, RAW_DATA!A:A, 0))
  ),
  ""
)</f>
        <v>37</v>
      </c>
      <c r="H31" s="107">
        <f t="array" ref="H31">IFERROR(
  IF(
    ISNUMBER(MATCH(A31, RAW_DATA!A:A, 0)),
    IF(
      OR(
        INDEX(RAW_DATA!P:P, MATCH(A31, RAW_DATA!A:A, 0)) = "",
        INDEX(RAW_DATA!W:W, MATCH(A31, RAW_DATA!A:A, 0)) = "UNPAID"
      ),
      "",
      INDEX(RAW_DATA!V:V, MATCH(A31, RAW_DATA!A:A, 0))
    ),
    ""
  ),
  ""
)</f>
        <v>45142</v>
      </c>
      <c r="I31" s="108">
        <f t="array" ref="I31">IFERROR(
  IF(
    OR(
      INDEX(RAW_DATA!P:P, MATCH(A31, RAW_DATA!A:A, 0)) = "",
      INDEX(RAW_DATA!W:W, MATCH(A31, RAW_DATA!A:A, 0)) = "UNPAID"
    ),
    "",
    INDEX(RAW_DATA!S:S, MATCH(A31, RAW_DATA!A:A, 0))
  ),
  ""
)</f>
        <v>5264.23</v>
      </c>
      <c r="J31" s="93" t="str">
        <f t="array" ref="J31">IFERROR(
  IF(
    INDEX(RAW_DATA!P:P, MATCH(A31, RAW_DATA!A:A, 0)) = "",
    "Not Billed",
    INDEX(RAW_DATA!W:W, MATCH(A31, RAW_DATA!A:A, 0))
  ),
  "Not Billed"
)</f>
        <v>PAID</v>
      </c>
      <c r="K31" s="93" t="s">
        <v>1085</v>
      </c>
      <c r="L31" s="109">
        <v>45058</v>
      </c>
      <c r="M31" s="92"/>
      <c r="N31" s="92"/>
      <c r="O31" s="92"/>
      <c r="P31" s="92"/>
      <c r="Q31" s="92"/>
      <c r="R31" s="92"/>
      <c r="S31" s="92"/>
      <c r="T31" s="92"/>
      <c r="U31" s="92"/>
      <c r="V31" s="92"/>
      <c r="W31" s="92"/>
      <c r="X31" s="92"/>
      <c r="Y31" s="92"/>
      <c r="Z31" s="92"/>
    </row>
    <row r="32" spans="1:26" ht="27.75" customHeight="1">
      <c r="A32" s="92" t="str">
        <f t="shared" si="0"/>
        <v>23S-031</v>
      </c>
      <c r="B32" s="106" t="s">
        <v>1112</v>
      </c>
      <c r="C32" s="93" t="s">
        <v>1014</v>
      </c>
      <c r="D32" s="93">
        <v>88171</v>
      </c>
      <c r="E32" s="93">
        <v>135414</v>
      </c>
      <c r="F32" s="93" t="s">
        <v>1052</v>
      </c>
      <c r="G32" s="93">
        <f t="array" ref="G32">IFERROR(
  IF(INDEX(RAW_DATA!P:P, MATCH(A32, RAW_DATA!A:A, 0)) = "",
     "",
     INDEX(RAW_DATA!P:P, MATCH(A32, RAW_DATA!A:A, 0))
  ),
  ""
)</f>
        <v>104</v>
      </c>
      <c r="H32" s="107">
        <f t="array" ref="H32">IFERROR(
  IF(
    ISNUMBER(MATCH(A32, RAW_DATA!A:A, 0)),
    IF(
      OR(
        INDEX(RAW_DATA!P:P, MATCH(A32, RAW_DATA!A:A, 0)) = "",
        INDEX(RAW_DATA!W:W, MATCH(A32, RAW_DATA!A:A, 0)) = "UNPAID"
      ),
      "",
      INDEX(RAW_DATA!V:V, MATCH(A32, RAW_DATA!A:A, 0))
    ),
    ""
  ),
  ""
)</f>
        <v>45474</v>
      </c>
      <c r="I32" s="108">
        <f t="array" ref="I32">IFERROR(
  IF(
    OR(
      INDEX(RAW_DATA!P:P, MATCH(A32, RAW_DATA!A:A, 0)) = "",
      INDEX(RAW_DATA!W:W, MATCH(A32, RAW_DATA!A:A, 0)) = "UNPAID"
    ),
    "",
    INDEX(RAW_DATA!S:S, MATCH(A32, RAW_DATA!A:A, 0))
  ),
  ""
)</f>
        <v>4293.03</v>
      </c>
      <c r="J32" s="93" t="str">
        <f t="array" ref="J32">IFERROR(
  IF(
    INDEX(RAW_DATA!P:P, MATCH(A32, RAW_DATA!A:A, 0)) = "",
    "Not Billed",
    INDEX(RAW_DATA!W:W, MATCH(A32, RAW_DATA!A:A, 0))
  ),
  "Not Billed"
)</f>
        <v>PAID</v>
      </c>
      <c r="K32" s="93" t="s">
        <v>1085</v>
      </c>
      <c r="L32" s="109">
        <v>45062</v>
      </c>
      <c r="M32" s="92"/>
      <c r="N32" s="92"/>
      <c r="O32" s="92"/>
      <c r="P32" s="92"/>
      <c r="Q32" s="92"/>
      <c r="R32" s="92"/>
      <c r="S32" s="92"/>
      <c r="T32" s="92"/>
      <c r="U32" s="92"/>
      <c r="V32" s="92"/>
      <c r="W32" s="92"/>
      <c r="X32" s="92"/>
      <c r="Y32" s="92"/>
      <c r="Z32" s="92"/>
    </row>
    <row r="33" spans="1:26" ht="27.75" customHeight="1">
      <c r="A33" s="92" t="str">
        <f t="shared" si="0"/>
        <v>23S-032</v>
      </c>
      <c r="B33" s="106" t="s">
        <v>516</v>
      </c>
      <c r="C33" s="93" t="s">
        <v>28</v>
      </c>
      <c r="D33" s="93">
        <v>87777</v>
      </c>
      <c r="E33" s="93">
        <v>130024</v>
      </c>
      <c r="F33" s="93" t="s">
        <v>1039</v>
      </c>
      <c r="G33" s="93" t="str">
        <f t="array" ref="G33">IFERROR(
  IF(INDEX(RAW_DATA!P:P, MATCH(A33, RAW_DATA!A:A, 0)) = "",
     "",
     INDEX(RAW_DATA!P:P, MATCH(A33, RAW_DATA!A:A, 0))
  ),
  ""
)</f>
        <v/>
      </c>
      <c r="H33" s="107" t="str">
        <f t="array" ref="H33">IFERROR(
  IF(
    ISNUMBER(MATCH(A33, RAW_DATA!A:A, 0)),
    IF(
      OR(
        INDEX(RAW_DATA!P:P, MATCH(A33, RAW_DATA!A:A, 0)) = "",
        INDEX(RAW_DATA!W:W, MATCH(A33, RAW_DATA!A:A, 0)) = "UNPAID"
      ),
      "",
      INDEX(RAW_DATA!V:V, MATCH(A33, RAW_DATA!A:A, 0))
    ),
    ""
  ),
  ""
)</f>
        <v/>
      </c>
      <c r="I33" s="108" t="str">
        <f t="array" ref="I33">IFERROR(
  IF(
    OR(
      INDEX(RAW_DATA!P:P, MATCH(A33, RAW_DATA!A:A, 0)) = "",
      INDEX(RAW_DATA!W:W, MATCH(A33, RAW_DATA!A:A, 0)) = "UNPAID"
    ),
    "",
    INDEX(RAW_DATA!S:S, MATCH(A33, RAW_DATA!A:A, 0))
  ),
  ""
)</f>
        <v/>
      </c>
      <c r="J33" s="93" t="str">
        <f t="array" ref="J33">IFERROR(
  IF(
    INDEX(RAW_DATA!P:P, MATCH(A33, RAW_DATA!A:A, 0)) = "",
    "Not Billed",
    INDEX(RAW_DATA!W:W, MATCH(A33, RAW_DATA!A:A, 0))
  ),
  "Not Billed"
)</f>
        <v>Not Billed</v>
      </c>
      <c r="K33" s="93" t="s">
        <v>1113</v>
      </c>
      <c r="L33" s="109">
        <v>45126</v>
      </c>
      <c r="M33" s="92"/>
      <c r="N33" s="92"/>
      <c r="O33" s="92"/>
      <c r="P33" s="92"/>
      <c r="Q33" s="92"/>
      <c r="R33" s="92"/>
      <c r="S33" s="92"/>
      <c r="T33" s="92"/>
      <c r="U33" s="92"/>
      <c r="V33" s="92"/>
      <c r="W33" s="92"/>
      <c r="X33" s="92"/>
      <c r="Y33" s="92"/>
      <c r="Z33" s="92"/>
    </row>
    <row r="34" spans="1:26" ht="27.75" customHeight="1">
      <c r="A34" s="92" t="str">
        <f t="shared" si="0"/>
        <v>23S-033</v>
      </c>
      <c r="B34" s="106" t="s">
        <v>1114</v>
      </c>
      <c r="C34" s="93" t="s">
        <v>1014</v>
      </c>
      <c r="D34" s="93">
        <v>87470</v>
      </c>
      <c r="E34" s="93">
        <v>133948</v>
      </c>
      <c r="F34" s="93" t="s">
        <v>1039</v>
      </c>
      <c r="G34" s="93">
        <f t="array" ref="G34">IFERROR(
  IF(INDEX(RAW_DATA!P:P, MATCH(A34, RAW_DATA!A:A, 0)) = "",
     "",
     INDEX(RAW_DATA!P:P, MATCH(A34, RAW_DATA!A:A, 0))
  ),
  ""
)</f>
        <v>236</v>
      </c>
      <c r="H34" s="107" t="str">
        <f t="array" ref="H34">IFERROR(
  IF(
    ISNUMBER(MATCH(A34, RAW_DATA!A:A, 0)),
    IF(
      OR(
        INDEX(RAW_DATA!P:P, MATCH(A34, RAW_DATA!A:A, 0)) = "",
        INDEX(RAW_DATA!W:W, MATCH(A34, RAW_DATA!A:A, 0)) = "UNPAID"
      ),
      "",
      INDEX(RAW_DATA!V:V, MATCH(A34, RAW_DATA!A:A, 0))
    ),
    ""
  ),
  ""
)</f>
        <v/>
      </c>
      <c r="I34" s="108" t="str">
        <f t="array" ref="I34">IFERROR(
  IF(
    OR(
      INDEX(RAW_DATA!P:P, MATCH(A34, RAW_DATA!A:A, 0)) = "",
      INDEX(RAW_DATA!W:W, MATCH(A34, RAW_DATA!A:A, 0)) = "UNPAID"
    ),
    "",
    INDEX(RAW_DATA!S:S, MATCH(A34, RAW_DATA!A:A, 0))
  ),
  ""
)</f>
        <v/>
      </c>
      <c r="J34" s="93" t="str">
        <f t="array" ref="J34">IFERROR(
  IF(
    INDEX(RAW_DATA!P:P, MATCH(A34, RAW_DATA!A:A, 0)) = "",
    "Not Billed",
    INDEX(RAW_DATA!W:W, MATCH(A34, RAW_DATA!A:A, 0))
  ),
  "Not Billed"
)</f>
        <v>UNPAID</v>
      </c>
      <c r="K34" s="93" t="s">
        <v>1085</v>
      </c>
      <c r="L34" s="109">
        <v>45050</v>
      </c>
      <c r="M34" s="92"/>
      <c r="N34" s="92"/>
      <c r="O34" s="92"/>
      <c r="P34" s="92"/>
      <c r="Q34" s="92"/>
      <c r="R34" s="92"/>
      <c r="S34" s="92"/>
      <c r="T34" s="92"/>
      <c r="U34" s="92"/>
      <c r="V34" s="92"/>
      <c r="W34" s="92"/>
      <c r="X34" s="92"/>
      <c r="Y34" s="92"/>
      <c r="Z34" s="92"/>
    </row>
    <row r="35" spans="1:26" ht="27.75" customHeight="1">
      <c r="A35" s="92" t="str">
        <f t="shared" si="0"/>
        <v>23S-034</v>
      </c>
      <c r="B35" s="106" t="s">
        <v>1115</v>
      </c>
      <c r="C35" s="93" t="s">
        <v>1014</v>
      </c>
      <c r="D35" s="93">
        <v>87691</v>
      </c>
      <c r="E35" s="93">
        <v>134037</v>
      </c>
      <c r="F35" s="93" t="s">
        <v>1017</v>
      </c>
      <c r="G35" s="93">
        <f t="array" ref="G35">IFERROR(
  IF(INDEX(RAW_DATA!P:P, MATCH(A35, RAW_DATA!A:A, 0)) = "",
     "",
     INDEX(RAW_DATA!P:P, MATCH(A35, RAW_DATA!A:A, 0))
  ),
  ""
)</f>
        <v>79</v>
      </c>
      <c r="H35" s="107">
        <f t="array" ref="H35">IFERROR(
  IF(
    ISNUMBER(MATCH(A35, RAW_DATA!A:A, 0)),
    IF(
      OR(
        INDEX(RAW_DATA!P:P, MATCH(A35, RAW_DATA!A:A, 0)) = "",
        INDEX(RAW_DATA!W:W, MATCH(A35, RAW_DATA!A:A, 0)) = "UNPAID"
      ),
      "",
      INDEX(RAW_DATA!V:V, MATCH(A35, RAW_DATA!A:A, 0))
    ),
    ""
  ),
  ""
)</f>
        <v>45463</v>
      </c>
      <c r="I35" s="108">
        <f t="array" ref="I35">IFERROR(
  IF(
    OR(
      INDEX(RAW_DATA!P:P, MATCH(A35, RAW_DATA!A:A, 0)) = "",
      INDEX(RAW_DATA!W:W, MATCH(A35, RAW_DATA!A:A, 0)) = "UNPAID"
    ),
    "",
    INDEX(RAW_DATA!S:S, MATCH(A35, RAW_DATA!A:A, 0))
  ),
  ""
)</f>
        <v>20602.27</v>
      </c>
      <c r="J35" s="93" t="str">
        <f t="array" ref="J35">IFERROR(
  IF(
    INDEX(RAW_DATA!P:P, MATCH(A35, RAW_DATA!A:A, 0)) = "",
    "Not Billed",
    INDEX(RAW_DATA!W:W, MATCH(A35, RAW_DATA!A:A, 0))
  ),
  "Not Billed"
)</f>
        <v>PAID</v>
      </c>
      <c r="K35" s="93" t="s">
        <v>1085</v>
      </c>
      <c r="L35" s="109">
        <v>45058</v>
      </c>
      <c r="M35" s="92"/>
      <c r="N35" s="92"/>
      <c r="O35" s="92"/>
      <c r="P35" s="92"/>
      <c r="Q35" s="92"/>
      <c r="R35" s="92"/>
      <c r="S35" s="92"/>
      <c r="T35" s="92"/>
      <c r="U35" s="92"/>
      <c r="V35" s="92"/>
      <c r="W35" s="92"/>
      <c r="X35" s="92"/>
      <c r="Y35" s="92"/>
      <c r="Z35" s="92"/>
    </row>
    <row r="36" spans="1:26" ht="27.75" customHeight="1">
      <c r="A36" s="92" t="str">
        <f t="shared" si="0"/>
        <v>23S-035</v>
      </c>
      <c r="B36" s="106" t="s">
        <v>913</v>
      </c>
      <c r="C36" s="93" t="s">
        <v>1014</v>
      </c>
      <c r="D36" s="93">
        <v>87938</v>
      </c>
      <c r="E36" s="93">
        <v>135267</v>
      </c>
      <c r="F36" s="93" t="s">
        <v>1041</v>
      </c>
      <c r="G36" s="93">
        <f t="array" ref="G36">IFERROR(
  IF(INDEX(RAW_DATA!P:P, MATCH(A36, RAW_DATA!A:A, 0)) = "",
     "",
     INDEX(RAW_DATA!P:P, MATCH(A36, RAW_DATA!A:A, 0))
  ),
  ""
)</f>
        <v>64</v>
      </c>
      <c r="H36" s="107">
        <f t="array" ref="H36">IFERROR(
  IF(
    ISNUMBER(MATCH(A36, RAW_DATA!A:A, 0)),
    IF(
      OR(
        INDEX(RAW_DATA!P:P, MATCH(A36, RAW_DATA!A:A, 0)) = "",
        INDEX(RAW_DATA!W:W, MATCH(A36, RAW_DATA!A:A, 0)) = "UNPAID"
      ),
      "",
      INDEX(RAW_DATA!V:V, MATCH(A36, RAW_DATA!A:A, 0))
    ),
    ""
  ),
  ""
)</f>
        <v>45775</v>
      </c>
      <c r="I36" s="108">
        <f t="array" ref="I36">IFERROR(
  IF(
    OR(
      INDEX(RAW_DATA!P:P, MATCH(A36, RAW_DATA!A:A, 0)) = "",
      INDEX(RAW_DATA!W:W, MATCH(A36, RAW_DATA!A:A, 0)) = "UNPAID"
    ),
    "",
    INDEX(RAW_DATA!S:S, MATCH(A36, RAW_DATA!A:A, 0))
  ),
  ""
)</f>
        <v>7061.55</v>
      </c>
      <c r="J36" s="93" t="str">
        <f t="array" ref="J36">IFERROR(
  IF(
    INDEX(RAW_DATA!P:P, MATCH(A36, RAW_DATA!A:A, 0)) = "",
    "Not Billed",
    INDEX(RAW_DATA!W:W, MATCH(A36, RAW_DATA!A:A, 0))
  ),
  "Not Billed"
)</f>
        <v>PAID</v>
      </c>
      <c r="K36" s="93" t="s">
        <v>1085</v>
      </c>
      <c r="L36" s="109">
        <v>45056</v>
      </c>
      <c r="M36" s="92"/>
      <c r="N36" s="92"/>
      <c r="O36" s="92"/>
      <c r="P36" s="92"/>
      <c r="Q36" s="92"/>
      <c r="R36" s="92"/>
      <c r="S36" s="92"/>
      <c r="T36" s="92"/>
      <c r="U36" s="92"/>
      <c r="V36" s="92"/>
      <c r="W36" s="92"/>
      <c r="X36" s="92"/>
      <c r="Y36" s="92"/>
      <c r="Z36" s="92"/>
    </row>
    <row r="37" spans="1:26" ht="27.75" customHeight="1">
      <c r="A37" s="92" t="str">
        <f t="shared" si="0"/>
        <v>23S-036</v>
      </c>
      <c r="B37" s="106" t="s">
        <v>449</v>
      </c>
      <c r="C37" s="93" t="s">
        <v>1014</v>
      </c>
      <c r="D37" s="93">
        <v>88183</v>
      </c>
      <c r="E37" s="93">
        <v>135417</v>
      </c>
      <c r="F37" s="93" t="s">
        <v>1041</v>
      </c>
      <c r="G37" s="93">
        <f t="array" ref="G37">IFERROR(
  IF(INDEX(RAW_DATA!P:P, MATCH(A37, RAW_DATA!A:A, 0)) = "",
     "",
     INDEX(RAW_DATA!P:P, MATCH(A37, RAW_DATA!A:A, 0))
  ),
  ""
)</f>
        <v>87</v>
      </c>
      <c r="H37" s="107">
        <f t="array" ref="H37">IFERROR(
  IF(
    ISNUMBER(MATCH(A37, RAW_DATA!A:A, 0)),
    IF(
      OR(
        INDEX(RAW_DATA!P:P, MATCH(A37, RAW_DATA!A:A, 0)) = "",
        INDEX(RAW_DATA!W:W, MATCH(A37, RAW_DATA!A:A, 0)) = "UNPAID"
      ),
      "",
      INDEX(RAW_DATA!V:V, MATCH(A37, RAW_DATA!A:A, 0))
    ),
    ""
  ),
  ""
)</f>
        <v>45474</v>
      </c>
      <c r="I37" s="108">
        <f t="array" ref="I37">IFERROR(
  IF(
    OR(
      INDEX(RAW_DATA!P:P, MATCH(A37, RAW_DATA!A:A, 0)) = "",
      INDEX(RAW_DATA!W:W, MATCH(A37, RAW_DATA!A:A, 0)) = "UNPAID"
    ),
    "",
    INDEX(RAW_DATA!S:S, MATCH(A37, RAW_DATA!A:A, 0))
  ),
  ""
)</f>
        <v>6212.43</v>
      </c>
      <c r="J37" s="93" t="str">
        <f t="array" ref="J37">IFERROR(
  IF(
    INDEX(RAW_DATA!P:P, MATCH(A37, RAW_DATA!A:A, 0)) = "",
    "Not Billed",
    INDEX(RAW_DATA!W:W, MATCH(A37, RAW_DATA!A:A, 0))
  ),
  "Not Billed"
)</f>
        <v>PAID</v>
      </c>
      <c r="K37" s="93" t="s">
        <v>1085</v>
      </c>
      <c r="L37" s="109">
        <v>45063</v>
      </c>
      <c r="M37" s="92"/>
      <c r="N37" s="92"/>
      <c r="O37" s="92"/>
      <c r="P37" s="92"/>
      <c r="Q37" s="92"/>
      <c r="R37" s="92"/>
      <c r="S37" s="92"/>
      <c r="T37" s="92"/>
      <c r="U37" s="92"/>
      <c r="V37" s="92"/>
      <c r="W37" s="92"/>
      <c r="X37" s="92"/>
      <c r="Y37" s="92"/>
      <c r="Z37" s="92"/>
    </row>
    <row r="38" spans="1:26" ht="27.75" customHeight="1">
      <c r="A38" s="92" t="str">
        <f t="shared" si="0"/>
        <v>23S-037</v>
      </c>
      <c r="B38" s="106" t="s">
        <v>394</v>
      </c>
      <c r="C38" s="93" t="s">
        <v>28</v>
      </c>
      <c r="D38" s="93"/>
      <c r="E38" s="93"/>
      <c r="F38" s="93"/>
      <c r="G38" s="93" t="str">
        <f t="array" ref="G38">IFERROR(
  IF(INDEX(RAW_DATA!P:P, MATCH(A38, RAW_DATA!A:A, 0)) = "",
     "",
     INDEX(RAW_DATA!P:P, MATCH(A38, RAW_DATA!A:A, 0))
  ),
  ""
)</f>
        <v/>
      </c>
      <c r="H38" s="107" t="str">
        <f t="array" ref="H38">IFERROR(
  IF(
    ISNUMBER(MATCH(A38, RAW_DATA!A:A, 0)),
    IF(
      OR(
        INDEX(RAW_DATA!P:P, MATCH(A38, RAW_DATA!A:A, 0)) = "",
        INDEX(RAW_DATA!W:W, MATCH(A38, RAW_DATA!A:A, 0)) = "UNPAID"
      ),
      "",
      INDEX(RAW_DATA!V:V, MATCH(A38, RAW_DATA!A:A, 0))
    ),
    ""
  ),
  ""
)</f>
        <v/>
      </c>
      <c r="I38" s="108" t="str">
        <f t="array" ref="I38">IFERROR(
  IF(
    OR(
      INDEX(RAW_DATA!P:P, MATCH(A38, RAW_DATA!A:A, 0)) = "",
      INDEX(RAW_DATA!W:W, MATCH(A38, RAW_DATA!A:A, 0)) = "UNPAID"
    ),
    "",
    INDEX(RAW_DATA!S:S, MATCH(A38, RAW_DATA!A:A, 0))
  ),
  ""
)</f>
        <v/>
      </c>
      <c r="J38" s="93" t="str">
        <f t="array" ref="J38">IFERROR(
  IF(
    INDEX(RAW_DATA!P:P, MATCH(A38, RAW_DATA!A:A, 0)) = "",
    "Not Billed",
    INDEX(RAW_DATA!W:W, MATCH(A38, RAW_DATA!A:A, 0))
  ),
  "Not Billed"
)</f>
        <v>Not Billed</v>
      </c>
      <c r="K38" s="93"/>
      <c r="L38" s="92"/>
      <c r="M38" s="92"/>
      <c r="N38" s="92"/>
      <c r="O38" s="92"/>
      <c r="P38" s="92"/>
      <c r="Q38" s="92"/>
      <c r="R38" s="92"/>
      <c r="S38" s="92"/>
      <c r="T38" s="92"/>
      <c r="U38" s="92"/>
      <c r="V38" s="92"/>
      <c r="W38" s="92"/>
      <c r="X38" s="92"/>
      <c r="Y38" s="92"/>
      <c r="Z38" s="92"/>
    </row>
    <row r="39" spans="1:26" ht="27.75" customHeight="1">
      <c r="A39" s="92" t="str">
        <f t="shared" si="0"/>
        <v>23S-038</v>
      </c>
      <c r="B39" s="106" t="s">
        <v>1116</v>
      </c>
      <c r="C39" s="93" t="s">
        <v>1014</v>
      </c>
      <c r="D39" s="93">
        <v>88212</v>
      </c>
      <c r="E39" s="93">
        <v>135441</v>
      </c>
      <c r="F39" s="93" t="s">
        <v>1017</v>
      </c>
      <c r="G39" s="93">
        <f t="array" ref="G39">IFERROR(
  IF(INDEX(RAW_DATA!P:P, MATCH(A39, RAW_DATA!A:A, 0)) = "",
     "",
     INDEX(RAW_DATA!P:P, MATCH(A39, RAW_DATA!A:A, 0))
  ),
  ""
)</f>
        <v>133</v>
      </c>
      <c r="H39" s="107">
        <f t="array" ref="H39">IFERROR(
  IF(
    ISNUMBER(MATCH(A39, RAW_DATA!A:A, 0)),
    IF(
      OR(
        INDEX(RAW_DATA!P:P, MATCH(A39, RAW_DATA!A:A, 0)) = "",
        INDEX(RAW_DATA!W:W, MATCH(A39, RAW_DATA!A:A, 0)) = "UNPAID"
      ),
      "",
      INDEX(RAW_DATA!V:V, MATCH(A39, RAW_DATA!A:A, 0))
    ),
    ""
  ),
  ""
)</f>
        <v>45602</v>
      </c>
      <c r="I39" s="108">
        <f t="array" ref="I39">IFERROR(
  IF(
    OR(
      INDEX(RAW_DATA!P:P, MATCH(A39, RAW_DATA!A:A, 0)) = "",
      INDEX(RAW_DATA!W:W, MATCH(A39, RAW_DATA!A:A, 0)) = "UNPAID"
    ),
    "",
    INDEX(RAW_DATA!S:S, MATCH(A39, RAW_DATA!A:A, 0))
  ),
  ""
)</f>
        <v>13225.51</v>
      </c>
      <c r="J39" s="93" t="str">
        <f t="array" ref="J39">IFERROR(
  IF(
    INDEX(RAW_DATA!P:P, MATCH(A39, RAW_DATA!A:A, 0)) = "",
    "Not Billed",
    INDEX(RAW_DATA!W:W, MATCH(A39, RAW_DATA!A:A, 0))
  ),
  "Not Billed"
)</f>
        <v>PAID</v>
      </c>
      <c r="K39" s="93" t="s">
        <v>1085</v>
      </c>
      <c r="L39" s="109">
        <v>45064</v>
      </c>
      <c r="M39" s="92"/>
      <c r="N39" s="92"/>
      <c r="O39" s="92"/>
      <c r="P39" s="92"/>
      <c r="Q39" s="92"/>
      <c r="R39" s="92"/>
      <c r="S39" s="92"/>
      <c r="T39" s="92"/>
      <c r="U39" s="92"/>
      <c r="V39" s="92"/>
      <c r="W39" s="92"/>
      <c r="X39" s="92"/>
      <c r="Y39" s="92"/>
      <c r="Z39" s="92"/>
    </row>
    <row r="40" spans="1:26" ht="27.75" customHeight="1">
      <c r="A40" s="92" t="str">
        <f t="shared" si="0"/>
        <v>23S-039</v>
      </c>
      <c r="B40" s="106" t="s">
        <v>465</v>
      </c>
      <c r="C40" s="93" t="s">
        <v>1014</v>
      </c>
      <c r="D40" s="93">
        <v>88234</v>
      </c>
      <c r="E40" s="93">
        <v>135459</v>
      </c>
      <c r="F40" s="93" t="s">
        <v>1039</v>
      </c>
      <c r="G40" s="93">
        <f t="array" ref="G40">IFERROR(
  IF(INDEX(RAW_DATA!P:P, MATCH(A40, RAW_DATA!A:A, 0)) = "",
     "",
     INDEX(RAW_DATA!P:P, MATCH(A40, RAW_DATA!A:A, 0))
  ),
  ""
)</f>
        <v>61</v>
      </c>
      <c r="H40" s="107">
        <f t="array" ref="H40">IFERROR(
  IF(
    ISNUMBER(MATCH(A40, RAW_DATA!A:A, 0)),
    IF(
      OR(
        INDEX(RAW_DATA!P:P, MATCH(A40, RAW_DATA!A:A, 0)) = "",
        INDEX(RAW_DATA!W:W, MATCH(A40, RAW_DATA!A:A, 0)) = "UNPAID"
      ),
      "",
      INDEX(RAW_DATA!V:V, MATCH(A40, RAW_DATA!A:A, 0))
    ),
    ""
  ),
  ""
)</f>
        <v>45414</v>
      </c>
      <c r="I40" s="108">
        <f t="array" ref="I40">IFERROR(
  IF(
    OR(
      INDEX(RAW_DATA!P:P, MATCH(A40, RAW_DATA!A:A, 0)) = "",
      INDEX(RAW_DATA!W:W, MATCH(A40, RAW_DATA!A:A, 0)) = "UNPAID"
    ),
    "",
    INDEX(RAW_DATA!S:S, MATCH(A40, RAW_DATA!A:A, 0))
  ),
  ""
)</f>
        <v>5751.75</v>
      </c>
      <c r="J40" s="93" t="str">
        <f t="array" ref="J40">IFERROR(
  IF(
    INDEX(RAW_DATA!P:P, MATCH(A40, RAW_DATA!A:A, 0)) = "",
    "Not Billed",
    INDEX(RAW_DATA!W:W, MATCH(A40, RAW_DATA!A:A, 0))
  ),
  "Not Billed"
)</f>
        <v>PAID</v>
      </c>
      <c r="K40" s="93" t="s">
        <v>1085</v>
      </c>
      <c r="L40" s="109">
        <v>45069</v>
      </c>
      <c r="M40" s="92"/>
      <c r="N40" s="92"/>
      <c r="O40" s="92"/>
      <c r="P40" s="92"/>
      <c r="Q40" s="92"/>
      <c r="R40" s="92"/>
      <c r="S40" s="92"/>
      <c r="T40" s="92"/>
      <c r="U40" s="92"/>
      <c r="V40" s="92"/>
      <c r="W40" s="92"/>
      <c r="X40" s="92"/>
      <c r="Y40" s="92"/>
      <c r="Z40" s="92"/>
    </row>
    <row r="41" spans="1:26" ht="27.75" customHeight="1">
      <c r="A41" s="92" t="str">
        <f t="shared" si="0"/>
        <v>23S-040</v>
      </c>
      <c r="B41" s="106" t="s">
        <v>710</v>
      </c>
      <c r="C41" s="93" t="s">
        <v>1014</v>
      </c>
      <c r="D41" s="93">
        <v>88287</v>
      </c>
      <c r="E41" s="93">
        <v>135491</v>
      </c>
      <c r="F41" s="93" t="s">
        <v>1052</v>
      </c>
      <c r="G41" s="93">
        <f t="array" ref="G41">IFERROR(
  IF(INDEX(RAW_DATA!P:P, MATCH(A41, RAW_DATA!A:A, 0)) = "",
     "",
     INDEX(RAW_DATA!P:P, MATCH(A41, RAW_DATA!A:A, 0))
  ),
  ""
)</f>
        <v>62</v>
      </c>
      <c r="H41" s="107">
        <f t="array" ref="H41">IFERROR(
  IF(
    ISNUMBER(MATCH(A41, RAW_DATA!A:A, 0)),
    IF(
      OR(
        INDEX(RAW_DATA!P:P, MATCH(A41, RAW_DATA!A:A, 0)) = "",
        INDEX(RAW_DATA!W:W, MATCH(A41, RAW_DATA!A:A, 0)) = "UNPAID"
      ),
      "",
      INDEX(RAW_DATA!V:V, MATCH(A41, RAW_DATA!A:A, 0))
    ),
    ""
  ),
  ""
)</f>
        <v>45390</v>
      </c>
      <c r="I41" s="108">
        <f t="array" ref="I41">IFERROR(
  IF(
    OR(
      INDEX(RAW_DATA!P:P, MATCH(A41, RAW_DATA!A:A, 0)) = "",
      INDEX(RAW_DATA!W:W, MATCH(A41, RAW_DATA!A:A, 0)) = "UNPAID"
    ),
    "",
    INDEX(RAW_DATA!S:S, MATCH(A41, RAW_DATA!A:A, 0))
  ),
  ""
)</f>
        <v>5783.81</v>
      </c>
      <c r="J41" s="93" t="str">
        <f t="array" ref="J41">IFERROR(
  IF(
    INDEX(RAW_DATA!P:P, MATCH(A41, RAW_DATA!A:A, 0)) = "",
    "Not Billed",
    INDEX(RAW_DATA!W:W, MATCH(A41, RAW_DATA!A:A, 0))
  ),
  "Not Billed"
)</f>
        <v>PAID</v>
      </c>
      <c r="K41" s="93" t="s">
        <v>1085</v>
      </c>
      <c r="L41" s="109">
        <v>45076</v>
      </c>
      <c r="M41" s="92"/>
      <c r="N41" s="92"/>
      <c r="O41" s="92"/>
      <c r="P41" s="92"/>
      <c r="Q41" s="92"/>
      <c r="R41" s="92"/>
      <c r="S41" s="92"/>
      <c r="T41" s="92"/>
      <c r="U41" s="92"/>
      <c r="V41" s="92"/>
      <c r="W41" s="92"/>
      <c r="X41" s="92"/>
      <c r="Y41" s="92"/>
      <c r="Z41" s="92"/>
    </row>
    <row r="42" spans="1:26" ht="27.75" customHeight="1">
      <c r="A42" s="92" t="str">
        <f t="shared" si="0"/>
        <v>23S-041</v>
      </c>
      <c r="B42" s="106" t="s">
        <v>918</v>
      </c>
      <c r="C42" s="93" t="s">
        <v>1014</v>
      </c>
      <c r="D42" s="93">
        <v>88248</v>
      </c>
      <c r="E42" s="93">
        <v>135467</v>
      </c>
      <c r="F42" s="93" t="s">
        <v>1041</v>
      </c>
      <c r="G42" s="93" t="str">
        <f t="array" ref="G42">IFERROR(
  IF(INDEX(RAW_DATA!P:P, MATCH(A42, RAW_DATA!A:A, 0)) = "",
     "",
     INDEX(RAW_DATA!P:P, MATCH(A42, RAW_DATA!A:A, 0))
  ),
  ""
)</f>
        <v/>
      </c>
      <c r="H42" s="107" t="str">
        <f t="array" ref="H42">IFERROR(
  IF(
    ISNUMBER(MATCH(A42, RAW_DATA!A:A, 0)),
    IF(
      OR(
        INDEX(RAW_DATA!P:P, MATCH(A42, RAW_DATA!A:A, 0)) = "",
        INDEX(RAW_DATA!W:W, MATCH(A42, RAW_DATA!A:A, 0)) = "UNPAID"
      ),
      "",
      INDEX(RAW_DATA!V:V, MATCH(A42, RAW_DATA!A:A, 0))
    ),
    ""
  ),
  ""
)</f>
        <v/>
      </c>
      <c r="I42" s="108" t="str">
        <f t="array" ref="I42">IFERROR(
  IF(
    OR(
      INDEX(RAW_DATA!P:P, MATCH(A42, RAW_DATA!A:A, 0)) = "",
      INDEX(RAW_DATA!W:W, MATCH(A42, RAW_DATA!A:A, 0)) = "UNPAID"
    ),
    "",
    INDEX(RAW_DATA!S:S, MATCH(A42, RAW_DATA!A:A, 0))
  ),
  ""
)</f>
        <v/>
      </c>
      <c r="J42" s="93" t="str">
        <f t="array" ref="J42">IFERROR(
  IF(
    INDEX(RAW_DATA!P:P, MATCH(A42, RAW_DATA!A:A, 0)) = "",
    "Not Billed",
    INDEX(RAW_DATA!W:W, MATCH(A42, RAW_DATA!A:A, 0))
  ),
  "Not Billed"
)</f>
        <v>Not Billed</v>
      </c>
      <c r="K42" s="93" t="s">
        <v>1085</v>
      </c>
      <c r="L42" s="109">
        <v>45070</v>
      </c>
      <c r="M42" s="92"/>
      <c r="N42" s="92"/>
      <c r="O42" s="92"/>
      <c r="P42" s="92"/>
      <c r="Q42" s="92"/>
      <c r="R42" s="92"/>
      <c r="S42" s="92"/>
      <c r="T42" s="92"/>
      <c r="U42" s="92"/>
      <c r="V42" s="92"/>
      <c r="W42" s="92"/>
      <c r="X42" s="92"/>
      <c r="Y42" s="92"/>
      <c r="Z42" s="92"/>
    </row>
    <row r="43" spans="1:26" ht="27.75" customHeight="1">
      <c r="A43" s="92" t="str">
        <f t="shared" si="0"/>
        <v>23S-042</v>
      </c>
      <c r="B43" s="106" t="s">
        <v>1117</v>
      </c>
      <c r="C43" s="93" t="s">
        <v>1014</v>
      </c>
      <c r="D43" s="93">
        <v>88107</v>
      </c>
      <c r="E43" s="93">
        <v>135370</v>
      </c>
      <c r="F43" s="93" t="s">
        <v>1090</v>
      </c>
      <c r="G43" s="93">
        <f t="array" ref="G43">IFERROR(
  IF(INDEX(RAW_DATA!P:P, MATCH(A43, RAW_DATA!A:A, 0)) = "",
     "",
     INDEX(RAW_DATA!P:P, MATCH(A43, RAW_DATA!A:A, 0))
  ),
  ""
)</f>
        <v>47</v>
      </c>
      <c r="H43" s="107">
        <f t="array" ref="H43">IFERROR(
  IF(
    ISNUMBER(MATCH(A43, RAW_DATA!A:A, 0)),
    IF(
      OR(
        INDEX(RAW_DATA!P:P, MATCH(A43, RAW_DATA!A:A, 0)) = "",
        INDEX(RAW_DATA!W:W, MATCH(A43, RAW_DATA!A:A, 0)) = "UNPAID"
      ),
      "",
      INDEX(RAW_DATA!V:V, MATCH(A43, RAW_DATA!A:A, 0))
    ),
    ""
  ),
  ""
)</f>
        <v>45335</v>
      </c>
      <c r="I43" s="108">
        <f t="array" ref="I43">IFERROR(
  IF(
    OR(
      INDEX(RAW_DATA!P:P, MATCH(A43, RAW_DATA!A:A, 0)) = "",
      INDEX(RAW_DATA!W:W, MATCH(A43, RAW_DATA!A:A, 0)) = "UNPAID"
    ),
    "",
    INDEX(RAW_DATA!S:S, MATCH(A43, RAW_DATA!A:A, 0))
  ),
  ""
)</f>
        <v>7578.28</v>
      </c>
      <c r="J43" s="93" t="str">
        <f t="array" ref="J43">IFERROR(
  IF(
    INDEX(RAW_DATA!P:P, MATCH(A43, RAW_DATA!A:A, 0)) = "",
    "Not Billed",
    INDEX(RAW_DATA!W:W, MATCH(A43, RAW_DATA!A:A, 0))
  ),
  "Not Billed"
)</f>
        <v>PAID</v>
      </c>
      <c r="K43" s="93" t="s">
        <v>1085</v>
      </c>
      <c r="L43" s="109">
        <v>45062</v>
      </c>
      <c r="M43" s="92"/>
      <c r="N43" s="92"/>
      <c r="O43" s="92"/>
      <c r="P43" s="92"/>
      <c r="Q43" s="92"/>
      <c r="R43" s="92"/>
      <c r="S43" s="92"/>
      <c r="T43" s="92"/>
      <c r="U43" s="92"/>
      <c r="V43" s="92"/>
      <c r="W43" s="92"/>
      <c r="X43" s="92"/>
      <c r="Y43" s="92"/>
      <c r="Z43" s="92"/>
    </row>
    <row r="44" spans="1:26" ht="27.75" customHeight="1">
      <c r="A44" s="92" t="str">
        <f t="shared" si="0"/>
        <v>23S-043</v>
      </c>
      <c r="B44" s="106" t="s">
        <v>1118</v>
      </c>
      <c r="C44" s="93" t="s">
        <v>1014</v>
      </c>
      <c r="D44" s="93"/>
      <c r="E44" s="93"/>
      <c r="F44" s="93" t="s">
        <v>1043</v>
      </c>
      <c r="G44" s="93">
        <f t="array" ref="G44">IFERROR(
  IF(INDEX(RAW_DATA!P:P, MATCH(A44, RAW_DATA!A:A, 0)) = "",
     "",
     INDEX(RAW_DATA!P:P, MATCH(A44, RAW_DATA!A:A, 0))
  ),
  ""
)</f>
        <v>44</v>
      </c>
      <c r="H44" s="107">
        <f t="array" ref="H44">IFERROR(
  IF(
    ISNUMBER(MATCH(A44, RAW_DATA!A:A, 0)),
    IF(
      OR(
        INDEX(RAW_DATA!P:P, MATCH(A44, RAW_DATA!A:A, 0)) = "",
        INDEX(RAW_DATA!W:W, MATCH(A44, RAW_DATA!A:A, 0)) = "UNPAID"
      ),
      "",
      INDEX(RAW_DATA!V:V, MATCH(A44, RAW_DATA!A:A, 0))
    ),
    ""
  ),
  ""
)</f>
        <v>45223</v>
      </c>
      <c r="I44" s="108">
        <f t="array" ref="I44">IFERROR(
  IF(
    OR(
      INDEX(RAW_DATA!P:P, MATCH(A44, RAW_DATA!A:A, 0)) = "",
      INDEX(RAW_DATA!W:W, MATCH(A44, RAW_DATA!A:A, 0)) = "UNPAID"
    ),
    "",
    INDEX(RAW_DATA!S:S, MATCH(A44, RAW_DATA!A:A, 0))
  ),
  ""
)</f>
        <v>8535.7000000000007</v>
      </c>
      <c r="J44" s="93" t="str">
        <f t="array" ref="J44">IFERROR(
  IF(
    INDEX(RAW_DATA!P:P, MATCH(A44, RAW_DATA!A:A, 0)) = "",
    "Not Billed",
    INDEX(RAW_DATA!W:W, MATCH(A44, RAW_DATA!A:A, 0))
  ),
  "Not Billed"
)</f>
        <v>PAID</v>
      </c>
      <c r="K44" s="93" t="s">
        <v>1085</v>
      </c>
      <c r="L44" s="92"/>
      <c r="M44" s="92"/>
      <c r="N44" s="92"/>
      <c r="O44" s="92"/>
      <c r="P44" s="92"/>
      <c r="Q44" s="92"/>
      <c r="R44" s="92"/>
      <c r="S44" s="92"/>
      <c r="T44" s="92"/>
      <c r="U44" s="92"/>
      <c r="V44" s="92"/>
      <c r="W44" s="92"/>
      <c r="X44" s="92"/>
      <c r="Y44" s="92"/>
      <c r="Z44" s="92"/>
    </row>
    <row r="45" spans="1:26" ht="27.75" customHeight="1">
      <c r="A45" s="92" t="str">
        <f t="shared" si="0"/>
        <v>23S-044</v>
      </c>
      <c r="B45" s="106" t="s">
        <v>680</v>
      </c>
      <c r="C45" s="93" t="s">
        <v>1014</v>
      </c>
      <c r="D45" s="93"/>
      <c r="E45" s="93"/>
      <c r="F45" s="93" t="s">
        <v>1052</v>
      </c>
      <c r="G45" s="93">
        <f t="array" ref="G45">IFERROR(
  IF(INDEX(RAW_DATA!P:P, MATCH(A45, RAW_DATA!A:A, 0)) = "",
     "",
     INDEX(RAW_DATA!P:P, MATCH(A45, RAW_DATA!A:A, 0))
  ),
  ""
)</f>
        <v>49</v>
      </c>
      <c r="H45" s="107">
        <f t="array" ref="H45">IFERROR(
  IF(
    ISNUMBER(MATCH(A45, RAW_DATA!A:A, 0)),
    IF(
      OR(
        INDEX(RAW_DATA!P:P, MATCH(A45, RAW_DATA!A:A, 0)) = "",
        INDEX(RAW_DATA!W:W, MATCH(A45, RAW_DATA!A:A, 0)) = "UNPAID"
      ),
      "",
      INDEX(RAW_DATA!V:V, MATCH(A45, RAW_DATA!A:A, 0))
    ),
    ""
  ),
  ""
)</f>
        <v>45238</v>
      </c>
      <c r="I45" s="108">
        <f t="array" ref="I45">IFERROR(
  IF(
    OR(
      INDEX(RAW_DATA!P:P, MATCH(A45, RAW_DATA!A:A, 0)) = "",
      INDEX(RAW_DATA!W:W, MATCH(A45, RAW_DATA!A:A, 0)) = "UNPAID"
    ),
    "",
    INDEX(RAW_DATA!S:S, MATCH(A45, RAW_DATA!A:A, 0))
  ),
  ""
)</f>
        <v>7665.88</v>
      </c>
      <c r="J45" s="93" t="str">
        <f t="array" ref="J45">IFERROR(
  IF(
    INDEX(RAW_DATA!P:P, MATCH(A45, RAW_DATA!A:A, 0)) = "",
    "Not Billed",
    INDEX(RAW_DATA!W:W, MATCH(A45, RAW_DATA!A:A, 0))
  ),
  "Not Billed"
)</f>
        <v>PAID</v>
      </c>
      <c r="K45" s="93" t="s">
        <v>1085</v>
      </c>
      <c r="L45" s="109">
        <v>45084</v>
      </c>
      <c r="M45" s="92"/>
      <c r="N45" s="92" t="s">
        <v>1042</v>
      </c>
      <c r="O45" s="92"/>
      <c r="P45" s="92"/>
      <c r="Q45" s="92"/>
      <c r="R45" s="92"/>
      <c r="S45" s="92"/>
      <c r="T45" s="92"/>
      <c r="U45" s="92"/>
      <c r="V45" s="92"/>
      <c r="W45" s="92"/>
      <c r="X45" s="92"/>
      <c r="Y45" s="92"/>
      <c r="Z45" s="92"/>
    </row>
    <row r="46" spans="1:26" ht="27.75" customHeight="1">
      <c r="A46" s="92" t="str">
        <f t="shared" si="0"/>
        <v>23S-045</v>
      </c>
      <c r="B46" s="106" t="s">
        <v>1119</v>
      </c>
      <c r="C46" s="93" t="s">
        <v>1014</v>
      </c>
      <c r="D46" s="93">
        <v>88295</v>
      </c>
      <c r="E46" s="93">
        <v>135498</v>
      </c>
      <c r="F46" s="93" t="s">
        <v>1041</v>
      </c>
      <c r="G46" s="93">
        <f t="array" ref="G46">IFERROR(
  IF(INDEX(RAW_DATA!P:P, MATCH(A46, RAW_DATA!A:A, 0)) = "",
     "",
     INDEX(RAW_DATA!P:P, MATCH(A46, RAW_DATA!A:A, 0))
  ),
  ""
)</f>
        <v>181</v>
      </c>
      <c r="H46" s="107">
        <f t="array" ref="H46">IFERROR(
  IF(
    ISNUMBER(MATCH(A46, RAW_DATA!A:A, 0)),
    IF(
      OR(
        INDEX(RAW_DATA!P:P, MATCH(A46, RAW_DATA!A:A, 0)) = "",
        INDEX(RAW_DATA!W:W, MATCH(A46, RAW_DATA!A:A, 0)) = "UNPAID"
      ),
      "",
      INDEX(RAW_DATA!V:V, MATCH(A46, RAW_DATA!A:A, 0))
    ),
    ""
  ),
  ""
)</f>
        <v>45831</v>
      </c>
      <c r="I46" s="108">
        <f t="array" ref="I46">IFERROR(
  IF(
    OR(
      INDEX(RAW_DATA!P:P, MATCH(A46, RAW_DATA!A:A, 0)) = "",
      INDEX(RAW_DATA!W:W, MATCH(A46, RAW_DATA!A:A, 0)) = "UNPAID"
    ),
    "",
    INDEX(RAW_DATA!S:S, MATCH(A46, RAW_DATA!A:A, 0))
  ),
  ""
)</f>
        <v>60014.45</v>
      </c>
      <c r="J46" s="93" t="str">
        <f t="array" ref="J46">IFERROR(
  IF(
    INDEX(RAW_DATA!P:P, MATCH(A46, RAW_DATA!A:A, 0)) = "",
    "Not Billed",
    INDEX(RAW_DATA!W:W, MATCH(A46, RAW_DATA!A:A, 0))
  ),
  "Not Billed"
)</f>
        <v>PAID</v>
      </c>
      <c r="K46" s="93" t="s">
        <v>1085</v>
      </c>
      <c r="L46" s="109">
        <v>45085</v>
      </c>
      <c r="M46" s="92"/>
      <c r="N46" s="92"/>
      <c r="O46" s="92"/>
      <c r="P46" s="92"/>
      <c r="Q46" s="92"/>
      <c r="R46" s="92"/>
      <c r="S46" s="92"/>
      <c r="T46" s="92"/>
      <c r="U46" s="92"/>
      <c r="V46" s="92"/>
      <c r="W46" s="92"/>
      <c r="X46" s="92"/>
      <c r="Y46" s="92"/>
      <c r="Z46" s="92"/>
    </row>
    <row r="47" spans="1:26" ht="27.75" customHeight="1">
      <c r="A47" s="92" t="str">
        <f t="shared" si="0"/>
        <v>23S-046</v>
      </c>
      <c r="B47" s="106" t="s">
        <v>1120</v>
      </c>
      <c r="C47" s="93" t="s">
        <v>1014</v>
      </c>
      <c r="D47" s="93"/>
      <c r="E47" s="93"/>
      <c r="F47" s="93" t="s">
        <v>1049</v>
      </c>
      <c r="G47" s="93" t="str">
        <f t="array" ref="G47">IFERROR(
  IF(INDEX(RAW_DATA!P:P, MATCH(A47, RAW_DATA!A:A, 0)) = "",
     "",
     INDEX(RAW_DATA!P:P, MATCH(A47, RAW_DATA!A:A, 0))
  ),
  ""
)</f>
        <v/>
      </c>
      <c r="H47" s="107" t="str">
        <f t="array" ref="H47">IFERROR(
  IF(
    ISNUMBER(MATCH(A47, RAW_DATA!A:A, 0)),
    IF(
      OR(
        INDEX(RAW_DATA!P:P, MATCH(A47, RAW_DATA!A:A, 0)) = "",
        INDEX(RAW_DATA!W:W, MATCH(A47, RAW_DATA!A:A, 0)) = "UNPAID"
      ),
      "",
      INDEX(RAW_DATA!V:V, MATCH(A47, RAW_DATA!A:A, 0))
    ),
    ""
  ),
  ""
)</f>
        <v/>
      </c>
      <c r="I47" s="108" t="str">
        <f t="array" ref="I47">IFERROR(
  IF(
    OR(
      INDEX(RAW_DATA!P:P, MATCH(A47, RAW_DATA!A:A, 0)) = "",
      INDEX(RAW_DATA!W:W, MATCH(A47, RAW_DATA!A:A, 0)) = "UNPAID"
    ),
    "",
    INDEX(RAW_DATA!S:S, MATCH(A47, RAW_DATA!A:A, 0))
  ),
  ""
)</f>
        <v/>
      </c>
      <c r="J47" s="93" t="str">
        <f t="array" ref="J47">IFERROR(
  IF(
    INDEX(RAW_DATA!P:P, MATCH(A47, RAW_DATA!A:A, 0)) = "",
    "Not Billed",
    INDEX(RAW_DATA!W:W, MATCH(A47, RAW_DATA!A:A, 0))
  ),
  "Not Billed"
)</f>
        <v>Not Billed</v>
      </c>
      <c r="K47" s="93" t="s">
        <v>1085</v>
      </c>
      <c r="L47" s="92"/>
      <c r="M47" s="92"/>
      <c r="N47" s="92"/>
      <c r="O47" s="92"/>
      <c r="P47" s="92"/>
      <c r="Q47" s="92"/>
      <c r="R47" s="92"/>
      <c r="S47" s="92"/>
      <c r="T47" s="92"/>
      <c r="U47" s="92"/>
      <c r="V47" s="92"/>
      <c r="W47" s="92"/>
      <c r="X47" s="92"/>
      <c r="Y47" s="92"/>
      <c r="Z47" s="92"/>
    </row>
    <row r="48" spans="1:26" ht="27.75" customHeight="1">
      <c r="A48" s="92" t="str">
        <f t="shared" si="0"/>
        <v>23S-047</v>
      </c>
      <c r="B48" s="106" t="s">
        <v>1121</v>
      </c>
      <c r="C48" s="93" t="s">
        <v>1014</v>
      </c>
      <c r="D48" s="93">
        <v>88112</v>
      </c>
      <c r="E48" s="93">
        <v>135374</v>
      </c>
      <c r="F48" s="93" t="s">
        <v>1046</v>
      </c>
      <c r="G48" s="93" t="str">
        <f t="array" ref="G48">IFERROR(
  IF(INDEX(RAW_DATA!P:P, MATCH(A48, RAW_DATA!A:A, 0)) = "",
     "",
     INDEX(RAW_DATA!P:P, MATCH(A48, RAW_DATA!A:A, 0))
  ),
  ""
)</f>
        <v/>
      </c>
      <c r="H48" s="107" t="str">
        <f t="array" ref="H48">IFERROR(
  IF(
    ISNUMBER(MATCH(A48, RAW_DATA!A:A, 0)),
    IF(
      OR(
        INDEX(RAW_DATA!P:P, MATCH(A48, RAW_DATA!A:A, 0)) = "",
        INDEX(RAW_DATA!W:W, MATCH(A48, RAW_DATA!A:A, 0)) = "UNPAID"
      ),
      "",
      INDEX(RAW_DATA!V:V, MATCH(A48, RAW_DATA!A:A, 0))
    ),
    ""
  ),
  ""
)</f>
        <v/>
      </c>
      <c r="I48" s="108" t="str">
        <f t="array" ref="I48">IFERROR(
  IF(
    OR(
      INDEX(RAW_DATA!P:P, MATCH(A48, RAW_DATA!A:A, 0)) = "",
      INDEX(RAW_DATA!W:W, MATCH(A48, RAW_DATA!A:A, 0)) = "UNPAID"
    ),
    "",
    INDEX(RAW_DATA!S:S, MATCH(A48, RAW_DATA!A:A, 0))
  ),
  ""
)</f>
        <v/>
      </c>
      <c r="J48" s="93" t="str">
        <f t="array" ref="J48">IFERROR(
  IF(
    INDEX(RAW_DATA!P:P, MATCH(A48, RAW_DATA!A:A, 0)) = "",
    "Not Billed",
    INDEX(RAW_DATA!W:W, MATCH(A48, RAW_DATA!A:A, 0))
  ),
  "Not Billed"
)</f>
        <v>Not Billed</v>
      </c>
      <c r="K48" s="93" t="s">
        <v>1085</v>
      </c>
      <c r="L48" s="109">
        <v>45084</v>
      </c>
      <c r="M48" s="92"/>
      <c r="N48" s="92"/>
      <c r="O48" s="92"/>
      <c r="P48" s="92"/>
      <c r="Q48" s="92"/>
      <c r="R48" s="92"/>
      <c r="S48" s="92"/>
      <c r="T48" s="92"/>
      <c r="U48" s="92"/>
      <c r="V48" s="92"/>
      <c r="W48" s="92"/>
      <c r="X48" s="92"/>
      <c r="Y48" s="92"/>
      <c r="Z48" s="92"/>
    </row>
    <row r="49" spans="1:26" ht="27.75" customHeight="1">
      <c r="A49" s="92" t="str">
        <f t="shared" si="0"/>
        <v>23S-048</v>
      </c>
      <c r="B49" s="106" t="s">
        <v>516</v>
      </c>
      <c r="C49" s="93" t="s">
        <v>28</v>
      </c>
      <c r="D49" s="93">
        <v>87328</v>
      </c>
      <c r="E49" s="93">
        <v>130026</v>
      </c>
      <c r="F49" s="93" t="s">
        <v>1039</v>
      </c>
      <c r="G49" s="93">
        <f t="array" ref="G49">IFERROR(
  IF(INDEX(RAW_DATA!P:P, MATCH(A49, RAW_DATA!A:A, 0)) = "",
     "",
     INDEX(RAW_DATA!P:P, MATCH(A49, RAW_DATA!A:A, 0))
  ),
  ""
)</f>
        <v>113</v>
      </c>
      <c r="H49" s="107">
        <f t="array" ref="H49">IFERROR(
  IF(
    ISNUMBER(MATCH(A49, RAW_DATA!A:A, 0)),
    IF(
      OR(
        INDEX(RAW_DATA!P:P, MATCH(A49, RAW_DATA!A:A, 0)) = "",
        INDEX(RAW_DATA!W:W, MATCH(A49, RAW_DATA!A:A, 0)) = "UNPAID"
      ),
      "",
      INDEX(RAW_DATA!V:V, MATCH(A49, RAW_DATA!A:A, 0))
    ),
    ""
  ),
  ""
)</f>
        <v>45519</v>
      </c>
      <c r="I49" s="108">
        <f t="array" ref="I49">IFERROR(
  IF(
    OR(
      INDEX(RAW_DATA!P:P, MATCH(A49, RAW_DATA!A:A, 0)) = "",
      INDEX(RAW_DATA!W:W, MATCH(A49, RAW_DATA!A:A, 0)) = "UNPAID"
    ),
    "",
    INDEX(RAW_DATA!S:S, MATCH(A49, RAW_DATA!A:A, 0))
  ),
  ""
)</f>
        <v>31267.67</v>
      </c>
      <c r="J49" s="93" t="str">
        <f t="array" ref="J49">IFERROR(
  IF(
    INDEX(RAW_DATA!P:P, MATCH(A49, RAW_DATA!A:A, 0)) = "",
    "Not Billed",
    INDEX(RAW_DATA!W:W, MATCH(A49, RAW_DATA!A:A, 0))
  ),
  "Not Billed"
)</f>
        <v>PAID</v>
      </c>
      <c r="K49" s="93" t="s">
        <v>1085</v>
      </c>
      <c r="L49" s="109">
        <v>45126</v>
      </c>
      <c r="M49" s="92"/>
      <c r="N49" s="92" t="s">
        <v>1122</v>
      </c>
      <c r="O49" s="92"/>
      <c r="P49" s="92"/>
      <c r="Q49" s="92"/>
      <c r="R49" s="92"/>
      <c r="S49" s="92"/>
      <c r="T49" s="92"/>
      <c r="U49" s="92"/>
      <c r="V49" s="92"/>
      <c r="W49" s="92"/>
      <c r="X49" s="92"/>
      <c r="Y49" s="92"/>
      <c r="Z49" s="92"/>
    </row>
    <row r="50" spans="1:26" ht="27.75" customHeight="1">
      <c r="A50" s="92" t="str">
        <f t="shared" si="0"/>
        <v>23S-049</v>
      </c>
      <c r="B50" s="106" t="s">
        <v>1109</v>
      </c>
      <c r="C50" s="93" t="s">
        <v>1014</v>
      </c>
      <c r="D50" s="93">
        <v>88464</v>
      </c>
      <c r="E50" s="93">
        <v>135562</v>
      </c>
      <c r="F50" s="93" t="s">
        <v>1110</v>
      </c>
      <c r="G50" s="93">
        <f t="array" ref="G50">IFERROR(
  IF(INDEX(RAW_DATA!P:P, MATCH(A50, RAW_DATA!A:A, 0)) = "",
     "",
     INDEX(RAW_DATA!P:P, MATCH(A50, RAW_DATA!A:A, 0))
  ),
  ""
)</f>
        <v>217</v>
      </c>
      <c r="H50" s="107" t="str">
        <f t="array" ref="H50">IFERROR(
  IF(
    ISNUMBER(MATCH(A50, RAW_DATA!A:A, 0)),
    IF(
      OR(
        INDEX(RAW_DATA!P:P, MATCH(A50, RAW_DATA!A:A, 0)) = "",
        INDEX(RAW_DATA!W:W, MATCH(A50, RAW_DATA!A:A, 0)) = "UNPAID"
      ),
      "",
      INDEX(RAW_DATA!V:V, MATCH(A50, RAW_DATA!A:A, 0))
    ),
    ""
  ),
  ""
)</f>
        <v/>
      </c>
      <c r="I50" s="108" t="str">
        <f t="array" ref="I50">IFERROR(
  IF(
    OR(
      INDEX(RAW_DATA!P:P, MATCH(A50, RAW_DATA!A:A, 0)) = "",
      INDEX(RAW_DATA!W:W, MATCH(A50, RAW_DATA!A:A, 0)) = "UNPAID"
    ),
    "",
    INDEX(RAW_DATA!S:S, MATCH(A50, RAW_DATA!A:A, 0))
  ),
  ""
)</f>
        <v/>
      </c>
      <c r="J50" s="93" t="str">
        <f t="array" ref="J50">IFERROR(
  IF(
    INDEX(RAW_DATA!P:P, MATCH(A50, RAW_DATA!A:A, 0)) = "",
    "Not Billed",
    INDEX(RAW_DATA!W:W, MATCH(A50, RAW_DATA!A:A, 0))
  ),
  "Not Billed"
)</f>
        <v>UNPAID</v>
      </c>
      <c r="K50" s="93" t="s">
        <v>1085</v>
      </c>
      <c r="L50" s="109">
        <v>45092</v>
      </c>
      <c r="M50" s="92"/>
      <c r="N50" s="92" t="s">
        <v>1042</v>
      </c>
      <c r="O50" s="92"/>
      <c r="P50" s="92"/>
      <c r="Q50" s="92"/>
      <c r="R50" s="92"/>
      <c r="S50" s="92"/>
      <c r="T50" s="92"/>
      <c r="U50" s="92"/>
      <c r="V50" s="92"/>
      <c r="W50" s="92"/>
      <c r="X50" s="92"/>
      <c r="Y50" s="92"/>
      <c r="Z50" s="92"/>
    </row>
    <row r="51" spans="1:26" ht="27.75" customHeight="1">
      <c r="A51" s="92" t="str">
        <f t="shared" si="0"/>
        <v>23S-050</v>
      </c>
      <c r="B51" s="106" t="s">
        <v>1123</v>
      </c>
      <c r="C51" s="93" t="s">
        <v>1014</v>
      </c>
      <c r="D51" s="93">
        <v>88347</v>
      </c>
      <c r="E51" s="93">
        <v>135526</v>
      </c>
      <c r="F51" s="93" t="s">
        <v>1090</v>
      </c>
      <c r="G51" s="93">
        <f t="array" ref="G51">IFERROR(
  IF(INDEX(RAW_DATA!P:P, MATCH(A51, RAW_DATA!A:A, 0)) = "",
     "",
     INDEX(RAW_DATA!P:P, MATCH(A51, RAW_DATA!A:A, 0))
  ),
  ""
)</f>
        <v>123</v>
      </c>
      <c r="H51" s="107">
        <f t="array" ref="H51">IFERROR(
  IF(
    ISNUMBER(MATCH(A51, RAW_DATA!A:A, 0)),
    IF(
      OR(
        INDEX(RAW_DATA!P:P, MATCH(A51, RAW_DATA!A:A, 0)) = "",
        INDEX(RAW_DATA!W:W, MATCH(A51, RAW_DATA!A:A, 0)) = "UNPAID"
      ),
      "",
      INDEX(RAW_DATA!V:V, MATCH(A51, RAW_DATA!A:A, 0))
    ),
    ""
  ),
  ""
)</f>
        <v>45575</v>
      </c>
      <c r="I51" s="108">
        <f t="array" ref="I51">IFERROR(
  IF(
    OR(
      INDEX(RAW_DATA!P:P, MATCH(A51, RAW_DATA!A:A, 0)) = "",
      INDEX(RAW_DATA!W:W, MATCH(A51, RAW_DATA!A:A, 0)) = "UNPAID"
    ),
    "",
    INDEX(RAW_DATA!S:S, MATCH(A51, RAW_DATA!A:A, 0))
  ),
  ""
)</f>
        <v>7078.33</v>
      </c>
      <c r="J51" s="93" t="str">
        <f t="array" ref="J51">IFERROR(
  IF(
    INDEX(RAW_DATA!P:P, MATCH(A51, RAW_DATA!A:A, 0)) = "",
    "Not Billed",
    INDEX(RAW_DATA!W:W, MATCH(A51, RAW_DATA!A:A, 0))
  ),
  "Not Billed"
)</f>
        <v>PAID</v>
      </c>
      <c r="K51" s="93" t="s">
        <v>1085</v>
      </c>
      <c r="L51" s="109">
        <v>45093</v>
      </c>
      <c r="M51" s="92"/>
      <c r="N51" s="92"/>
      <c r="O51" s="92"/>
      <c r="P51" s="92"/>
      <c r="Q51" s="92"/>
      <c r="R51" s="92"/>
      <c r="S51" s="92"/>
      <c r="T51" s="92"/>
      <c r="U51" s="92"/>
      <c r="V51" s="92"/>
      <c r="W51" s="92"/>
      <c r="X51" s="92"/>
      <c r="Y51" s="92"/>
      <c r="Z51" s="92"/>
    </row>
    <row r="52" spans="1:26" ht="27.75" customHeight="1">
      <c r="A52" s="92" t="str">
        <f t="shared" si="0"/>
        <v>23S-051</v>
      </c>
      <c r="B52" s="106" t="s">
        <v>1124</v>
      </c>
      <c r="C52" s="93" t="s">
        <v>1014</v>
      </c>
      <c r="D52" s="93"/>
      <c r="E52" s="93"/>
      <c r="F52" s="93" t="s">
        <v>1043</v>
      </c>
      <c r="G52" s="93" t="str">
        <f t="array" ref="G52">IFERROR(
  IF(INDEX(RAW_DATA!P:P, MATCH(A52, RAW_DATA!A:A, 0)) = "",
     "",
     INDEX(RAW_DATA!P:P, MATCH(A52, RAW_DATA!A:A, 0))
  ),
  ""
)</f>
        <v/>
      </c>
      <c r="H52" s="107" t="str">
        <f t="array" ref="H52">IFERROR(
  IF(
    ISNUMBER(MATCH(A52, RAW_DATA!A:A, 0)),
    IF(
      OR(
        INDEX(RAW_DATA!P:P, MATCH(A52, RAW_DATA!A:A, 0)) = "",
        INDEX(RAW_DATA!W:W, MATCH(A52, RAW_DATA!A:A, 0)) = "UNPAID"
      ),
      "",
      INDEX(RAW_DATA!V:V, MATCH(A52, RAW_DATA!A:A, 0))
    ),
    ""
  ),
  ""
)</f>
        <v/>
      </c>
      <c r="I52" s="108" t="str">
        <f t="array" ref="I52">IFERROR(
  IF(
    OR(
      INDEX(RAW_DATA!P:P, MATCH(A52, RAW_DATA!A:A, 0)) = "",
      INDEX(RAW_DATA!W:W, MATCH(A52, RAW_DATA!A:A, 0)) = "UNPAID"
    ),
    "",
    INDEX(RAW_DATA!S:S, MATCH(A52, RAW_DATA!A:A, 0))
  ),
  ""
)</f>
        <v/>
      </c>
      <c r="J52" s="93" t="str">
        <f t="array" ref="J52">IFERROR(
  IF(
    INDEX(RAW_DATA!P:P, MATCH(A52, RAW_DATA!A:A, 0)) = "",
    "Not Billed",
    INDEX(RAW_DATA!W:W, MATCH(A52, RAW_DATA!A:A, 0))
  ),
  "Not Billed"
)</f>
        <v>Not Billed</v>
      </c>
      <c r="K52" s="93" t="s">
        <v>1085</v>
      </c>
      <c r="L52" s="92"/>
      <c r="M52" s="92"/>
      <c r="N52" s="92" t="s">
        <v>1125</v>
      </c>
      <c r="O52" s="92"/>
      <c r="P52" s="92"/>
      <c r="Q52" s="92"/>
      <c r="R52" s="92"/>
      <c r="S52" s="92"/>
      <c r="T52" s="92"/>
      <c r="U52" s="92"/>
      <c r="V52" s="92"/>
      <c r="W52" s="92"/>
      <c r="X52" s="92"/>
      <c r="Y52" s="92"/>
      <c r="Z52" s="92"/>
    </row>
    <row r="53" spans="1:26" ht="27.75" customHeight="1">
      <c r="A53" s="92" t="str">
        <f t="shared" si="0"/>
        <v>23S-052</v>
      </c>
      <c r="B53" s="106" t="s">
        <v>1126</v>
      </c>
      <c r="C53" s="93" t="s">
        <v>1014</v>
      </c>
      <c r="D53" s="93">
        <v>88307</v>
      </c>
      <c r="E53" s="93">
        <v>135515</v>
      </c>
      <c r="F53" s="93" t="s">
        <v>1041</v>
      </c>
      <c r="G53" s="93" t="str">
        <f t="array" ref="G53">IFERROR(
  IF(INDEX(RAW_DATA!P:P, MATCH(A53, RAW_DATA!A:A, 0)) = "",
     "",
     INDEX(RAW_DATA!P:P, MATCH(A53, RAW_DATA!A:A, 0))
  ),
  ""
)</f>
        <v/>
      </c>
      <c r="H53" s="107" t="str">
        <f t="array" ref="H53">IFERROR(
  IF(
    ISNUMBER(MATCH(A53, RAW_DATA!A:A, 0)),
    IF(
      OR(
        INDEX(RAW_DATA!P:P, MATCH(A53, RAW_DATA!A:A, 0)) = "",
        INDEX(RAW_DATA!W:W, MATCH(A53, RAW_DATA!A:A, 0)) = "UNPAID"
      ),
      "",
      INDEX(RAW_DATA!V:V, MATCH(A53, RAW_DATA!A:A, 0))
    ),
    ""
  ),
  ""
)</f>
        <v/>
      </c>
      <c r="I53" s="108" t="str">
        <f t="array" ref="I53">IFERROR(
  IF(
    OR(
      INDEX(RAW_DATA!P:P, MATCH(A53, RAW_DATA!A:A, 0)) = "",
      INDEX(RAW_DATA!W:W, MATCH(A53, RAW_DATA!A:A, 0)) = "UNPAID"
    ),
    "",
    INDEX(RAW_DATA!S:S, MATCH(A53, RAW_DATA!A:A, 0))
  ),
  ""
)</f>
        <v/>
      </c>
      <c r="J53" s="93" t="str">
        <f t="array" ref="J53">IFERROR(
  IF(
    INDEX(RAW_DATA!P:P, MATCH(A53, RAW_DATA!A:A, 0)) = "",
    "Not Billed",
    INDEX(RAW_DATA!W:W, MATCH(A53, RAW_DATA!A:A, 0))
  ),
  "Not Billed"
)</f>
        <v>Not Billed</v>
      </c>
      <c r="K53" s="93" t="s">
        <v>1085</v>
      </c>
      <c r="L53" s="109">
        <v>45098</v>
      </c>
      <c r="M53" s="92"/>
      <c r="N53" s="92"/>
      <c r="O53" s="92"/>
      <c r="P53" s="92"/>
      <c r="Q53" s="92"/>
      <c r="R53" s="92"/>
      <c r="S53" s="92"/>
      <c r="T53" s="92"/>
      <c r="U53" s="92"/>
      <c r="V53" s="92"/>
      <c r="W53" s="92"/>
      <c r="X53" s="92"/>
      <c r="Y53" s="92"/>
      <c r="Z53" s="92"/>
    </row>
    <row r="54" spans="1:26" ht="27.75" customHeight="1">
      <c r="A54" s="92" t="str">
        <f t="shared" si="0"/>
        <v>23S-053</v>
      </c>
      <c r="B54" s="106" t="s">
        <v>1127</v>
      </c>
      <c r="C54" s="93" t="s">
        <v>1014</v>
      </c>
      <c r="D54" s="93">
        <v>88398</v>
      </c>
      <c r="E54" s="93">
        <v>135554</v>
      </c>
      <c r="F54" s="93" t="s">
        <v>1041</v>
      </c>
      <c r="G54" s="93">
        <f t="array" ref="G54">IFERROR(
  IF(INDEX(RAW_DATA!P:P, MATCH(A54, RAW_DATA!A:A, 0)) = "",
     "",
     INDEX(RAW_DATA!P:P, MATCH(A54, RAW_DATA!A:A, 0))
  ),
  ""
)</f>
        <v>58</v>
      </c>
      <c r="H54" s="107">
        <f t="array" ref="H54">IFERROR(
  IF(
    ISNUMBER(MATCH(A54, RAW_DATA!A:A, 0)),
    IF(
      OR(
        INDEX(RAW_DATA!P:P, MATCH(A54, RAW_DATA!A:A, 0)) = "",
        INDEX(RAW_DATA!W:W, MATCH(A54, RAW_DATA!A:A, 0)) = "UNPAID"
      ),
      "",
      INDEX(RAW_DATA!V:V, MATCH(A54, RAW_DATA!A:A, 0))
    ),
    ""
  ),
  ""
)</f>
        <v>45421</v>
      </c>
      <c r="I54" s="108">
        <f t="array" ref="I54">IFERROR(
  IF(
    OR(
      INDEX(RAW_DATA!P:P, MATCH(A54, RAW_DATA!A:A, 0)) = "",
      INDEX(RAW_DATA!W:W, MATCH(A54, RAW_DATA!A:A, 0)) = "UNPAID"
    ),
    "",
    INDEX(RAW_DATA!S:S, MATCH(A54, RAW_DATA!A:A, 0))
  ),
  ""
)</f>
        <v>6284.13</v>
      </c>
      <c r="J54" s="93" t="str">
        <f t="array" ref="J54">IFERROR(
  IF(
    INDEX(RAW_DATA!P:P, MATCH(A54, RAW_DATA!A:A, 0)) = "",
    "Not Billed",
    INDEX(RAW_DATA!W:W, MATCH(A54, RAW_DATA!A:A, 0))
  ),
  "Not Billed"
)</f>
        <v>PAID</v>
      </c>
      <c r="K54" s="93" t="s">
        <v>1085</v>
      </c>
      <c r="L54" s="109">
        <v>45092</v>
      </c>
      <c r="M54" s="92"/>
      <c r="N54" s="92"/>
      <c r="O54" s="92"/>
      <c r="P54" s="92"/>
      <c r="Q54" s="92"/>
      <c r="R54" s="92"/>
      <c r="S54" s="92"/>
      <c r="T54" s="92"/>
      <c r="U54" s="92"/>
      <c r="V54" s="92"/>
      <c r="W54" s="92"/>
      <c r="X54" s="92"/>
      <c r="Y54" s="92"/>
      <c r="Z54" s="92"/>
    </row>
    <row r="55" spans="1:26" ht="27.75" customHeight="1">
      <c r="A55" s="92" t="str">
        <f t="shared" si="0"/>
        <v>23S-054</v>
      </c>
      <c r="B55" s="106" t="s">
        <v>1128</v>
      </c>
      <c r="C55" s="93" t="s">
        <v>1014</v>
      </c>
      <c r="D55" s="93">
        <v>88621</v>
      </c>
      <c r="E55" s="93">
        <v>135645</v>
      </c>
      <c r="F55" s="93" t="s">
        <v>1041</v>
      </c>
      <c r="G55" s="93">
        <f t="array" ref="G55">IFERROR(
  IF(INDEX(RAW_DATA!P:P, MATCH(A55, RAW_DATA!A:A, 0)) = "",
     "",
     INDEX(RAW_DATA!P:P, MATCH(A55, RAW_DATA!A:A, 0))
  ),
  ""
)</f>
        <v>106</v>
      </c>
      <c r="H55" s="107">
        <f t="array" ref="H55">IFERROR(
  IF(
    ISNUMBER(MATCH(A55, RAW_DATA!A:A, 0)),
    IF(
      OR(
        INDEX(RAW_DATA!P:P, MATCH(A55, RAW_DATA!A:A, 0)) = "",
        INDEX(RAW_DATA!W:W, MATCH(A55, RAW_DATA!A:A, 0)) = "UNPAID"
      ),
      "",
      INDEX(RAW_DATA!V:V, MATCH(A55, RAW_DATA!A:A, 0))
    ),
    ""
  ),
  ""
)</f>
        <v>45502</v>
      </c>
      <c r="I55" s="108">
        <f t="array" ref="I55">IFERROR(
  IF(
    OR(
      INDEX(RAW_DATA!P:P, MATCH(A55, RAW_DATA!A:A, 0)) = "",
      INDEX(RAW_DATA!W:W, MATCH(A55, RAW_DATA!A:A, 0)) = "UNPAID"
    ),
    "",
    INDEX(RAW_DATA!S:S, MATCH(A55, RAW_DATA!A:A, 0))
  ),
  ""
)</f>
        <v>17521.669999999998</v>
      </c>
      <c r="J55" s="93" t="str">
        <f t="array" ref="J55">IFERROR(
  IF(
    INDEX(RAW_DATA!P:P, MATCH(A55, RAW_DATA!A:A, 0)) = "",
    "Not Billed",
    INDEX(RAW_DATA!W:W, MATCH(A55, RAW_DATA!A:A, 0))
  ),
  "Not Billed"
)</f>
        <v>PAID</v>
      </c>
      <c r="K55" s="93" t="s">
        <v>1085</v>
      </c>
      <c r="L55" s="109">
        <v>45113</v>
      </c>
      <c r="M55" s="92"/>
      <c r="N55" s="92"/>
      <c r="O55" s="92"/>
      <c r="P55" s="92"/>
      <c r="Q55" s="92"/>
      <c r="R55" s="92"/>
      <c r="S55" s="92"/>
      <c r="T55" s="92"/>
      <c r="U55" s="92"/>
      <c r="V55" s="92"/>
      <c r="W55" s="92"/>
      <c r="X55" s="92"/>
      <c r="Y55" s="92"/>
      <c r="Z55" s="92"/>
    </row>
    <row r="56" spans="1:26" ht="27.75" customHeight="1">
      <c r="A56" s="92" t="str">
        <f t="shared" si="0"/>
        <v>23S-055</v>
      </c>
      <c r="B56" s="106" t="s">
        <v>1129</v>
      </c>
      <c r="C56" s="93" t="s">
        <v>28</v>
      </c>
      <c r="D56" s="93"/>
      <c r="E56" s="93"/>
      <c r="F56" s="93"/>
      <c r="G56" s="93" t="str">
        <f t="array" ref="G56">IFERROR(
  IF(INDEX(RAW_DATA!P:P, MATCH(A56, RAW_DATA!A:A, 0)) = "",
     "",
     INDEX(RAW_DATA!P:P, MATCH(A56, RAW_DATA!A:A, 0))
  ),
  ""
)</f>
        <v/>
      </c>
      <c r="H56" s="107" t="str">
        <f t="array" ref="H56">IFERROR(
  IF(
    ISNUMBER(MATCH(A56, RAW_DATA!A:A, 0)),
    IF(
      OR(
        INDEX(RAW_DATA!P:P, MATCH(A56, RAW_DATA!A:A, 0)) = "",
        INDEX(RAW_DATA!W:W, MATCH(A56, RAW_DATA!A:A, 0)) = "UNPAID"
      ),
      "",
      INDEX(RAW_DATA!V:V, MATCH(A56, RAW_DATA!A:A, 0))
    ),
    ""
  ),
  ""
)</f>
        <v/>
      </c>
      <c r="I56" s="108" t="str">
        <f t="array" ref="I56">IFERROR(
  IF(
    OR(
      INDEX(RAW_DATA!P:P, MATCH(A56, RAW_DATA!A:A, 0)) = "",
      INDEX(RAW_DATA!W:W, MATCH(A56, RAW_DATA!A:A, 0)) = "UNPAID"
    ),
    "",
    INDEX(RAW_DATA!S:S, MATCH(A56, RAW_DATA!A:A, 0))
  ),
  ""
)</f>
        <v/>
      </c>
      <c r="J56" s="93" t="str">
        <f t="array" ref="J56">IFERROR(
  IF(
    INDEX(RAW_DATA!P:P, MATCH(A56, RAW_DATA!A:A, 0)) = "",
    "Not Billed",
    INDEX(RAW_DATA!W:W, MATCH(A56, RAW_DATA!A:A, 0))
  ),
  "Not Billed"
)</f>
        <v>Not Billed</v>
      </c>
      <c r="K56" s="93" t="s">
        <v>1085</v>
      </c>
      <c r="L56" s="92"/>
      <c r="M56" s="92"/>
      <c r="N56" s="92"/>
      <c r="O56" s="92"/>
      <c r="P56" s="92"/>
      <c r="Q56" s="92"/>
      <c r="R56" s="92"/>
      <c r="S56" s="92"/>
      <c r="T56" s="92"/>
      <c r="U56" s="92"/>
      <c r="V56" s="92"/>
      <c r="W56" s="92"/>
      <c r="X56" s="92"/>
      <c r="Y56" s="92"/>
      <c r="Z56" s="92"/>
    </row>
    <row r="57" spans="1:26" ht="27.75" customHeight="1">
      <c r="A57" s="92" t="str">
        <f t="shared" si="0"/>
        <v>23S-056</v>
      </c>
      <c r="B57" s="106" t="s">
        <v>1130</v>
      </c>
      <c r="C57" s="93" t="s">
        <v>1014</v>
      </c>
      <c r="D57" s="93">
        <v>88731</v>
      </c>
      <c r="E57" s="93">
        <v>135678</v>
      </c>
      <c r="F57" s="93" t="s">
        <v>1043</v>
      </c>
      <c r="G57" s="93">
        <f t="array" ref="G57">IFERROR(
  IF(INDEX(RAW_DATA!P:P, MATCH(A57, RAW_DATA!A:A, 0)) = "",
     "",
     INDEX(RAW_DATA!P:P, MATCH(A57, RAW_DATA!A:A, 0))
  ),
  ""
)</f>
        <v>224</v>
      </c>
      <c r="H57" s="107" t="str">
        <f t="array" ref="H57">IFERROR(
  IF(
    ISNUMBER(MATCH(A57, RAW_DATA!A:A, 0)),
    IF(
      OR(
        INDEX(RAW_DATA!P:P, MATCH(A57, RAW_DATA!A:A, 0)) = "",
        INDEX(RAW_DATA!W:W, MATCH(A57, RAW_DATA!A:A, 0)) = "UNPAID"
      ),
      "",
      INDEX(RAW_DATA!V:V, MATCH(A57, RAW_DATA!A:A, 0))
    ),
    ""
  ),
  ""
)</f>
        <v/>
      </c>
      <c r="I57" s="108" t="str">
        <f t="array" ref="I57">IFERROR(
  IF(
    OR(
      INDEX(RAW_DATA!P:P, MATCH(A57, RAW_DATA!A:A, 0)) = "",
      INDEX(RAW_DATA!W:W, MATCH(A57, RAW_DATA!A:A, 0)) = "UNPAID"
    ),
    "",
    INDEX(RAW_DATA!S:S, MATCH(A57, RAW_DATA!A:A, 0))
  ),
  ""
)</f>
        <v/>
      </c>
      <c r="J57" s="93" t="str">
        <f t="array" ref="J57">IFERROR(
  IF(
    INDEX(RAW_DATA!P:P, MATCH(A57, RAW_DATA!A:A, 0)) = "",
    "Not Billed",
    INDEX(RAW_DATA!W:W, MATCH(A57, RAW_DATA!A:A, 0))
  ),
  "Not Billed"
)</f>
        <v>UNPAID</v>
      </c>
      <c r="K57" s="93" t="s">
        <v>1085</v>
      </c>
      <c r="L57" s="92"/>
      <c r="M57" s="92"/>
      <c r="N57" s="92" t="s">
        <v>1042</v>
      </c>
      <c r="O57" s="92"/>
      <c r="P57" s="92"/>
      <c r="Q57" s="92"/>
      <c r="R57" s="92"/>
      <c r="S57" s="92"/>
      <c r="T57" s="92"/>
      <c r="U57" s="92"/>
      <c r="V57" s="92"/>
      <c r="W57" s="92"/>
      <c r="X57" s="92"/>
      <c r="Y57" s="92"/>
      <c r="Z57" s="92"/>
    </row>
    <row r="58" spans="1:26" ht="27.75" customHeight="1">
      <c r="A58" s="92" t="str">
        <f t="shared" si="0"/>
        <v>23S-057</v>
      </c>
      <c r="B58" s="106" t="s">
        <v>1131</v>
      </c>
      <c r="C58" s="93" t="s">
        <v>1014</v>
      </c>
      <c r="D58" s="93"/>
      <c r="E58" s="93"/>
      <c r="F58" s="93" t="s">
        <v>1052</v>
      </c>
      <c r="G58" s="93" t="str">
        <f t="array" ref="G58">IFERROR(
  IF(INDEX(RAW_DATA!P:P, MATCH(A58, RAW_DATA!A:A, 0)) = "",
     "",
     INDEX(RAW_DATA!P:P, MATCH(A58, RAW_DATA!A:A, 0))
  ),
  ""
)</f>
        <v/>
      </c>
      <c r="H58" s="107" t="str">
        <f t="array" ref="H58">IFERROR(
  IF(
    ISNUMBER(MATCH(A58, RAW_DATA!A:A, 0)),
    IF(
      OR(
        INDEX(RAW_DATA!P:P, MATCH(A58, RAW_DATA!A:A, 0)) = "",
        INDEX(RAW_DATA!W:W, MATCH(A58, RAW_DATA!A:A, 0)) = "UNPAID"
      ),
      "",
      INDEX(RAW_DATA!V:V, MATCH(A58, RAW_DATA!A:A, 0))
    ),
    ""
  ),
  ""
)</f>
        <v/>
      </c>
      <c r="I58" s="108" t="str">
        <f t="array" ref="I58">IFERROR(
  IF(
    OR(
      INDEX(RAW_DATA!P:P, MATCH(A58, RAW_DATA!A:A, 0)) = "",
      INDEX(RAW_DATA!W:W, MATCH(A58, RAW_DATA!A:A, 0)) = "UNPAID"
    ),
    "",
    INDEX(RAW_DATA!S:S, MATCH(A58, RAW_DATA!A:A, 0))
  ),
  ""
)</f>
        <v/>
      </c>
      <c r="J58" s="93" t="str">
        <f t="array" ref="J58">IFERROR(
  IF(
    INDEX(RAW_DATA!P:P, MATCH(A58, RAW_DATA!A:A, 0)) = "",
    "Not Billed",
    INDEX(RAW_DATA!W:W, MATCH(A58, RAW_DATA!A:A, 0))
  ),
  "Not Billed"
)</f>
        <v>Not Billed</v>
      </c>
      <c r="K58" s="93" t="s">
        <v>1085</v>
      </c>
      <c r="L58" s="92"/>
      <c r="M58" s="92"/>
      <c r="N58" s="92"/>
      <c r="O58" s="92"/>
      <c r="P58" s="92"/>
      <c r="Q58" s="92"/>
      <c r="R58" s="92"/>
      <c r="S58" s="92"/>
      <c r="T58" s="92"/>
      <c r="U58" s="92"/>
      <c r="V58" s="92"/>
      <c r="W58" s="92"/>
      <c r="X58" s="92"/>
      <c r="Y58" s="92"/>
      <c r="Z58" s="92"/>
    </row>
    <row r="59" spans="1:26" ht="27.75" customHeight="1">
      <c r="A59" s="92" t="str">
        <f t="shared" si="0"/>
        <v>23S-058</v>
      </c>
      <c r="B59" s="106" t="s">
        <v>1127</v>
      </c>
      <c r="C59" s="93" t="s">
        <v>657</v>
      </c>
      <c r="D59" s="93">
        <v>88631</v>
      </c>
      <c r="E59" s="93">
        <v>133632</v>
      </c>
      <c r="F59" s="93" t="s">
        <v>1043</v>
      </c>
      <c r="G59" s="93">
        <f t="array" ref="G59">IFERROR(
  IF(INDEX(RAW_DATA!P:P, MATCH(A59, RAW_DATA!A:A, 0)) = "",
     "",
     INDEX(RAW_DATA!P:P, MATCH(A59, RAW_DATA!A:A, 0))
  ),
  ""
)</f>
        <v>100</v>
      </c>
      <c r="H59" s="107">
        <f t="array" ref="H59">IFERROR(
  IF(
    ISNUMBER(MATCH(A59, RAW_DATA!A:A, 0)),
    IF(
      OR(
        INDEX(RAW_DATA!P:P, MATCH(A59, RAW_DATA!A:A, 0)) = "",
        INDEX(RAW_DATA!W:W, MATCH(A59, RAW_DATA!A:A, 0)) = "UNPAID"
      ),
      "",
      INDEX(RAW_DATA!V:V, MATCH(A59, RAW_DATA!A:A, 0))
    ),
    ""
  ),
  ""
)</f>
        <v>45460</v>
      </c>
      <c r="I59" s="108">
        <f t="array" ref="I59">IFERROR(
  IF(
    OR(
      INDEX(RAW_DATA!P:P, MATCH(A59, RAW_DATA!A:A, 0)) = "",
      INDEX(RAW_DATA!W:W, MATCH(A59, RAW_DATA!A:A, 0)) = "UNPAID"
    ),
    "",
    INDEX(RAW_DATA!S:S, MATCH(A59, RAW_DATA!A:A, 0))
  ),
  ""
)</f>
        <v>6341.5</v>
      </c>
      <c r="J59" s="93" t="str">
        <f t="array" ref="J59">IFERROR(
  IF(
    INDEX(RAW_DATA!P:P, MATCH(A59, RAW_DATA!A:A, 0)) = "",
    "Not Billed",
    INDEX(RAW_DATA!W:W, MATCH(A59, RAW_DATA!A:A, 0))
  ),
  "Not Billed"
)</f>
        <v>PAID</v>
      </c>
      <c r="K59" s="93" t="s">
        <v>1085</v>
      </c>
      <c r="L59" s="109">
        <v>45126</v>
      </c>
      <c r="M59" s="92"/>
      <c r="N59" s="92"/>
      <c r="O59" s="92"/>
      <c r="P59" s="92"/>
      <c r="Q59" s="92"/>
      <c r="R59" s="92"/>
      <c r="S59" s="92"/>
      <c r="T59" s="92"/>
      <c r="U59" s="92"/>
      <c r="V59" s="92"/>
      <c r="W59" s="92"/>
      <c r="X59" s="92"/>
      <c r="Y59" s="92"/>
      <c r="Z59" s="92"/>
    </row>
    <row r="60" spans="1:26" ht="27.75" customHeight="1">
      <c r="A60" s="92" t="str">
        <f t="shared" si="0"/>
        <v>23S-059</v>
      </c>
      <c r="B60" s="106" t="s">
        <v>1132</v>
      </c>
      <c r="C60" s="93" t="s">
        <v>1014</v>
      </c>
      <c r="D60" s="93">
        <v>88763</v>
      </c>
      <c r="E60" s="93">
        <v>135845</v>
      </c>
      <c r="F60" s="93" t="s">
        <v>1017</v>
      </c>
      <c r="G60" s="93">
        <f t="array" ref="G60">IFERROR(
  IF(INDEX(RAW_DATA!P:P, MATCH(A60, RAW_DATA!A:A, 0)) = "",
     "",
     INDEX(RAW_DATA!P:P, MATCH(A60, RAW_DATA!A:A, 0))
  ),
  ""
)</f>
        <v>158</v>
      </c>
      <c r="H60" s="107">
        <f t="array" ref="H60">IFERROR(
  IF(
    ISNUMBER(MATCH(A60, RAW_DATA!A:A, 0)),
    IF(
      OR(
        INDEX(RAW_DATA!P:P, MATCH(A60, RAW_DATA!A:A, 0)) = "",
        INDEX(RAW_DATA!W:W, MATCH(A60, RAW_DATA!A:A, 0)) = "UNPAID"
      ),
      "",
      INDEX(RAW_DATA!V:V, MATCH(A60, RAW_DATA!A:A, 0))
    ),
    ""
  ),
  ""
)</f>
        <v>45831</v>
      </c>
      <c r="I60" s="108">
        <f t="array" ref="I60">IFERROR(
  IF(
    OR(
      INDEX(RAW_DATA!P:P, MATCH(A60, RAW_DATA!A:A, 0)) = "",
      INDEX(RAW_DATA!W:W, MATCH(A60, RAW_DATA!A:A, 0)) = "UNPAID"
    ),
    "",
    INDEX(RAW_DATA!S:S, MATCH(A60, RAW_DATA!A:A, 0))
  ),
  ""
)</f>
        <v>20155.11</v>
      </c>
      <c r="J60" s="93" t="str">
        <f t="array" ref="J60">IFERROR(
  IF(
    INDEX(RAW_DATA!P:P, MATCH(A60, RAW_DATA!A:A, 0)) = "",
    "Not Billed",
    INDEX(RAW_DATA!W:W, MATCH(A60, RAW_DATA!A:A, 0))
  ),
  "Not Billed"
)</f>
        <v>PAID</v>
      </c>
      <c r="K60" s="93" t="s">
        <v>1085</v>
      </c>
      <c r="L60" s="109">
        <v>45126</v>
      </c>
      <c r="M60" s="92"/>
      <c r="N60" s="92"/>
      <c r="O60" s="92"/>
      <c r="P60" s="92"/>
      <c r="Q60" s="92"/>
      <c r="R60" s="92"/>
      <c r="S60" s="92"/>
      <c r="T60" s="92"/>
      <c r="U60" s="92"/>
      <c r="V60" s="92"/>
      <c r="W60" s="92"/>
      <c r="X60" s="92"/>
      <c r="Y60" s="92"/>
      <c r="Z60" s="92"/>
    </row>
    <row r="61" spans="1:26" ht="27.75" customHeight="1">
      <c r="A61" s="92" t="str">
        <f t="shared" si="0"/>
        <v>23S-060</v>
      </c>
      <c r="B61" s="106" t="s">
        <v>516</v>
      </c>
      <c r="C61" s="93" t="s">
        <v>1133</v>
      </c>
      <c r="D61" s="93">
        <v>87777</v>
      </c>
      <c r="E61" s="93">
        <v>130024</v>
      </c>
      <c r="F61" s="93" t="s">
        <v>1039</v>
      </c>
      <c r="G61" s="93">
        <f t="array" ref="G61">IFERROR(
  IF(INDEX(RAW_DATA!P:P, MATCH(A61, RAW_DATA!A:A, 0)) = "",
     "",
     INDEX(RAW_DATA!P:P, MATCH(A61, RAW_DATA!A:A, 0))
  ),
  ""
)</f>
        <v>149</v>
      </c>
      <c r="H61" s="107">
        <f t="array" ref="H61">IFERROR(
  IF(
    ISNUMBER(MATCH(A61, RAW_DATA!A:A, 0)),
    IF(
      OR(
        INDEX(RAW_DATA!P:P, MATCH(A61, RAW_DATA!A:A, 0)) = "",
        INDEX(RAW_DATA!W:W, MATCH(A61, RAW_DATA!A:A, 0)) = "UNPAID"
      ),
      "",
      INDEX(RAW_DATA!V:V, MATCH(A61, RAW_DATA!A:A, 0))
    ),
    ""
  ),
  ""
)</f>
        <v>45811</v>
      </c>
      <c r="I61" s="108">
        <f t="array" ref="I61">IFERROR(
  IF(
    OR(
      INDEX(RAW_DATA!P:P, MATCH(A61, RAW_DATA!A:A, 0)) = "",
      INDEX(RAW_DATA!W:W, MATCH(A61, RAW_DATA!A:A, 0)) = "UNPAID"
    ),
    "",
    INDEX(RAW_DATA!S:S, MATCH(A61, RAW_DATA!A:A, 0))
  ),
  ""
)</f>
        <v>2131.98</v>
      </c>
      <c r="J61" s="93" t="str">
        <f t="array" ref="J61">IFERROR(
  IF(
    INDEX(RAW_DATA!P:P, MATCH(A61, RAW_DATA!A:A, 0)) = "",
    "Not Billed",
    INDEX(RAW_DATA!W:W, MATCH(A61, RAW_DATA!A:A, 0))
  ),
  "Not Billed"
)</f>
        <v>PAID</v>
      </c>
      <c r="K61" s="93" t="s">
        <v>1085</v>
      </c>
      <c r="L61" s="109">
        <v>45121</v>
      </c>
      <c r="M61" s="92"/>
      <c r="N61" s="92"/>
      <c r="O61" s="92"/>
      <c r="P61" s="92"/>
      <c r="Q61" s="92"/>
      <c r="R61" s="92"/>
      <c r="S61" s="92"/>
      <c r="T61" s="92"/>
      <c r="U61" s="92"/>
      <c r="V61" s="92"/>
      <c r="W61" s="92"/>
      <c r="X61" s="92"/>
      <c r="Y61" s="92"/>
      <c r="Z61" s="92"/>
    </row>
    <row r="62" spans="1:26" ht="27.75" customHeight="1">
      <c r="A62" s="92" t="str">
        <f t="shared" si="0"/>
        <v>23S-061</v>
      </c>
      <c r="B62" s="106" t="s">
        <v>516</v>
      </c>
      <c r="C62" s="93" t="s">
        <v>1133</v>
      </c>
      <c r="D62" s="93">
        <v>87328</v>
      </c>
      <c r="E62" s="93">
        <v>130026</v>
      </c>
      <c r="F62" s="93" t="s">
        <v>1039</v>
      </c>
      <c r="G62" s="93" t="str">
        <f t="array" ref="G62">IFERROR(
  IF(INDEX(RAW_DATA!P:P, MATCH(A62, RAW_DATA!A:A, 0)) = "",
     "",
     INDEX(RAW_DATA!P:P, MATCH(A62, RAW_DATA!A:A, 0))
  ),
  ""
)</f>
        <v/>
      </c>
      <c r="H62" s="107" t="str">
        <f t="array" ref="H62">IFERROR(
  IF(
    ISNUMBER(MATCH(A62, RAW_DATA!A:A, 0)),
    IF(
      OR(
        INDEX(RAW_DATA!P:P, MATCH(A62, RAW_DATA!A:A, 0)) = "",
        INDEX(RAW_DATA!W:W, MATCH(A62, RAW_DATA!A:A, 0)) = "UNPAID"
      ),
      "",
      INDEX(RAW_DATA!V:V, MATCH(A62, RAW_DATA!A:A, 0))
    ),
    ""
  ),
  ""
)</f>
        <v/>
      </c>
      <c r="I62" s="108" t="str">
        <f t="array" ref="I62">IFERROR(
  IF(
    OR(
      INDEX(RAW_DATA!P:P, MATCH(A62, RAW_DATA!A:A, 0)) = "",
      INDEX(RAW_DATA!W:W, MATCH(A62, RAW_DATA!A:A, 0)) = "UNPAID"
    ),
    "",
    INDEX(RAW_DATA!S:S, MATCH(A62, RAW_DATA!A:A, 0))
  ),
  ""
)</f>
        <v/>
      </c>
      <c r="J62" s="93" t="str">
        <f t="array" ref="J62">IFERROR(
  IF(
    INDEX(RAW_DATA!P:P, MATCH(A62, RAW_DATA!A:A, 0)) = "",
    "Not Billed",
    INDEX(RAW_DATA!W:W, MATCH(A62, RAW_DATA!A:A, 0))
  ),
  "Not Billed"
)</f>
        <v>Not Billed</v>
      </c>
      <c r="K62" s="93" t="s">
        <v>1085</v>
      </c>
      <c r="L62" s="109">
        <v>45126</v>
      </c>
      <c r="M62" s="92"/>
      <c r="N62" s="92" t="s">
        <v>1134</v>
      </c>
      <c r="O62" s="92"/>
      <c r="P62" s="92"/>
      <c r="Q62" s="92"/>
      <c r="R62" s="92"/>
      <c r="S62" s="92"/>
      <c r="T62" s="92"/>
      <c r="U62" s="92"/>
      <c r="V62" s="92"/>
      <c r="W62" s="92"/>
      <c r="X62" s="92"/>
      <c r="Y62" s="92"/>
      <c r="Z62" s="92"/>
    </row>
    <row r="63" spans="1:26" ht="27.75" customHeight="1">
      <c r="A63" s="92" t="str">
        <f t="shared" si="0"/>
        <v>23S-062</v>
      </c>
      <c r="B63" s="106" t="s">
        <v>1135</v>
      </c>
      <c r="C63" s="93" t="s">
        <v>1014</v>
      </c>
      <c r="D63" s="93">
        <v>88617</v>
      </c>
      <c r="E63" s="93">
        <v>135641</v>
      </c>
      <c r="F63" s="93" t="s">
        <v>1052</v>
      </c>
      <c r="G63" s="93">
        <f t="array" ref="G63">IFERROR(
  IF(INDEX(RAW_DATA!P:P, MATCH(A63, RAW_DATA!A:A, 0)) = "",
     "",
     INDEX(RAW_DATA!P:P, MATCH(A63, RAW_DATA!A:A, 0))
  ),
  ""
)</f>
        <v>125</v>
      </c>
      <c r="H63" s="107">
        <f t="array" ref="H63">IFERROR(
  IF(
    ISNUMBER(MATCH(A63, RAW_DATA!A:A, 0)),
    IF(
      OR(
        INDEX(RAW_DATA!P:P, MATCH(A63, RAW_DATA!A:A, 0)) = "",
        INDEX(RAW_DATA!W:W, MATCH(A63, RAW_DATA!A:A, 0)) = "UNPAID"
      ),
      "",
      INDEX(RAW_DATA!V:V, MATCH(A63, RAW_DATA!A:A, 0))
    ),
    ""
  ),
  ""
)</f>
        <v>45547</v>
      </c>
      <c r="I63" s="108">
        <f t="array" ref="I63">IFERROR(
  IF(
    OR(
      INDEX(RAW_DATA!P:P, MATCH(A63, RAW_DATA!A:A, 0)) = "",
      INDEX(RAW_DATA!W:W, MATCH(A63, RAW_DATA!A:A, 0)) = "UNPAID"
    ),
    "",
    INDEX(RAW_DATA!S:S, MATCH(A63, RAW_DATA!A:A, 0))
  ),
  ""
)</f>
        <v>20699.7</v>
      </c>
      <c r="J63" s="93" t="str">
        <f t="array" ref="J63">IFERROR(
  IF(
    INDEX(RAW_DATA!P:P, MATCH(A63, RAW_DATA!A:A, 0)) = "",
    "Not Billed",
    INDEX(RAW_DATA!W:W, MATCH(A63, RAW_DATA!A:A, 0))
  ),
  "Not Billed"
)</f>
        <v>PAID</v>
      </c>
      <c r="K63" s="93" t="s">
        <v>1085</v>
      </c>
      <c r="L63" s="109">
        <v>45126</v>
      </c>
      <c r="M63" s="92"/>
      <c r="N63" s="92" t="s">
        <v>1136</v>
      </c>
      <c r="O63" s="92"/>
      <c r="P63" s="92"/>
      <c r="Q63" s="92"/>
      <c r="R63" s="92"/>
      <c r="S63" s="92"/>
      <c r="T63" s="92"/>
      <c r="U63" s="92"/>
      <c r="V63" s="92"/>
      <c r="W63" s="92"/>
      <c r="X63" s="92"/>
      <c r="Y63" s="92"/>
      <c r="Z63" s="92"/>
    </row>
    <row r="64" spans="1:26" ht="27.75" customHeight="1">
      <c r="A64" s="92" t="str">
        <f t="shared" si="0"/>
        <v>23S-063</v>
      </c>
      <c r="B64" s="106" t="s">
        <v>1137</v>
      </c>
      <c r="C64" s="93" t="s">
        <v>1014</v>
      </c>
      <c r="D64" s="93">
        <v>88205</v>
      </c>
      <c r="E64" s="93">
        <v>135438</v>
      </c>
      <c r="F64" s="93" t="s">
        <v>1046</v>
      </c>
      <c r="G64" s="93" t="str">
        <f t="array" ref="G64">IFERROR(
  IF(INDEX(RAW_DATA!P:P, MATCH(A64, RAW_DATA!A:A, 0)) = "",
     "",
     INDEX(RAW_DATA!P:P, MATCH(A64, RAW_DATA!A:A, 0))
  ),
  ""
)</f>
        <v/>
      </c>
      <c r="H64" s="107" t="str">
        <f t="array" ref="H64">IFERROR(
  IF(
    ISNUMBER(MATCH(A64, RAW_DATA!A:A, 0)),
    IF(
      OR(
        INDEX(RAW_DATA!P:P, MATCH(A64, RAW_DATA!A:A, 0)) = "",
        INDEX(RAW_DATA!W:W, MATCH(A64, RAW_DATA!A:A, 0)) = "UNPAID"
      ),
      "",
      INDEX(RAW_DATA!V:V, MATCH(A64, RAW_DATA!A:A, 0))
    ),
    ""
  ),
  ""
)</f>
        <v/>
      </c>
      <c r="I64" s="108" t="str">
        <f t="array" ref="I64">IFERROR(
  IF(
    OR(
      INDEX(RAW_DATA!P:P, MATCH(A64, RAW_DATA!A:A, 0)) = "",
      INDEX(RAW_DATA!W:W, MATCH(A64, RAW_DATA!A:A, 0)) = "UNPAID"
    ),
    "",
    INDEX(RAW_DATA!S:S, MATCH(A64, RAW_DATA!A:A, 0))
  ),
  ""
)</f>
        <v/>
      </c>
      <c r="J64" s="93" t="str">
        <f t="array" ref="J64">IFERROR(
  IF(
    INDEX(RAW_DATA!P:P, MATCH(A64, RAW_DATA!A:A, 0)) = "",
    "Not Billed",
    INDEX(RAW_DATA!W:W, MATCH(A64, RAW_DATA!A:A, 0))
  ),
  "Not Billed"
)</f>
        <v>Not Billed</v>
      </c>
      <c r="K64" s="93" t="s">
        <v>1085</v>
      </c>
      <c r="L64" s="109">
        <v>45131</v>
      </c>
      <c r="M64" s="92"/>
      <c r="N64" s="92"/>
      <c r="O64" s="92"/>
      <c r="P64" s="92"/>
      <c r="Q64" s="92"/>
      <c r="R64" s="92"/>
      <c r="S64" s="92"/>
      <c r="T64" s="92"/>
      <c r="U64" s="92"/>
      <c r="V64" s="92"/>
      <c r="W64" s="92"/>
      <c r="X64" s="92"/>
      <c r="Y64" s="92"/>
      <c r="Z64" s="92"/>
    </row>
    <row r="65" spans="1:26" ht="27.75" customHeight="1">
      <c r="A65" s="92" t="str">
        <f t="shared" si="0"/>
        <v>23S-064</v>
      </c>
      <c r="B65" s="106" t="s">
        <v>1138</v>
      </c>
      <c r="C65" s="93" t="s">
        <v>1014</v>
      </c>
      <c r="D65" s="93">
        <v>88729</v>
      </c>
      <c r="E65" s="93">
        <v>135676</v>
      </c>
      <c r="F65" s="93" t="s">
        <v>1017</v>
      </c>
      <c r="G65" s="93">
        <f t="array" ref="G65">IFERROR(
  IF(INDEX(RAW_DATA!P:P, MATCH(A65, RAW_DATA!A:A, 0)) = "",
     "",
     INDEX(RAW_DATA!P:P, MATCH(A65, RAW_DATA!A:A, 0))
  ),
  ""
)</f>
        <v>94</v>
      </c>
      <c r="H65" s="107">
        <f t="array" ref="H65">IFERROR(
  IF(
    ISNUMBER(MATCH(A65, RAW_DATA!A:A, 0)),
    IF(
      OR(
        INDEX(RAW_DATA!P:P, MATCH(A65, RAW_DATA!A:A, 0)) = "",
        INDEX(RAW_DATA!W:W, MATCH(A65, RAW_DATA!A:A, 0)) = "UNPAID"
      ),
      "",
      INDEX(RAW_DATA!V:V, MATCH(A65, RAW_DATA!A:A, 0))
    ),
    ""
  ),
  ""
)</f>
        <v>45478</v>
      </c>
      <c r="I65" s="108">
        <f t="array" ref="I65">IFERROR(
  IF(
    OR(
      INDEX(RAW_DATA!P:P, MATCH(A65, RAW_DATA!A:A, 0)) = "",
      INDEX(RAW_DATA!W:W, MATCH(A65, RAW_DATA!A:A, 0)) = "UNPAID"
    ),
    "",
    INDEX(RAW_DATA!S:S, MATCH(A65, RAW_DATA!A:A, 0))
  ),
  ""
)</f>
        <v>5219.18</v>
      </c>
      <c r="J65" s="93" t="str">
        <f t="array" ref="J65">IFERROR(
  IF(
    INDEX(RAW_DATA!P:P, MATCH(A65, RAW_DATA!A:A, 0)) = "",
    "Not Billed",
    INDEX(RAW_DATA!W:W, MATCH(A65, RAW_DATA!A:A, 0))
  ),
  "Not Billed"
)</f>
        <v>PAID</v>
      </c>
      <c r="K65" s="93" t="s">
        <v>1085</v>
      </c>
      <c r="L65" s="109">
        <v>45131</v>
      </c>
      <c r="M65" s="92"/>
      <c r="N65" s="92"/>
      <c r="O65" s="92"/>
      <c r="P65" s="92"/>
      <c r="Q65" s="92"/>
      <c r="R65" s="92"/>
      <c r="S65" s="92"/>
      <c r="T65" s="92"/>
      <c r="U65" s="92"/>
      <c r="V65" s="92"/>
      <c r="W65" s="92"/>
      <c r="X65" s="92"/>
      <c r="Y65" s="92"/>
      <c r="Z65" s="92"/>
    </row>
    <row r="66" spans="1:26" ht="27.75" customHeight="1">
      <c r="A66" s="92" t="str">
        <f t="shared" si="0"/>
        <v>23S-065</v>
      </c>
      <c r="B66" s="106" t="s">
        <v>1132</v>
      </c>
      <c r="C66" s="93" t="s">
        <v>1014</v>
      </c>
      <c r="D66" s="93">
        <v>88845</v>
      </c>
      <c r="E66" s="93">
        <v>135869</v>
      </c>
      <c r="F66" s="93" t="s">
        <v>1017</v>
      </c>
      <c r="G66" s="93">
        <f t="array" ref="G66">IFERROR(
  IF(INDEX(RAW_DATA!P:P, MATCH(A66, RAW_DATA!A:A, 0)) = "",
     "",
     INDEX(RAW_DATA!P:P, MATCH(A66, RAW_DATA!A:A, 0))
  ),
  ""
)</f>
        <v>92</v>
      </c>
      <c r="H66" s="107">
        <f t="array" ref="H66">IFERROR(
  IF(
    ISNUMBER(MATCH(A66, RAW_DATA!A:A, 0)),
    IF(
      OR(
        INDEX(RAW_DATA!P:P, MATCH(A66, RAW_DATA!A:A, 0)) = "",
        INDEX(RAW_DATA!W:W, MATCH(A66, RAW_DATA!A:A, 0)) = "UNPAID"
      ),
      "",
      INDEX(RAW_DATA!V:V, MATCH(A66, RAW_DATA!A:A, 0))
    ),
    ""
  ),
  ""
)</f>
        <v>45468</v>
      </c>
      <c r="I66" s="108">
        <f t="array" ref="I66">IFERROR(
  IF(
    OR(
      INDEX(RAW_DATA!P:P, MATCH(A66, RAW_DATA!A:A, 0)) = "",
      INDEX(RAW_DATA!W:W, MATCH(A66, RAW_DATA!A:A, 0)) = "UNPAID"
    ),
    "",
    INDEX(RAW_DATA!S:S, MATCH(A66, RAW_DATA!A:A, 0))
  ),
  ""
)</f>
        <v>4410.05</v>
      </c>
      <c r="J66" s="93" t="str">
        <f t="array" ref="J66">IFERROR(
  IF(
    INDEX(RAW_DATA!P:P, MATCH(A66, RAW_DATA!A:A, 0)) = "",
    "Not Billed",
    INDEX(RAW_DATA!W:W, MATCH(A66, RAW_DATA!A:A, 0))
  ),
  "Not Billed"
)</f>
        <v>PAID</v>
      </c>
      <c r="K66" s="93" t="s">
        <v>1085</v>
      </c>
      <c r="L66" s="109">
        <v>45131</v>
      </c>
      <c r="M66" s="92"/>
      <c r="N66" s="92"/>
      <c r="O66" s="92"/>
      <c r="P66" s="92"/>
      <c r="Q66" s="92"/>
      <c r="R66" s="92"/>
      <c r="S66" s="92"/>
      <c r="T66" s="92"/>
      <c r="U66" s="92"/>
      <c r="V66" s="92"/>
      <c r="W66" s="92"/>
      <c r="X66" s="92"/>
      <c r="Y66" s="92"/>
      <c r="Z66" s="92"/>
    </row>
    <row r="67" spans="1:26" ht="27.75" customHeight="1">
      <c r="A67" s="92" t="str">
        <f t="shared" si="0"/>
        <v>23S-066</v>
      </c>
      <c r="B67" s="106" t="s">
        <v>1139</v>
      </c>
      <c r="C67" s="93" t="s">
        <v>28</v>
      </c>
      <c r="D67" s="93">
        <v>88679</v>
      </c>
      <c r="E67" s="93">
        <v>132168</v>
      </c>
      <c r="F67" s="93" t="s">
        <v>1043</v>
      </c>
      <c r="G67" s="93" t="str">
        <f t="array" ref="G67">IFERROR(
  IF(INDEX(RAW_DATA!P:P, MATCH(A67, RAW_DATA!A:A, 0)) = "",
     "",
     INDEX(RAW_DATA!P:P, MATCH(A67, RAW_DATA!A:A, 0))
  ),
  ""
)</f>
        <v/>
      </c>
      <c r="H67" s="107" t="str">
        <f t="array" ref="H67">IFERROR(
  IF(
    ISNUMBER(MATCH(A67, RAW_DATA!A:A, 0)),
    IF(
      OR(
        INDEX(RAW_DATA!P:P, MATCH(A67, RAW_DATA!A:A, 0)) = "",
        INDEX(RAW_DATA!W:W, MATCH(A67, RAW_DATA!A:A, 0)) = "UNPAID"
      ),
      "",
      INDEX(RAW_DATA!V:V, MATCH(A67, RAW_DATA!A:A, 0))
    ),
    ""
  ),
  ""
)</f>
        <v/>
      </c>
      <c r="I67" s="108" t="str">
        <f t="array" ref="I67">IFERROR(
  IF(
    OR(
      INDEX(RAW_DATA!P:P, MATCH(A67, RAW_DATA!A:A, 0)) = "",
      INDEX(RAW_DATA!W:W, MATCH(A67, RAW_DATA!A:A, 0)) = "UNPAID"
    ),
    "",
    INDEX(RAW_DATA!S:S, MATCH(A67, RAW_DATA!A:A, 0))
  ),
  ""
)</f>
        <v/>
      </c>
      <c r="J67" s="93" t="str">
        <f t="array" ref="J67">IFERROR(
  IF(
    INDEX(RAW_DATA!P:P, MATCH(A67, RAW_DATA!A:A, 0)) = "",
    "Not Billed",
    INDEX(RAW_DATA!W:W, MATCH(A67, RAW_DATA!A:A, 0))
  ),
  "Not Billed"
)</f>
        <v>Not Billed</v>
      </c>
      <c r="K67" s="93" t="s">
        <v>1085</v>
      </c>
      <c r="L67" s="109">
        <v>45131</v>
      </c>
      <c r="M67" s="92"/>
      <c r="N67" s="92"/>
      <c r="O67" s="92"/>
      <c r="P67" s="92"/>
      <c r="Q67" s="92"/>
      <c r="R67" s="92"/>
      <c r="S67" s="92"/>
      <c r="T67" s="92"/>
      <c r="U67" s="92"/>
      <c r="V67" s="92"/>
      <c r="W67" s="92"/>
      <c r="X67" s="92"/>
      <c r="Y67" s="92"/>
      <c r="Z67" s="92"/>
    </row>
    <row r="68" spans="1:26" ht="27.75" customHeight="1">
      <c r="A68" s="92" t="str">
        <f t="shared" si="0"/>
        <v>23S-067</v>
      </c>
      <c r="B68" s="106" t="s">
        <v>1140</v>
      </c>
      <c r="C68" s="93" t="s">
        <v>1014</v>
      </c>
      <c r="D68" s="93">
        <v>88871</v>
      </c>
      <c r="E68" s="93">
        <v>135879</v>
      </c>
      <c r="F68" s="93" t="s">
        <v>1100</v>
      </c>
      <c r="G68" s="93" t="str">
        <f t="array" ref="G68">IFERROR(
  IF(INDEX(RAW_DATA!P:P, MATCH(A68, RAW_DATA!A:A, 0)) = "",
     "",
     INDEX(RAW_DATA!P:P, MATCH(A68, RAW_DATA!A:A, 0))
  ),
  ""
)</f>
        <v/>
      </c>
      <c r="H68" s="107" t="str">
        <f t="array" ref="H68">IFERROR(
  IF(
    ISNUMBER(MATCH(A68, RAW_DATA!A:A, 0)),
    IF(
      OR(
        INDEX(RAW_DATA!P:P, MATCH(A68, RAW_DATA!A:A, 0)) = "",
        INDEX(RAW_DATA!W:W, MATCH(A68, RAW_DATA!A:A, 0)) = "UNPAID"
      ),
      "",
      INDEX(RAW_DATA!V:V, MATCH(A68, RAW_DATA!A:A, 0))
    ),
    ""
  ),
  ""
)</f>
        <v/>
      </c>
      <c r="I68" s="108" t="str">
        <f t="array" ref="I68">IFERROR(
  IF(
    OR(
      INDEX(RAW_DATA!P:P, MATCH(A68, RAW_DATA!A:A, 0)) = "",
      INDEX(RAW_DATA!W:W, MATCH(A68, RAW_DATA!A:A, 0)) = "UNPAID"
    ),
    "",
    INDEX(RAW_DATA!S:S, MATCH(A68, RAW_DATA!A:A, 0))
  ),
  ""
)</f>
        <v/>
      </c>
      <c r="J68" s="93" t="str">
        <f t="array" ref="J68">IFERROR(
  IF(
    INDEX(RAW_DATA!P:P, MATCH(A68, RAW_DATA!A:A, 0)) = "",
    "Not Billed",
    INDEX(RAW_DATA!W:W, MATCH(A68, RAW_DATA!A:A, 0))
  ),
  "Not Billed"
)</f>
        <v>Not Billed</v>
      </c>
      <c r="K68" s="93" t="s">
        <v>1085</v>
      </c>
      <c r="L68" s="109">
        <v>45133</v>
      </c>
      <c r="M68" s="92"/>
      <c r="N68" s="92"/>
      <c r="O68" s="92"/>
      <c r="P68" s="92"/>
      <c r="Q68" s="92"/>
      <c r="R68" s="92"/>
      <c r="S68" s="92"/>
      <c r="T68" s="92"/>
      <c r="U68" s="92"/>
      <c r="V68" s="92"/>
      <c r="W68" s="92"/>
      <c r="X68" s="92"/>
      <c r="Y68" s="92"/>
      <c r="Z68" s="92"/>
    </row>
    <row r="69" spans="1:26" ht="27.75" customHeight="1">
      <c r="A69" s="92" t="str">
        <f t="shared" si="0"/>
        <v>23S-068</v>
      </c>
      <c r="B69" s="106" t="s">
        <v>703</v>
      </c>
      <c r="C69" s="93" t="s">
        <v>1014</v>
      </c>
      <c r="D69" s="93"/>
      <c r="E69" s="93"/>
      <c r="F69" s="93"/>
      <c r="G69" s="93">
        <f t="array" ref="G69">IFERROR(
  IF(INDEX(RAW_DATA!P:P, MATCH(A69, RAW_DATA!A:A, 0)) = "",
     "",
     INDEX(RAW_DATA!P:P, MATCH(A69, RAW_DATA!A:A, 0))
  ),
  ""
)</f>
        <v>56</v>
      </c>
      <c r="H69" s="107">
        <f t="array" ref="H69">IFERROR(
  IF(
    ISNUMBER(MATCH(A69, RAW_DATA!A:A, 0)),
    IF(
      OR(
        INDEX(RAW_DATA!P:P, MATCH(A69, RAW_DATA!A:A, 0)) = "",
        INDEX(RAW_DATA!W:W, MATCH(A69, RAW_DATA!A:A, 0)) = "UNPAID"
      ),
      "",
      INDEX(RAW_DATA!V:V, MATCH(A69, RAW_DATA!A:A, 0))
    ),
    ""
  ),
  ""
)</f>
        <v>45406</v>
      </c>
      <c r="I69" s="108">
        <f t="array" ref="I69">IFERROR(
  IF(
    OR(
      INDEX(RAW_DATA!P:P, MATCH(A69, RAW_DATA!A:A, 0)) = "",
      INDEX(RAW_DATA!W:W, MATCH(A69, RAW_DATA!A:A, 0)) = "UNPAID"
    ),
    "",
    INDEX(RAW_DATA!S:S, MATCH(A69, RAW_DATA!A:A, 0))
  ),
  ""
)</f>
        <v>5992.9</v>
      </c>
      <c r="J69" s="93" t="str">
        <f t="array" ref="J69">IFERROR(
  IF(
    INDEX(RAW_DATA!P:P, MATCH(A69, RAW_DATA!A:A, 0)) = "",
    "Not Billed",
    INDEX(RAW_DATA!W:W, MATCH(A69, RAW_DATA!A:A, 0))
  ),
  "Not Billed"
)</f>
        <v>PAID</v>
      </c>
      <c r="K69" s="93"/>
      <c r="L69" s="109">
        <v>45134</v>
      </c>
      <c r="M69" s="92"/>
      <c r="N69" s="92" t="s">
        <v>1042</v>
      </c>
      <c r="O69" s="92"/>
      <c r="P69" s="92"/>
      <c r="Q69" s="92"/>
      <c r="R69" s="92"/>
      <c r="S69" s="92"/>
      <c r="T69" s="92"/>
      <c r="U69" s="92"/>
      <c r="V69" s="92"/>
      <c r="W69" s="92"/>
      <c r="X69" s="92"/>
      <c r="Y69" s="92"/>
      <c r="Z69" s="92"/>
    </row>
    <row r="70" spans="1:26" ht="27.75" customHeight="1">
      <c r="A70" s="92" t="str">
        <f t="shared" si="0"/>
        <v>23S-069</v>
      </c>
      <c r="B70" s="106" t="s">
        <v>1141</v>
      </c>
      <c r="C70" s="93" t="s">
        <v>1014</v>
      </c>
      <c r="D70" s="93">
        <v>88602</v>
      </c>
      <c r="E70" s="93">
        <v>135632</v>
      </c>
      <c r="F70" s="93" t="s">
        <v>1049</v>
      </c>
      <c r="G70" s="93">
        <f t="array" ref="G70">IFERROR(
  IF(INDEX(RAW_DATA!P:P, MATCH(A70, RAW_DATA!A:A, 0)) = "",
     "",
     INDEX(RAW_DATA!P:P, MATCH(A70, RAW_DATA!A:A, 0))
  ),
  ""
)</f>
        <v>107</v>
      </c>
      <c r="H70" s="107">
        <f t="array" ref="H70">IFERROR(
  IF(
    ISNUMBER(MATCH(A70, RAW_DATA!A:A, 0)),
    IF(
      OR(
        INDEX(RAW_DATA!P:P, MATCH(A70, RAW_DATA!A:A, 0)) = "",
        INDEX(RAW_DATA!W:W, MATCH(A70, RAW_DATA!A:A, 0)) = "UNPAID"
      ),
      "",
      INDEX(RAW_DATA!V:V, MATCH(A70, RAW_DATA!A:A, 0))
    ),
    ""
  ),
  ""
)</f>
        <v>45516</v>
      </c>
      <c r="I70" s="108">
        <f t="array" ref="I70">IFERROR(
  IF(
    OR(
      INDEX(RAW_DATA!P:P, MATCH(A70, RAW_DATA!A:A, 0)) = "",
      INDEX(RAW_DATA!W:W, MATCH(A70, RAW_DATA!A:A, 0)) = "UNPAID"
    ),
    "",
    INDEX(RAW_DATA!S:S, MATCH(A70, RAW_DATA!A:A, 0))
  ),
  ""
)</f>
        <v>29861.89</v>
      </c>
      <c r="J70" s="93" t="str">
        <f t="array" ref="J70">IFERROR(
  IF(
    INDEX(RAW_DATA!P:P, MATCH(A70, RAW_DATA!A:A, 0)) = "",
    "Not Billed",
    INDEX(RAW_DATA!W:W, MATCH(A70, RAW_DATA!A:A, 0))
  ),
  "Not Billed"
)</f>
        <v>PAID</v>
      </c>
      <c r="K70" s="93" t="s">
        <v>1085</v>
      </c>
      <c r="L70" s="109">
        <v>45120</v>
      </c>
      <c r="M70" s="92"/>
      <c r="N70" s="92"/>
      <c r="O70" s="92"/>
      <c r="P70" s="92"/>
      <c r="Q70" s="92"/>
      <c r="R70" s="92"/>
      <c r="S70" s="92"/>
      <c r="T70" s="92"/>
      <c r="U70" s="92"/>
      <c r="V70" s="92"/>
      <c r="W70" s="92"/>
      <c r="X70" s="92"/>
      <c r="Y70" s="92"/>
      <c r="Z70" s="92"/>
    </row>
    <row r="71" spans="1:26" ht="27.75" customHeight="1">
      <c r="A71" s="92" t="str">
        <f t="shared" si="0"/>
        <v>23S-070</v>
      </c>
      <c r="B71" s="106" t="s">
        <v>1142</v>
      </c>
      <c r="C71" s="93" t="s">
        <v>28</v>
      </c>
      <c r="D71" s="93">
        <v>88759</v>
      </c>
      <c r="E71" s="93" t="s">
        <v>1143</v>
      </c>
      <c r="F71" s="93" t="s">
        <v>1046</v>
      </c>
      <c r="G71" s="93">
        <f t="array" ref="G71">IFERROR(
  IF(INDEX(RAW_DATA!P:P, MATCH(A71, RAW_DATA!A:A, 0)) = "",
     "",
     INDEX(RAW_DATA!P:P, MATCH(A71, RAW_DATA!A:A, 0))
  ),
  ""
)</f>
        <v>237</v>
      </c>
      <c r="H71" s="107" t="str">
        <f t="array" ref="H71">IFERROR(
  IF(
    ISNUMBER(MATCH(A71, RAW_DATA!A:A, 0)),
    IF(
      OR(
        INDEX(RAW_DATA!P:P, MATCH(A71, RAW_DATA!A:A, 0)) = "",
        INDEX(RAW_DATA!W:W, MATCH(A71, RAW_DATA!A:A, 0)) = "UNPAID"
      ),
      "",
      INDEX(RAW_DATA!V:V, MATCH(A71, RAW_DATA!A:A, 0))
    ),
    ""
  ),
  ""
)</f>
        <v/>
      </c>
      <c r="I71" s="108" t="str">
        <f t="array" ref="I71">IFERROR(
  IF(
    OR(
      INDEX(RAW_DATA!P:P, MATCH(A71, RAW_DATA!A:A, 0)) = "",
      INDEX(RAW_DATA!W:W, MATCH(A71, RAW_DATA!A:A, 0)) = "UNPAID"
    ),
    "",
    INDEX(RAW_DATA!S:S, MATCH(A71, RAW_DATA!A:A, 0))
  ),
  ""
)</f>
        <v/>
      </c>
      <c r="J71" s="93" t="str">
        <f t="array" ref="J71">IFERROR(
  IF(
    INDEX(RAW_DATA!P:P, MATCH(A71, RAW_DATA!A:A, 0)) = "",
    "Not Billed",
    INDEX(RAW_DATA!W:W, MATCH(A71, RAW_DATA!A:A, 0))
  ),
  "Not Billed"
)</f>
        <v>UNPAID</v>
      </c>
      <c r="K71" s="93" t="s">
        <v>1085</v>
      </c>
      <c r="L71" s="109">
        <v>45132</v>
      </c>
      <c r="M71" s="92"/>
      <c r="N71" s="92"/>
      <c r="O71" s="92"/>
      <c r="P71" s="92"/>
      <c r="Q71" s="92"/>
      <c r="R71" s="92"/>
      <c r="S71" s="92"/>
      <c r="T71" s="92"/>
      <c r="U71" s="92"/>
      <c r="V71" s="92"/>
      <c r="W71" s="92"/>
      <c r="X71" s="92"/>
      <c r="Y71" s="92"/>
      <c r="Z71" s="92"/>
    </row>
    <row r="72" spans="1:26" ht="27.75" customHeight="1">
      <c r="A72" s="92" t="str">
        <f t="shared" si="0"/>
        <v>23S-071</v>
      </c>
      <c r="B72" s="106" t="s">
        <v>1144</v>
      </c>
      <c r="C72" s="93" t="s">
        <v>28</v>
      </c>
      <c r="D72" s="93">
        <v>88787</v>
      </c>
      <c r="E72" s="93" t="s">
        <v>1145</v>
      </c>
      <c r="F72" s="93" t="s">
        <v>1052</v>
      </c>
      <c r="G72" s="93" t="str">
        <f t="array" ref="G72">IFERROR(
  IF(INDEX(RAW_DATA!P:P, MATCH(A72, RAW_DATA!A:A, 0)) = "",
     "",
     INDEX(RAW_DATA!P:P, MATCH(A72, RAW_DATA!A:A, 0))
  ),
  ""
)</f>
        <v/>
      </c>
      <c r="H72" s="107" t="str">
        <f t="array" ref="H72">IFERROR(
  IF(
    ISNUMBER(MATCH(A72, RAW_DATA!A:A, 0)),
    IF(
      OR(
        INDEX(RAW_DATA!P:P, MATCH(A72, RAW_DATA!A:A, 0)) = "",
        INDEX(RAW_DATA!W:W, MATCH(A72, RAW_DATA!A:A, 0)) = "UNPAID"
      ),
      "",
      INDEX(RAW_DATA!V:V, MATCH(A72, RAW_DATA!A:A, 0))
    ),
    ""
  ),
  ""
)</f>
        <v/>
      </c>
      <c r="I72" s="108" t="str">
        <f t="array" ref="I72">IFERROR(
  IF(
    OR(
      INDEX(RAW_DATA!P:P, MATCH(A72, RAW_DATA!A:A, 0)) = "",
      INDEX(RAW_DATA!W:W, MATCH(A72, RAW_DATA!A:A, 0)) = "UNPAID"
    ),
    "",
    INDEX(RAW_DATA!S:S, MATCH(A72, RAW_DATA!A:A, 0))
  ),
  ""
)</f>
        <v/>
      </c>
      <c r="J72" s="93" t="str">
        <f t="array" ref="J72">IFERROR(
  IF(
    INDEX(RAW_DATA!P:P, MATCH(A72, RAW_DATA!A:A, 0)) = "",
    "Not Billed",
    INDEX(RAW_DATA!W:W, MATCH(A72, RAW_DATA!A:A, 0))
  ),
  "Not Billed"
)</f>
        <v>Not Billed</v>
      </c>
      <c r="K72" s="93" t="s">
        <v>1085</v>
      </c>
      <c r="L72" s="109">
        <v>45133</v>
      </c>
      <c r="M72" s="92"/>
      <c r="N72" s="92"/>
      <c r="O72" s="92"/>
      <c r="P72" s="92"/>
      <c r="Q72" s="92"/>
      <c r="R72" s="92"/>
      <c r="S72" s="92"/>
      <c r="T72" s="92"/>
      <c r="U72" s="92"/>
      <c r="V72" s="92"/>
      <c r="W72" s="92"/>
      <c r="X72" s="92"/>
      <c r="Y72" s="92"/>
      <c r="Z72" s="92"/>
    </row>
    <row r="73" spans="1:26" ht="27.75" customHeight="1">
      <c r="A73" s="92" t="str">
        <f t="shared" si="0"/>
        <v>23S-072</v>
      </c>
      <c r="B73" s="106" t="s">
        <v>1146</v>
      </c>
      <c r="C73" s="93" t="s">
        <v>1014</v>
      </c>
      <c r="D73" s="93">
        <v>88935</v>
      </c>
      <c r="E73" s="93">
        <v>135918</v>
      </c>
      <c r="F73" s="93" t="s">
        <v>1090</v>
      </c>
      <c r="G73" s="93">
        <f t="array" ref="G73">IFERROR(
  IF(INDEX(RAW_DATA!P:P, MATCH(A73, RAW_DATA!A:A, 0)) = "",
     "",
     INDEX(RAW_DATA!P:P, MATCH(A73, RAW_DATA!A:A, 0))
  ),
  ""
)</f>
        <v>73</v>
      </c>
      <c r="H73" s="107">
        <f t="array" ref="H73">IFERROR(
  IF(
    ISNUMBER(MATCH(A73, RAW_DATA!A:A, 0)),
    IF(
      OR(
        INDEX(RAW_DATA!P:P, MATCH(A73, RAW_DATA!A:A, 0)) = "",
        INDEX(RAW_DATA!W:W, MATCH(A73, RAW_DATA!A:A, 0)) = "UNPAID"
      ),
      "",
      INDEX(RAW_DATA!V:V, MATCH(A73, RAW_DATA!A:A, 0))
    ),
    ""
  ),
  ""
)</f>
        <v>45478</v>
      </c>
      <c r="I73" s="108">
        <f t="array" ref="I73">IFERROR(
  IF(
    OR(
      INDEX(RAW_DATA!P:P, MATCH(A73, RAW_DATA!A:A, 0)) = "",
      INDEX(RAW_DATA!W:W, MATCH(A73, RAW_DATA!A:A, 0)) = "UNPAID"
    ),
    "",
    INDEX(RAW_DATA!S:S, MATCH(A73, RAW_DATA!A:A, 0))
  ),
  ""
)</f>
        <v>20514.03</v>
      </c>
      <c r="J73" s="93" t="str">
        <f t="array" ref="J73">IFERROR(
  IF(
    INDEX(RAW_DATA!P:P, MATCH(A73, RAW_DATA!A:A, 0)) = "",
    "Not Billed",
    INDEX(RAW_DATA!W:W, MATCH(A73, RAW_DATA!A:A, 0))
  ),
  "Not Billed"
)</f>
        <v>PAID</v>
      </c>
      <c r="K73" s="93" t="s">
        <v>1085</v>
      </c>
      <c r="L73" s="109">
        <v>45149</v>
      </c>
      <c r="M73" s="92"/>
      <c r="N73" s="92" t="s">
        <v>1147</v>
      </c>
      <c r="O73" s="92"/>
      <c r="P73" s="92"/>
      <c r="Q73" s="92"/>
      <c r="R73" s="92"/>
      <c r="S73" s="92"/>
      <c r="T73" s="92"/>
      <c r="U73" s="92"/>
      <c r="V73" s="92"/>
      <c r="W73" s="92"/>
      <c r="X73" s="92"/>
      <c r="Y73" s="92"/>
      <c r="Z73" s="92"/>
    </row>
    <row r="74" spans="1:26" ht="27.75" customHeight="1">
      <c r="A74" s="92" t="str">
        <f t="shared" si="0"/>
        <v>23S-073</v>
      </c>
      <c r="B74" s="106" t="s">
        <v>1148</v>
      </c>
      <c r="C74" s="93" t="s">
        <v>1014</v>
      </c>
      <c r="D74" s="93">
        <v>88744</v>
      </c>
      <c r="E74" s="93">
        <v>135691</v>
      </c>
      <c r="F74" s="93" t="s">
        <v>1046</v>
      </c>
      <c r="G74" s="93">
        <f t="array" ref="G74">IFERROR(
  IF(INDEX(RAW_DATA!P:P, MATCH(A74, RAW_DATA!A:A, 0)) = "",
     "",
     INDEX(RAW_DATA!P:P, MATCH(A74, RAW_DATA!A:A, 0))
  ),
  ""
)</f>
        <v>219</v>
      </c>
      <c r="H74" s="107" t="str">
        <f t="array" ref="H74">IFERROR(
  IF(
    ISNUMBER(MATCH(A74, RAW_DATA!A:A, 0)),
    IF(
      OR(
        INDEX(RAW_DATA!P:P, MATCH(A74, RAW_DATA!A:A, 0)) = "",
        INDEX(RAW_DATA!W:W, MATCH(A74, RAW_DATA!A:A, 0)) = "UNPAID"
      ),
      "",
      INDEX(RAW_DATA!V:V, MATCH(A74, RAW_DATA!A:A, 0))
    ),
    ""
  ),
  ""
)</f>
        <v/>
      </c>
      <c r="I74" s="108" t="str">
        <f t="array" ref="I74">IFERROR(
  IF(
    OR(
      INDEX(RAW_DATA!P:P, MATCH(A74, RAW_DATA!A:A, 0)) = "",
      INDEX(RAW_DATA!W:W, MATCH(A74, RAW_DATA!A:A, 0)) = "UNPAID"
    ),
    "",
    INDEX(RAW_DATA!S:S, MATCH(A74, RAW_DATA!A:A, 0))
  ),
  ""
)</f>
        <v/>
      </c>
      <c r="J74" s="93" t="str">
        <f t="array" ref="J74">IFERROR(
  IF(
    INDEX(RAW_DATA!P:P, MATCH(A74, RAW_DATA!A:A, 0)) = "",
    "Not Billed",
    INDEX(RAW_DATA!W:W, MATCH(A74, RAW_DATA!A:A, 0))
  ),
  "Not Billed"
)</f>
        <v>UNPAID</v>
      </c>
      <c r="K74" s="93" t="s">
        <v>1085</v>
      </c>
      <c r="L74" s="109">
        <v>45140</v>
      </c>
      <c r="M74" s="92"/>
      <c r="N74" s="92"/>
      <c r="O74" s="92"/>
      <c r="P74" s="92"/>
      <c r="Q74" s="92"/>
      <c r="R74" s="92"/>
      <c r="S74" s="92"/>
      <c r="T74" s="92"/>
      <c r="U74" s="92"/>
      <c r="V74" s="92"/>
      <c r="W74" s="92"/>
      <c r="X74" s="92"/>
      <c r="Y74" s="92"/>
      <c r="Z74" s="92"/>
    </row>
    <row r="75" spans="1:26" ht="27.75" customHeight="1">
      <c r="A75" s="92" t="str">
        <f t="shared" si="0"/>
        <v>23S-074</v>
      </c>
      <c r="B75" s="106" t="s">
        <v>1149</v>
      </c>
      <c r="C75" s="93" t="s">
        <v>1014</v>
      </c>
      <c r="D75" s="93">
        <v>88746</v>
      </c>
      <c r="E75" s="93">
        <v>135693</v>
      </c>
      <c r="F75" s="93" t="s">
        <v>1043</v>
      </c>
      <c r="G75" s="93" t="str">
        <f t="array" ref="G75">IFERROR(
  IF(INDEX(RAW_DATA!P:P, MATCH(A75, RAW_DATA!A:A, 0)) = "",
     "",
     INDEX(RAW_DATA!P:P, MATCH(A75, RAW_DATA!A:A, 0))
  ),
  ""
)</f>
        <v/>
      </c>
      <c r="H75" s="107" t="str">
        <f t="array" ref="H75">IFERROR(
  IF(
    ISNUMBER(MATCH(A75, RAW_DATA!A:A, 0)),
    IF(
      OR(
        INDEX(RAW_DATA!P:P, MATCH(A75, RAW_DATA!A:A, 0)) = "",
        INDEX(RAW_DATA!W:W, MATCH(A75, RAW_DATA!A:A, 0)) = "UNPAID"
      ),
      "",
      INDEX(RAW_DATA!V:V, MATCH(A75, RAW_DATA!A:A, 0))
    ),
    ""
  ),
  ""
)</f>
        <v/>
      </c>
      <c r="I75" s="108" t="str">
        <f t="array" ref="I75">IFERROR(
  IF(
    OR(
      INDEX(RAW_DATA!P:P, MATCH(A75, RAW_DATA!A:A, 0)) = "",
      INDEX(RAW_DATA!W:W, MATCH(A75, RAW_DATA!A:A, 0)) = "UNPAID"
    ),
    "",
    INDEX(RAW_DATA!S:S, MATCH(A75, RAW_DATA!A:A, 0))
  ),
  ""
)</f>
        <v/>
      </c>
      <c r="J75" s="93" t="str">
        <f t="array" ref="J75">IFERROR(
  IF(
    INDEX(RAW_DATA!P:P, MATCH(A75, RAW_DATA!A:A, 0)) = "",
    "Not Billed",
    INDEX(RAW_DATA!W:W, MATCH(A75, RAW_DATA!A:A, 0))
  ),
  "Not Billed"
)</f>
        <v>Not Billed</v>
      </c>
      <c r="K75" s="93" t="s">
        <v>1085</v>
      </c>
      <c r="L75" s="109">
        <v>45145</v>
      </c>
      <c r="M75" s="92"/>
      <c r="N75" s="92"/>
      <c r="O75" s="92"/>
      <c r="P75" s="92"/>
      <c r="Q75" s="92"/>
      <c r="R75" s="92"/>
      <c r="S75" s="92"/>
      <c r="T75" s="92"/>
      <c r="U75" s="92"/>
      <c r="V75" s="92"/>
      <c r="W75" s="92"/>
      <c r="X75" s="92"/>
      <c r="Y75" s="92"/>
      <c r="Z75" s="92"/>
    </row>
    <row r="76" spans="1:26" ht="27.75" customHeight="1">
      <c r="A76" s="92" t="str">
        <f t="shared" si="0"/>
        <v>23S-075</v>
      </c>
      <c r="B76" s="106" t="s">
        <v>1146</v>
      </c>
      <c r="C76" s="93" t="s">
        <v>1014</v>
      </c>
      <c r="D76" s="93">
        <v>88936</v>
      </c>
      <c r="E76" s="93">
        <v>135919</v>
      </c>
      <c r="F76" s="93" t="s">
        <v>1090</v>
      </c>
      <c r="G76" s="93" t="str">
        <f t="array" ref="G76">IFERROR(
  IF(INDEX(RAW_DATA!P:P, MATCH(A76, RAW_DATA!A:A, 0)) = "",
     "",
     INDEX(RAW_DATA!P:P, MATCH(A76, RAW_DATA!A:A, 0))
  ),
  ""
)</f>
        <v/>
      </c>
      <c r="H76" s="107" t="str">
        <f t="array" ref="H76">IFERROR(
  IF(
    ISNUMBER(MATCH(A76, RAW_DATA!A:A, 0)),
    IF(
      OR(
        INDEX(RAW_DATA!P:P, MATCH(A76, RAW_DATA!A:A, 0)) = "",
        INDEX(RAW_DATA!W:W, MATCH(A76, RAW_DATA!A:A, 0)) = "UNPAID"
      ),
      "",
      INDEX(RAW_DATA!V:V, MATCH(A76, RAW_DATA!A:A, 0))
    ),
    ""
  ),
  ""
)</f>
        <v/>
      </c>
      <c r="I76" s="108" t="str">
        <f t="array" ref="I76">IFERROR(
  IF(
    OR(
      INDEX(RAW_DATA!P:P, MATCH(A76, RAW_DATA!A:A, 0)) = "",
      INDEX(RAW_DATA!W:W, MATCH(A76, RAW_DATA!A:A, 0)) = "UNPAID"
    ),
    "",
    INDEX(RAW_DATA!S:S, MATCH(A76, RAW_DATA!A:A, 0))
  ),
  ""
)</f>
        <v/>
      </c>
      <c r="J76" s="93" t="str">
        <f t="array" ref="J76">IFERROR(
  IF(
    INDEX(RAW_DATA!P:P, MATCH(A76, RAW_DATA!A:A, 0)) = "",
    "Not Billed",
    INDEX(RAW_DATA!W:W, MATCH(A76, RAW_DATA!A:A, 0))
  ),
  "Not Billed"
)</f>
        <v>Not Billed</v>
      </c>
      <c r="K76" s="93" t="s">
        <v>1085</v>
      </c>
      <c r="L76" s="109">
        <v>45152</v>
      </c>
      <c r="M76" s="92"/>
      <c r="N76" s="92" t="s">
        <v>1150</v>
      </c>
      <c r="O76" s="92"/>
      <c r="P76" s="92"/>
      <c r="Q76" s="92"/>
      <c r="R76" s="92"/>
      <c r="S76" s="92"/>
      <c r="T76" s="92"/>
      <c r="U76" s="92"/>
      <c r="V76" s="92"/>
      <c r="W76" s="92"/>
      <c r="X76" s="92"/>
      <c r="Y76" s="92"/>
      <c r="Z76" s="92"/>
    </row>
    <row r="77" spans="1:26" ht="27.75" customHeight="1">
      <c r="A77" s="92" t="str">
        <f t="shared" si="0"/>
        <v>23S-076</v>
      </c>
      <c r="B77" s="106" t="s">
        <v>1151</v>
      </c>
      <c r="C77" s="93" t="s">
        <v>1014</v>
      </c>
      <c r="D77" s="93">
        <v>88616</v>
      </c>
      <c r="E77" s="93">
        <v>135640</v>
      </c>
      <c r="F77" s="93" t="s">
        <v>1046</v>
      </c>
      <c r="G77" s="93" t="str">
        <f t="array" ref="G77">IFERROR(
  IF(INDEX(RAW_DATA!P:P, MATCH(A77, RAW_DATA!A:A, 0)) = "",
     "",
     INDEX(RAW_DATA!P:P, MATCH(A77, RAW_DATA!A:A, 0))
  ),
  ""
)</f>
        <v/>
      </c>
      <c r="H77" s="107" t="str">
        <f t="array" ref="H77">IFERROR(
  IF(
    ISNUMBER(MATCH(A77, RAW_DATA!A:A, 0)),
    IF(
      OR(
        INDEX(RAW_DATA!P:P, MATCH(A77, RAW_DATA!A:A, 0)) = "",
        INDEX(RAW_DATA!W:W, MATCH(A77, RAW_DATA!A:A, 0)) = "UNPAID"
      ),
      "",
      INDEX(RAW_DATA!V:V, MATCH(A77, RAW_DATA!A:A, 0))
    ),
    ""
  ),
  ""
)</f>
        <v/>
      </c>
      <c r="I77" s="108" t="str">
        <f t="array" ref="I77">IFERROR(
  IF(
    OR(
      INDEX(RAW_DATA!P:P, MATCH(A77, RAW_DATA!A:A, 0)) = "",
      INDEX(RAW_DATA!W:W, MATCH(A77, RAW_DATA!A:A, 0)) = "UNPAID"
    ),
    "",
    INDEX(RAW_DATA!S:S, MATCH(A77, RAW_DATA!A:A, 0))
  ),
  ""
)</f>
        <v/>
      </c>
      <c r="J77" s="93" t="str">
        <f t="array" ref="J77">IFERROR(
  IF(
    INDEX(RAW_DATA!P:P, MATCH(A77, RAW_DATA!A:A, 0)) = "",
    "Not Billed",
    INDEX(RAW_DATA!W:W, MATCH(A77, RAW_DATA!A:A, 0))
  ),
  "Not Billed"
)</f>
        <v>Not Billed</v>
      </c>
      <c r="K77" s="93" t="s">
        <v>1085</v>
      </c>
      <c r="L77" s="109">
        <v>45152</v>
      </c>
      <c r="M77" s="92"/>
      <c r="N77" s="92"/>
      <c r="O77" s="92"/>
      <c r="P77" s="92"/>
      <c r="Q77" s="92"/>
      <c r="R77" s="92"/>
      <c r="S77" s="92"/>
      <c r="T77" s="92"/>
      <c r="U77" s="92"/>
      <c r="V77" s="92"/>
      <c r="W77" s="92"/>
      <c r="X77" s="92"/>
      <c r="Y77" s="92"/>
      <c r="Z77" s="92"/>
    </row>
    <row r="78" spans="1:26" ht="27.75" customHeight="1">
      <c r="A78" s="92" t="str">
        <f t="shared" si="0"/>
        <v>23S-077</v>
      </c>
      <c r="B78" s="106" t="s">
        <v>1152</v>
      </c>
      <c r="C78" s="93" t="s">
        <v>1014</v>
      </c>
      <c r="D78" s="93">
        <v>88352</v>
      </c>
      <c r="E78" s="93">
        <v>135531</v>
      </c>
      <c r="F78" s="93" t="s">
        <v>1046</v>
      </c>
      <c r="G78" s="93">
        <f t="array" ref="G78">IFERROR(
  IF(INDEX(RAW_DATA!P:P, MATCH(A78, RAW_DATA!A:A, 0)) = "",
     "",
     INDEX(RAW_DATA!P:P, MATCH(A78, RAW_DATA!A:A, 0))
  ),
  ""
)</f>
        <v>152</v>
      </c>
      <c r="H78" s="107">
        <f t="array" ref="H78">IFERROR(
  IF(
    ISNUMBER(MATCH(A78, RAW_DATA!A:A, 0)),
    IF(
      OR(
        INDEX(RAW_DATA!P:P, MATCH(A78, RAW_DATA!A:A, 0)) = "",
        INDEX(RAW_DATA!W:W, MATCH(A78, RAW_DATA!A:A, 0)) = "UNPAID"
      ),
      "",
      INDEX(RAW_DATA!V:V, MATCH(A78, RAW_DATA!A:A, 0))
    ),
    ""
  ),
  ""
)</f>
        <v>45813</v>
      </c>
      <c r="I78" s="108">
        <f t="array" ref="I78">IFERROR(
  IF(
    OR(
      INDEX(RAW_DATA!P:P, MATCH(A78, RAW_DATA!A:A, 0)) = "",
      INDEX(RAW_DATA!W:W, MATCH(A78, RAW_DATA!A:A, 0)) = "UNPAID"
    ),
    "",
    INDEX(RAW_DATA!S:S, MATCH(A78, RAW_DATA!A:A, 0))
  ),
  ""
)</f>
        <v>27200.01</v>
      </c>
      <c r="J78" s="93" t="str">
        <f t="array" ref="J78">IFERROR(
  IF(
    INDEX(RAW_DATA!P:P, MATCH(A78, RAW_DATA!A:A, 0)) = "",
    "Not Billed",
    INDEX(RAW_DATA!W:W, MATCH(A78, RAW_DATA!A:A, 0))
  ),
  "Not Billed"
)</f>
        <v>PAID</v>
      </c>
      <c r="K78" s="93" t="s">
        <v>1085</v>
      </c>
      <c r="L78" s="109">
        <v>45152</v>
      </c>
      <c r="M78" s="92"/>
      <c r="N78" s="92"/>
      <c r="O78" s="92"/>
      <c r="P78" s="92"/>
      <c r="Q78" s="92"/>
      <c r="R78" s="92"/>
      <c r="S78" s="92"/>
      <c r="T78" s="92"/>
      <c r="U78" s="92"/>
      <c r="V78" s="92"/>
      <c r="W78" s="92"/>
      <c r="X78" s="92"/>
      <c r="Y78" s="92"/>
      <c r="Z78" s="92"/>
    </row>
    <row r="79" spans="1:26" ht="27.75" customHeight="1">
      <c r="A79" s="92" t="str">
        <f t="shared" si="0"/>
        <v>23S-078</v>
      </c>
      <c r="B79" s="106" t="s">
        <v>1153</v>
      </c>
      <c r="C79" s="93" t="s">
        <v>28</v>
      </c>
      <c r="D79" s="93">
        <v>88870</v>
      </c>
      <c r="E79" s="93" t="s">
        <v>1154</v>
      </c>
      <c r="F79" s="93" t="s">
        <v>1039</v>
      </c>
      <c r="G79" s="93" t="str">
        <f t="array" ref="G79">IFERROR(
  IF(INDEX(RAW_DATA!P:P, MATCH(A79, RAW_DATA!A:A, 0)) = "",
     "",
     INDEX(RAW_DATA!P:P, MATCH(A79, RAW_DATA!A:A, 0))
  ),
  ""
)</f>
        <v/>
      </c>
      <c r="H79" s="107" t="str">
        <f t="array" ref="H79">IFERROR(
  IF(
    ISNUMBER(MATCH(A79, RAW_DATA!A:A, 0)),
    IF(
      OR(
        INDEX(RAW_DATA!P:P, MATCH(A79, RAW_DATA!A:A, 0)) = "",
        INDEX(RAW_DATA!W:W, MATCH(A79, RAW_DATA!A:A, 0)) = "UNPAID"
      ),
      "",
      INDEX(RAW_DATA!V:V, MATCH(A79, RAW_DATA!A:A, 0))
    ),
    ""
  ),
  ""
)</f>
        <v/>
      </c>
      <c r="I79" s="108" t="str">
        <f t="array" ref="I79">IFERROR(
  IF(
    OR(
      INDEX(RAW_DATA!P:P, MATCH(A79, RAW_DATA!A:A, 0)) = "",
      INDEX(RAW_DATA!W:W, MATCH(A79, RAW_DATA!A:A, 0)) = "UNPAID"
    ),
    "",
    INDEX(RAW_DATA!S:S, MATCH(A79, RAW_DATA!A:A, 0))
  ),
  ""
)</f>
        <v/>
      </c>
      <c r="J79" s="93" t="str">
        <f t="array" ref="J79">IFERROR(
  IF(
    INDEX(RAW_DATA!P:P, MATCH(A79, RAW_DATA!A:A, 0)) = "",
    "Not Billed",
    INDEX(RAW_DATA!W:W, MATCH(A79, RAW_DATA!A:A, 0))
  ),
  "Not Billed"
)</f>
        <v>Not Billed</v>
      </c>
      <c r="K79" s="93" t="s">
        <v>1085</v>
      </c>
      <c r="L79" s="109">
        <v>45153</v>
      </c>
      <c r="M79" s="92"/>
      <c r="N79" s="92"/>
      <c r="O79" s="92"/>
      <c r="P79" s="92"/>
      <c r="Q79" s="92"/>
      <c r="R79" s="92"/>
      <c r="S79" s="92"/>
      <c r="T79" s="92"/>
      <c r="U79" s="92"/>
      <c r="V79" s="92"/>
      <c r="W79" s="92"/>
      <c r="X79" s="92"/>
      <c r="Y79" s="92"/>
      <c r="Z79" s="92"/>
    </row>
    <row r="80" spans="1:26" ht="27.75" customHeight="1">
      <c r="A80" s="92" t="str">
        <f t="shared" si="0"/>
        <v>23S-079</v>
      </c>
      <c r="B80" s="106" t="s">
        <v>1155</v>
      </c>
      <c r="C80" s="93" t="s">
        <v>1014</v>
      </c>
      <c r="D80" s="93">
        <v>89110</v>
      </c>
      <c r="E80" s="93">
        <v>136064</v>
      </c>
      <c r="F80" s="93" t="s">
        <v>1156</v>
      </c>
      <c r="G80" s="93">
        <f t="array" ref="G80">IFERROR(
  IF(INDEX(RAW_DATA!P:P, MATCH(A80, RAW_DATA!A:A, 0)) = "",
     "",
     INDEX(RAW_DATA!P:P, MATCH(A80, RAW_DATA!A:A, 0))
  ),
  ""
)</f>
        <v>157</v>
      </c>
      <c r="H80" s="107">
        <f t="array" ref="H80">IFERROR(
  IF(
    ISNUMBER(MATCH(A80, RAW_DATA!A:A, 0)),
    IF(
      OR(
        INDEX(RAW_DATA!P:P, MATCH(A80, RAW_DATA!A:A, 0)) = "",
        INDEX(RAW_DATA!W:W, MATCH(A80, RAW_DATA!A:A, 0)) = "UNPAID"
      ),
      "",
      INDEX(RAW_DATA!V:V, MATCH(A80, RAW_DATA!A:A, 0))
    ),
    ""
  ),
  ""
)</f>
        <v>24201.38</v>
      </c>
      <c r="I80" s="108">
        <f t="array" ref="I80">IFERROR(
  IF(
    OR(
      INDEX(RAW_DATA!P:P, MATCH(A80, RAW_DATA!A:A, 0)) = "",
      INDEX(RAW_DATA!W:W, MATCH(A80, RAW_DATA!A:A, 0)) = "UNPAID"
    ),
    "",
    INDEX(RAW_DATA!S:S, MATCH(A80, RAW_DATA!A:A, 0))
  ),
  ""
)</f>
        <v>24201.38</v>
      </c>
      <c r="J80" s="93" t="str">
        <f t="array" ref="J80">IFERROR(
  IF(
    INDEX(RAW_DATA!P:P, MATCH(A80, RAW_DATA!A:A, 0)) = "",
    "Not Billed",
    INDEX(RAW_DATA!W:W, MATCH(A80, RAW_DATA!A:A, 0))
  ),
  "Not Billed"
)</f>
        <v>PAID</v>
      </c>
      <c r="K80" s="93" t="s">
        <v>1085</v>
      </c>
      <c r="L80" s="109">
        <v>45154</v>
      </c>
      <c r="M80" s="92"/>
      <c r="N80" s="92"/>
      <c r="O80" s="92"/>
      <c r="P80" s="92"/>
      <c r="Q80" s="92"/>
      <c r="R80" s="92"/>
      <c r="S80" s="92"/>
      <c r="T80" s="92"/>
      <c r="U80" s="92"/>
      <c r="V80" s="92"/>
      <c r="W80" s="92"/>
      <c r="X80" s="92"/>
      <c r="Y80" s="92"/>
      <c r="Z80" s="92"/>
    </row>
    <row r="81" spans="1:26" ht="27.75" customHeight="1">
      <c r="A81" s="92" t="str">
        <f t="shared" si="0"/>
        <v>23S-080</v>
      </c>
      <c r="B81" s="106" t="s">
        <v>1157</v>
      </c>
      <c r="C81" s="93" t="s">
        <v>1014</v>
      </c>
      <c r="D81" s="93"/>
      <c r="E81" s="93"/>
      <c r="F81" s="93" t="s">
        <v>1156</v>
      </c>
      <c r="G81" s="93">
        <f t="array" ref="G81">IFERROR(
  IF(INDEX(RAW_DATA!P:P, MATCH(A81, RAW_DATA!A:A, 0)) = "",
     "",
     INDEX(RAW_DATA!P:P, MATCH(A81, RAW_DATA!A:A, 0))
  ),
  ""
)</f>
        <v>126</v>
      </c>
      <c r="H81" s="107">
        <f t="array" ref="H81">IFERROR(
  IF(
    ISNUMBER(MATCH(A81, RAW_DATA!A:A, 0)),
    IF(
      OR(
        INDEX(RAW_DATA!P:P, MATCH(A81, RAW_DATA!A:A, 0)) = "",
        INDEX(RAW_DATA!W:W, MATCH(A81, RAW_DATA!A:A, 0)) = "UNPAID"
      ),
      "",
      INDEX(RAW_DATA!V:V, MATCH(A81, RAW_DATA!A:A, 0))
    ),
    ""
  ),
  ""
)</f>
        <v>45532</v>
      </c>
      <c r="I81" s="108">
        <f t="array" ref="I81">IFERROR(
  IF(
    OR(
      INDEX(RAW_DATA!P:P, MATCH(A81, RAW_DATA!A:A, 0)) = "",
      INDEX(RAW_DATA!W:W, MATCH(A81, RAW_DATA!A:A, 0)) = "UNPAID"
    ),
    "",
    INDEX(RAW_DATA!S:S, MATCH(A81, RAW_DATA!A:A, 0))
  ),
  ""
)</f>
        <v>2964.88</v>
      </c>
      <c r="J81" s="93" t="str">
        <f t="array" ref="J81">IFERROR(
  IF(
    INDEX(RAW_DATA!P:P, MATCH(A81, RAW_DATA!A:A, 0)) = "",
    "Not Billed",
    INDEX(RAW_DATA!W:W, MATCH(A81, RAW_DATA!A:A, 0))
  ),
  "Not Billed"
)</f>
        <v>PAID</v>
      </c>
      <c r="K81" s="93" t="s">
        <v>1085</v>
      </c>
      <c r="L81" s="109">
        <v>45168</v>
      </c>
      <c r="M81" s="92"/>
      <c r="N81" s="92" t="s">
        <v>1042</v>
      </c>
      <c r="O81" s="92"/>
      <c r="P81" s="92"/>
      <c r="Q81" s="92"/>
      <c r="R81" s="92"/>
      <c r="S81" s="92"/>
      <c r="T81" s="92"/>
      <c r="U81" s="92"/>
      <c r="V81" s="92"/>
      <c r="W81" s="92"/>
      <c r="X81" s="92"/>
      <c r="Y81" s="92"/>
      <c r="Z81" s="92"/>
    </row>
    <row r="82" spans="1:26" ht="27.75" customHeight="1">
      <c r="A82" s="92" t="str">
        <f t="shared" si="0"/>
        <v>23S-081</v>
      </c>
      <c r="B82" s="106" t="s">
        <v>1158</v>
      </c>
      <c r="C82" s="93" t="s">
        <v>1014</v>
      </c>
      <c r="D82" s="93">
        <v>88907</v>
      </c>
      <c r="E82" s="93">
        <v>135899</v>
      </c>
      <c r="F82" s="93" t="s">
        <v>1049</v>
      </c>
      <c r="G82" s="93" t="str">
        <f t="array" ref="G82">IFERROR(
  IF(INDEX(RAW_DATA!P:P, MATCH(A82, RAW_DATA!A:A, 0)) = "",
     "",
     INDEX(RAW_DATA!P:P, MATCH(A82, RAW_DATA!A:A, 0))
  ),
  ""
)</f>
        <v/>
      </c>
      <c r="H82" s="107" t="str">
        <f t="array" ref="H82">IFERROR(
  IF(
    ISNUMBER(MATCH(A82, RAW_DATA!A:A, 0)),
    IF(
      OR(
        INDEX(RAW_DATA!P:P, MATCH(A82, RAW_DATA!A:A, 0)) = "",
        INDEX(RAW_DATA!W:W, MATCH(A82, RAW_DATA!A:A, 0)) = "UNPAID"
      ),
      "",
      INDEX(RAW_DATA!V:V, MATCH(A82, RAW_DATA!A:A, 0))
    ),
    ""
  ),
  ""
)</f>
        <v/>
      </c>
      <c r="I82" s="108" t="str">
        <f t="array" ref="I82">IFERROR(
  IF(
    OR(
      INDEX(RAW_DATA!P:P, MATCH(A82, RAW_DATA!A:A, 0)) = "",
      INDEX(RAW_DATA!W:W, MATCH(A82, RAW_DATA!A:A, 0)) = "UNPAID"
    ),
    "",
    INDEX(RAW_DATA!S:S, MATCH(A82, RAW_DATA!A:A, 0))
  ),
  ""
)</f>
        <v/>
      </c>
      <c r="J82" s="93" t="str">
        <f t="array" ref="J82">IFERROR(
  IF(
    INDEX(RAW_DATA!P:P, MATCH(A82, RAW_DATA!A:A, 0)) = "",
    "Not Billed",
    INDEX(RAW_DATA!W:W, MATCH(A82, RAW_DATA!A:A, 0))
  ),
  "Not Billed"
)</f>
        <v>Not Billed</v>
      </c>
      <c r="K82" s="93" t="s">
        <v>1085</v>
      </c>
      <c r="L82" s="92"/>
      <c r="M82" s="92"/>
      <c r="N82" s="92"/>
      <c r="O82" s="92"/>
      <c r="P82" s="92"/>
      <c r="Q82" s="92"/>
      <c r="R82" s="92"/>
      <c r="S82" s="92"/>
      <c r="T82" s="92"/>
      <c r="U82" s="92"/>
      <c r="V82" s="92"/>
      <c r="W82" s="92"/>
      <c r="X82" s="92"/>
      <c r="Y82" s="92"/>
      <c r="Z82" s="92"/>
    </row>
    <row r="83" spans="1:26" ht="27.75" customHeight="1">
      <c r="A83" s="92" t="str">
        <f t="shared" si="0"/>
        <v>23S-082</v>
      </c>
      <c r="B83" s="106" t="s">
        <v>1159</v>
      </c>
      <c r="C83" s="93" t="s">
        <v>1014</v>
      </c>
      <c r="D83" s="93"/>
      <c r="E83" s="93"/>
      <c r="F83" s="93" t="s">
        <v>1041</v>
      </c>
      <c r="G83" s="93" t="str">
        <f t="array" ref="G83">IFERROR(
  IF(INDEX(RAW_DATA!P:P, MATCH(A83, RAW_DATA!A:A, 0)) = "",
     "",
     INDEX(RAW_DATA!P:P, MATCH(A83, RAW_DATA!A:A, 0))
  ),
  ""
)</f>
        <v/>
      </c>
      <c r="H83" s="107" t="str">
        <f t="array" ref="H83">IFERROR(
  IF(
    ISNUMBER(MATCH(A83, RAW_DATA!A:A, 0)),
    IF(
      OR(
        INDEX(RAW_DATA!P:P, MATCH(A83, RAW_DATA!A:A, 0)) = "",
        INDEX(RAW_DATA!W:W, MATCH(A83, RAW_DATA!A:A, 0)) = "UNPAID"
      ),
      "",
      INDEX(RAW_DATA!V:V, MATCH(A83, RAW_DATA!A:A, 0))
    ),
    ""
  ),
  ""
)</f>
        <v/>
      </c>
      <c r="I83" s="108" t="str">
        <f t="array" ref="I83">IFERROR(
  IF(
    OR(
      INDEX(RAW_DATA!P:P, MATCH(A83, RAW_DATA!A:A, 0)) = "",
      INDEX(RAW_DATA!W:W, MATCH(A83, RAW_DATA!A:A, 0)) = "UNPAID"
    ),
    "",
    INDEX(RAW_DATA!S:S, MATCH(A83, RAW_DATA!A:A, 0))
  ),
  ""
)</f>
        <v/>
      </c>
      <c r="J83" s="93" t="str">
        <f t="array" ref="J83">IFERROR(
  IF(
    INDEX(RAW_DATA!P:P, MATCH(A83, RAW_DATA!A:A, 0)) = "",
    "Not Billed",
    INDEX(RAW_DATA!W:W, MATCH(A83, RAW_DATA!A:A, 0))
  ),
  "Not Billed"
)</f>
        <v>Not Billed</v>
      </c>
      <c r="K83" s="93" t="s">
        <v>1085</v>
      </c>
      <c r="L83" s="109">
        <v>45174</v>
      </c>
      <c r="M83" s="92"/>
      <c r="N83" s="92" t="s">
        <v>1042</v>
      </c>
      <c r="O83" s="92"/>
      <c r="P83" s="92"/>
      <c r="Q83" s="92"/>
      <c r="R83" s="92"/>
      <c r="S83" s="92"/>
      <c r="T83" s="92"/>
      <c r="U83" s="92"/>
      <c r="V83" s="92"/>
      <c r="W83" s="92"/>
      <c r="X83" s="92"/>
      <c r="Y83" s="92"/>
      <c r="Z83" s="92"/>
    </row>
    <row r="84" spans="1:26" ht="27.75" customHeight="1">
      <c r="A84" s="92" t="str">
        <f t="shared" si="0"/>
        <v>23S-083</v>
      </c>
      <c r="B84" s="106" t="s">
        <v>1160</v>
      </c>
      <c r="C84" s="93" t="s">
        <v>1014</v>
      </c>
      <c r="D84" s="93"/>
      <c r="E84" s="93"/>
      <c r="F84" s="93"/>
      <c r="G84" s="93" t="str">
        <f t="array" ref="G84">IFERROR(
  IF(INDEX(RAW_DATA!P:P, MATCH(A84, RAW_DATA!A:A, 0)) = "",
     "",
     INDEX(RAW_DATA!P:P, MATCH(A84, RAW_DATA!A:A, 0))
  ),
  ""
)</f>
        <v/>
      </c>
      <c r="H84" s="107" t="str">
        <f t="array" ref="H84">IFERROR(
  IF(
    ISNUMBER(MATCH(A84, RAW_DATA!A:A, 0)),
    IF(
      OR(
        INDEX(RAW_DATA!P:P, MATCH(A84, RAW_DATA!A:A, 0)) = "",
        INDEX(RAW_DATA!W:W, MATCH(A84, RAW_DATA!A:A, 0)) = "UNPAID"
      ),
      "",
      INDEX(RAW_DATA!V:V, MATCH(A84, RAW_DATA!A:A, 0))
    ),
    ""
  ),
  ""
)</f>
        <v/>
      </c>
      <c r="I84" s="108" t="str">
        <f t="array" ref="I84">IFERROR(
  IF(
    OR(
      INDEX(RAW_DATA!P:P, MATCH(A84, RAW_DATA!A:A, 0)) = "",
      INDEX(RAW_DATA!W:W, MATCH(A84, RAW_DATA!A:A, 0)) = "UNPAID"
    ),
    "",
    INDEX(RAW_DATA!S:S, MATCH(A84, RAW_DATA!A:A, 0))
  ),
  ""
)</f>
        <v/>
      </c>
      <c r="J84" s="93" t="str">
        <f t="array" ref="J84">IFERROR(
  IF(
    INDEX(RAW_DATA!P:P, MATCH(A84, RAW_DATA!A:A, 0)) = "",
    "Not Billed",
    INDEX(RAW_DATA!W:W, MATCH(A84, RAW_DATA!A:A, 0))
  ),
  "Not Billed"
)</f>
        <v>Not Billed</v>
      </c>
      <c r="K84" s="93" t="s">
        <v>1085</v>
      </c>
      <c r="L84" s="92"/>
      <c r="M84" s="92"/>
      <c r="N84" s="92"/>
      <c r="O84" s="92"/>
      <c r="P84" s="92"/>
      <c r="Q84" s="92"/>
      <c r="R84" s="92"/>
      <c r="S84" s="92"/>
      <c r="T84" s="92"/>
      <c r="U84" s="92"/>
      <c r="V84" s="92"/>
      <c r="W84" s="92"/>
      <c r="X84" s="92"/>
      <c r="Y84" s="92"/>
      <c r="Z84" s="92"/>
    </row>
    <row r="85" spans="1:26" ht="27.75" customHeight="1">
      <c r="A85" s="92" t="str">
        <f t="shared" si="0"/>
        <v>23S-084</v>
      </c>
      <c r="B85" s="106" t="s">
        <v>1161</v>
      </c>
      <c r="C85" s="93" t="s">
        <v>1014</v>
      </c>
      <c r="D85" s="93">
        <v>89302</v>
      </c>
      <c r="E85" s="93">
        <v>137053</v>
      </c>
      <c r="F85" s="93" t="s">
        <v>1090</v>
      </c>
      <c r="G85" s="93" t="str">
        <f t="array" ref="G85">IFERROR(
  IF(INDEX(RAW_DATA!P:P, MATCH(A85, RAW_DATA!A:A, 0)) = "",
     "",
     INDEX(RAW_DATA!P:P, MATCH(A85, RAW_DATA!A:A, 0))
  ),
  ""
)</f>
        <v/>
      </c>
      <c r="H85" s="107" t="str">
        <f t="array" ref="H85">IFERROR(
  IF(
    ISNUMBER(MATCH(A85, RAW_DATA!A:A, 0)),
    IF(
      OR(
        INDEX(RAW_DATA!P:P, MATCH(A85, RAW_DATA!A:A, 0)) = "",
        INDEX(RAW_DATA!W:W, MATCH(A85, RAW_DATA!A:A, 0)) = "UNPAID"
      ),
      "",
      INDEX(RAW_DATA!V:V, MATCH(A85, RAW_DATA!A:A, 0))
    ),
    ""
  ),
  ""
)</f>
        <v/>
      </c>
      <c r="I85" s="108" t="str">
        <f t="array" ref="I85">IFERROR(
  IF(
    OR(
      INDEX(RAW_DATA!P:P, MATCH(A85, RAW_DATA!A:A, 0)) = "",
      INDEX(RAW_DATA!W:W, MATCH(A85, RAW_DATA!A:A, 0)) = "UNPAID"
    ),
    "",
    INDEX(RAW_DATA!S:S, MATCH(A85, RAW_DATA!A:A, 0))
  ),
  ""
)</f>
        <v/>
      </c>
      <c r="J85" s="93" t="str">
        <f t="array" ref="J85">IFERROR(
  IF(
    INDEX(RAW_DATA!P:P, MATCH(A85, RAW_DATA!A:A, 0)) = "",
    "Not Billed",
    INDEX(RAW_DATA!W:W, MATCH(A85, RAW_DATA!A:A, 0))
  ),
  "Not Billed"
)</f>
        <v>Not Billed</v>
      </c>
      <c r="K85" s="93" t="s">
        <v>1085</v>
      </c>
      <c r="L85" s="109">
        <v>45181</v>
      </c>
      <c r="M85" s="92"/>
      <c r="N85" s="92"/>
      <c r="O85" s="92"/>
      <c r="P85" s="92"/>
      <c r="Q85" s="92"/>
      <c r="R85" s="92"/>
      <c r="S85" s="92"/>
      <c r="T85" s="92"/>
      <c r="U85" s="92"/>
      <c r="V85" s="92"/>
      <c r="W85" s="92"/>
      <c r="X85" s="92"/>
      <c r="Y85" s="92"/>
      <c r="Z85" s="92"/>
    </row>
    <row r="86" spans="1:26" ht="27.75" customHeight="1">
      <c r="A86" s="92" t="str">
        <f t="shared" si="0"/>
        <v>23S-085</v>
      </c>
      <c r="B86" s="106" t="s">
        <v>1162</v>
      </c>
      <c r="C86" s="93" t="s">
        <v>1014</v>
      </c>
      <c r="D86" s="93">
        <v>89249</v>
      </c>
      <c r="E86" s="93">
        <v>136110</v>
      </c>
      <c r="F86" s="93" t="s">
        <v>1041</v>
      </c>
      <c r="G86" s="93">
        <f t="array" ref="G86">IFERROR(
  IF(INDEX(RAW_DATA!P:P, MATCH(A86, RAW_DATA!A:A, 0)) = "",
     "",
     INDEX(RAW_DATA!P:P, MATCH(A86, RAW_DATA!A:A, 0))
  ),
  ""
)</f>
        <v>84</v>
      </c>
      <c r="H86" s="107">
        <f t="array" ref="H86">IFERROR(
  IF(
    ISNUMBER(MATCH(A86, RAW_DATA!A:A, 0)),
    IF(
      OR(
        INDEX(RAW_DATA!P:P, MATCH(A86, RAW_DATA!A:A, 0)) = "",
        INDEX(RAW_DATA!W:W, MATCH(A86, RAW_DATA!A:A, 0)) = "UNPAID"
      ),
      "",
      INDEX(RAW_DATA!V:V, MATCH(A86, RAW_DATA!A:A, 0))
    ),
    ""
  ),
  ""
)</f>
        <v>45474</v>
      </c>
      <c r="I86" s="108">
        <f t="array" ref="I86">IFERROR(
  IF(
    OR(
      INDEX(RAW_DATA!P:P, MATCH(A86, RAW_DATA!A:A, 0)) = "",
      INDEX(RAW_DATA!W:W, MATCH(A86, RAW_DATA!A:A, 0)) = "UNPAID"
    ),
    "",
    INDEX(RAW_DATA!S:S, MATCH(A86, RAW_DATA!A:A, 0))
  ),
  ""
)</f>
        <v>11013.5</v>
      </c>
      <c r="J86" s="93" t="str">
        <f t="array" ref="J86">IFERROR(
  IF(
    INDEX(RAW_DATA!P:P, MATCH(A86, RAW_DATA!A:A, 0)) = "",
    "Not Billed",
    INDEX(RAW_DATA!W:W, MATCH(A86, RAW_DATA!A:A, 0))
  ),
  "Not Billed"
)</f>
        <v>PAID</v>
      </c>
      <c r="K86" s="93" t="s">
        <v>1085</v>
      </c>
      <c r="L86" s="109">
        <v>45182</v>
      </c>
      <c r="M86" s="92"/>
      <c r="N86" s="92" t="s">
        <v>1042</v>
      </c>
      <c r="O86" s="92"/>
      <c r="P86" s="92"/>
      <c r="Q86" s="92"/>
      <c r="R86" s="92"/>
      <c r="S86" s="92"/>
      <c r="T86" s="92"/>
      <c r="U86" s="92"/>
      <c r="V86" s="92"/>
      <c r="W86" s="92"/>
      <c r="X86" s="92"/>
      <c r="Y86" s="92"/>
      <c r="Z86" s="92"/>
    </row>
    <row r="87" spans="1:26" ht="27.75" customHeight="1">
      <c r="A87" s="92" t="str">
        <f t="shared" si="0"/>
        <v>23S-086</v>
      </c>
      <c r="B87" s="106" t="s">
        <v>1163</v>
      </c>
      <c r="C87" s="93" t="s">
        <v>1014</v>
      </c>
      <c r="D87" s="93"/>
      <c r="E87" s="93"/>
      <c r="F87" s="93" t="s">
        <v>1046</v>
      </c>
      <c r="G87" s="93">
        <f t="array" ref="G87">IFERROR(
  IF(INDEX(RAW_DATA!P:P, MATCH(A87, RAW_DATA!A:A, 0)) = "",
     "",
     INDEX(RAW_DATA!P:P, MATCH(A87, RAW_DATA!A:A, 0))
  ),
  ""
)</f>
        <v>229</v>
      </c>
      <c r="H87" s="107" t="str">
        <f t="array" ref="H87">IFERROR(
  IF(
    ISNUMBER(MATCH(A87, RAW_DATA!A:A, 0)),
    IF(
      OR(
        INDEX(RAW_DATA!P:P, MATCH(A87, RAW_DATA!A:A, 0)) = "",
        INDEX(RAW_DATA!W:W, MATCH(A87, RAW_DATA!A:A, 0)) = "UNPAID"
      ),
      "",
      INDEX(RAW_DATA!V:V, MATCH(A87, RAW_DATA!A:A, 0))
    ),
    ""
  ),
  ""
)</f>
        <v/>
      </c>
      <c r="I87" s="108" t="str">
        <f t="array" ref="I87">IFERROR(
  IF(
    OR(
      INDEX(RAW_DATA!P:P, MATCH(A87, RAW_DATA!A:A, 0)) = "",
      INDEX(RAW_DATA!W:W, MATCH(A87, RAW_DATA!A:A, 0)) = "UNPAID"
    ),
    "",
    INDEX(RAW_DATA!S:S, MATCH(A87, RAW_DATA!A:A, 0))
  ),
  ""
)</f>
        <v/>
      </c>
      <c r="J87" s="93" t="str">
        <f t="array" ref="J87">IFERROR(
  IF(
    INDEX(RAW_DATA!P:P, MATCH(A87, RAW_DATA!A:A, 0)) = "",
    "Not Billed",
    INDEX(RAW_DATA!W:W, MATCH(A87, RAW_DATA!A:A, 0))
  ),
  "Not Billed"
)</f>
        <v>UNPAID</v>
      </c>
      <c r="K87" s="93" t="s">
        <v>1085</v>
      </c>
      <c r="L87" s="109">
        <v>45183</v>
      </c>
      <c r="M87" s="92"/>
      <c r="N87" s="92" t="s">
        <v>1042</v>
      </c>
      <c r="O87" s="92"/>
      <c r="P87" s="92"/>
      <c r="Q87" s="92"/>
      <c r="R87" s="92"/>
      <c r="S87" s="92"/>
      <c r="T87" s="92"/>
      <c r="U87" s="92"/>
      <c r="V87" s="92"/>
      <c r="W87" s="92"/>
      <c r="X87" s="92"/>
      <c r="Y87" s="92"/>
      <c r="Z87" s="92"/>
    </row>
    <row r="88" spans="1:26" ht="27.75" customHeight="1">
      <c r="A88" s="92" t="str">
        <f t="shared" si="0"/>
        <v>23S-087</v>
      </c>
      <c r="B88" s="106" t="s">
        <v>1164</v>
      </c>
      <c r="C88" s="93" t="s">
        <v>1014</v>
      </c>
      <c r="D88" s="93">
        <v>89196</v>
      </c>
      <c r="E88" s="93">
        <v>136078</v>
      </c>
      <c r="F88" s="93" t="s">
        <v>1156</v>
      </c>
      <c r="G88" s="93">
        <f t="array" ref="G88">IFERROR(
  IF(INDEX(RAW_DATA!P:P, MATCH(A88, RAW_DATA!A:A, 0)) = "",
     "",
     INDEX(RAW_DATA!P:P, MATCH(A88, RAW_DATA!A:A, 0))
  ),
  ""
)</f>
        <v>222</v>
      </c>
      <c r="H88" s="107" t="str">
        <f t="array" ref="H88">IFERROR(
  IF(
    ISNUMBER(MATCH(A88, RAW_DATA!A:A, 0)),
    IF(
      OR(
        INDEX(RAW_DATA!P:P, MATCH(A88, RAW_DATA!A:A, 0)) = "",
        INDEX(RAW_DATA!W:W, MATCH(A88, RAW_DATA!A:A, 0)) = "UNPAID"
      ),
      "",
      INDEX(RAW_DATA!V:V, MATCH(A88, RAW_DATA!A:A, 0))
    ),
    ""
  ),
  ""
)</f>
        <v/>
      </c>
      <c r="I88" s="108" t="str">
        <f t="array" ref="I88">IFERROR(
  IF(
    OR(
      INDEX(RAW_DATA!P:P, MATCH(A88, RAW_DATA!A:A, 0)) = "",
      INDEX(RAW_DATA!W:W, MATCH(A88, RAW_DATA!A:A, 0)) = "UNPAID"
    ),
    "",
    INDEX(RAW_DATA!S:S, MATCH(A88, RAW_DATA!A:A, 0))
  ),
  ""
)</f>
        <v/>
      </c>
      <c r="J88" s="93" t="str">
        <f t="array" ref="J88">IFERROR(
  IF(
    INDEX(RAW_DATA!P:P, MATCH(A88, RAW_DATA!A:A, 0)) = "",
    "Not Billed",
    INDEX(RAW_DATA!W:W, MATCH(A88, RAW_DATA!A:A, 0))
  ),
  "Not Billed"
)</f>
        <v>UNPAID</v>
      </c>
      <c r="K88" s="93" t="s">
        <v>1085</v>
      </c>
      <c r="L88" s="109">
        <v>45184</v>
      </c>
      <c r="M88" s="92"/>
      <c r="N88" s="92"/>
      <c r="O88" s="92"/>
      <c r="P88" s="92"/>
      <c r="Q88" s="92"/>
      <c r="R88" s="92"/>
      <c r="S88" s="92"/>
      <c r="T88" s="92"/>
      <c r="U88" s="92"/>
      <c r="V88" s="92"/>
      <c r="W88" s="92"/>
      <c r="X88" s="92"/>
      <c r="Y88" s="92"/>
      <c r="Z88" s="92"/>
    </row>
    <row r="89" spans="1:26" ht="27.75" customHeight="1">
      <c r="A89" s="92" t="str">
        <f t="shared" si="0"/>
        <v>23S-088</v>
      </c>
      <c r="B89" s="106" t="s">
        <v>1165</v>
      </c>
      <c r="C89" s="93" t="s">
        <v>1014</v>
      </c>
      <c r="D89" s="93"/>
      <c r="E89" s="93"/>
      <c r="F89" s="93" t="s">
        <v>1046</v>
      </c>
      <c r="G89" s="93">
        <f t="array" ref="G89">IFERROR(
  IF(INDEX(RAW_DATA!P:P, MATCH(A89, RAW_DATA!A:A, 0)) = "",
     "",
     INDEX(RAW_DATA!P:P, MATCH(A89, RAW_DATA!A:A, 0))
  ),
  ""
)</f>
        <v>63</v>
      </c>
      <c r="H89" s="107">
        <f t="array" ref="H89">IFERROR(
  IF(
    ISNUMBER(MATCH(A89, RAW_DATA!A:A, 0)),
    IF(
      OR(
        INDEX(RAW_DATA!P:P, MATCH(A89, RAW_DATA!A:A, 0)) = "",
        INDEX(RAW_DATA!W:W, MATCH(A89, RAW_DATA!A:A, 0)) = "UNPAID"
      ),
      "",
      INDEX(RAW_DATA!V:V, MATCH(A89, RAW_DATA!A:A, 0))
    ),
    ""
  ),
  ""
)</f>
        <v>45420</v>
      </c>
      <c r="I89" s="108">
        <f t="array" ref="I89">IFERROR(
  IF(
    OR(
      INDEX(RAW_DATA!P:P, MATCH(A89, RAW_DATA!A:A, 0)) = "",
      INDEX(RAW_DATA!W:W, MATCH(A89, RAW_DATA!A:A, 0)) = "UNPAID"
    ),
    "",
    INDEX(RAW_DATA!S:S, MATCH(A89, RAW_DATA!A:A, 0))
  ),
  ""
)</f>
        <v>5116.55</v>
      </c>
      <c r="J89" s="93" t="str">
        <f t="array" ref="J89">IFERROR(
  IF(
    INDEX(RAW_DATA!P:P, MATCH(A89, RAW_DATA!A:A, 0)) = "",
    "Not Billed",
    INDEX(RAW_DATA!W:W, MATCH(A89, RAW_DATA!A:A, 0))
  ),
  "Not Billed"
)</f>
        <v>PAID</v>
      </c>
      <c r="K89" s="93" t="s">
        <v>1085</v>
      </c>
      <c r="L89" s="109">
        <v>45190</v>
      </c>
      <c r="M89" s="92"/>
      <c r="N89" s="92" t="s">
        <v>1042</v>
      </c>
      <c r="O89" s="92"/>
      <c r="P89" s="92"/>
      <c r="Q89" s="92"/>
      <c r="R89" s="92"/>
      <c r="S89" s="92"/>
      <c r="T89" s="92"/>
      <c r="U89" s="92"/>
      <c r="V89" s="92"/>
      <c r="W89" s="92"/>
      <c r="X89" s="92"/>
      <c r="Y89" s="92"/>
      <c r="Z89" s="92"/>
    </row>
    <row r="90" spans="1:26" ht="27.75" customHeight="1">
      <c r="A90" s="92" t="str">
        <f t="shared" si="0"/>
        <v>23S-089</v>
      </c>
      <c r="B90" s="106" t="s">
        <v>1166</v>
      </c>
      <c r="C90" s="93" t="s">
        <v>1014</v>
      </c>
      <c r="D90" s="93"/>
      <c r="E90" s="93"/>
      <c r="F90" s="93" t="s">
        <v>1052</v>
      </c>
      <c r="G90" s="93">
        <f t="array" ref="G90">IFERROR(
  IF(INDEX(RAW_DATA!P:P, MATCH(A90, RAW_DATA!A:A, 0)) = "",
     "",
     INDEX(RAW_DATA!P:P, MATCH(A90, RAW_DATA!A:A, 0))
  ),
  ""
)</f>
        <v>60</v>
      </c>
      <c r="H90" s="107">
        <f t="array" ref="H90">IFERROR(
  IF(
    ISNUMBER(MATCH(A90, RAW_DATA!A:A, 0)),
    IF(
      OR(
        INDEX(RAW_DATA!P:P, MATCH(A90, RAW_DATA!A:A, 0)) = "",
        INDEX(RAW_DATA!W:W, MATCH(A90, RAW_DATA!A:A, 0)) = "UNPAID"
      ),
      "",
      INDEX(RAW_DATA!V:V, MATCH(A90, RAW_DATA!A:A, 0))
    ),
    ""
  ),
  ""
)</f>
        <v>45384</v>
      </c>
      <c r="I90" s="108">
        <f t="array" ref="I90">IFERROR(
  IF(
    OR(
      INDEX(RAW_DATA!P:P, MATCH(A90, RAW_DATA!A:A, 0)) = "",
      INDEX(RAW_DATA!W:W, MATCH(A90, RAW_DATA!A:A, 0)) = "UNPAID"
    ),
    "",
    INDEX(RAW_DATA!S:S, MATCH(A90, RAW_DATA!A:A, 0))
  ),
  ""
)</f>
        <v>3397.18</v>
      </c>
      <c r="J90" s="93" t="str">
        <f t="array" ref="J90">IFERROR(
  IF(
    INDEX(RAW_DATA!P:P, MATCH(A90, RAW_DATA!A:A, 0)) = "",
    "Not Billed",
    INDEX(RAW_DATA!W:W, MATCH(A90, RAW_DATA!A:A, 0))
  ),
  "Not Billed"
)</f>
        <v>PAID</v>
      </c>
      <c r="K90" s="93" t="s">
        <v>1085</v>
      </c>
      <c r="L90" s="109">
        <v>45190</v>
      </c>
      <c r="M90" s="92"/>
      <c r="N90" s="92" t="s">
        <v>1042</v>
      </c>
      <c r="O90" s="92"/>
      <c r="P90" s="92"/>
      <c r="Q90" s="92"/>
      <c r="R90" s="92"/>
      <c r="S90" s="92"/>
      <c r="T90" s="92"/>
      <c r="U90" s="92"/>
      <c r="V90" s="92"/>
      <c r="W90" s="92"/>
      <c r="X90" s="92"/>
      <c r="Y90" s="92"/>
      <c r="Z90" s="92"/>
    </row>
    <row r="91" spans="1:26" ht="27.75" customHeight="1">
      <c r="A91" s="92" t="str">
        <f t="shared" si="0"/>
        <v>23S-090</v>
      </c>
      <c r="B91" s="106" t="s">
        <v>500</v>
      </c>
      <c r="C91" s="93" t="s">
        <v>1014</v>
      </c>
      <c r="D91" s="93"/>
      <c r="E91" s="93"/>
      <c r="F91" s="93" t="s">
        <v>1041</v>
      </c>
      <c r="G91" s="93" t="str">
        <f t="array" ref="G91">IFERROR(
  IF(INDEX(RAW_DATA!P:P, MATCH(A91, RAW_DATA!A:A, 0)) = "",
     "",
     INDEX(RAW_DATA!P:P, MATCH(A91, RAW_DATA!A:A, 0))
  ),
  ""
)</f>
        <v/>
      </c>
      <c r="H91" s="107" t="str">
        <f t="array" ref="H91">IFERROR(
  IF(
    ISNUMBER(MATCH(A91, RAW_DATA!A:A, 0)),
    IF(
      OR(
        INDEX(RAW_DATA!P:P, MATCH(A91, RAW_DATA!A:A, 0)) = "",
        INDEX(RAW_DATA!W:W, MATCH(A91, RAW_DATA!A:A, 0)) = "UNPAID"
      ),
      "",
      INDEX(RAW_DATA!V:V, MATCH(A91, RAW_DATA!A:A, 0))
    ),
    ""
  ),
  ""
)</f>
        <v/>
      </c>
      <c r="I91" s="108" t="str">
        <f t="array" ref="I91">IFERROR(
  IF(
    OR(
      INDEX(RAW_DATA!P:P, MATCH(A91, RAW_DATA!A:A, 0)) = "",
      INDEX(RAW_DATA!W:W, MATCH(A91, RAW_DATA!A:A, 0)) = "UNPAID"
    ),
    "",
    INDEX(RAW_DATA!S:S, MATCH(A91, RAW_DATA!A:A, 0))
  ),
  ""
)</f>
        <v/>
      </c>
      <c r="J91" s="93" t="str">
        <f t="array" ref="J91">IFERROR(
  IF(
    INDEX(RAW_DATA!P:P, MATCH(A91, RAW_DATA!A:A, 0)) = "",
    "Not Billed",
    INDEX(RAW_DATA!W:W, MATCH(A91, RAW_DATA!A:A, 0))
  ),
  "Not Billed"
)</f>
        <v>Not Billed</v>
      </c>
      <c r="K91" s="93" t="s">
        <v>1085</v>
      </c>
      <c r="L91" s="92"/>
      <c r="M91" s="92"/>
      <c r="N91" s="92" t="s">
        <v>1042</v>
      </c>
      <c r="O91" s="92"/>
      <c r="P91" s="92"/>
      <c r="Q91" s="92"/>
      <c r="R91" s="92"/>
      <c r="S91" s="92"/>
      <c r="T91" s="92"/>
      <c r="U91" s="92"/>
      <c r="V91" s="92"/>
      <c r="W91" s="92"/>
      <c r="X91" s="92"/>
      <c r="Y91" s="92"/>
      <c r="Z91" s="92"/>
    </row>
    <row r="92" spans="1:26" ht="27.75" customHeight="1">
      <c r="A92" s="92" t="str">
        <f t="shared" si="0"/>
        <v>23S-091</v>
      </c>
      <c r="B92" s="106" t="s">
        <v>1167</v>
      </c>
      <c r="C92" s="93" t="s">
        <v>1014</v>
      </c>
      <c r="D92" s="93"/>
      <c r="E92" s="93"/>
      <c r="F92" s="93" t="s">
        <v>1046</v>
      </c>
      <c r="G92" s="93">
        <f t="array" ref="G92">IFERROR(
  IF(INDEX(RAW_DATA!P:P, MATCH(A92, RAW_DATA!A:A, 0)) = "",
     "",
     INDEX(RAW_DATA!P:P, MATCH(A92, RAW_DATA!A:A, 0))
  ),
  ""
)</f>
        <v>69</v>
      </c>
      <c r="H92" s="107">
        <f t="array" ref="H92">IFERROR(
  IF(
    ISNUMBER(MATCH(A92, RAW_DATA!A:A, 0)),
    IF(
      OR(
        INDEX(RAW_DATA!P:P, MATCH(A92, RAW_DATA!A:A, 0)) = "",
        INDEX(RAW_DATA!W:W, MATCH(A92, RAW_DATA!A:A, 0)) = "UNPAID"
      ),
      "",
      INDEX(RAW_DATA!V:V, MATCH(A92, RAW_DATA!A:A, 0))
    ),
    ""
  ),
  ""
)</f>
        <v>45425</v>
      </c>
      <c r="I92" s="108">
        <f t="array" ref="I92">IFERROR(
  IF(
    OR(
      INDEX(RAW_DATA!P:P, MATCH(A92, RAW_DATA!A:A, 0)) = "",
      INDEX(RAW_DATA!W:W, MATCH(A92, RAW_DATA!A:A, 0)) = "UNPAID"
    ),
    "",
    INDEX(RAW_DATA!S:S, MATCH(A92, RAW_DATA!A:A, 0))
  ),
  ""
)</f>
        <v>3864.83</v>
      </c>
      <c r="J92" s="93" t="str">
        <f t="array" ref="J92">IFERROR(
  IF(
    INDEX(RAW_DATA!P:P, MATCH(A92, RAW_DATA!A:A, 0)) = "",
    "Not Billed",
    INDEX(RAW_DATA!W:W, MATCH(A92, RAW_DATA!A:A, 0))
  ),
  "Not Billed"
)</f>
        <v>PAID</v>
      </c>
      <c r="K92" s="93" t="s">
        <v>1085</v>
      </c>
      <c r="L92" s="92"/>
      <c r="M92" s="92"/>
      <c r="N92" s="92" t="s">
        <v>1042</v>
      </c>
      <c r="O92" s="92"/>
      <c r="P92" s="92"/>
      <c r="Q92" s="92"/>
      <c r="R92" s="92"/>
      <c r="S92" s="92"/>
      <c r="T92" s="92"/>
      <c r="U92" s="92"/>
      <c r="V92" s="92"/>
      <c r="W92" s="92"/>
      <c r="X92" s="92"/>
      <c r="Y92" s="92"/>
      <c r="Z92" s="92"/>
    </row>
    <row r="93" spans="1:26" ht="27.75" customHeight="1">
      <c r="A93" s="92" t="str">
        <f t="shared" si="0"/>
        <v>23S-092</v>
      </c>
      <c r="B93" s="106" t="s">
        <v>1168</v>
      </c>
      <c r="C93" s="93" t="s">
        <v>1014</v>
      </c>
      <c r="D93" s="93"/>
      <c r="E93" s="93"/>
      <c r="F93" s="93" t="s">
        <v>1169</v>
      </c>
      <c r="G93" s="93">
        <f t="array" ref="G93">IFERROR(
  IF(INDEX(RAW_DATA!P:P, MATCH(A93, RAW_DATA!A:A, 0)) = "",
     "",
     INDEX(RAW_DATA!P:P, MATCH(A93, RAW_DATA!A:A, 0))
  ),
  ""
)</f>
        <v>65</v>
      </c>
      <c r="H93" s="107">
        <f t="array" ref="H93">IFERROR(
  IF(
    ISNUMBER(MATCH(A93, RAW_DATA!A:A, 0)),
    IF(
      OR(
        INDEX(RAW_DATA!P:P, MATCH(A93, RAW_DATA!A:A, 0)) = "",
        INDEX(RAW_DATA!W:W, MATCH(A93, RAW_DATA!A:A, 0)) = "UNPAID"
      ),
      "",
      INDEX(RAW_DATA!V:V, MATCH(A93, RAW_DATA!A:A, 0))
    ),
    ""
  ),
  ""
)</f>
        <v>45414</v>
      </c>
      <c r="I93" s="108">
        <f t="array" ref="I93">IFERROR(
  IF(
    OR(
      INDEX(RAW_DATA!P:P, MATCH(A93, RAW_DATA!A:A, 0)) = "",
      INDEX(RAW_DATA!W:W, MATCH(A93, RAW_DATA!A:A, 0)) = "UNPAID"
    ),
    "",
    INDEX(RAW_DATA!S:S, MATCH(A93, RAW_DATA!A:A, 0))
  ),
  ""
)</f>
        <v>5413.73</v>
      </c>
      <c r="J93" s="93" t="str">
        <f t="array" ref="J93">IFERROR(
  IF(
    INDEX(RAW_DATA!P:P, MATCH(A93, RAW_DATA!A:A, 0)) = "",
    "Not Billed",
    INDEX(RAW_DATA!W:W, MATCH(A93, RAW_DATA!A:A, 0))
  ),
  "Not Billed"
)</f>
        <v>PAID</v>
      </c>
      <c r="K93" s="93" t="s">
        <v>1085</v>
      </c>
      <c r="L93" s="109">
        <v>45198</v>
      </c>
      <c r="M93" s="92"/>
      <c r="N93" s="92" t="s">
        <v>1042</v>
      </c>
      <c r="O93" s="92"/>
      <c r="P93" s="92"/>
      <c r="Q93" s="92"/>
      <c r="R93" s="92"/>
      <c r="S93" s="92"/>
      <c r="T93" s="92"/>
      <c r="U93" s="92"/>
      <c r="V93" s="92"/>
      <c r="W93" s="92"/>
      <c r="X93" s="92"/>
      <c r="Y93" s="92"/>
      <c r="Z93" s="92"/>
    </row>
    <row r="94" spans="1:26" ht="27.75" customHeight="1">
      <c r="A94" s="92" t="str">
        <f t="shared" si="0"/>
        <v>23S-093</v>
      </c>
      <c r="B94" s="106" t="s">
        <v>1170</v>
      </c>
      <c r="C94" s="93" t="s">
        <v>28</v>
      </c>
      <c r="D94" s="93">
        <v>89478</v>
      </c>
      <c r="E94" s="93">
        <v>128491</v>
      </c>
      <c r="F94" s="93" t="s">
        <v>1100</v>
      </c>
      <c r="G94" s="93">
        <f t="array" ref="G94">IFERROR(
  IF(INDEX(RAW_DATA!P:P, MATCH(A94, RAW_DATA!A:A, 0)) = "",
     "",
     INDEX(RAW_DATA!P:P, MATCH(A94, RAW_DATA!A:A, 0))
  ),
  ""
)</f>
        <v>163</v>
      </c>
      <c r="H94" s="107" t="str">
        <f t="array" ref="H94">IFERROR(
  IF(
    ISNUMBER(MATCH(A94, RAW_DATA!A:A, 0)),
    IF(
      OR(
        INDEX(RAW_DATA!P:P, MATCH(A94, RAW_DATA!A:A, 0)) = "",
        INDEX(RAW_DATA!W:W, MATCH(A94, RAW_DATA!A:A, 0)) = "UNPAID"
      ),
      "",
      INDEX(RAW_DATA!V:V, MATCH(A94, RAW_DATA!A:A, 0))
    ),
    ""
  ),
  ""
)</f>
        <v/>
      </c>
      <c r="I94" s="108" t="str">
        <f t="array" ref="I94">IFERROR(
  IF(
    OR(
      INDEX(RAW_DATA!P:P, MATCH(A94, RAW_DATA!A:A, 0)) = "",
      INDEX(RAW_DATA!W:W, MATCH(A94, RAW_DATA!A:A, 0)) = "UNPAID"
    ),
    "",
    INDEX(RAW_DATA!S:S, MATCH(A94, RAW_DATA!A:A, 0))
  ),
  ""
)</f>
        <v/>
      </c>
      <c r="J94" s="93" t="str">
        <f t="array" ref="J94">IFERROR(
  IF(
    INDEX(RAW_DATA!P:P, MATCH(A94, RAW_DATA!A:A, 0)) = "",
    "Not Billed",
    INDEX(RAW_DATA!W:W, MATCH(A94, RAW_DATA!A:A, 0))
  ),
  "Not Billed"
)</f>
        <v>UNPAID</v>
      </c>
      <c r="K94" s="93" t="s">
        <v>1085</v>
      </c>
      <c r="L94" s="109">
        <v>45191</v>
      </c>
      <c r="M94" s="92"/>
      <c r="N94" s="92"/>
      <c r="O94" s="92"/>
      <c r="P94" s="92"/>
      <c r="Q94" s="92"/>
      <c r="R94" s="92"/>
      <c r="S94" s="92"/>
      <c r="T94" s="92"/>
      <c r="U94" s="92"/>
      <c r="V94" s="92"/>
      <c r="W94" s="92"/>
      <c r="X94" s="92"/>
      <c r="Y94" s="92"/>
      <c r="Z94" s="92"/>
    </row>
    <row r="95" spans="1:26" ht="27.75" customHeight="1">
      <c r="A95" s="92" t="str">
        <f t="shared" si="0"/>
        <v>23S-094</v>
      </c>
      <c r="B95" s="106" t="s">
        <v>1171</v>
      </c>
      <c r="C95" s="93" t="s">
        <v>1014</v>
      </c>
      <c r="D95" s="93"/>
      <c r="E95" s="93"/>
      <c r="F95" s="93" t="s">
        <v>1039</v>
      </c>
      <c r="G95" s="93">
        <f t="array" ref="G95">IFERROR(
  IF(INDEX(RAW_DATA!P:P, MATCH(A95, RAW_DATA!A:A, 0)) = "",
     "",
     INDEX(RAW_DATA!P:P, MATCH(A95, RAW_DATA!A:A, 0))
  ),
  ""
)</f>
        <v>66</v>
      </c>
      <c r="H95" s="107">
        <f t="array" ref="H95">IFERROR(
  IF(
    ISNUMBER(MATCH(A95, RAW_DATA!A:A, 0)),
    IF(
      OR(
        INDEX(RAW_DATA!P:P, MATCH(A95, RAW_DATA!A:A, 0)) = "",
        INDEX(RAW_DATA!W:W, MATCH(A95, RAW_DATA!A:A, 0)) = "UNPAID"
      ),
      "",
      INDEX(RAW_DATA!V:V, MATCH(A95, RAW_DATA!A:A, 0))
    ),
    ""
  ),
  ""
)</f>
        <v>45427</v>
      </c>
      <c r="I95" s="108">
        <f t="array" ref="I95">IFERROR(
  IF(
    OR(
      INDEX(RAW_DATA!P:P, MATCH(A95, RAW_DATA!A:A, 0)) = "",
      INDEX(RAW_DATA!W:W, MATCH(A95, RAW_DATA!A:A, 0)) = "UNPAID"
    ),
    "",
    INDEX(RAW_DATA!S:S, MATCH(A95, RAW_DATA!A:A, 0))
  ),
  ""
)</f>
        <v>2511.13</v>
      </c>
      <c r="J95" s="93" t="str">
        <f t="array" ref="J95">IFERROR(
  IF(
    INDEX(RAW_DATA!P:P, MATCH(A95, RAW_DATA!A:A, 0)) = "",
    "Not Billed",
    INDEX(RAW_DATA!W:W, MATCH(A95, RAW_DATA!A:A, 0))
  ),
  "Not Billed"
)</f>
        <v>PAID</v>
      </c>
      <c r="K95" s="93" t="s">
        <v>1085</v>
      </c>
      <c r="L95" s="109">
        <v>45201</v>
      </c>
      <c r="M95" s="92"/>
      <c r="N95" s="92" t="s">
        <v>1042</v>
      </c>
      <c r="O95" s="92"/>
      <c r="P95" s="92"/>
      <c r="Q95" s="92"/>
      <c r="R95" s="92"/>
      <c r="S95" s="92"/>
      <c r="T95" s="92"/>
      <c r="U95" s="92"/>
      <c r="V95" s="92"/>
      <c r="W95" s="92"/>
      <c r="X95" s="92"/>
      <c r="Y95" s="92"/>
      <c r="Z95" s="92"/>
    </row>
    <row r="96" spans="1:26" ht="27.75" customHeight="1">
      <c r="A96" s="92" t="str">
        <f t="shared" si="0"/>
        <v>23S-095</v>
      </c>
      <c r="B96" s="106" t="s">
        <v>1119</v>
      </c>
      <c r="C96" s="93" t="s">
        <v>1014</v>
      </c>
      <c r="D96" s="93">
        <v>89597</v>
      </c>
      <c r="E96" s="93">
        <v>137312</v>
      </c>
      <c r="F96" s="93" t="s">
        <v>1041</v>
      </c>
      <c r="G96" s="93">
        <f t="array" ref="G96">IFERROR(
  IF(INDEX(RAW_DATA!P:P, MATCH(A96, RAW_DATA!A:A, 0)) = "",
     "",
     INDEX(RAW_DATA!P:P, MATCH(A96, RAW_DATA!A:A, 0))
  ),
  ""
)</f>
        <v>138</v>
      </c>
      <c r="H96" s="107">
        <f t="array" ref="H96">IFERROR(
  IF(
    ISNUMBER(MATCH(A96, RAW_DATA!A:A, 0)),
    IF(
      OR(
        INDEX(RAW_DATA!P:P, MATCH(A96, RAW_DATA!A:A, 0)) = "",
        INDEX(RAW_DATA!W:W, MATCH(A96, RAW_DATA!A:A, 0)) = "UNPAID"
      ),
      "",
      INDEX(RAW_DATA!V:V, MATCH(A96, RAW_DATA!A:A, 0))
    ),
    ""
  ),
  ""
)</f>
        <v>45680</v>
      </c>
      <c r="I96" s="108">
        <f t="array" ref="I96">IFERROR(
  IF(
    OR(
      INDEX(RAW_DATA!P:P, MATCH(A96, RAW_DATA!A:A, 0)) = "",
      INDEX(RAW_DATA!W:W, MATCH(A96, RAW_DATA!A:A, 0)) = "UNPAID"
    ),
    "",
    INDEX(RAW_DATA!S:S, MATCH(A96, RAW_DATA!A:A, 0))
  ),
  ""
)</f>
        <v>6672.58</v>
      </c>
      <c r="J96" s="93" t="str">
        <f t="array" ref="J96">IFERROR(
  IF(
    INDEX(RAW_DATA!P:P, MATCH(A96, RAW_DATA!A:A, 0)) = "",
    "Not Billed",
    INDEX(RAW_DATA!W:W, MATCH(A96, RAW_DATA!A:A, 0))
  ),
  "Not Billed"
)</f>
        <v>PAID</v>
      </c>
      <c r="K96" s="93" t="s">
        <v>1085</v>
      </c>
      <c r="L96" s="109">
        <v>45202</v>
      </c>
      <c r="M96" s="92"/>
      <c r="N96" s="92" t="s">
        <v>1172</v>
      </c>
      <c r="O96" s="92"/>
      <c r="P96" s="92"/>
      <c r="Q96" s="92"/>
      <c r="R96" s="92"/>
      <c r="S96" s="92"/>
      <c r="T96" s="92"/>
      <c r="U96" s="92"/>
      <c r="V96" s="92"/>
      <c r="W96" s="92"/>
      <c r="X96" s="92"/>
      <c r="Y96" s="92"/>
      <c r="Z96" s="92"/>
    </row>
    <row r="97" spans="1:26" ht="27.75" customHeight="1">
      <c r="A97" s="92" t="str">
        <f t="shared" si="0"/>
        <v>23S-096</v>
      </c>
      <c r="B97" s="106" t="s">
        <v>1173</v>
      </c>
      <c r="C97" s="93" t="s">
        <v>1014</v>
      </c>
      <c r="D97" s="93"/>
      <c r="E97" s="93"/>
      <c r="F97" s="93" t="s">
        <v>1043</v>
      </c>
      <c r="G97" s="93">
        <f t="array" ref="G97">IFERROR(
  IF(INDEX(RAW_DATA!P:P, MATCH(A97, RAW_DATA!A:A, 0)) = "",
     "",
     INDEX(RAW_DATA!P:P, MATCH(A97, RAW_DATA!A:A, 0))
  ),
  ""
)</f>
        <v>238</v>
      </c>
      <c r="H97" s="107" t="str">
        <f t="array" ref="H97">IFERROR(
  IF(
    ISNUMBER(MATCH(A97, RAW_DATA!A:A, 0)),
    IF(
      OR(
        INDEX(RAW_DATA!P:P, MATCH(A97, RAW_DATA!A:A, 0)) = "",
        INDEX(RAW_DATA!W:W, MATCH(A97, RAW_DATA!A:A, 0)) = "UNPAID"
      ),
      "",
      INDEX(RAW_DATA!V:V, MATCH(A97, RAW_DATA!A:A, 0))
    ),
    ""
  ),
  ""
)</f>
        <v/>
      </c>
      <c r="I97" s="108" t="str">
        <f t="array" ref="I97">IFERROR(
  IF(
    OR(
      INDEX(RAW_DATA!P:P, MATCH(A97, RAW_DATA!A:A, 0)) = "",
      INDEX(RAW_DATA!W:W, MATCH(A97, RAW_DATA!A:A, 0)) = "UNPAID"
    ),
    "",
    INDEX(RAW_DATA!S:S, MATCH(A97, RAW_DATA!A:A, 0))
  ),
  ""
)</f>
        <v/>
      </c>
      <c r="J97" s="93" t="str">
        <f t="array" ref="J97">IFERROR(
  IF(
    INDEX(RAW_DATA!P:P, MATCH(A97, RAW_DATA!A:A, 0)) = "",
    "Not Billed",
    INDEX(RAW_DATA!W:W, MATCH(A97, RAW_DATA!A:A, 0))
  ),
  "Not Billed"
)</f>
        <v>UNPAID</v>
      </c>
      <c r="K97" s="93" t="s">
        <v>1085</v>
      </c>
      <c r="L97" s="92"/>
      <c r="M97" s="92"/>
      <c r="N97" s="92" t="s">
        <v>1042</v>
      </c>
      <c r="O97" s="92"/>
      <c r="P97" s="92"/>
      <c r="Q97" s="92"/>
      <c r="R97" s="92"/>
      <c r="S97" s="92"/>
      <c r="T97" s="92"/>
      <c r="U97" s="92"/>
      <c r="V97" s="92"/>
      <c r="W97" s="92"/>
      <c r="X97" s="92"/>
      <c r="Y97" s="92"/>
      <c r="Z97" s="92"/>
    </row>
    <row r="98" spans="1:26" ht="27.75" customHeight="1">
      <c r="A98" s="92" t="str">
        <f t="shared" si="0"/>
        <v>23S-097</v>
      </c>
      <c r="B98" s="106" t="s">
        <v>1174</v>
      </c>
      <c r="C98" s="93" t="s">
        <v>28</v>
      </c>
      <c r="D98" s="93"/>
      <c r="E98" s="93"/>
      <c r="F98" s="93" t="s">
        <v>1043</v>
      </c>
      <c r="G98" s="93" t="str">
        <f t="array" ref="G98">IFERROR(
  IF(INDEX(RAW_DATA!P:P, MATCH(A98, RAW_DATA!A:A, 0)) = "",
     "",
     INDEX(RAW_DATA!P:P, MATCH(A98, RAW_DATA!A:A, 0))
  ),
  ""
)</f>
        <v/>
      </c>
      <c r="H98" s="107" t="str">
        <f t="array" ref="H98">IFERROR(
  IF(
    ISNUMBER(MATCH(A98, RAW_DATA!A:A, 0)),
    IF(
      OR(
        INDEX(RAW_DATA!P:P, MATCH(A98, RAW_DATA!A:A, 0)) = "",
        INDEX(RAW_DATA!W:W, MATCH(A98, RAW_DATA!A:A, 0)) = "UNPAID"
      ),
      "",
      INDEX(RAW_DATA!V:V, MATCH(A98, RAW_DATA!A:A, 0))
    ),
    ""
  ),
  ""
)</f>
        <v/>
      </c>
      <c r="I98" s="108" t="str">
        <f t="array" ref="I98">IFERROR(
  IF(
    OR(
      INDEX(RAW_DATA!P:P, MATCH(A98, RAW_DATA!A:A, 0)) = "",
      INDEX(RAW_DATA!W:W, MATCH(A98, RAW_DATA!A:A, 0)) = "UNPAID"
    ),
    "",
    INDEX(RAW_DATA!S:S, MATCH(A98, RAW_DATA!A:A, 0))
  ),
  ""
)</f>
        <v/>
      </c>
      <c r="J98" s="93" t="str">
        <f t="array" ref="J98">IFERROR(
  IF(
    INDEX(RAW_DATA!P:P, MATCH(A98, RAW_DATA!A:A, 0)) = "",
    "Not Billed",
    INDEX(RAW_DATA!W:W, MATCH(A98, RAW_DATA!A:A, 0))
  ),
  "Not Billed"
)</f>
        <v>Not Billed</v>
      </c>
      <c r="K98" s="93" t="s">
        <v>1085</v>
      </c>
      <c r="L98" s="92"/>
      <c r="M98" s="92"/>
      <c r="N98" s="92"/>
      <c r="O98" s="92"/>
      <c r="P98" s="92"/>
      <c r="Q98" s="92"/>
      <c r="R98" s="92"/>
      <c r="S98" s="92"/>
      <c r="T98" s="92"/>
      <c r="U98" s="92"/>
      <c r="V98" s="92"/>
      <c r="W98" s="92"/>
      <c r="X98" s="92"/>
      <c r="Y98" s="92"/>
      <c r="Z98" s="92"/>
    </row>
    <row r="99" spans="1:26" ht="27.75" customHeight="1">
      <c r="A99" s="92" t="str">
        <f t="shared" si="0"/>
        <v>23S-098</v>
      </c>
      <c r="B99" s="106" t="s">
        <v>1175</v>
      </c>
      <c r="C99" s="93" t="s">
        <v>1014</v>
      </c>
      <c r="D99" s="93"/>
      <c r="E99" s="93"/>
      <c r="F99" s="93" t="s">
        <v>1043</v>
      </c>
      <c r="G99" s="93" t="str">
        <f t="array" ref="G99">IFERROR(
  IF(INDEX(RAW_DATA!P:P, MATCH(A99, RAW_DATA!A:A, 0)) = "",
     "",
     INDEX(RAW_DATA!P:P, MATCH(A99, RAW_DATA!A:A, 0))
  ),
  ""
)</f>
        <v/>
      </c>
      <c r="H99" s="107" t="str">
        <f t="array" ref="H99">IFERROR(
  IF(
    ISNUMBER(MATCH(A99, RAW_DATA!A:A, 0)),
    IF(
      OR(
        INDEX(RAW_DATA!P:P, MATCH(A99, RAW_DATA!A:A, 0)) = "",
        INDEX(RAW_DATA!W:W, MATCH(A99, RAW_DATA!A:A, 0)) = "UNPAID"
      ),
      "",
      INDEX(RAW_DATA!V:V, MATCH(A99, RAW_DATA!A:A, 0))
    ),
    ""
  ),
  ""
)</f>
        <v/>
      </c>
      <c r="I99" s="108" t="str">
        <f t="array" ref="I99">IFERROR(
  IF(
    OR(
      INDEX(RAW_DATA!P:P, MATCH(A99, RAW_DATA!A:A, 0)) = "",
      INDEX(RAW_DATA!W:W, MATCH(A99, RAW_DATA!A:A, 0)) = "UNPAID"
    ),
    "",
    INDEX(RAW_DATA!S:S, MATCH(A99, RAW_DATA!A:A, 0))
  ),
  ""
)</f>
        <v/>
      </c>
      <c r="J99" s="93" t="str">
        <f t="array" ref="J99">IFERROR(
  IF(
    INDEX(RAW_DATA!P:P, MATCH(A99, RAW_DATA!A:A, 0)) = "",
    "Not Billed",
    INDEX(RAW_DATA!W:W, MATCH(A99, RAW_DATA!A:A, 0))
  ),
  "Not Billed"
)</f>
        <v>Not Billed</v>
      </c>
      <c r="K99" s="93" t="s">
        <v>1085</v>
      </c>
      <c r="L99" s="92"/>
      <c r="M99" s="92"/>
      <c r="N99" s="92" t="s">
        <v>1042</v>
      </c>
      <c r="O99" s="92"/>
      <c r="P99" s="92"/>
      <c r="Q99" s="92"/>
      <c r="R99" s="92"/>
      <c r="S99" s="92"/>
      <c r="T99" s="92"/>
      <c r="U99" s="92"/>
      <c r="V99" s="92"/>
      <c r="W99" s="92"/>
      <c r="X99" s="92"/>
      <c r="Y99" s="92"/>
      <c r="Z99" s="92"/>
    </row>
    <row r="100" spans="1:26" ht="27.75" customHeight="1">
      <c r="A100" s="92" t="str">
        <f t="shared" si="0"/>
        <v>23S-099</v>
      </c>
      <c r="B100" s="106" t="s">
        <v>691</v>
      </c>
      <c r="C100" s="93" t="s">
        <v>1014</v>
      </c>
      <c r="D100" s="93">
        <v>89726</v>
      </c>
      <c r="E100" s="93">
        <v>137379</v>
      </c>
      <c r="F100" s="93" t="s">
        <v>1046</v>
      </c>
      <c r="G100" s="93">
        <f t="array" ref="G100">IFERROR(
  IF(INDEX(RAW_DATA!P:P, MATCH(A100, RAW_DATA!A:A, 0)) = "",
     "",
     INDEX(RAW_DATA!P:P, MATCH(A100, RAW_DATA!A:A, 0))
  ),
  ""
)</f>
        <v>74</v>
      </c>
      <c r="H100" s="107">
        <f t="array" ref="H100">IFERROR(
  IF(
    ISNUMBER(MATCH(A100, RAW_DATA!A:A, 0)),
    IF(
      OR(
        INDEX(RAW_DATA!P:P, MATCH(A100, RAW_DATA!A:A, 0)) = "",
        INDEX(RAW_DATA!W:W, MATCH(A100, RAW_DATA!A:A, 0)) = "UNPAID"
      ),
      "",
      INDEX(RAW_DATA!V:V, MATCH(A100, RAW_DATA!A:A, 0))
    ),
    ""
  ),
  ""
)</f>
        <v>45450</v>
      </c>
      <c r="I100" s="108">
        <f t="array" ref="I100">IFERROR(
  IF(
    OR(
      INDEX(RAW_DATA!P:P, MATCH(A100, RAW_DATA!A:A, 0)) = "",
      INDEX(RAW_DATA!W:W, MATCH(A100, RAW_DATA!A:A, 0)) = "UNPAID"
    ),
    "",
    INDEX(RAW_DATA!S:S, MATCH(A100, RAW_DATA!A:A, 0))
  ),
  ""
)</f>
        <v>5378.1</v>
      </c>
      <c r="J100" s="93" t="str">
        <f t="array" ref="J100">IFERROR(
  IF(
    INDEX(RAW_DATA!P:P, MATCH(A100, RAW_DATA!A:A, 0)) = "",
    "Not Billed",
    INDEX(RAW_DATA!W:W, MATCH(A100, RAW_DATA!A:A, 0))
  ),
  "Not Billed"
)</f>
        <v>PAID</v>
      </c>
      <c r="K100" s="93" t="s">
        <v>1085</v>
      </c>
      <c r="L100" s="92"/>
      <c r="M100" s="92"/>
      <c r="N100" s="92" t="s">
        <v>1042</v>
      </c>
      <c r="O100" s="92"/>
      <c r="P100" s="92"/>
      <c r="Q100" s="92"/>
      <c r="R100" s="92"/>
      <c r="S100" s="92"/>
      <c r="T100" s="92"/>
      <c r="U100" s="92"/>
      <c r="V100" s="92"/>
      <c r="W100" s="92"/>
      <c r="X100" s="92"/>
      <c r="Y100" s="92"/>
      <c r="Z100" s="92"/>
    </row>
    <row r="101" spans="1:26" ht="27.75" customHeight="1">
      <c r="A101" s="92" t="str">
        <f t="shared" si="0"/>
        <v>23S-100</v>
      </c>
      <c r="B101" s="106" t="s">
        <v>1176</v>
      </c>
      <c r="C101" s="93" t="s">
        <v>1014</v>
      </c>
      <c r="D101" s="93"/>
      <c r="E101" s="93"/>
      <c r="F101" s="93" t="s">
        <v>1039</v>
      </c>
      <c r="G101" s="93">
        <f t="array" ref="G101">IFERROR(
  IF(INDEX(RAW_DATA!P:P, MATCH(A101, RAW_DATA!A:A, 0)) = "",
     "",
     INDEX(RAW_DATA!P:P, MATCH(A101, RAW_DATA!A:A, 0))
  ),
  ""
)</f>
        <v>143</v>
      </c>
      <c r="H101" s="107">
        <f t="array" ref="H101">IFERROR(
  IF(
    ISNUMBER(MATCH(A101, RAW_DATA!A:A, 0)),
    IF(
      OR(
        INDEX(RAW_DATA!P:P, MATCH(A101, RAW_DATA!A:A, 0)) = "",
        INDEX(RAW_DATA!W:W, MATCH(A101, RAW_DATA!A:A, 0)) = "UNPAID"
      ),
      "",
      INDEX(RAW_DATA!V:V, MATCH(A101, RAW_DATA!A:A, 0))
    ),
    ""
  ),
  ""
)</f>
        <v>45699</v>
      </c>
      <c r="I101" s="108">
        <f t="array" ref="I101">IFERROR(
  IF(
    OR(
      INDEX(RAW_DATA!P:P, MATCH(A101, RAW_DATA!A:A, 0)) = "",
      INDEX(RAW_DATA!W:W, MATCH(A101, RAW_DATA!A:A, 0)) = "UNPAID"
    ),
    "",
    INDEX(RAW_DATA!S:S, MATCH(A101, RAW_DATA!A:A, 0))
  ),
  ""
)</f>
        <v>6575.51</v>
      </c>
      <c r="J101" s="93" t="str">
        <f t="array" ref="J101">IFERROR(
  IF(
    INDEX(RAW_DATA!P:P, MATCH(A101, RAW_DATA!A:A, 0)) = "",
    "Not Billed",
    INDEX(RAW_DATA!W:W, MATCH(A101, RAW_DATA!A:A, 0))
  ),
  "Not Billed"
)</f>
        <v>PAID</v>
      </c>
      <c r="K101" s="93" t="s">
        <v>1085</v>
      </c>
      <c r="L101" s="109">
        <v>45161</v>
      </c>
      <c r="M101" s="92"/>
      <c r="N101" s="92"/>
      <c r="O101" s="92"/>
      <c r="P101" s="92"/>
      <c r="Q101" s="92"/>
      <c r="R101" s="92"/>
      <c r="S101" s="92"/>
      <c r="T101" s="92"/>
      <c r="U101" s="92"/>
      <c r="V101" s="92"/>
      <c r="W101" s="92"/>
      <c r="X101" s="92"/>
      <c r="Y101" s="92"/>
      <c r="Z101" s="92"/>
    </row>
    <row r="102" spans="1:26" ht="27.75" customHeight="1">
      <c r="A102" s="92" t="str">
        <f t="shared" si="0"/>
        <v>23S-101</v>
      </c>
      <c r="B102" s="106" t="s">
        <v>1177</v>
      </c>
      <c r="C102" s="93" t="s">
        <v>1014</v>
      </c>
      <c r="D102" s="93"/>
      <c r="E102" s="93"/>
      <c r="F102" s="93" t="s">
        <v>1041</v>
      </c>
      <c r="G102" s="93">
        <f t="array" ref="G102">IFERROR(
  IF(INDEX(RAW_DATA!P:P, MATCH(A102, RAW_DATA!A:A, 0)) = "",
     "",
     INDEX(RAW_DATA!P:P, MATCH(A102, RAW_DATA!A:A, 0))
  ),
  ""
)</f>
        <v>139</v>
      </c>
      <c r="H102" s="107">
        <f t="array" ref="H102">IFERROR(
  IF(
    ISNUMBER(MATCH(A102, RAW_DATA!A:A, 0)),
    IF(
      OR(
        INDEX(RAW_DATA!P:P, MATCH(A102, RAW_DATA!A:A, 0)) = "",
        INDEX(RAW_DATA!W:W, MATCH(A102, RAW_DATA!A:A, 0)) = "UNPAID"
      ),
      "",
      INDEX(RAW_DATA!V:V, MATCH(A102, RAW_DATA!A:A, 0))
    ),
    ""
  ),
  ""
)</f>
        <v>45681</v>
      </c>
      <c r="I102" s="108">
        <f t="array" ref="I102">IFERROR(
  IF(
    OR(
      INDEX(RAW_DATA!P:P, MATCH(A102, RAW_DATA!A:A, 0)) = "",
      INDEX(RAW_DATA!W:W, MATCH(A102, RAW_DATA!A:A, 0)) = "UNPAID"
    ),
    "",
    INDEX(RAW_DATA!S:S, MATCH(A102, RAW_DATA!A:A, 0))
  ),
  ""
)</f>
        <v>8303.85</v>
      </c>
      <c r="J102" s="93" t="str">
        <f t="array" ref="J102">IFERROR(
  IF(
    INDEX(RAW_DATA!P:P, MATCH(A102, RAW_DATA!A:A, 0)) = "",
    "Not Billed",
    INDEX(RAW_DATA!W:W, MATCH(A102, RAW_DATA!A:A, 0))
  ),
  "Not Billed"
)</f>
        <v>PAID</v>
      </c>
      <c r="K102" s="93" t="s">
        <v>1085</v>
      </c>
      <c r="L102" s="109">
        <v>45211</v>
      </c>
      <c r="M102" s="92"/>
      <c r="N102" s="92"/>
      <c r="O102" s="92"/>
      <c r="P102" s="92"/>
      <c r="Q102" s="92"/>
      <c r="R102" s="92"/>
      <c r="S102" s="92"/>
      <c r="T102" s="92"/>
      <c r="U102" s="92"/>
      <c r="V102" s="92"/>
      <c r="W102" s="92"/>
      <c r="X102" s="92"/>
      <c r="Y102" s="92"/>
      <c r="Z102" s="92"/>
    </row>
    <row r="103" spans="1:26" ht="27.75" customHeight="1">
      <c r="A103" s="92" t="str">
        <f t="shared" si="0"/>
        <v>23S-102</v>
      </c>
      <c r="B103" s="106" t="s">
        <v>1178</v>
      </c>
      <c r="C103" s="93" t="s">
        <v>1014</v>
      </c>
      <c r="D103" s="93">
        <v>89542</v>
      </c>
      <c r="E103" s="93">
        <v>137302</v>
      </c>
      <c r="F103" s="93" t="s">
        <v>1046</v>
      </c>
      <c r="G103" s="93">
        <f t="array" ref="G103">IFERROR(
  IF(INDEX(RAW_DATA!P:P, MATCH(A103, RAW_DATA!A:A, 0)) = "",
     "",
     INDEX(RAW_DATA!P:P, MATCH(A103, RAW_DATA!A:A, 0))
  ),
  ""
)</f>
        <v>218</v>
      </c>
      <c r="H103" s="107" t="str">
        <f t="array" ref="H103">IFERROR(
  IF(
    ISNUMBER(MATCH(A103, RAW_DATA!A:A, 0)),
    IF(
      OR(
        INDEX(RAW_DATA!P:P, MATCH(A103, RAW_DATA!A:A, 0)) = "",
        INDEX(RAW_DATA!W:W, MATCH(A103, RAW_DATA!A:A, 0)) = "UNPAID"
      ),
      "",
      INDEX(RAW_DATA!V:V, MATCH(A103, RAW_DATA!A:A, 0))
    ),
    ""
  ),
  ""
)</f>
        <v/>
      </c>
      <c r="I103" s="108" t="str">
        <f t="array" ref="I103">IFERROR(
  IF(
    OR(
      INDEX(RAW_DATA!P:P, MATCH(A103, RAW_DATA!A:A, 0)) = "",
      INDEX(RAW_DATA!W:W, MATCH(A103, RAW_DATA!A:A, 0)) = "UNPAID"
    ),
    "",
    INDEX(RAW_DATA!S:S, MATCH(A103, RAW_DATA!A:A, 0))
  ),
  ""
)</f>
        <v/>
      </c>
      <c r="J103" s="93" t="str">
        <f t="array" ref="J103">IFERROR(
  IF(
    INDEX(RAW_DATA!P:P, MATCH(A103, RAW_DATA!A:A, 0)) = "",
    "Not Billed",
    INDEX(RAW_DATA!W:W, MATCH(A103, RAW_DATA!A:A, 0))
  ),
  "Not Billed"
)</f>
        <v>UNPAID</v>
      </c>
      <c r="K103" s="93" t="s">
        <v>1085</v>
      </c>
      <c r="L103" s="109">
        <v>45202</v>
      </c>
      <c r="M103" s="92"/>
      <c r="N103" s="92"/>
      <c r="O103" s="92"/>
      <c r="P103" s="92"/>
      <c r="Q103" s="92"/>
      <c r="R103" s="92"/>
      <c r="S103" s="92"/>
      <c r="T103" s="92"/>
      <c r="U103" s="92"/>
      <c r="V103" s="92"/>
      <c r="W103" s="92"/>
      <c r="X103" s="92"/>
      <c r="Y103" s="92"/>
      <c r="Z103" s="92"/>
    </row>
    <row r="104" spans="1:26" ht="27.75" customHeight="1">
      <c r="A104" s="92" t="str">
        <f t="shared" si="0"/>
        <v>23S-103</v>
      </c>
      <c r="B104" s="106" t="s">
        <v>1179</v>
      </c>
      <c r="C104" s="93" t="s">
        <v>1014</v>
      </c>
      <c r="D104" s="93">
        <v>88113</v>
      </c>
      <c r="E104" s="93">
        <v>135375</v>
      </c>
      <c r="F104" s="93" t="s">
        <v>1046</v>
      </c>
      <c r="G104" s="93" t="str">
        <f t="array" ref="G104">IFERROR(
  IF(INDEX(RAW_DATA!P:P, MATCH(A104, RAW_DATA!A:A, 0)) = "",
     "",
     INDEX(RAW_DATA!P:P, MATCH(A104, RAW_DATA!A:A, 0))
  ),
  ""
)</f>
        <v/>
      </c>
      <c r="H104" s="107" t="str">
        <f t="array" ref="H104">IFERROR(
  IF(
    ISNUMBER(MATCH(A104, RAW_DATA!A:A, 0)),
    IF(
      OR(
        INDEX(RAW_DATA!P:P, MATCH(A104, RAW_DATA!A:A, 0)) = "",
        INDEX(RAW_DATA!W:W, MATCH(A104, RAW_DATA!A:A, 0)) = "UNPAID"
      ),
      "",
      INDEX(RAW_DATA!V:V, MATCH(A104, RAW_DATA!A:A, 0))
    ),
    ""
  ),
  ""
)</f>
        <v/>
      </c>
      <c r="I104" s="108" t="str">
        <f t="array" ref="I104">IFERROR(
  IF(
    OR(
      INDEX(RAW_DATA!P:P, MATCH(A104, RAW_DATA!A:A, 0)) = "",
      INDEX(RAW_DATA!W:W, MATCH(A104, RAW_DATA!A:A, 0)) = "UNPAID"
    ),
    "",
    INDEX(RAW_DATA!S:S, MATCH(A104, RAW_DATA!A:A, 0))
  ),
  ""
)</f>
        <v/>
      </c>
      <c r="J104" s="93" t="str">
        <f t="array" ref="J104">IFERROR(
  IF(
    INDEX(RAW_DATA!P:P, MATCH(A104, RAW_DATA!A:A, 0)) = "",
    "Not Billed",
    INDEX(RAW_DATA!W:W, MATCH(A104, RAW_DATA!A:A, 0))
  ),
  "Not Billed"
)</f>
        <v>Not Billed</v>
      </c>
      <c r="K104" s="93" t="s">
        <v>1085</v>
      </c>
      <c r="L104" s="109">
        <v>45215</v>
      </c>
      <c r="M104" s="92"/>
      <c r="N104" s="92"/>
      <c r="O104" s="92"/>
      <c r="P104" s="92"/>
      <c r="Q104" s="92"/>
      <c r="R104" s="92"/>
      <c r="S104" s="92"/>
      <c r="T104" s="92"/>
      <c r="U104" s="92"/>
      <c r="V104" s="92"/>
      <c r="W104" s="92"/>
      <c r="X104" s="92"/>
      <c r="Y104" s="92"/>
      <c r="Z104" s="92"/>
    </row>
    <row r="105" spans="1:26" ht="27.75" customHeight="1">
      <c r="A105" s="92" t="str">
        <f t="shared" si="0"/>
        <v>23S-104</v>
      </c>
      <c r="B105" s="106" t="s">
        <v>1180</v>
      </c>
      <c r="C105" s="93" t="s">
        <v>1014</v>
      </c>
      <c r="D105" s="93">
        <v>89448</v>
      </c>
      <c r="E105" s="93">
        <v>137124</v>
      </c>
      <c r="F105" s="93" t="s">
        <v>1049</v>
      </c>
      <c r="G105" s="93">
        <f t="array" ref="G105">IFERROR(
  IF(INDEX(RAW_DATA!P:P, MATCH(A105, RAW_DATA!A:A, 0)) = "",
     "",
     INDEX(RAW_DATA!P:P, MATCH(A105, RAW_DATA!A:A, 0))
  ),
  ""
)</f>
        <v>128</v>
      </c>
      <c r="H105" s="107">
        <f t="array" ref="H105">IFERROR(
  IF(
    ISNUMBER(MATCH(A105, RAW_DATA!A:A, 0)),
    IF(
      OR(
        INDEX(RAW_DATA!P:P, MATCH(A105, RAW_DATA!A:A, 0)) = "",
        INDEX(RAW_DATA!W:W, MATCH(A105, RAW_DATA!A:A, 0)) = "UNPAID"
      ),
      "",
      INDEX(RAW_DATA!V:V, MATCH(A105, RAW_DATA!A:A, 0))
    ),
    ""
  ),
  ""
)</f>
        <v>45554</v>
      </c>
      <c r="I105" s="108">
        <f t="array" ref="I105">IFERROR(
  IF(
    OR(
      INDEX(RAW_DATA!P:P, MATCH(A105, RAW_DATA!A:A, 0)) = "",
      INDEX(RAW_DATA!W:W, MATCH(A105, RAW_DATA!A:A, 0)) = "UNPAID"
    ),
    "",
    INDEX(RAW_DATA!S:S, MATCH(A105, RAW_DATA!A:A, 0))
  ),
  ""
)</f>
        <v>24419.64</v>
      </c>
      <c r="J105" s="93" t="str">
        <f t="array" ref="J105">IFERROR(
  IF(
    INDEX(RAW_DATA!P:P, MATCH(A105, RAW_DATA!A:A, 0)) = "",
    "Not Billed",
    INDEX(RAW_DATA!W:W, MATCH(A105, RAW_DATA!A:A, 0))
  ),
  "Not Billed"
)</f>
        <v>PAID</v>
      </c>
      <c r="K105" s="93" t="s">
        <v>1085</v>
      </c>
      <c r="L105" s="109">
        <v>45223</v>
      </c>
      <c r="M105" s="92"/>
      <c r="N105" s="92"/>
      <c r="O105" s="92"/>
      <c r="P105" s="92"/>
      <c r="Q105" s="92"/>
      <c r="R105" s="92"/>
      <c r="S105" s="92"/>
      <c r="T105" s="92"/>
      <c r="U105" s="92"/>
      <c r="V105" s="92"/>
      <c r="W105" s="92"/>
      <c r="X105" s="92"/>
      <c r="Y105" s="92"/>
      <c r="Z105" s="92"/>
    </row>
    <row r="106" spans="1:26" ht="27.75" customHeight="1">
      <c r="A106" s="92" t="str">
        <f t="shared" si="0"/>
        <v>23S-105</v>
      </c>
      <c r="B106" s="106" t="s">
        <v>1181</v>
      </c>
      <c r="C106" s="93" t="s">
        <v>657</v>
      </c>
      <c r="D106" s="93">
        <v>88538</v>
      </c>
      <c r="E106" s="93">
        <v>133737</v>
      </c>
      <c r="F106" s="93" t="s">
        <v>1043</v>
      </c>
      <c r="G106" s="93" t="str">
        <f t="array" ref="G106">IFERROR(
  IF(INDEX(RAW_DATA!P:P, MATCH(A106, RAW_DATA!A:A, 0)) = "",
     "",
     INDEX(RAW_DATA!P:P, MATCH(A106, RAW_DATA!A:A, 0))
  ),
  ""
)</f>
        <v/>
      </c>
      <c r="H106" s="107" t="str">
        <f t="array" ref="H106">IFERROR(
  IF(
    ISNUMBER(MATCH(A106, RAW_DATA!A:A, 0)),
    IF(
      OR(
        INDEX(RAW_DATA!P:P, MATCH(A106, RAW_DATA!A:A, 0)) = "",
        INDEX(RAW_DATA!W:W, MATCH(A106, RAW_DATA!A:A, 0)) = "UNPAID"
      ),
      "",
      INDEX(RAW_DATA!V:V, MATCH(A106, RAW_DATA!A:A, 0))
    ),
    ""
  ),
  ""
)</f>
        <v/>
      </c>
      <c r="I106" s="108" t="str">
        <f t="array" ref="I106">IFERROR(
  IF(
    OR(
      INDEX(RAW_DATA!P:P, MATCH(A106, RAW_DATA!A:A, 0)) = "",
      INDEX(RAW_DATA!W:W, MATCH(A106, RAW_DATA!A:A, 0)) = "UNPAID"
    ),
    "",
    INDEX(RAW_DATA!S:S, MATCH(A106, RAW_DATA!A:A, 0))
  ),
  ""
)</f>
        <v/>
      </c>
      <c r="J106" s="93" t="str">
        <f t="array" ref="J106">IFERROR(
  IF(
    INDEX(RAW_DATA!P:P, MATCH(A106, RAW_DATA!A:A, 0)) = "",
    "Not Billed",
    INDEX(RAW_DATA!W:W, MATCH(A106, RAW_DATA!A:A, 0))
  ),
  "Not Billed"
)</f>
        <v>Not Billed</v>
      </c>
      <c r="K106" s="93" t="s">
        <v>1085</v>
      </c>
      <c r="L106" s="109">
        <v>45223</v>
      </c>
      <c r="M106" s="92"/>
      <c r="N106" s="92"/>
      <c r="O106" s="92"/>
      <c r="P106" s="92"/>
      <c r="Q106" s="92"/>
      <c r="R106" s="92"/>
      <c r="S106" s="92"/>
      <c r="T106" s="92"/>
      <c r="U106" s="92"/>
      <c r="V106" s="92"/>
      <c r="W106" s="92"/>
      <c r="X106" s="92"/>
      <c r="Y106" s="92"/>
      <c r="Z106" s="92"/>
    </row>
    <row r="107" spans="1:26" ht="27.75" customHeight="1">
      <c r="A107" s="92" t="str">
        <f t="shared" si="0"/>
        <v>23S-106</v>
      </c>
      <c r="B107" s="106" t="s">
        <v>1182</v>
      </c>
      <c r="C107" s="93" t="s">
        <v>1014</v>
      </c>
      <c r="D107" s="93">
        <v>89710</v>
      </c>
      <c r="E107" s="93">
        <v>137371</v>
      </c>
      <c r="F107" s="93" t="s">
        <v>1048</v>
      </c>
      <c r="G107" s="93" t="str">
        <f t="array" ref="G107">IFERROR(
  IF(INDEX(RAW_DATA!P:P, MATCH(A107, RAW_DATA!A:A, 0)) = "",
     "",
     INDEX(RAW_DATA!P:P, MATCH(A107, RAW_DATA!A:A, 0))
  ),
  ""
)</f>
        <v/>
      </c>
      <c r="H107" s="107" t="str">
        <f t="array" ref="H107">IFERROR(
  IF(
    ISNUMBER(MATCH(A107, RAW_DATA!A:A, 0)),
    IF(
      OR(
        INDEX(RAW_DATA!P:P, MATCH(A107, RAW_DATA!A:A, 0)) = "",
        INDEX(RAW_DATA!W:W, MATCH(A107, RAW_DATA!A:A, 0)) = "UNPAID"
      ),
      "",
      INDEX(RAW_DATA!V:V, MATCH(A107, RAW_DATA!A:A, 0))
    ),
    ""
  ),
  ""
)</f>
        <v/>
      </c>
      <c r="I107" s="108" t="str">
        <f t="array" ref="I107">IFERROR(
  IF(
    OR(
      INDEX(RAW_DATA!P:P, MATCH(A107, RAW_DATA!A:A, 0)) = "",
      INDEX(RAW_DATA!W:W, MATCH(A107, RAW_DATA!A:A, 0)) = "UNPAID"
    ),
    "",
    INDEX(RAW_DATA!S:S, MATCH(A107, RAW_DATA!A:A, 0))
  ),
  ""
)</f>
        <v/>
      </c>
      <c r="J107" s="93" t="str">
        <f t="array" ref="J107">IFERROR(
  IF(
    INDEX(RAW_DATA!P:P, MATCH(A107, RAW_DATA!A:A, 0)) = "",
    "Not Billed",
    INDEX(RAW_DATA!W:W, MATCH(A107, RAW_DATA!A:A, 0))
  ),
  "Not Billed"
)</f>
        <v>Not Billed</v>
      </c>
      <c r="K107" s="93" t="s">
        <v>1085</v>
      </c>
      <c r="L107" s="109">
        <v>45223</v>
      </c>
      <c r="M107" s="92"/>
      <c r="N107" s="92"/>
      <c r="O107" s="92"/>
      <c r="P107" s="92"/>
      <c r="Q107" s="92"/>
      <c r="R107" s="92"/>
      <c r="S107" s="92"/>
      <c r="T107" s="92"/>
      <c r="U107" s="92"/>
      <c r="V107" s="92"/>
      <c r="W107" s="92"/>
      <c r="X107" s="92"/>
      <c r="Y107" s="92"/>
      <c r="Z107" s="92"/>
    </row>
    <row r="108" spans="1:26" ht="27.75" customHeight="1">
      <c r="A108" s="92" t="str">
        <f t="shared" si="0"/>
        <v>23S-107</v>
      </c>
      <c r="B108" s="106" t="s">
        <v>1108</v>
      </c>
      <c r="C108" s="93" t="s">
        <v>1014</v>
      </c>
      <c r="D108" s="93">
        <v>89785</v>
      </c>
      <c r="E108" s="93">
        <v>137451</v>
      </c>
      <c r="F108" s="93" t="s">
        <v>1043</v>
      </c>
      <c r="G108" s="93">
        <f t="array" ref="G108">IFERROR(
  IF(INDEX(RAW_DATA!P:P, MATCH(A108, RAW_DATA!A:A, 0)) = "",
     "",
     INDEX(RAW_DATA!P:P, MATCH(A108, RAW_DATA!A:A, 0))
  ),
  ""
)</f>
        <v>122</v>
      </c>
      <c r="H108" s="107">
        <f t="array" ref="H108">IFERROR(
  IF(
    ISNUMBER(MATCH(A108, RAW_DATA!A:A, 0)),
    IF(
      OR(
        INDEX(RAW_DATA!P:P, MATCH(A108, RAW_DATA!A:A, 0)) = "",
        INDEX(RAW_DATA!W:W, MATCH(A108, RAW_DATA!A:A, 0)) = "UNPAID"
      ),
      "",
      INDEX(RAW_DATA!V:V, MATCH(A108, RAW_DATA!A:A, 0))
    ),
    ""
  ),
  ""
)</f>
        <v>45527</v>
      </c>
      <c r="I108" s="108">
        <f t="array" ref="I108">IFERROR(
  IF(
    OR(
      INDEX(RAW_DATA!P:P, MATCH(A108, RAW_DATA!A:A, 0)) = "",
      INDEX(RAW_DATA!W:W, MATCH(A108, RAW_DATA!A:A, 0)) = "UNPAID"
    ),
    "",
    INDEX(RAW_DATA!S:S, MATCH(A108, RAW_DATA!A:A, 0))
  ),
  ""
)</f>
        <v>2523.58</v>
      </c>
      <c r="J108" s="93" t="str">
        <f t="array" ref="J108">IFERROR(
  IF(
    INDEX(RAW_DATA!P:P, MATCH(A108, RAW_DATA!A:A, 0)) = "",
    "Not Billed",
    INDEX(RAW_DATA!W:W, MATCH(A108, RAW_DATA!A:A, 0))
  ),
  "Not Billed"
)</f>
        <v>PAID</v>
      </c>
      <c r="K108" s="93" t="s">
        <v>1085</v>
      </c>
      <c r="L108" s="109">
        <v>45225</v>
      </c>
      <c r="M108" s="92"/>
      <c r="N108" s="92"/>
      <c r="O108" s="92"/>
      <c r="P108" s="92"/>
      <c r="Q108" s="92"/>
      <c r="R108" s="92"/>
      <c r="S108" s="92"/>
      <c r="T108" s="92"/>
      <c r="U108" s="92"/>
      <c r="V108" s="92"/>
      <c r="W108" s="92"/>
      <c r="X108" s="92"/>
      <c r="Y108" s="92"/>
      <c r="Z108" s="92"/>
    </row>
    <row r="109" spans="1:26" ht="27.75" customHeight="1">
      <c r="A109" s="92" t="str">
        <f t="shared" si="0"/>
        <v>23S-108</v>
      </c>
      <c r="B109" s="106" t="s">
        <v>1183</v>
      </c>
      <c r="C109" s="93" t="s">
        <v>1014</v>
      </c>
      <c r="D109" s="93"/>
      <c r="E109" s="93"/>
      <c r="F109" s="93" t="s">
        <v>1052</v>
      </c>
      <c r="G109" s="93">
        <f t="array" ref="G109">IFERROR(
  IF(INDEX(RAW_DATA!P:P, MATCH(A109, RAW_DATA!A:A, 0)) = "",
     "",
     INDEX(RAW_DATA!P:P, MATCH(A109, RAW_DATA!A:A, 0))
  ),
  ""
)</f>
        <v>220</v>
      </c>
      <c r="H109" s="107" t="str">
        <f t="array" ref="H109">IFERROR(
  IF(
    ISNUMBER(MATCH(A109, RAW_DATA!A:A, 0)),
    IF(
      OR(
        INDEX(RAW_DATA!P:P, MATCH(A109, RAW_DATA!A:A, 0)) = "",
        INDEX(RAW_DATA!W:W, MATCH(A109, RAW_DATA!A:A, 0)) = "UNPAID"
      ),
      "",
      INDEX(RAW_DATA!V:V, MATCH(A109, RAW_DATA!A:A, 0))
    ),
    ""
  ),
  ""
)</f>
        <v/>
      </c>
      <c r="I109" s="108" t="str">
        <f t="array" ref="I109">IFERROR(
  IF(
    OR(
      INDEX(RAW_DATA!P:P, MATCH(A109, RAW_DATA!A:A, 0)) = "",
      INDEX(RAW_DATA!W:W, MATCH(A109, RAW_DATA!A:A, 0)) = "UNPAID"
    ),
    "",
    INDEX(RAW_DATA!S:S, MATCH(A109, RAW_DATA!A:A, 0))
  ),
  ""
)</f>
        <v/>
      </c>
      <c r="J109" s="93" t="str">
        <f t="array" ref="J109">IFERROR(
  IF(
    INDEX(RAW_DATA!P:P, MATCH(A109, RAW_DATA!A:A, 0)) = "",
    "Not Billed",
    INDEX(RAW_DATA!W:W, MATCH(A109, RAW_DATA!A:A, 0))
  ),
  "Not Billed"
)</f>
        <v>UNPAID</v>
      </c>
      <c r="K109" s="93" t="s">
        <v>1085</v>
      </c>
      <c r="L109" s="109">
        <v>45225</v>
      </c>
      <c r="M109" s="92"/>
      <c r="N109" s="92" t="s">
        <v>1042</v>
      </c>
      <c r="O109" s="92"/>
      <c r="P109" s="92"/>
      <c r="Q109" s="92"/>
      <c r="R109" s="92"/>
      <c r="S109" s="92"/>
      <c r="T109" s="92"/>
      <c r="U109" s="92"/>
      <c r="V109" s="92"/>
      <c r="W109" s="92"/>
      <c r="X109" s="92"/>
      <c r="Y109" s="92"/>
      <c r="Z109" s="92"/>
    </row>
    <row r="110" spans="1:26" ht="27.75" customHeight="1">
      <c r="A110" s="92" t="s">
        <v>789</v>
      </c>
      <c r="B110" s="106" t="s">
        <v>1184</v>
      </c>
      <c r="C110" s="93" t="s">
        <v>1014</v>
      </c>
      <c r="D110" s="93"/>
      <c r="E110" s="93"/>
      <c r="F110" s="93" t="s">
        <v>1043</v>
      </c>
      <c r="G110" s="93">
        <f t="array" ref="G110">IFERROR(
  IF(INDEX(RAW_DATA!P:P, MATCH(A110, RAW_DATA!A:A, 0)) = "",
     "",
     INDEX(RAW_DATA!P:P, MATCH(A110, RAW_DATA!A:A, 0))
  ),
  ""
)</f>
        <v>216</v>
      </c>
      <c r="H110" s="107" t="str">
        <f t="array" ref="H110">IFERROR(
  IF(
    ISNUMBER(MATCH(A110, RAW_DATA!A:A, 0)),
    IF(
      OR(
        INDEX(RAW_DATA!P:P, MATCH(A110, RAW_DATA!A:A, 0)) = "",
        INDEX(RAW_DATA!W:W, MATCH(A110, RAW_DATA!A:A, 0)) = "UNPAID"
      ),
      "",
      INDEX(RAW_DATA!V:V, MATCH(A110, RAW_DATA!A:A, 0))
    ),
    ""
  ),
  ""
)</f>
        <v/>
      </c>
      <c r="I110" s="108" t="str">
        <f t="array" ref="I110">IFERROR(
  IF(
    OR(
      INDEX(RAW_DATA!P:P, MATCH(A110, RAW_DATA!A:A, 0)) = "",
      INDEX(RAW_DATA!W:W, MATCH(A110, RAW_DATA!A:A, 0)) = "UNPAID"
    ),
    "",
    INDEX(RAW_DATA!S:S, MATCH(A110, RAW_DATA!A:A, 0))
  ),
  ""
)</f>
        <v/>
      </c>
      <c r="J110" s="93" t="str">
        <f t="array" ref="J110">IFERROR(
  IF(
    INDEX(RAW_DATA!P:P, MATCH(A110, RAW_DATA!A:A, 0)) = "",
    "Not Billed",
    INDEX(RAW_DATA!W:W, MATCH(A110, RAW_DATA!A:A, 0))
  ),
  "Not Billed"
)</f>
        <v>UNPAID</v>
      </c>
      <c r="K110" s="93" t="s">
        <v>1085</v>
      </c>
      <c r="L110" s="109">
        <v>45226</v>
      </c>
      <c r="M110" s="92"/>
      <c r="N110" s="92" t="s">
        <v>1042</v>
      </c>
      <c r="O110" s="92"/>
      <c r="P110" s="92"/>
      <c r="Q110" s="92"/>
      <c r="R110" s="92"/>
      <c r="S110" s="92"/>
      <c r="T110" s="92"/>
      <c r="U110" s="92"/>
      <c r="V110" s="92"/>
      <c r="W110" s="92"/>
      <c r="X110" s="92"/>
      <c r="Y110" s="92"/>
      <c r="Z110" s="92"/>
    </row>
    <row r="111" spans="1:26" ht="27.75" customHeight="1">
      <c r="A111" s="92" t="s">
        <v>1185</v>
      </c>
      <c r="B111" s="106" t="s">
        <v>1186</v>
      </c>
      <c r="C111" s="93" t="s">
        <v>1014</v>
      </c>
      <c r="D111" s="93">
        <v>89201</v>
      </c>
      <c r="E111" s="93">
        <v>136080</v>
      </c>
      <c r="F111" s="93" t="s">
        <v>1187</v>
      </c>
      <c r="G111" s="93" t="str">
        <f t="array" ref="G111">IFERROR(
  IF(INDEX(RAW_DATA!P:P, MATCH(A111, RAW_DATA!A:A, 0)) = "",
     "",
     INDEX(RAW_DATA!P:P, MATCH(A111, RAW_DATA!A:A, 0))
  ),
  ""
)</f>
        <v/>
      </c>
      <c r="H111" s="107" t="str">
        <f t="array" ref="H111">IFERROR(
  IF(
    ISNUMBER(MATCH(A111, RAW_DATA!A:A, 0)),
    IF(
      OR(
        INDEX(RAW_DATA!P:P, MATCH(A111, RAW_DATA!A:A, 0)) = "",
        INDEX(RAW_DATA!W:W, MATCH(A111, RAW_DATA!A:A, 0)) = "UNPAID"
      ),
      "",
      INDEX(RAW_DATA!V:V, MATCH(A111, RAW_DATA!A:A, 0))
    ),
    ""
  ),
  ""
)</f>
        <v/>
      </c>
      <c r="I111" s="108" t="str">
        <f t="array" ref="I111">IFERROR(
  IF(
    OR(
      INDEX(RAW_DATA!P:P, MATCH(A111, RAW_DATA!A:A, 0)) = "",
      INDEX(RAW_DATA!W:W, MATCH(A111, RAW_DATA!A:A, 0)) = "UNPAID"
    ),
    "",
    INDEX(RAW_DATA!S:S, MATCH(A111, RAW_DATA!A:A, 0))
  ),
  ""
)</f>
        <v/>
      </c>
      <c r="J111" s="93" t="str">
        <f t="array" ref="J111">IFERROR(
  IF(
    INDEX(RAW_DATA!P:P, MATCH(A111, RAW_DATA!A:A, 0)) = "",
    "Not Billed",
    INDEX(RAW_DATA!W:W, MATCH(A111, RAW_DATA!A:A, 0))
  ),
  "Not Billed"
)</f>
        <v>Not Billed</v>
      </c>
      <c r="K111" s="93" t="s">
        <v>1085</v>
      </c>
      <c r="L111" s="109">
        <v>45229</v>
      </c>
      <c r="M111" s="92"/>
      <c r="N111" s="92"/>
      <c r="O111" s="92"/>
      <c r="P111" s="92"/>
      <c r="Q111" s="92"/>
      <c r="R111" s="92"/>
      <c r="S111" s="92"/>
      <c r="T111" s="92"/>
      <c r="U111" s="92"/>
      <c r="V111" s="92"/>
      <c r="W111" s="92"/>
      <c r="X111" s="92"/>
      <c r="Y111" s="92"/>
      <c r="Z111" s="92"/>
    </row>
    <row r="112" spans="1:26" ht="27.75" customHeight="1">
      <c r="A112" s="92" t="s">
        <v>871</v>
      </c>
      <c r="B112" s="106" t="s">
        <v>1132</v>
      </c>
      <c r="C112" s="93" t="s">
        <v>1014</v>
      </c>
      <c r="D112" s="93">
        <v>89844</v>
      </c>
      <c r="E112" s="93">
        <v>137492</v>
      </c>
      <c r="F112" s="93" t="s">
        <v>1017</v>
      </c>
      <c r="G112" s="93">
        <f t="array" ref="G112">IFERROR(
  IF(INDEX(RAW_DATA!P:P, MATCH(A112, RAW_DATA!A:A, 0)) = "",
     "",
     INDEX(RAW_DATA!P:P, MATCH(A112, RAW_DATA!A:A, 0))
  ),
  ""
)</f>
        <v>117</v>
      </c>
      <c r="H112" s="107">
        <f t="array" ref="H112">IFERROR(
  IF(
    ISNUMBER(MATCH(A112, RAW_DATA!A:A, 0)),
    IF(
      OR(
        INDEX(RAW_DATA!P:P, MATCH(A112, RAW_DATA!A:A, 0)) = "",
        INDEX(RAW_DATA!W:W, MATCH(A112, RAW_DATA!A:A, 0)) = "UNPAID"
      ),
      "",
      INDEX(RAW_DATA!V:V, MATCH(A112, RAW_DATA!A:A, 0))
    ),
    ""
  ),
  ""
)</f>
        <v>45547</v>
      </c>
      <c r="I112" s="108">
        <f t="array" ref="I112">IFERROR(
  IF(
    OR(
      INDEX(RAW_DATA!P:P, MATCH(A112, RAW_DATA!A:A, 0)) = "",
      INDEX(RAW_DATA!W:W, MATCH(A112, RAW_DATA!A:A, 0)) = "UNPAID"
    ),
    "",
    INDEX(RAW_DATA!S:S, MATCH(A112, RAW_DATA!A:A, 0))
  ),
  ""
)</f>
        <v>7352.25</v>
      </c>
      <c r="J112" s="93" t="str">
        <f t="array" ref="J112">IFERROR(
  IF(
    INDEX(RAW_DATA!P:P, MATCH(A112, RAW_DATA!A:A, 0)) = "",
    "Not Billed",
    INDEX(RAW_DATA!W:W, MATCH(A112, RAW_DATA!A:A, 0))
  ),
  "Not Billed"
)</f>
        <v>PAID</v>
      </c>
      <c r="K112" s="93" t="s">
        <v>1085</v>
      </c>
      <c r="L112" s="109">
        <v>45229</v>
      </c>
      <c r="M112" s="92"/>
      <c r="N112" s="92"/>
      <c r="O112" s="92"/>
      <c r="P112" s="92"/>
      <c r="Q112" s="92"/>
      <c r="R112" s="92"/>
      <c r="S112" s="92"/>
      <c r="T112" s="92"/>
      <c r="U112" s="92"/>
      <c r="V112" s="92"/>
      <c r="W112" s="92"/>
      <c r="X112" s="92"/>
      <c r="Y112" s="92"/>
      <c r="Z112" s="92"/>
    </row>
    <row r="113" spans="1:26" ht="27.75" customHeight="1">
      <c r="A113" s="92" t="s">
        <v>644</v>
      </c>
      <c r="B113" s="106" t="s">
        <v>1188</v>
      </c>
      <c r="C113" s="93" t="s">
        <v>1014</v>
      </c>
      <c r="D113" s="93"/>
      <c r="E113" s="93"/>
      <c r="F113" s="93" t="s">
        <v>1046</v>
      </c>
      <c r="G113" s="93">
        <f t="array" ref="G113">IFERROR(
  IF(INDEX(RAW_DATA!P:P, MATCH(A113, RAW_DATA!A:A, 0)) = "",
     "",
     INDEX(RAW_DATA!P:P, MATCH(A113, RAW_DATA!A:A, 0))
  ),
  ""
)</f>
        <v>98</v>
      </c>
      <c r="H113" s="107">
        <f t="array" ref="H113">IFERROR(
  IF(
    ISNUMBER(MATCH(A113, RAW_DATA!A:A, 0)),
    IF(
      OR(
        INDEX(RAW_DATA!P:P, MATCH(A113, RAW_DATA!A:A, 0)) = "",
        INDEX(RAW_DATA!W:W, MATCH(A113, RAW_DATA!A:A, 0)) = "UNPAID"
      ),
      "",
      INDEX(RAW_DATA!V:V, MATCH(A113, RAW_DATA!A:A, 0))
    ),
    ""
  ),
  ""
)</f>
        <v>45478</v>
      </c>
      <c r="I113" s="108">
        <f t="array" ref="I113">IFERROR(
  IF(
    OR(
      INDEX(RAW_DATA!P:P, MATCH(A113, RAW_DATA!A:A, 0)) = "",
      INDEX(RAW_DATA!W:W, MATCH(A113, RAW_DATA!A:A, 0)) = "UNPAID"
    ),
    "",
    INDEX(RAW_DATA!S:S, MATCH(A113, RAW_DATA!A:A, 0))
  ),
  ""
)</f>
        <v>5440.93</v>
      </c>
      <c r="J113" s="93" t="str">
        <f t="array" ref="J113">IFERROR(
  IF(
    INDEX(RAW_DATA!P:P, MATCH(A113, RAW_DATA!A:A, 0)) = "",
    "Not Billed",
    INDEX(RAW_DATA!W:W, MATCH(A113, RAW_DATA!A:A, 0))
  ),
  "Not Billed"
)</f>
        <v>PAID</v>
      </c>
      <c r="K113" s="93" t="s">
        <v>1085</v>
      </c>
      <c r="L113" s="92"/>
      <c r="M113" s="92"/>
      <c r="N113" s="92" t="s">
        <v>1042</v>
      </c>
      <c r="O113" s="92"/>
      <c r="P113" s="92"/>
      <c r="Q113" s="92"/>
      <c r="R113" s="92"/>
      <c r="S113" s="92"/>
      <c r="T113" s="92"/>
      <c r="U113" s="92"/>
      <c r="V113" s="92"/>
      <c r="W113" s="92"/>
      <c r="X113" s="92"/>
      <c r="Y113" s="92"/>
      <c r="Z113" s="92"/>
    </row>
    <row r="114" spans="1:26" ht="27.75" customHeight="1">
      <c r="A114" s="92" t="s">
        <v>502</v>
      </c>
      <c r="B114" s="106" t="s">
        <v>500</v>
      </c>
      <c r="C114" s="93" t="s">
        <v>1014</v>
      </c>
      <c r="D114" s="93"/>
      <c r="E114" s="93"/>
      <c r="F114" s="93" t="s">
        <v>1041</v>
      </c>
      <c r="G114" s="93">
        <f t="array" ref="G114">IFERROR(
  IF(INDEX(RAW_DATA!P:P, MATCH(A114, RAW_DATA!A:A, 0)) = "",
     "",
     INDEX(RAW_DATA!P:P, MATCH(A114, RAW_DATA!A:A, 0))
  ),
  ""
)</f>
        <v>101</v>
      </c>
      <c r="H114" s="107">
        <f t="array" ref="H114">IFERROR(
  IF(
    ISNUMBER(MATCH(A114, RAW_DATA!A:A, 0)),
    IF(
      OR(
        INDEX(RAW_DATA!P:P, MATCH(A114, RAW_DATA!A:A, 0)) = "",
        INDEX(RAW_DATA!W:W, MATCH(A114, RAW_DATA!A:A, 0)) = "UNPAID"
      ),
      "",
      INDEX(RAW_DATA!V:V, MATCH(A114, RAW_DATA!A:A, 0))
    ),
    ""
  ),
  ""
)</f>
        <v>45482</v>
      </c>
      <c r="I114" s="108">
        <f t="array" ref="I114">IFERROR(
  IF(
    OR(
      INDEX(RAW_DATA!P:P, MATCH(A114, RAW_DATA!A:A, 0)) = "",
      INDEX(RAW_DATA!W:W, MATCH(A114, RAW_DATA!A:A, 0)) = "UNPAID"
    ),
    "",
    INDEX(RAW_DATA!S:S, MATCH(A114, RAW_DATA!A:A, 0))
  ),
  ""
)</f>
        <v>7865.63</v>
      </c>
      <c r="J114" s="93" t="str">
        <f t="array" ref="J114">IFERROR(
  IF(
    INDEX(RAW_DATA!P:P, MATCH(A114, RAW_DATA!A:A, 0)) = "",
    "Not Billed",
    INDEX(RAW_DATA!W:W, MATCH(A114, RAW_DATA!A:A, 0))
  ),
  "Not Billed"
)</f>
        <v>PAID</v>
      </c>
      <c r="K114" s="93" t="s">
        <v>1085</v>
      </c>
      <c r="L114" s="92"/>
      <c r="M114" s="92"/>
      <c r="N114" s="92" t="s">
        <v>1042</v>
      </c>
      <c r="O114" s="92"/>
      <c r="P114" s="92"/>
      <c r="Q114" s="92"/>
      <c r="R114" s="92"/>
      <c r="S114" s="92"/>
      <c r="T114" s="92"/>
      <c r="U114" s="92"/>
      <c r="V114" s="92"/>
      <c r="W114" s="92"/>
      <c r="X114" s="92"/>
      <c r="Y114" s="92"/>
      <c r="Z114" s="92"/>
    </row>
    <row r="115" spans="1:26" ht="27.75" customHeight="1">
      <c r="A115" s="92" t="str">
        <f t="shared" ref="A115:A141" si="1">"23S-"&amp;RIGHT("00"&amp;ROW()-1,3)</f>
        <v>23S-114</v>
      </c>
      <c r="B115" s="106" t="s">
        <v>1189</v>
      </c>
      <c r="C115" s="93" t="s">
        <v>1014</v>
      </c>
      <c r="D115" s="93">
        <v>89840</v>
      </c>
      <c r="E115" s="93">
        <v>137488</v>
      </c>
      <c r="F115" s="93" t="s">
        <v>1041</v>
      </c>
      <c r="G115" s="93">
        <f t="array" ref="G115">IFERROR(
  IF(INDEX(RAW_DATA!P:P, MATCH(A115, RAW_DATA!A:A, 0)) = "",
     "",
     INDEX(RAW_DATA!P:P, MATCH(A115, RAW_DATA!A:A, 0))
  ),
  ""
)</f>
        <v>201</v>
      </c>
      <c r="H115" s="107">
        <f t="array" ref="H115">IFERROR(
  IF(
    ISNUMBER(MATCH(A115, RAW_DATA!A:A, 0)),
    IF(
      OR(
        INDEX(RAW_DATA!P:P, MATCH(A115, RAW_DATA!A:A, 0)) = "",
        INDEX(RAW_DATA!W:W, MATCH(A115, RAW_DATA!A:A, 0)) = "UNPAID"
      ),
      "",
      INDEX(RAW_DATA!V:V, MATCH(A115, RAW_DATA!A:A, 0))
    ),
    ""
  ),
  ""
)</f>
        <v>45831</v>
      </c>
      <c r="I115" s="108">
        <f t="array" ref="I115">IFERROR(
  IF(
    OR(
      INDEX(RAW_DATA!P:P, MATCH(A115, RAW_DATA!A:A, 0)) = "",
      INDEX(RAW_DATA!W:W, MATCH(A115, RAW_DATA!A:A, 0)) = "UNPAID"
    ),
    "",
    INDEX(RAW_DATA!S:S, MATCH(A115, RAW_DATA!A:A, 0))
  ),
  ""
)</f>
        <v>47383.26</v>
      </c>
      <c r="J115" s="93" t="str">
        <f t="array" ref="J115">IFERROR(
  IF(
    INDEX(RAW_DATA!P:P, MATCH(A115, RAW_DATA!A:A, 0)) = "",
    "Not Billed",
    INDEX(RAW_DATA!W:W, MATCH(A115, RAW_DATA!A:A, 0))
  ),
  "Not Billed"
)</f>
        <v>PAID</v>
      </c>
      <c r="K115" s="93" t="s">
        <v>1085</v>
      </c>
      <c r="L115" s="92"/>
      <c r="M115" s="92"/>
      <c r="N115" s="92"/>
      <c r="O115" s="92"/>
      <c r="P115" s="92"/>
      <c r="Q115" s="92"/>
      <c r="R115" s="92"/>
      <c r="S115" s="92"/>
      <c r="T115" s="92"/>
      <c r="U115" s="92"/>
      <c r="V115" s="92"/>
      <c r="W115" s="92"/>
      <c r="X115" s="92"/>
      <c r="Y115" s="92"/>
      <c r="Z115" s="92"/>
    </row>
    <row r="116" spans="1:26" ht="27.75" customHeight="1">
      <c r="A116" s="92" t="str">
        <f t="shared" si="1"/>
        <v>23S-115</v>
      </c>
      <c r="B116" s="106" t="s">
        <v>1190</v>
      </c>
      <c r="C116" s="93" t="s">
        <v>1014</v>
      </c>
      <c r="D116" s="93"/>
      <c r="E116" s="93"/>
      <c r="F116" s="93" t="s">
        <v>1043</v>
      </c>
      <c r="G116" s="93">
        <f t="array" ref="G116">IFERROR(
  IF(INDEX(RAW_DATA!P:P, MATCH(A116, RAW_DATA!A:A, 0)) = "",
     "",
     INDEX(RAW_DATA!P:P, MATCH(A116, RAW_DATA!A:A, 0))
  ),
  ""
)</f>
        <v>70</v>
      </c>
      <c r="H116" s="107">
        <f t="array" ref="H116">IFERROR(
  IF(
    ISNUMBER(MATCH(A116, RAW_DATA!A:A, 0)),
    IF(
      OR(
        INDEX(RAW_DATA!P:P, MATCH(A116, RAW_DATA!A:A, 0)) = "",
        INDEX(RAW_DATA!W:W, MATCH(A116, RAW_DATA!A:A, 0)) = "UNPAID"
      ),
      "",
      INDEX(RAW_DATA!V:V, MATCH(A116, RAW_DATA!A:A, 0))
    ),
    ""
  ),
  ""
)</f>
        <v>45408</v>
      </c>
      <c r="I116" s="108">
        <f t="array" ref="I116">IFERROR(
  IF(
    OR(
      INDEX(RAW_DATA!P:P, MATCH(A116, RAW_DATA!A:A, 0)) = "",
      INDEX(RAW_DATA!W:W, MATCH(A116, RAW_DATA!A:A, 0)) = "UNPAID"
    ),
    "",
    INDEX(RAW_DATA!S:S, MATCH(A116, RAW_DATA!A:A, 0))
  ),
  ""
)</f>
        <v>6029.25</v>
      </c>
      <c r="J116" s="93" t="str">
        <f t="array" ref="J116">IFERROR(
  IF(
    INDEX(RAW_DATA!P:P, MATCH(A116, RAW_DATA!A:A, 0)) = "",
    "Not Billed",
    INDEX(RAW_DATA!W:W, MATCH(A116, RAW_DATA!A:A, 0))
  ),
  "Not Billed"
)</f>
        <v>PAID</v>
      </c>
      <c r="K116" s="93" t="s">
        <v>1085</v>
      </c>
      <c r="L116" s="109">
        <v>45248</v>
      </c>
      <c r="M116" s="92"/>
      <c r="N116" s="92" t="s">
        <v>1042</v>
      </c>
      <c r="O116" s="92"/>
      <c r="P116" s="92"/>
      <c r="Q116" s="92"/>
      <c r="R116" s="92"/>
      <c r="S116" s="92"/>
      <c r="T116" s="92"/>
      <c r="U116" s="92"/>
      <c r="V116" s="92"/>
      <c r="W116" s="92"/>
      <c r="X116" s="92"/>
      <c r="Y116" s="92"/>
      <c r="Z116" s="92"/>
    </row>
    <row r="117" spans="1:26" ht="27.75" customHeight="1">
      <c r="A117" s="92" t="str">
        <f t="shared" si="1"/>
        <v>23S-116</v>
      </c>
      <c r="B117" s="106" t="s">
        <v>1191</v>
      </c>
      <c r="C117" s="93" t="s">
        <v>1014</v>
      </c>
      <c r="D117" s="93"/>
      <c r="E117" s="93"/>
      <c r="F117" s="93" t="s">
        <v>1043</v>
      </c>
      <c r="G117" s="93">
        <f t="array" ref="G117">IFERROR(
  IF(INDEX(RAW_DATA!P:P, MATCH(A117, RAW_DATA!A:A, 0)) = "",
     "",
     INDEX(RAW_DATA!P:P, MATCH(A117, RAW_DATA!A:A, 0))
  ),
  ""
)</f>
        <v>182</v>
      </c>
      <c r="H117" s="107">
        <f t="array" ref="H117">IFERROR(
  IF(
    ISNUMBER(MATCH(A117, RAW_DATA!A:A, 0)),
    IF(
      OR(
        INDEX(RAW_DATA!P:P, MATCH(A117, RAW_DATA!A:A, 0)) = "",
        INDEX(RAW_DATA!W:W, MATCH(A117, RAW_DATA!A:A, 0)) = "UNPAID"
      ),
      "",
      INDEX(RAW_DATA!V:V, MATCH(A117, RAW_DATA!A:A, 0))
    ),
    ""
  ),
  ""
)</f>
        <v>45824</v>
      </c>
      <c r="I117" s="108">
        <f t="array" ref="I117">IFERROR(
  IF(
    OR(
      INDEX(RAW_DATA!P:P, MATCH(A117, RAW_DATA!A:A, 0)) = "",
      INDEX(RAW_DATA!W:W, MATCH(A117, RAW_DATA!A:A, 0)) = "UNPAID"
    ),
    "",
    INDEX(RAW_DATA!S:S, MATCH(A117, RAW_DATA!A:A, 0))
  ),
  ""
)</f>
        <v>2346.04</v>
      </c>
      <c r="J117" s="93" t="str">
        <f t="array" ref="J117">IFERROR(
  IF(
    INDEX(RAW_DATA!P:P, MATCH(A117, RAW_DATA!A:A, 0)) = "",
    "Not Billed",
    INDEX(RAW_DATA!W:W, MATCH(A117, RAW_DATA!A:A, 0))
  ),
  "Not Billed"
)</f>
        <v>PAID</v>
      </c>
      <c r="K117" s="93" t="s">
        <v>1085</v>
      </c>
      <c r="L117" s="109">
        <v>45256</v>
      </c>
      <c r="M117" s="92"/>
      <c r="N117" s="92" t="s">
        <v>1042</v>
      </c>
      <c r="O117" s="92"/>
      <c r="P117" s="92"/>
      <c r="Q117" s="92"/>
      <c r="R117" s="92"/>
      <c r="S117" s="92"/>
      <c r="T117" s="92"/>
      <c r="U117" s="92"/>
      <c r="V117" s="92"/>
      <c r="W117" s="92"/>
      <c r="X117" s="92"/>
      <c r="Y117" s="92"/>
      <c r="Z117" s="92"/>
    </row>
    <row r="118" spans="1:26" ht="27.75" customHeight="1">
      <c r="A118" s="92" t="str">
        <f t="shared" si="1"/>
        <v>23S-117</v>
      </c>
      <c r="B118" s="106" t="s">
        <v>1192</v>
      </c>
      <c r="C118" s="93" t="s">
        <v>1014</v>
      </c>
      <c r="D118" s="93"/>
      <c r="E118" s="93"/>
      <c r="F118" s="93" t="s">
        <v>1041</v>
      </c>
      <c r="G118" s="93" t="str">
        <f t="array" ref="G118">IFERROR(
  IF(INDEX(RAW_DATA!P:P, MATCH(A118, RAW_DATA!A:A, 0)) = "",
     "",
     INDEX(RAW_DATA!P:P, MATCH(A118, RAW_DATA!A:A, 0))
  ),
  ""
)</f>
        <v/>
      </c>
      <c r="H118" s="107" t="str">
        <f t="array" ref="H118">IFERROR(
  IF(
    ISNUMBER(MATCH(A118, RAW_DATA!A:A, 0)),
    IF(
      OR(
        INDEX(RAW_DATA!P:P, MATCH(A118, RAW_DATA!A:A, 0)) = "",
        INDEX(RAW_DATA!W:W, MATCH(A118, RAW_DATA!A:A, 0)) = "UNPAID"
      ),
      "",
      INDEX(RAW_DATA!V:V, MATCH(A118, RAW_DATA!A:A, 0))
    ),
    ""
  ),
  ""
)</f>
        <v/>
      </c>
      <c r="I118" s="108" t="str">
        <f t="array" ref="I118">IFERROR(
  IF(
    OR(
      INDEX(RAW_DATA!P:P, MATCH(A118, RAW_DATA!A:A, 0)) = "",
      INDEX(RAW_DATA!W:W, MATCH(A118, RAW_DATA!A:A, 0)) = "UNPAID"
    ),
    "",
    INDEX(RAW_DATA!S:S, MATCH(A118, RAW_DATA!A:A, 0))
  ),
  ""
)</f>
        <v/>
      </c>
      <c r="J118" s="93" t="str">
        <f t="array" ref="J118">IFERROR(
  IF(
    INDEX(RAW_DATA!P:P, MATCH(A118, RAW_DATA!A:A, 0)) = "",
    "Not Billed",
    INDEX(RAW_DATA!W:W, MATCH(A118, RAW_DATA!A:A, 0))
  ),
  "Not Billed"
)</f>
        <v>Not Billed</v>
      </c>
      <c r="K118" s="93" t="s">
        <v>1085</v>
      </c>
      <c r="L118" s="109">
        <v>45259</v>
      </c>
      <c r="M118" s="92"/>
      <c r="N118" s="92" t="s">
        <v>1042</v>
      </c>
      <c r="O118" s="92"/>
      <c r="P118" s="92"/>
      <c r="Q118" s="92"/>
      <c r="R118" s="92"/>
      <c r="S118" s="92"/>
      <c r="T118" s="92"/>
      <c r="U118" s="92"/>
      <c r="V118" s="92"/>
      <c r="W118" s="92"/>
      <c r="X118" s="92"/>
      <c r="Y118" s="92"/>
      <c r="Z118" s="92"/>
    </row>
    <row r="119" spans="1:26" ht="27.75" customHeight="1">
      <c r="A119" s="92" t="str">
        <f t="shared" si="1"/>
        <v>23S-118</v>
      </c>
      <c r="B119" s="106" t="s">
        <v>1193</v>
      </c>
      <c r="C119" s="93" t="s">
        <v>28</v>
      </c>
      <c r="D119" s="93">
        <v>89334</v>
      </c>
      <c r="E119" s="93" t="s">
        <v>1194</v>
      </c>
      <c r="F119" s="93" t="s">
        <v>1187</v>
      </c>
      <c r="G119" s="93" t="str">
        <f t="array" ref="G119">IFERROR(
  IF(INDEX(RAW_DATA!P:P, MATCH(A119, RAW_DATA!A:A, 0)) = "",
     "",
     INDEX(RAW_DATA!P:P, MATCH(A119, RAW_DATA!A:A, 0))
  ),
  ""
)</f>
        <v/>
      </c>
      <c r="H119" s="107" t="str">
        <f t="array" ref="H119">IFERROR(
  IF(
    ISNUMBER(MATCH(A119, RAW_DATA!A:A, 0)),
    IF(
      OR(
        INDEX(RAW_DATA!P:P, MATCH(A119, RAW_DATA!A:A, 0)) = "",
        INDEX(RAW_DATA!W:W, MATCH(A119, RAW_DATA!A:A, 0)) = "UNPAID"
      ),
      "",
      INDEX(RAW_DATA!V:V, MATCH(A119, RAW_DATA!A:A, 0))
    ),
    ""
  ),
  ""
)</f>
        <v/>
      </c>
      <c r="I119" s="108" t="str">
        <f t="array" ref="I119">IFERROR(
  IF(
    OR(
      INDEX(RAW_DATA!P:P, MATCH(A119, RAW_DATA!A:A, 0)) = "",
      INDEX(RAW_DATA!W:W, MATCH(A119, RAW_DATA!A:A, 0)) = "UNPAID"
    ),
    "",
    INDEX(RAW_DATA!S:S, MATCH(A119, RAW_DATA!A:A, 0))
  ),
  ""
)</f>
        <v/>
      </c>
      <c r="J119" s="93" t="str">
        <f t="array" ref="J119">IFERROR(
  IF(
    INDEX(RAW_DATA!P:P, MATCH(A119, RAW_DATA!A:A, 0)) = "",
    "Not Billed",
    INDEX(RAW_DATA!W:W, MATCH(A119, RAW_DATA!A:A, 0))
  ),
  "Not Billed"
)</f>
        <v>Not Billed</v>
      </c>
      <c r="K119" s="93" t="s">
        <v>1085</v>
      </c>
      <c r="L119" s="109">
        <v>45187</v>
      </c>
      <c r="M119" s="92"/>
      <c r="N119" s="92"/>
      <c r="O119" s="92"/>
      <c r="P119" s="92"/>
      <c r="Q119" s="92"/>
      <c r="R119" s="92"/>
      <c r="S119" s="92"/>
      <c r="T119" s="92"/>
      <c r="U119" s="92"/>
      <c r="V119" s="92"/>
      <c r="W119" s="92"/>
      <c r="X119" s="92"/>
      <c r="Y119" s="92"/>
      <c r="Z119" s="92"/>
    </row>
    <row r="120" spans="1:26" ht="27.75" customHeight="1">
      <c r="A120" s="92" t="str">
        <f t="shared" si="1"/>
        <v>23S-119</v>
      </c>
      <c r="B120" s="106" t="s">
        <v>535</v>
      </c>
      <c r="C120" s="93" t="s">
        <v>1014</v>
      </c>
      <c r="D120" s="93"/>
      <c r="E120" s="93"/>
      <c r="F120" s="93" t="s">
        <v>1043</v>
      </c>
      <c r="G120" s="93">
        <f t="array" ref="G120">IFERROR(
  IF(INDEX(RAW_DATA!P:P, MATCH(A120, RAW_DATA!A:A, 0)) = "",
     "",
     INDEX(RAW_DATA!P:P, MATCH(A120, RAW_DATA!A:A, 0))
  ),
  ""
)</f>
        <v>198</v>
      </c>
      <c r="H120" s="107" t="str">
        <f t="array" ref="H120">IFERROR(
  IF(
    ISNUMBER(MATCH(A120, RAW_DATA!A:A, 0)),
    IF(
      OR(
        INDEX(RAW_DATA!P:P, MATCH(A120, RAW_DATA!A:A, 0)) = "",
        INDEX(RAW_DATA!W:W, MATCH(A120, RAW_DATA!A:A, 0)) = "UNPAID"
      ),
      "",
      INDEX(RAW_DATA!V:V, MATCH(A120, RAW_DATA!A:A, 0))
    ),
    ""
  ),
  ""
)</f>
        <v/>
      </c>
      <c r="I120" s="108" t="str">
        <f t="array" ref="I120">IFERROR(
  IF(
    OR(
      INDEX(RAW_DATA!P:P, MATCH(A120, RAW_DATA!A:A, 0)) = "",
      INDEX(RAW_DATA!W:W, MATCH(A120, RAW_DATA!A:A, 0)) = "UNPAID"
    ),
    "",
    INDEX(RAW_DATA!S:S, MATCH(A120, RAW_DATA!A:A, 0))
  ),
  ""
)</f>
        <v/>
      </c>
      <c r="J120" s="93" t="str">
        <f t="array" ref="J120">IFERROR(
  IF(
    INDEX(RAW_DATA!P:P, MATCH(A120, RAW_DATA!A:A, 0)) = "",
    "Not Billed",
    INDEX(RAW_DATA!W:W, MATCH(A120, RAW_DATA!A:A, 0))
  ),
  "Not Billed"
)</f>
        <v>UNPAID</v>
      </c>
      <c r="K120" s="93" t="s">
        <v>1085</v>
      </c>
      <c r="L120" s="109">
        <v>45268</v>
      </c>
      <c r="M120" s="92"/>
      <c r="N120" s="92" t="s">
        <v>1042</v>
      </c>
      <c r="O120" s="92"/>
      <c r="P120" s="92"/>
      <c r="Q120" s="92"/>
      <c r="R120" s="92"/>
      <c r="S120" s="92"/>
      <c r="T120" s="92"/>
      <c r="U120" s="92"/>
      <c r="V120" s="92"/>
      <c r="W120" s="92"/>
      <c r="X120" s="92"/>
      <c r="Y120" s="92"/>
      <c r="Z120" s="92"/>
    </row>
    <row r="121" spans="1:26" ht="27.75" customHeight="1">
      <c r="A121" s="92" t="str">
        <f t="shared" si="1"/>
        <v>23S-120</v>
      </c>
      <c r="B121" s="106" t="s">
        <v>258</v>
      </c>
      <c r="C121" s="93" t="s">
        <v>1059</v>
      </c>
      <c r="D121" s="93"/>
      <c r="E121" s="93"/>
      <c r="F121" s="93"/>
      <c r="G121" s="93" t="str">
        <f t="array" ref="G121">IFERROR(
  IF(INDEX(RAW_DATA!P:P, MATCH(A121, RAW_DATA!A:A, 0)) = "",
     "",
     INDEX(RAW_DATA!P:P, MATCH(A121, RAW_DATA!A:A, 0))
  ),
  ""
)</f>
        <v/>
      </c>
      <c r="H121" s="107" t="str">
        <f t="array" ref="H121">IFERROR(
  IF(
    ISNUMBER(MATCH(A121, RAW_DATA!A:A, 0)),
    IF(
      OR(
        INDEX(RAW_DATA!P:P, MATCH(A121, RAW_DATA!A:A, 0)) = "",
        INDEX(RAW_DATA!W:W, MATCH(A121, RAW_DATA!A:A, 0)) = "UNPAID"
      ),
      "",
      INDEX(RAW_DATA!V:V, MATCH(A121, RAW_DATA!A:A, 0))
    ),
    ""
  ),
  ""
)</f>
        <v/>
      </c>
      <c r="I121" s="108" t="str">
        <f t="array" ref="I121">IFERROR(
  IF(
    OR(
      INDEX(RAW_DATA!P:P, MATCH(A121, RAW_DATA!A:A, 0)) = "",
      INDEX(RAW_DATA!W:W, MATCH(A121, RAW_DATA!A:A, 0)) = "UNPAID"
    ),
    "",
    INDEX(RAW_DATA!S:S, MATCH(A121, RAW_DATA!A:A, 0))
  ),
  ""
)</f>
        <v/>
      </c>
      <c r="J121" s="93" t="str">
        <f t="array" ref="J121">IFERROR(
  IF(
    INDEX(RAW_DATA!P:P, MATCH(A121, RAW_DATA!A:A, 0)) = "",
    "Not Billed",
    INDEX(RAW_DATA!W:W, MATCH(A121, RAW_DATA!A:A, 0))
  ),
  "Not Billed"
)</f>
        <v>Not Billed</v>
      </c>
      <c r="K121" s="93"/>
      <c r="L121" s="109">
        <v>44961</v>
      </c>
      <c r="M121" s="92"/>
      <c r="N121" s="92"/>
      <c r="O121" s="92"/>
      <c r="P121" s="92"/>
      <c r="Q121" s="92"/>
      <c r="R121" s="92"/>
      <c r="S121" s="92"/>
      <c r="T121" s="92"/>
      <c r="U121" s="92"/>
      <c r="V121" s="92"/>
      <c r="W121" s="92"/>
      <c r="X121" s="92"/>
      <c r="Y121" s="92"/>
      <c r="Z121" s="92"/>
    </row>
    <row r="122" spans="1:26" ht="27.75" customHeight="1">
      <c r="A122" s="92" t="str">
        <f t="shared" si="1"/>
        <v>23S-121</v>
      </c>
      <c r="B122" s="106" t="s">
        <v>274</v>
      </c>
      <c r="C122" s="93" t="s">
        <v>1059</v>
      </c>
      <c r="D122" s="93"/>
      <c r="E122" s="93"/>
      <c r="F122" s="93"/>
      <c r="G122" s="93" t="str">
        <f t="array" ref="G122">IFERROR(
  IF(INDEX(RAW_DATA!P:P, MATCH(A122, RAW_DATA!A:A, 0)) = "",
     "",
     INDEX(RAW_DATA!P:P, MATCH(A122, RAW_DATA!A:A, 0))
  ),
  ""
)</f>
        <v/>
      </c>
      <c r="H122" s="107" t="str">
        <f t="array" ref="H122">IFERROR(
  IF(
    ISNUMBER(MATCH(A122, RAW_DATA!A:A, 0)),
    IF(
      OR(
        INDEX(RAW_DATA!P:P, MATCH(A122, RAW_DATA!A:A, 0)) = "",
        INDEX(RAW_DATA!W:W, MATCH(A122, RAW_DATA!A:A, 0)) = "UNPAID"
      ),
      "",
      INDEX(RAW_DATA!V:V, MATCH(A122, RAW_DATA!A:A, 0))
    ),
    ""
  ),
  ""
)</f>
        <v/>
      </c>
      <c r="I122" s="108" t="str">
        <f t="array" ref="I122">IFERROR(
  IF(
    OR(
      INDEX(RAW_DATA!P:P, MATCH(A122, RAW_DATA!A:A, 0)) = "",
      INDEX(RAW_DATA!W:W, MATCH(A122, RAW_DATA!A:A, 0)) = "UNPAID"
    ),
    "",
    INDEX(RAW_DATA!S:S, MATCH(A122, RAW_DATA!A:A, 0))
  ),
  ""
)</f>
        <v/>
      </c>
      <c r="J122" s="93" t="str">
        <f t="array" ref="J122">IFERROR(
  IF(
    INDEX(RAW_DATA!P:P, MATCH(A122, RAW_DATA!A:A, 0)) = "",
    "Not Billed",
    INDEX(RAW_DATA!W:W, MATCH(A122, RAW_DATA!A:A, 0))
  ),
  "Not Billed"
)</f>
        <v>Not Billed</v>
      </c>
      <c r="K122" s="93"/>
      <c r="L122" s="109">
        <v>44961</v>
      </c>
      <c r="M122" s="92"/>
      <c r="N122" s="92"/>
      <c r="O122" s="92"/>
      <c r="P122" s="92"/>
      <c r="Q122" s="92"/>
      <c r="R122" s="92"/>
      <c r="S122" s="92"/>
      <c r="T122" s="92"/>
      <c r="U122" s="92"/>
      <c r="V122" s="92"/>
      <c r="W122" s="92"/>
      <c r="X122" s="92"/>
      <c r="Y122" s="92"/>
      <c r="Z122" s="92"/>
    </row>
    <row r="123" spans="1:26" ht="27.75" customHeight="1">
      <c r="A123" s="92" t="str">
        <f t="shared" si="1"/>
        <v>23S-122</v>
      </c>
      <c r="B123" s="106" t="s">
        <v>277</v>
      </c>
      <c r="C123" s="93" t="s">
        <v>1059</v>
      </c>
      <c r="D123" s="93"/>
      <c r="E123" s="93"/>
      <c r="F123" s="93"/>
      <c r="G123" s="93" t="str">
        <f t="array" ref="G123">IFERROR(
  IF(INDEX(RAW_DATA!P:P, MATCH(A123, RAW_DATA!A:A, 0)) = "",
     "",
     INDEX(RAW_DATA!P:P, MATCH(A123, RAW_DATA!A:A, 0))
  ),
  ""
)</f>
        <v/>
      </c>
      <c r="H123" s="107" t="str">
        <f t="array" ref="H123">IFERROR(
  IF(
    ISNUMBER(MATCH(A123, RAW_DATA!A:A, 0)),
    IF(
      OR(
        INDEX(RAW_DATA!P:P, MATCH(A123, RAW_DATA!A:A, 0)) = "",
        INDEX(RAW_DATA!W:W, MATCH(A123, RAW_DATA!A:A, 0)) = "UNPAID"
      ),
      "",
      INDEX(RAW_DATA!V:V, MATCH(A123, RAW_DATA!A:A, 0))
    ),
    ""
  ),
  ""
)</f>
        <v/>
      </c>
      <c r="I123" s="108" t="str">
        <f t="array" ref="I123">IFERROR(
  IF(
    OR(
      INDEX(RAW_DATA!P:P, MATCH(A123, RAW_DATA!A:A, 0)) = "",
      INDEX(RAW_DATA!W:W, MATCH(A123, RAW_DATA!A:A, 0)) = "UNPAID"
    ),
    "",
    INDEX(RAW_DATA!S:S, MATCH(A123, RAW_DATA!A:A, 0))
  ),
  ""
)</f>
        <v/>
      </c>
      <c r="J123" s="93" t="str">
        <f t="array" ref="J123">IFERROR(
  IF(
    INDEX(RAW_DATA!P:P, MATCH(A123, RAW_DATA!A:A, 0)) = "",
    "Not Billed",
    INDEX(RAW_DATA!W:W, MATCH(A123, RAW_DATA!A:A, 0))
  ),
  "Not Billed"
)</f>
        <v>Not Billed</v>
      </c>
      <c r="K123" s="93"/>
      <c r="L123" s="109">
        <v>45271</v>
      </c>
      <c r="M123" s="92"/>
      <c r="N123" s="92"/>
      <c r="O123" s="92"/>
      <c r="P123" s="92"/>
      <c r="Q123" s="92"/>
      <c r="R123" s="92"/>
      <c r="S123" s="92"/>
      <c r="T123" s="92"/>
      <c r="U123" s="92"/>
      <c r="V123" s="92"/>
      <c r="W123" s="92"/>
      <c r="X123" s="92"/>
      <c r="Y123" s="92"/>
      <c r="Z123" s="92"/>
    </row>
    <row r="124" spans="1:26" ht="27.75" customHeight="1">
      <c r="A124" s="92" t="str">
        <f t="shared" si="1"/>
        <v>23S-123</v>
      </c>
      <c r="B124" s="106" t="s">
        <v>287</v>
      </c>
      <c r="C124" s="93" t="s">
        <v>1059</v>
      </c>
      <c r="D124" s="93"/>
      <c r="E124" s="93"/>
      <c r="F124" s="93"/>
      <c r="G124" s="93" t="str">
        <f t="array" ref="G124">IFERROR(
  IF(INDEX(RAW_DATA!P:P, MATCH(A124, RAW_DATA!A:A, 0)) = "",
     "",
     INDEX(RAW_DATA!P:P, MATCH(A124, RAW_DATA!A:A, 0))
  ),
  ""
)</f>
        <v/>
      </c>
      <c r="H124" s="107" t="str">
        <f t="array" ref="H124">IFERROR(
  IF(
    ISNUMBER(MATCH(A124, RAW_DATA!A:A, 0)),
    IF(
      OR(
        INDEX(RAW_DATA!P:P, MATCH(A124, RAW_DATA!A:A, 0)) = "",
        INDEX(RAW_DATA!W:W, MATCH(A124, RAW_DATA!A:A, 0)) = "UNPAID"
      ),
      "",
      INDEX(RAW_DATA!V:V, MATCH(A124, RAW_DATA!A:A, 0))
    ),
    ""
  ),
  ""
)</f>
        <v/>
      </c>
      <c r="I124" s="108" t="str">
        <f t="array" ref="I124">IFERROR(
  IF(
    OR(
      INDEX(RAW_DATA!P:P, MATCH(A124, RAW_DATA!A:A, 0)) = "",
      INDEX(RAW_DATA!W:W, MATCH(A124, RAW_DATA!A:A, 0)) = "UNPAID"
    ),
    "",
    INDEX(RAW_DATA!S:S, MATCH(A124, RAW_DATA!A:A, 0))
  ),
  ""
)</f>
        <v/>
      </c>
      <c r="J124" s="93" t="str">
        <f t="array" ref="J124">IFERROR(
  IF(
    INDEX(RAW_DATA!P:P, MATCH(A124, RAW_DATA!A:A, 0)) = "",
    "Not Billed",
    INDEX(RAW_DATA!W:W, MATCH(A124, RAW_DATA!A:A, 0))
  ),
  "Not Billed"
)</f>
        <v>Not Billed</v>
      </c>
      <c r="K124" s="93"/>
      <c r="L124" s="109">
        <v>45271</v>
      </c>
      <c r="M124" s="92"/>
      <c r="N124" s="92"/>
      <c r="O124" s="92"/>
      <c r="P124" s="92"/>
      <c r="Q124" s="92"/>
      <c r="R124" s="92"/>
      <c r="S124" s="92"/>
      <c r="T124" s="92"/>
      <c r="U124" s="92"/>
      <c r="V124" s="92"/>
      <c r="W124" s="92"/>
      <c r="X124" s="92"/>
      <c r="Y124" s="92"/>
      <c r="Z124" s="92"/>
    </row>
    <row r="125" spans="1:26" ht="27.75" customHeight="1">
      <c r="A125" s="92" t="str">
        <f t="shared" si="1"/>
        <v>23S-124</v>
      </c>
      <c r="B125" s="106" t="s">
        <v>299</v>
      </c>
      <c r="C125" s="93" t="s">
        <v>1059</v>
      </c>
      <c r="D125" s="93"/>
      <c r="E125" s="93"/>
      <c r="F125" s="93"/>
      <c r="G125" s="93" t="str">
        <f t="array" ref="G125">IFERROR(
  IF(INDEX(RAW_DATA!P:P, MATCH(A125, RAW_DATA!A:A, 0)) = "",
     "",
     INDEX(RAW_DATA!P:P, MATCH(A125, RAW_DATA!A:A, 0))
  ),
  ""
)</f>
        <v/>
      </c>
      <c r="H125" s="107" t="str">
        <f t="array" ref="H125">IFERROR(
  IF(
    ISNUMBER(MATCH(A125, RAW_DATA!A:A, 0)),
    IF(
      OR(
        INDEX(RAW_DATA!P:P, MATCH(A125, RAW_DATA!A:A, 0)) = "",
        INDEX(RAW_DATA!W:W, MATCH(A125, RAW_DATA!A:A, 0)) = "UNPAID"
      ),
      "",
      INDEX(RAW_DATA!V:V, MATCH(A125, RAW_DATA!A:A, 0))
    ),
    ""
  ),
  ""
)</f>
        <v/>
      </c>
      <c r="I125" s="108" t="str">
        <f t="array" ref="I125">IFERROR(
  IF(
    OR(
      INDEX(RAW_DATA!P:P, MATCH(A125, RAW_DATA!A:A, 0)) = "",
      INDEX(RAW_DATA!W:W, MATCH(A125, RAW_DATA!A:A, 0)) = "UNPAID"
    ),
    "",
    INDEX(RAW_DATA!S:S, MATCH(A125, RAW_DATA!A:A, 0))
  ),
  ""
)</f>
        <v/>
      </c>
      <c r="J125" s="93" t="str">
        <f t="array" ref="J125">IFERROR(
  IF(
    INDEX(RAW_DATA!P:P, MATCH(A125, RAW_DATA!A:A, 0)) = "",
    "Not Billed",
    INDEX(RAW_DATA!W:W, MATCH(A125, RAW_DATA!A:A, 0))
  ),
  "Not Billed"
)</f>
        <v>Not Billed</v>
      </c>
      <c r="K125" s="93"/>
      <c r="L125" s="109">
        <v>45272</v>
      </c>
      <c r="M125" s="92"/>
      <c r="N125" s="92"/>
      <c r="O125" s="92"/>
      <c r="P125" s="92"/>
      <c r="Q125" s="92"/>
      <c r="R125" s="92"/>
      <c r="S125" s="92"/>
      <c r="T125" s="92"/>
      <c r="U125" s="92"/>
      <c r="V125" s="92"/>
      <c r="W125" s="92"/>
      <c r="X125" s="92"/>
      <c r="Y125" s="92"/>
      <c r="Z125" s="92"/>
    </row>
    <row r="126" spans="1:26" ht="27.75" customHeight="1">
      <c r="A126" s="92" t="str">
        <f t="shared" si="1"/>
        <v>23S-125</v>
      </c>
      <c r="B126" s="106" t="s">
        <v>302</v>
      </c>
      <c r="C126" s="93" t="s">
        <v>1059</v>
      </c>
      <c r="D126" s="93"/>
      <c r="E126" s="93"/>
      <c r="F126" s="93"/>
      <c r="G126" s="93" t="str">
        <f t="array" ref="G126">IFERROR(
  IF(INDEX(RAW_DATA!P:P, MATCH(A126, RAW_DATA!A:A, 0)) = "",
     "",
     INDEX(RAW_DATA!P:P, MATCH(A126, RAW_DATA!A:A, 0))
  ),
  ""
)</f>
        <v/>
      </c>
      <c r="H126" s="107" t="str">
        <f t="array" ref="H126">IFERROR(
  IF(
    ISNUMBER(MATCH(A126, RAW_DATA!A:A, 0)),
    IF(
      OR(
        INDEX(RAW_DATA!P:P, MATCH(A126, RAW_DATA!A:A, 0)) = "",
        INDEX(RAW_DATA!W:W, MATCH(A126, RAW_DATA!A:A, 0)) = "UNPAID"
      ),
      "",
      INDEX(RAW_DATA!V:V, MATCH(A126, RAW_DATA!A:A, 0))
    ),
    ""
  ),
  ""
)</f>
        <v/>
      </c>
      <c r="I126" s="108" t="str">
        <f t="array" ref="I126">IFERROR(
  IF(
    OR(
      INDEX(RAW_DATA!P:P, MATCH(A126, RAW_DATA!A:A, 0)) = "",
      INDEX(RAW_DATA!W:W, MATCH(A126, RAW_DATA!A:A, 0)) = "UNPAID"
    ),
    "",
    INDEX(RAW_DATA!S:S, MATCH(A126, RAW_DATA!A:A, 0))
  ),
  ""
)</f>
        <v/>
      </c>
      <c r="J126" s="93" t="str">
        <f t="array" ref="J126">IFERROR(
  IF(
    INDEX(RAW_DATA!P:P, MATCH(A126, RAW_DATA!A:A, 0)) = "",
    "Not Billed",
    INDEX(RAW_DATA!W:W, MATCH(A126, RAW_DATA!A:A, 0))
  ),
  "Not Billed"
)</f>
        <v>Not Billed</v>
      </c>
      <c r="K126" s="93"/>
      <c r="L126" s="109">
        <v>45271</v>
      </c>
      <c r="M126" s="92"/>
      <c r="N126" s="92"/>
      <c r="O126" s="92"/>
      <c r="P126" s="92"/>
      <c r="Q126" s="92"/>
      <c r="R126" s="92"/>
      <c r="S126" s="92"/>
      <c r="T126" s="92"/>
      <c r="U126" s="92"/>
      <c r="V126" s="92"/>
      <c r="W126" s="92"/>
      <c r="X126" s="92"/>
      <c r="Y126" s="92"/>
      <c r="Z126" s="92"/>
    </row>
    <row r="127" spans="1:26" ht="27.75" customHeight="1">
      <c r="A127" s="92" t="str">
        <f t="shared" si="1"/>
        <v>23S-126</v>
      </c>
      <c r="B127" s="106" t="s">
        <v>305</v>
      </c>
      <c r="C127" s="93" t="s">
        <v>1059</v>
      </c>
      <c r="D127" s="93"/>
      <c r="E127" s="93"/>
      <c r="F127" s="93"/>
      <c r="G127" s="93" t="str">
        <f t="array" ref="G127">IFERROR(
  IF(INDEX(RAW_DATA!P:P, MATCH(A127, RAW_DATA!A:A, 0)) = "",
     "",
     INDEX(RAW_DATA!P:P, MATCH(A127, RAW_DATA!A:A, 0))
  ),
  ""
)</f>
        <v/>
      </c>
      <c r="H127" s="107" t="str">
        <f t="array" ref="H127">IFERROR(
  IF(
    ISNUMBER(MATCH(A127, RAW_DATA!A:A, 0)),
    IF(
      OR(
        INDEX(RAW_DATA!P:P, MATCH(A127, RAW_DATA!A:A, 0)) = "",
        INDEX(RAW_DATA!W:W, MATCH(A127, RAW_DATA!A:A, 0)) = "UNPAID"
      ),
      "",
      INDEX(RAW_DATA!V:V, MATCH(A127, RAW_DATA!A:A, 0))
    ),
    ""
  ),
  ""
)</f>
        <v/>
      </c>
      <c r="I127" s="108" t="str">
        <f t="array" ref="I127">IFERROR(
  IF(
    OR(
      INDEX(RAW_DATA!P:P, MATCH(A127, RAW_DATA!A:A, 0)) = "",
      INDEX(RAW_DATA!W:W, MATCH(A127, RAW_DATA!A:A, 0)) = "UNPAID"
    ),
    "",
    INDEX(RAW_DATA!S:S, MATCH(A127, RAW_DATA!A:A, 0))
  ),
  ""
)</f>
        <v/>
      </c>
      <c r="J127" s="93" t="str">
        <f t="array" ref="J127">IFERROR(
  IF(
    INDEX(RAW_DATA!P:P, MATCH(A127, RAW_DATA!A:A, 0)) = "",
    "Not Billed",
    INDEX(RAW_DATA!W:W, MATCH(A127, RAW_DATA!A:A, 0))
  ),
  "Not Billed"
)</f>
        <v>Not Billed</v>
      </c>
      <c r="K127" s="93"/>
      <c r="L127" s="109">
        <v>45271</v>
      </c>
      <c r="M127" s="92"/>
      <c r="N127" s="92"/>
      <c r="O127" s="92"/>
      <c r="P127" s="92"/>
      <c r="Q127" s="92"/>
      <c r="R127" s="92"/>
      <c r="S127" s="92"/>
      <c r="T127" s="92"/>
      <c r="U127" s="92"/>
      <c r="V127" s="92"/>
      <c r="W127" s="92"/>
      <c r="X127" s="92"/>
      <c r="Y127" s="92"/>
      <c r="Z127" s="92"/>
    </row>
    <row r="128" spans="1:26" ht="27.75" customHeight="1">
      <c r="A128" s="92" t="str">
        <f t="shared" si="1"/>
        <v>23S-127</v>
      </c>
      <c r="B128" s="106" t="s">
        <v>782</v>
      </c>
      <c r="C128" s="93" t="s">
        <v>1038</v>
      </c>
      <c r="D128" s="93"/>
      <c r="E128" s="93"/>
      <c r="F128" s="93" t="s">
        <v>1043</v>
      </c>
      <c r="G128" s="93" t="str">
        <f t="array" ref="G128">IFERROR(
  IF(INDEX(RAW_DATA!P:P, MATCH(A128, RAW_DATA!A:A, 0)) = "",
     "",
     INDEX(RAW_DATA!P:P, MATCH(A128, RAW_DATA!A:A, 0))
  ),
  ""
)</f>
        <v/>
      </c>
      <c r="H128" s="107" t="str">
        <f t="array" ref="H128">IFERROR(
  IF(
    ISNUMBER(MATCH(A128, RAW_DATA!A:A, 0)),
    IF(
      OR(
        INDEX(RAW_DATA!P:P, MATCH(A128, RAW_DATA!A:A, 0)) = "",
        INDEX(RAW_DATA!W:W, MATCH(A128, RAW_DATA!A:A, 0)) = "UNPAID"
      ),
      "",
      INDEX(RAW_DATA!V:V, MATCH(A128, RAW_DATA!A:A, 0))
    ),
    ""
  ),
  ""
)</f>
        <v/>
      </c>
      <c r="I128" s="108" t="str">
        <f t="array" ref="I128">IFERROR(
  IF(
    OR(
      INDEX(RAW_DATA!P:P, MATCH(A128, RAW_DATA!A:A, 0)) = "",
      INDEX(RAW_DATA!W:W, MATCH(A128, RAW_DATA!A:A, 0)) = "UNPAID"
    ),
    "",
    INDEX(RAW_DATA!S:S, MATCH(A128, RAW_DATA!A:A, 0))
  ),
  ""
)</f>
        <v/>
      </c>
      <c r="J128" s="93" t="str">
        <f t="array" ref="J128">IFERROR(
  IF(
    INDEX(RAW_DATA!P:P, MATCH(A128, RAW_DATA!A:A, 0)) = "",
    "Not Billed",
    INDEX(RAW_DATA!W:W, MATCH(A128, RAW_DATA!A:A, 0))
  ),
  "Not Billed"
)</f>
        <v>Not Billed</v>
      </c>
      <c r="K128" s="93" t="s">
        <v>1085</v>
      </c>
      <c r="L128" s="109">
        <v>45273</v>
      </c>
      <c r="M128" s="92"/>
      <c r="N128" s="92" t="s">
        <v>1042</v>
      </c>
      <c r="O128" s="92"/>
      <c r="P128" s="92"/>
      <c r="Q128" s="92"/>
      <c r="R128" s="92"/>
      <c r="S128" s="92"/>
      <c r="T128" s="92"/>
      <c r="U128" s="92"/>
      <c r="V128" s="92"/>
      <c r="W128" s="92"/>
      <c r="X128" s="92"/>
      <c r="Y128" s="92"/>
      <c r="Z128" s="92"/>
    </row>
    <row r="129" spans="1:26" ht="27.75" customHeight="1">
      <c r="A129" s="92" t="str">
        <f t="shared" si="1"/>
        <v>23S-128</v>
      </c>
      <c r="B129" s="106" t="s">
        <v>500</v>
      </c>
      <c r="C129" s="93" t="s">
        <v>1014</v>
      </c>
      <c r="D129" s="93"/>
      <c r="E129" s="93"/>
      <c r="F129" s="93" t="s">
        <v>1041</v>
      </c>
      <c r="G129" s="93" t="str">
        <f t="array" ref="G129">IFERROR(
  IF(INDEX(RAW_DATA!P:P, MATCH(A129, RAW_DATA!A:A, 0)) = "",
     "",
     INDEX(RAW_DATA!P:P, MATCH(A129, RAW_DATA!A:A, 0))
  ),
  ""
)</f>
        <v/>
      </c>
      <c r="H129" s="107" t="str">
        <f t="array" ref="H129">IFERROR(
  IF(
    ISNUMBER(MATCH(A129, RAW_DATA!A:A, 0)),
    IF(
      OR(
        INDEX(RAW_DATA!P:P, MATCH(A129, RAW_DATA!A:A, 0)) = "",
        INDEX(RAW_DATA!W:W, MATCH(A129, RAW_DATA!A:A, 0)) = "UNPAID"
      ),
      "",
      INDEX(RAW_DATA!V:V, MATCH(A129, RAW_DATA!A:A, 0))
    ),
    ""
  ),
  ""
)</f>
        <v/>
      </c>
      <c r="I129" s="108" t="str">
        <f t="array" ref="I129">IFERROR(
  IF(
    OR(
      INDEX(RAW_DATA!P:P, MATCH(A129, RAW_DATA!A:A, 0)) = "",
      INDEX(RAW_DATA!W:W, MATCH(A129, RAW_DATA!A:A, 0)) = "UNPAID"
    ),
    "",
    INDEX(RAW_DATA!S:S, MATCH(A129, RAW_DATA!A:A, 0))
  ),
  ""
)</f>
        <v/>
      </c>
      <c r="J129" s="93" t="str">
        <f t="array" ref="J129">IFERROR(
  IF(
    INDEX(RAW_DATA!P:P, MATCH(A129, RAW_DATA!A:A, 0)) = "",
    "Not Billed",
    INDEX(RAW_DATA!W:W, MATCH(A129, RAW_DATA!A:A, 0))
  ),
  "Not Billed"
)</f>
        <v>Not Billed</v>
      </c>
      <c r="K129" s="93" t="s">
        <v>1085</v>
      </c>
      <c r="L129" s="109">
        <v>45278</v>
      </c>
      <c r="M129" s="92"/>
      <c r="N129" s="92" t="s">
        <v>1042</v>
      </c>
      <c r="O129" s="92"/>
      <c r="P129" s="92"/>
      <c r="Q129" s="92"/>
      <c r="R129" s="92"/>
      <c r="S129" s="92"/>
      <c r="T129" s="92"/>
      <c r="U129" s="92"/>
      <c r="V129" s="92"/>
      <c r="W129" s="92"/>
      <c r="X129" s="92"/>
      <c r="Y129" s="92"/>
      <c r="Z129" s="92"/>
    </row>
    <row r="130" spans="1:26" ht="27.75" customHeight="1">
      <c r="A130" s="92" t="str">
        <f t="shared" si="1"/>
        <v>23S-129</v>
      </c>
      <c r="B130" s="106" t="s">
        <v>52</v>
      </c>
      <c r="C130" s="93" t="s">
        <v>1195</v>
      </c>
      <c r="D130" s="93"/>
      <c r="E130" s="93"/>
      <c r="F130" s="93" t="s">
        <v>1043</v>
      </c>
      <c r="G130" s="93" t="str">
        <f t="array" ref="G130">IFERROR(
  IF(INDEX(RAW_DATA!P:P, MATCH(A130, RAW_DATA!A:A, 0)) = "",
     "",
     INDEX(RAW_DATA!P:P, MATCH(A130, RAW_DATA!A:A, 0))
  ),
  ""
)</f>
        <v/>
      </c>
      <c r="H130" s="107" t="str">
        <f t="array" ref="H130">IFERROR(
  IF(
    ISNUMBER(MATCH(A130, RAW_DATA!A:A, 0)),
    IF(
      OR(
        INDEX(RAW_DATA!P:P, MATCH(A130, RAW_DATA!A:A, 0)) = "",
        INDEX(RAW_DATA!W:W, MATCH(A130, RAW_DATA!A:A, 0)) = "UNPAID"
      ),
      "",
      INDEX(RAW_DATA!V:V, MATCH(A130, RAW_DATA!A:A, 0))
    ),
    ""
  ),
  ""
)</f>
        <v/>
      </c>
      <c r="I130" s="108" t="str">
        <f t="array" ref="I130">IFERROR(
  IF(
    OR(
      INDEX(RAW_DATA!P:P, MATCH(A130, RAW_DATA!A:A, 0)) = "",
      INDEX(RAW_DATA!W:W, MATCH(A130, RAW_DATA!A:A, 0)) = "UNPAID"
    ),
    "",
    INDEX(RAW_DATA!S:S, MATCH(A130, RAW_DATA!A:A, 0))
  ),
  ""
)</f>
        <v/>
      </c>
      <c r="J130" s="93" t="str">
        <f t="array" ref="J130">IFERROR(
  IF(
    INDEX(RAW_DATA!P:P, MATCH(A130, RAW_DATA!A:A, 0)) = "",
    "Not Billed",
    INDEX(RAW_DATA!W:W, MATCH(A130, RAW_DATA!A:A, 0))
  ),
  "Not Billed"
)</f>
        <v>Not Billed</v>
      </c>
      <c r="K130" s="93" t="s">
        <v>1085</v>
      </c>
      <c r="L130" s="109">
        <v>45267</v>
      </c>
      <c r="M130" s="92"/>
      <c r="N130" s="92"/>
      <c r="O130" s="92"/>
      <c r="P130" s="92"/>
      <c r="Q130" s="92"/>
      <c r="R130" s="92"/>
      <c r="S130" s="92"/>
      <c r="T130" s="92"/>
      <c r="U130" s="92"/>
      <c r="V130" s="92"/>
      <c r="W130" s="92"/>
      <c r="X130" s="92"/>
      <c r="Y130" s="92"/>
      <c r="Z130" s="92"/>
    </row>
    <row r="131" spans="1:26" ht="27.75" customHeight="1">
      <c r="A131" s="92" t="str">
        <f t="shared" si="1"/>
        <v>23S-130</v>
      </c>
      <c r="B131" s="106" t="s">
        <v>309</v>
      </c>
      <c r="C131" s="93" t="s">
        <v>1059</v>
      </c>
      <c r="D131" s="93"/>
      <c r="E131" s="93"/>
      <c r="F131" s="93"/>
      <c r="G131" s="93" t="str">
        <f t="array" ref="G131">IFERROR(
  IF(INDEX(RAW_DATA!P:P, MATCH(A131, RAW_DATA!A:A, 0)) = "",
     "",
     INDEX(RAW_DATA!P:P, MATCH(A131, RAW_DATA!A:A, 0))
  ),
  ""
)</f>
        <v/>
      </c>
      <c r="H131" s="107" t="str">
        <f t="array" ref="H131">IFERROR(
  IF(
    ISNUMBER(MATCH(A131, RAW_DATA!A:A, 0)),
    IF(
      OR(
        INDEX(RAW_DATA!P:P, MATCH(A131, RAW_DATA!A:A, 0)) = "",
        INDEX(RAW_DATA!W:W, MATCH(A131, RAW_DATA!A:A, 0)) = "UNPAID"
      ),
      "",
      INDEX(RAW_DATA!V:V, MATCH(A131, RAW_DATA!A:A, 0))
    ),
    ""
  ),
  ""
)</f>
        <v/>
      </c>
      <c r="I131" s="108" t="str">
        <f t="array" ref="I131">IFERROR(
  IF(
    OR(
      INDEX(RAW_DATA!P:P, MATCH(A131, RAW_DATA!A:A, 0)) = "",
      INDEX(RAW_DATA!W:W, MATCH(A131, RAW_DATA!A:A, 0)) = "UNPAID"
    ),
    "",
    INDEX(RAW_DATA!S:S, MATCH(A131, RAW_DATA!A:A, 0))
  ),
  ""
)</f>
        <v/>
      </c>
      <c r="J131" s="93" t="str">
        <f t="array" ref="J131">IFERROR(
  IF(
    INDEX(RAW_DATA!P:P, MATCH(A131, RAW_DATA!A:A, 0)) = "",
    "Not Billed",
    INDEX(RAW_DATA!W:W, MATCH(A131, RAW_DATA!A:A, 0))
  ),
  "Not Billed"
)</f>
        <v>Not Billed</v>
      </c>
      <c r="K131" s="93"/>
      <c r="L131" s="92"/>
      <c r="M131" s="92"/>
      <c r="N131" s="92"/>
      <c r="O131" s="92"/>
      <c r="P131" s="92"/>
      <c r="Q131" s="92"/>
      <c r="R131" s="92"/>
      <c r="S131" s="92"/>
      <c r="T131" s="92"/>
      <c r="U131" s="92"/>
      <c r="V131" s="92"/>
      <c r="W131" s="92"/>
      <c r="X131" s="92"/>
      <c r="Y131" s="92"/>
      <c r="Z131" s="92"/>
    </row>
    <row r="132" spans="1:26" ht="27.75" customHeight="1">
      <c r="A132" s="92" t="str">
        <f t="shared" si="1"/>
        <v>23S-131</v>
      </c>
      <c r="B132" s="106" t="s">
        <v>284</v>
      </c>
      <c r="C132" s="93" t="s">
        <v>1059</v>
      </c>
      <c r="D132" s="93"/>
      <c r="E132" s="93"/>
      <c r="F132" s="93"/>
      <c r="G132" s="93" t="str">
        <f t="array" ref="G132">IFERROR(
  IF(INDEX(RAW_DATA!P:P, MATCH(A132, RAW_DATA!A:A, 0)) = "",
     "",
     INDEX(RAW_DATA!P:P, MATCH(A132, RAW_DATA!A:A, 0))
  ),
  ""
)</f>
        <v/>
      </c>
      <c r="H132" s="107" t="str">
        <f t="array" ref="H132">IFERROR(
  IF(
    ISNUMBER(MATCH(A132, RAW_DATA!A:A, 0)),
    IF(
      OR(
        INDEX(RAW_DATA!P:P, MATCH(A132, RAW_DATA!A:A, 0)) = "",
        INDEX(RAW_DATA!W:W, MATCH(A132, RAW_DATA!A:A, 0)) = "UNPAID"
      ),
      "",
      INDEX(RAW_DATA!V:V, MATCH(A132, RAW_DATA!A:A, 0))
    ),
    ""
  ),
  ""
)</f>
        <v/>
      </c>
      <c r="I132" s="108" t="str">
        <f t="array" ref="I132">IFERROR(
  IF(
    OR(
      INDEX(RAW_DATA!P:P, MATCH(A132, RAW_DATA!A:A, 0)) = "",
      INDEX(RAW_DATA!W:W, MATCH(A132, RAW_DATA!A:A, 0)) = "UNPAID"
    ),
    "",
    INDEX(RAW_DATA!S:S, MATCH(A132, RAW_DATA!A:A, 0))
  ),
  ""
)</f>
        <v/>
      </c>
      <c r="J132" s="93" t="str">
        <f t="array" ref="J132">IFERROR(
  IF(
    INDEX(RAW_DATA!P:P, MATCH(A132, RAW_DATA!A:A, 0)) = "",
    "Not Billed",
    INDEX(RAW_DATA!W:W, MATCH(A132, RAW_DATA!A:A, 0))
  ),
  "Not Billed"
)</f>
        <v>Not Billed</v>
      </c>
      <c r="K132" s="93"/>
      <c r="L132" s="92"/>
      <c r="M132" s="92"/>
      <c r="N132" s="92"/>
      <c r="O132" s="92"/>
      <c r="P132" s="92"/>
      <c r="Q132" s="92"/>
      <c r="R132" s="92"/>
      <c r="S132" s="92"/>
      <c r="T132" s="92"/>
      <c r="U132" s="92"/>
      <c r="V132" s="92"/>
      <c r="W132" s="92"/>
      <c r="X132" s="92"/>
      <c r="Y132" s="92"/>
      <c r="Z132" s="92"/>
    </row>
    <row r="133" spans="1:26" ht="27.75" customHeight="1">
      <c r="A133" s="92" t="str">
        <f t="shared" si="1"/>
        <v>23S-132</v>
      </c>
      <c r="B133" s="106" t="s">
        <v>1196</v>
      </c>
      <c r="C133" s="93"/>
      <c r="D133" s="93"/>
      <c r="E133" s="93"/>
      <c r="F133" s="93" t="s">
        <v>1043</v>
      </c>
      <c r="G133" s="93" t="str">
        <f t="array" ref="G133">IFERROR(
  IF(INDEX(RAW_DATA!P:P, MATCH(A133, RAW_DATA!A:A, 0)) = "",
     "",
     INDEX(RAW_DATA!P:P, MATCH(A133, RAW_DATA!A:A, 0))
  ),
  ""
)</f>
        <v/>
      </c>
      <c r="H133" s="107" t="str">
        <f t="array" ref="H133">IFERROR(
  IF(
    ISNUMBER(MATCH(A133, RAW_DATA!A:A, 0)),
    IF(
      OR(
        INDEX(RAW_DATA!P:P, MATCH(A133, RAW_DATA!A:A, 0)) = "",
        INDEX(RAW_DATA!W:W, MATCH(A133, RAW_DATA!A:A, 0)) = "UNPAID"
      ),
      "",
      INDEX(RAW_DATA!V:V, MATCH(A133, RAW_DATA!A:A, 0))
    ),
    ""
  ),
  ""
)</f>
        <v/>
      </c>
      <c r="I133" s="108" t="str">
        <f t="array" ref="I133">IFERROR(
  IF(
    OR(
      INDEX(RAW_DATA!P:P, MATCH(A133, RAW_DATA!A:A, 0)) = "",
      INDEX(RAW_DATA!W:W, MATCH(A133, RAW_DATA!A:A, 0)) = "UNPAID"
    ),
    "",
    INDEX(RAW_DATA!S:S, MATCH(A133, RAW_DATA!A:A, 0))
  ),
  ""
)</f>
        <v/>
      </c>
      <c r="J133" s="93" t="str">
        <f t="array" ref="J133">IFERROR(
  IF(
    INDEX(RAW_DATA!P:P, MATCH(A133, RAW_DATA!A:A, 0)) = "",
    "Not Billed",
    INDEX(RAW_DATA!W:W, MATCH(A133, RAW_DATA!A:A, 0))
  ),
  "Not Billed"
)</f>
        <v>Not Billed</v>
      </c>
      <c r="K133" s="93" t="s">
        <v>1085</v>
      </c>
      <c r="L133" s="92"/>
      <c r="M133" s="92"/>
      <c r="N133" s="92"/>
      <c r="O133" s="92"/>
      <c r="P133" s="92"/>
      <c r="Q133" s="92"/>
      <c r="R133" s="92"/>
      <c r="S133" s="92"/>
      <c r="T133" s="92"/>
      <c r="U133" s="92"/>
      <c r="V133" s="92"/>
      <c r="W133" s="92"/>
      <c r="X133" s="92"/>
      <c r="Y133" s="92"/>
      <c r="Z133" s="92"/>
    </row>
    <row r="134" spans="1:26" ht="27.75" customHeight="1">
      <c r="A134" s="92" t="str">
        <f t="shared" si="1"/>
        <v>23S-133</v>
      </c>
      <c r="B134" s="106" t="s">
        <v>1197</v>
      </c>
      <c r="C134" s="93" t="s">
        <v>1014</v>
      </c>
      <c r="D134" s="93">
        <v>90221</v>
      </c>
      <c r="E134" s="93">
        <v>138252</v>
      </c>
      <c r="F134" s="93" t="s">
        <v>1053</v>
      </c>
      <c r="G134" s="93">
        <f t="array" ref="G134">IFERROR(
  IF(INDEX(RAW_DATA!P:P, MATCH(A134, RAW_DATA!A:A, 0)) = "",
     "",
     INDEX(RAW_DATA!P:P, MATCH(A134, RAW_DATA!A:A, 0))
  ),
  ""
)</f>
        <v>78</v>
      </c>
      <c r="H134" s="107">
        <f t="array" ref="H134">IFERROR(
  IF(
    ISNUMBER(MATCH(A134, RAW_DATA!A:A, 0)),
    IF(
      OR(
        INDEX(RAW_DATA!P:P, MATCH(A134, RAW_DATA!A:A, 0)) = "",
        INDEX(RAW_DATA!W:W, MATCH(A134, RAW_DATA!A:A, 0)) = "UNPAID"
      ),
      "",
      INDEX(RAW_DATA!V:V, MATCH(A134, RAW_DATA!A:A, 0))
    ),
    ""
  ),
  ""
)</f>
        <v>45482</v>
      </c>
      <c r="I134" s="108">
        <f t="array" ref="I134">IFERROR(
  IF(
    OR(
      INDEX(RAW_DATA!P:P, MATCH(A134, RAW_DATA!A:A, 0)) = "",
      INDEX(RAW_DATA!W:W, MATCH(A134, RAW_DATA!A:A, 0)) = "UNPAID"
    ),
    "",
    INDEX(RAW_DATA!S:S, MATCH(A134, RAW_DATA!A:A, 0))
  ),
  ""
)</f>
        <v>2731</v>
      </c>
      <c r="J134" s="93" t="str">
        <f t="array" ref="J134">IFERROR(
  IF(
    INDEX(RAW_DATA!P:P, MATCH(A134, RAW_DATA!A:A, 0)) = "",
    "Not Billed",
    INDEX(RAW_DATA!W:W, MATCH(A134, RAW_DATA!A:A, 0))
  ),
  "Not Billed"
)</f>
        <v>PAID</v>
      </c>
      <c r="K134" s="93" t="s">
        <v>1085</v>
      </c>
      <c r="L134" s="109">
        <v>45287</v>
      </c>
      <c r="M134" s="92"/>
      <c r="N134" s="92"/>
      <c r="O134" s="92"/>
      <c r="P134" s="92"/>
      <c r="Q134" s="92"/>
      <c r="R134" s="92"/>
      <c r="S134" s="92"/>
      <c r="T134" s="92"/>
      <c r="U134" s="92"/>
      <c r="V134" s="92"/>
      <c r="W134" s="92"/>
      <c r="X134" s="92"/>
      <c r="Y134" s="92"/>
      <c r="Z134" s="92"/>
    </row>
    <row r="135" spans="1:26" ht="27.75" customHeight="1">
      <c r="A135" s="92" t="str">
        <f t="shared" si="1"/>
        <v>23S-134</v>
      </c>
      <c r="B135" s="106" t="s">
        <v>1198</v>
      </c>
      <c r="C135" s="93" t="s">
        <v>1014</v>
      </c>
      <c r="D135" s="93">
        <v>89203</v>
      </c>
      <c r="E135" s="93">
        <v>136082</v>
      </c>
      <c r="F135" s="93" t="s">
        <v>1053</v>
      </c>
      <c r="G135" s="93">
        <f t="array" ref="G135">IFERROR(
  IF(INDEX(RAW_DATA!P:P, MATCH(A135, RAW_DATA!A:A, 0)) = "",
     "",
     INDEX(RAW_DATA!P:P, MATCH(A135, RAW_DATA!A:A, 0))
  ),
  ""
)</f>
        <v>239</v>
      </c>
      <c r="H135" s="107" t="str">
        <f t="array" ref="H135">IFERROR(
  IF(
    ISNUMBER(MATCH(A135, RAW_DATA!A:A, 0)),
    IF(
      OR(
        INDEX(RAW_DATA!P:P, MATCH(A135, RAW_DATA!A:A, 0)) = "",
        INDEX(RAW_DATA!W:W, MATCH(A135, RAW_DATA!A:A, 0)) = "UNPAID"
      ),
      "",
      INDEX(RAW_DATA!V:V, MATCH(A135, RAW_DATA!A:A, 0))
    ),
    ""
  ),
  ""
)</f>
        <v/>
      </c>
      <c r="I135" s="108" t="str">
        <f t="array" ref="I135">IFERROR(
  IF(
    OR(
      INDEX(RAW_DATA!P:P, MATCH(A135, RAW_DATA!A:A, 0)) = "",
      INDEX(RAW_DATA!W:W, MATCH(A135, RAW_DATA!A:A, 0)) = "UNPAID"
    ),
    "",
    INDEX(RAW_DATA!S:S, MATCH(A135, RAW_DATA!A:A, 0))
  ),
  ""
)</f>
        <v/>
      </c>
      <c r="J135" s="93" t="str">
        <f t="array" ref="J135">IFERROR(
  IF(
    INDEX(RAW_DATA!P:P, MATCH(A135, RAW_DATA!A:A, 0)) = "",
    "Not Billed",
    INDEX(RAW_DATA!W:W, MATCH(A135, RAW_DATA!A:A, 0))
  ),
  "Not Billed"
)</f>
        <v>UNPAID</v>
      </c>
      <c r="K135" s="93" t="s">
        <v>1085</v>
      </c>
      <c r="L135" s="109">
        <v>45265</v>
      </c>
      <c r="M135" s="92"/>
      <c r="N135" s="92"/>
      <c r="O135" s="92"/>
      <c r="P135" s="92"/>
      <c r="Q135" s="92"/>
      <c r="R135" s="92"/>
      <c r="S135" s="92"/>
      <c r="T135" s="92"/>
      <c r="U135" s="92"/>
      <c r="V135" s="92"/>
      <c r="W135" s="92"/>
      <c r="X135" s="92"/>
      <c r="Y135" s="92"/>
      <c r="Z135" s="92"/>
    </row>
    <row r="136" spans="1:26" ht="27.75" customHeight="1">
      <c r="A136" s="92" t="str">
        <f t="shared" si="1"/>
        <v>23S-135</v>
      </c>
      <c r="B136" s="106" t="s">
        <v>362</v>
      </c>
      <c r="C136" s="93" t="s">
        <v>1014</v>
      </c>
      <c r="D136" s="93">
        <v>90158</v>
      </c>
      <c r="E136" s="93">
        <v>137997</v>
      </c>
      <c r="F136" s="93" t="s">
        <v>1053</v>
      </c>
      <c r="G136" s="93" t="str">
        <f t="array" ref="G136">IFERROR(
  IF(INDEX(RAW_DATA!P:P, MATCH(A136, RAW_DATA!A:A, 0)) = "",
     "",
     INDEX(RAW_DATA!P:P, MATCH(A136, RAW_DATA!A:A, 0))
  ),
  ""
)</f>
        <v/>
      </c>
      <c r="H136" s="107" t="str">
        <f t="array" ref="H136">IFERROR(
  IF(
    ISNUMBER(MATCH(A136, RAW_DATA!A:A, 0)),
    IF(
      OR(
        INDEX(RAW_DATA!P:P, MATCH(A136, RAW_DATA!A:A, 0)) = "",
        INDEX(RAW_DATA!W:W, MATCH(A136, RAW_DATA!A:A, 0)) = "UNPAID"
      ),
      "",
      INDEX(RAW_DATA!V:V, MATCH(A136, RAW_DATA!A:A, 0))
    ),
    ""
  ),
  ""
)</f>
        <v/>
      </c>
      <c r="I136" s="108" t="str">
        <f t="array" ref="I136">IFERROR(
  IF(
    OR(
      INDEX(RAW_DATA!P:P, MATCH(A136, RAW_DATA!A:A, 0)) = "",
      INDEX(RAW_DATA!W:W, MATCH(A136, RAW_DATA!A:A, 0)) = "UNPAID"
    ),
    "",
    INDEX(RAW_DATA!S:S, MATCH(A136, RAW_DATA!A:A, 0))
  ),
  ""
)</f>
        <v/>
      </c>
      <c r="J136" s="93" t="str">
        <f t="array" ref="J136">IFERROR(
  IF(
    INDEX(RAW_DATA!P:P, MATCH(A136, RAW_DATA!A:A, 0)) = "",
    "Not Billed",
    INDEX(RAW_DATA!W:W, MATCH(A136, RAW_DATA!A:A, 0))
  ),
  "Not Billed"
)</f>
        <v>Not Billed</v>
      </c>
      <c r="K136" s="93" t="s">
        <v>1085</v>
      </c>
      <c r="L136" s="109">
        <v>45279</v>
      </c>
      <c r="M136" s="92"/>
      <c r="N136" s="92"/>
      <c r="O136" s="92"/>
      <c r="P136" s="92"/>
      <c r="Q136" s="92"/>
      <c r="R136" s="92"/>
      <c r="S136" s="92"/>
      <c r="T136" s="92"/>
      <c r="U136" s="92"/>
      <c r="V136" s="92"/>
      <c r="W136" s="92"/>
      <c r="X136" s="92"/>
      <c r="Y136" s="92"/>
      <c r="Z136" s="92"/>
    </row>
    <row r="137" spans="1:26" ht="27.75" customHeight="1">
      <c r="A137" s="92" t="str">
        <f t="shared" si="1"/>
        <v>23S-136</v>
      </c>
      <c r="B137" s="106" t="s">
        <v>441</v>
      </c>
      <c r="C137" s="93" t="s">
        <v>1014</v>
      </c>
      <c r="D137" s="93">
        <v>90120</v>
      </c>
      <c r="E137" s="93">
        <v>137965</v>
      </c>
      <c r="F137" s="93" t="s">
        <v>1041</v>
      </c>
      <c r="G137" s="93">
        <f t="array" ref="G137">IFERROR(
  IF(INDEX(RAW_DATA!P:P, MATCH(A137, RAW_DATA!A:A, 0)) = "",
     "",
     INDEX(RAW_DATA!P:P, MATCH(A137, RAW_DATA!A:A, 0))
  ),
  ""
)</f>
        <v>231</v>
      </c>
      <c r="H137" s="107" t="str">
        <f t="array" ref="H137">IFERROR(
  IF(
    ISNUMBER(MATCH(A137, RAW_DATA!A:A, 0)),
    IF(
      OR(
        INDEX(RAW_DATA!P:P, MATCH(A137, RAW_DATA!A:A, 0)) = "",
        INDEX(RAW_DATA!W:W, MATCH(A137, RAW_DATA!A:A, 0)) = "UNPAID"
      ),
      "",
      INDEX(RAW_DATA!V:V, MATCH(A137, RAW_DATA!A:A, 0))
    ),
    ""
  ),
  ""
)</f>
        <v/>
      </c>
      <c r="I137" s="108" t="str">
        <f t="array" ref="I137">IFERROR(
  IF(
    OR(
      INDEX(RAW_DATA!P:P, MATCH(A137, RAW_DATA!A:A, 0)) = "",
      INDEX(RAW_DATA!W:W, MATCH(A137, RAW_DATA!A:A, 0)) = "UNPAID"
    ),
    "",
    INDEX(RAW_DATA!S:S, MATCH(A137, RAW_DATA!A:A, 0))
  ),
  ""
)</f>
        <v/>
      </c>
      <c r="J137" s="93" t="str">
        <f t="array" ref="J137">IFERROR(
  IF(
    INDEX(RAW_DATA!P:P, MATCH(A137, RAW_DATA!A:A, 0)) = "",
    "Not Billed",
    INDEX(RAW_DATA!W:W, MATCH(A137, RAW_DATA!A:A, 0))
  ),
  "Not Billed"
)</f>
        <v>UNPAID</v>
      </c>
      <c r="K137" s="93" t="s">
        <v>1085</v>
      </c>
      <c r="L137" s="109">
        <v>45279</v>
      </c>
      <c r="M137" s="92"/>
      <c r="N137" s="92"/>
      <c r="O137" s="92"/>
      <c r="P137" s="92"/>
      <c r="Q137" s="92"/>
      <c r="R137" s="92"/>
      <c r="S137" s="92"/>
      <c r="T137" s="92"/>
      <c r="U137" s="92"/>
      <c r="V137" s="92"/>
      <c r="W137" s="92"/>
      <c r="X137" s="92"/>
      <c r="Y137" s="92"/>
      <c r="Z137" s="92"/>
    </row>
    <row r="138" spans="1:26" ht="27.75" customHeight="1">
      <c r="A138" s="92" t="str">
        <f t="shared" si="1"/>
        <v>23S-137</v>
      </c>
      <c r="B138" s="106" t="s">
        <v>645</v>
      </c>
      <c r="C138" s="93" t="s">
        <v>1014</v>
      </c>
      <c r="D138" s="93">
        <v>88616</v>
      </c>
      <c r="E138" s="93">
        <v>135640</v>
      </c>
      <c r="F138" s="93" t="s">
        <v>1046</v>
      </c>
      <c r="G138" s="93" t="str">
        <f t="array" ref="G138">IFERROR(
  IF(INDEX(RAW_DATA!P:P, MATCH(A138, RAW_DATA!A:A, 0)) = "",
     "",
     INDEX(RAW_DATA!P:P, MATCH(A138, RAW_DATA!A:A, 0))
  ),
  ""
)</f>
        <v/>
      </c>
      <c r="H138" s="107" t="str">
        <f t="array" ref="H138">IFERROR(
  IF(
    ISNUMBER(MATCH(A138, RAW_DATA!A:A, 0)),
    IF(
      OR(
        INDEX(RAW_DATA!P:P, MATCH(A138, RAW_DATA!A:A, 0)) = "",
        INDEX(RAW_DATA!W:W, MATCH(A138, RAW_DATA!A:A, 0)) = "UNPAID"
      ),
      "",
      INDEX(RAW_DATA!V:V, MATCH(A138, RAW_DATA!A:A, 0))
    ),
    ""
  ),
  ""
)</f>
        <v/>
      </c>
      <c r="I138" s="108" t="str">
        <f t="array" ref="I138">IFERROR(
  IF(
    OR(
      INDEX(RAW_DATA!P:P, MATCH(A138, RAW_DATA!A:A, 0)) = "",
      INDEX(RAW_DATA!W:W, MATCH(A138, RAW_DATA!A:A, 0)) = "UNPAID"
    ),
    "",
    INDEX(RAW_DATA!S:S, MATCH(A138, RAW_DATA!A:A, 0))
  ),
  ""
)</f>
        <v/>
      </c>
      <c r="J138" s="93" t="str">
        <f t="array" ref="J138">IFERROR(
  IF(
    INDEX(RAW_DATA!P:P, MATCH(A138, RAW_DATA!A:A, 0)) = "",
    "Not Billed",
    INDEX(RAW_DATA!W:W, MATCH(A138, RAW_DATA!A:A, 0))
  ),
  "Not Billed"
)</f>
        <v>Not Billed</v>
      </c>
      <c r="K138" s="93" t="s">
        <v>1085</v>
      </c>
      <c r="L138" s="109">
        <v>45152</v>
      </c>
      <c r="M138" s="92"/>
      <c r="N138" s="92"/>
      <c r="O138" s="92"/>
      <c r="P138" s="92"/>
      <c r="Q138" s="92"/>
      <c r="R138" s="92"/>
      <c r="S138" s="92"/>
      <c r="T138" s="92"/>
      <c r="U138" s="92"/>
      <c r="V138" s="92"/>
      <c r="W138" s="92"/>
      <c r="X138" s="92"/>
      <c r="Y138" s="92"/>
      <c r="Z138" s="92"/>
    </row>
    <row r="139" spans="1:26" ht="27.75" customHeight="1">
      <c r="A139" s="92" t="str">
        <f t="shared" si="1"/>
        <v>23S-138</v>
      </c>
      <c r="B139" s="106" t="s">
        <v>848</v>
      </c>
      <c r="C139" s="93" t="s">
        <v>1014</v>
      </c>
      <c r="D139" s="93">
        <v>89315</v>
      </c>
      <c r="E139" s="93">
        <v>137057</v>
      </c>
      <c r="F139" s="93" t="s">
        <v>1041</v>
      </c>
      <c r="G139" s="93">
        <f t="array" ref="G139">IFERROR(
  IF(INDEX(RAW_DATA!P:P, MATCH(A139, RAW_DATA!A:A, 0)) = "",
     "",
     INDEX(RAW_DATA!P:P, MATCH(A139, RAW_DATA!A:A, 0))
  ),
  ""
)</f>
        <v>168</v>
      </c>
      <c r="H139" s="107" t="str">
        <f t="array" ref="H139">IFERROR(
  IF(
    ISNUMBER(MATCH(A139, RAW_DATA!A:A, 0)),
    IF(
      OR(
        INDEX(RAW_DATA!P:P, MATCH(A139, RAW_DATA!A:A, 0)) = "",
        INDEX(RAW_DATA!W:W, MATCH(A139, RAW_DATA!A:A, 0)) = "UNPAID"
      ),
      "",
      INDEX(RAW_DATA!V:V, MATCH(A139, RAW_DATA!A:A, 0))
    ),
    ""
  ),
  ""
)</f>
        <v/>
      </c>
      <c r="I139" s="108" t="str">
        <f t="array" ref="I139">IFERROR(
  IF(
    OR(
      INDEX(RAW_DATA!P:P, MATCH(A139, RAW_DATA!A:A, 0)) = "",
      INDEX(RAW_DATA!W:W, MATCH(A139, RAW_DATA!A:A, 0)) = "UNPAID"
    ),
    "",
    INDEX(RAW_DATA!S:S, MATCH(A139, RAW_DATA!A:A, 0))
  ),
  ""
)</f>
        <v/>
      </c>
      <c r="J139" s="93" t="str">
        <f t="array" ref="J139">IFERROR(
  IF(
    INDEX(RAW_DATA!P:P, MATCH(A139, RAW_DATA!A:A, 0)) = "",
    "Not Billed",
    INDEX(RAW_DATA!W:W, MATCH(A139, RAW_DATA!A:A, 0))
  ),
  "Not Billed"
)</f>
        <v>UNPAID</v>
      </c>
      <c r="K139" s="93" t="s">
        <v>1085</v>
      </c>
      <c r="L139" s="109">
        <v>45188</v>
      </c>
      <c r="M139" s="92"/>
      <c r="N139" s="92"/>
      <c r="O139" s="92"/>
      <c r="P139" s="92"/>
      <c r="Q139" s="92"/>
      <c r="R139" s="92"/>
      <c r="S139" s="92"/>
      <c r="T139" s="92"/>
      <c r="U139" s="92"/>
      <c r="V139" s="92"/>
      <c r="W139" s="92"/>
      <c r="X139" s="92"/>
      <c r="Y139" s="92"/>
      <c r="Z139" s="92"/>
    </row>
    <row r="140" spans="1:26" ht="27.75" customHeight="1">
      <c r="A140" s="92" t="str">
        <f t="shared" si="1"/>
        <v>23S-139</v>
      </c>
      <c r="B140" s="106"/>
      <c r="C140" s="93"/>
      <c r="D140" s="93"/>
      <c r="E140" s="93"/>
      <c r="F140" s="93"/>
      <c r="G140" s="93" t="str">
        <f t="array" ref="G140">IFERROR(
  IF(INDEX(RAW_DATA!P:P, MATCH(A140, RAW_DATA!A:A, 0)) = "",
     "",
     INDEX(RAW_DATA!P:P, MATCH(A140, RAW_DATA!A:A, 0))
  ),
  ""
)</f>
        <v/>
      </c>
      <c r="H140" s="107" t="str">
        <f t="array" ref="H140">IFERROR(
  IF(
    ISNUMBER(MATCH(A140, RAW_DATA!A:A, 0)),
    IF(
      OR(
        INDEX(RAW_DATA!P:P, MATCH(A140, RAW_DATA!A:A, 0)) = "",
        INDEX(RAW_DATA!W:W, MATCH(A140, RAW_DATA!A:A, 0)) = "UNPAID"
      ),
      "",
      INDEX(RAW_DATA!V:V, MATCH(A140, RAW_DATA!A:A, 0))
    ),
    ""
  ),
  ""
)</f>
        <v/>
      </c>
      <c r="I140" s="108" t="str">
        <f t="array" ref="I140">IFERROR(
  IF(
    OR(
      INDEX(RAW_DATA!P:P, MATCH(A140, RAW_DATA!A:A, 0)) = "",
      INDEX(RAW_DATA!W:W, MATCH(A140, RAW_DATA!A:A, 0)) = "UNPAID"
    ),
    "",
    INDEX(RAW_DATA!S:S, MATCH(A140, RAW_DATA!A:A, 0))
  ),
  ""
)</f>
        <v/>
      </c>
      <c r="J140" s="93" t="str">
        <f t="array" ref="J140">IFERROR(
  IF(
    INDEX(RAW_DATA!P:P, MATCH(A140, RAW_DATA!A:A, 0)) = "",
    "Not Billed",
    INDEX(RAW_DATA!W:W, MATCH(A140, RAW_DATA!A:A, 0))
  ),
  "Not Billed"
)</f>
        <v>Not Billed</v>
      </c>
      <c r="K140" s="93"/>
      <c r="L140" s="92"/>
      <c r="M140" s="92"/>
      <c r="N140" s="92"/>
      <c r="O140" s="92"/>
      <c r="P140" s="92"/>
      <c r="Q140" s="92"/>
      <c r="R140" s="92"/>
      <c r="S140" s="92"/>
      <c r="T140" s="92"/>
      <c r="U140" s="92"/>
      <c r="V140" s="92"/>
      <c r="W140" s="92"/>
      <c r="X140" s="92"/>
      <c r="Y140" s="92"/>
      <c r="Z140" s="92"/>
    </row>
    <row r="141" spans="1:26" ht="27.75" customHeight="1">
      <c r="A141" s="92" t="str">
        <f t="shared" si="1"/>
        <v>23S-140</v>
      </c>
      <c r="B141" s="106"/>
      <c r="C141" s="93"/>
      <c r="D141" s="93"/>
      <c r="E141" s="93"/>
      <c r="F141" s="93"/>
      <c r="G141" s="93" t="str">
        <f t="array" ref="G141">IFERROR(
  IF(INDEX(RAW_DATA!P:P, MATCH(A141, RAW_DATA!A:A, 0)) = "",
     "",
     INDEX(RAW_DATA!P:P, MATCH(A141, RAW_DATA!A:A, 0))
  ),
  ""
)</f>
        <v/>
      </c>
      <c r="H141" s="107" t="str">
        <f t="array" ref="H141">IFERROR(
  IF(
    ISNUMBER(MATCH(A141, RAW_DATA!A:A, 0)),
    IF(
      OR(
        INDEX(RAW_DATA!P:P, MATCH(A141, RAW_DATA!A:A, 0)) = "",
        INDEX(RAW_DATA!W:W, MATCH(A141, RAW_DATA!A:A, 0)) = "UNPAID"
      ),
      "",
      INDEX(RAW_DATA!V:V, MATCH(A141, RAW_DATA!A:A, 0))
    ),
    ""
  ),
  ""
)</f>
        <v/>
      </c>
      <c r="I141" s="108" t="str">
        <f t="array" ref="I141">IFERROR(
  IF(
    OR(
      INDEX(RAW_DATA!P:P, MATCH(A141, RAW_DATA!A:A, 0)) = "",
      INDEX(RAW_DATA!W:W, MATCH(A141, RAW_DATA!A:A, 0)) = "UNPAID"
    ),
    "",
    INDEX(RAW_DATA!S:S, MATCH(A141, RAW_DATA!A:A, 0))
  ),
  ""
)</f>
        <v/>
      </c>
      <c r="J141" s="93" t="str">
        <f t="array" ref="J141">IFERROR(
  IF(
    INDEX(RAW_DATA!P:P, MATCH(A141, RAW_DATA!A:A, 0)) = "",
    "Not Billed",
    INDEX(RAW_DATA!W:W, MATCH(A141, RAW_DATA!A:A, 0))
  ),
  "Not Billed"
)</f>
        <v>Not Billed</v>
      </c>
      <c r="K141" s="93"/>
      <c r="L141" s="92"/>
      <c r="M141" s="92"/>
      <c r="N141" s="92"/>
      <c r="O141" s="92"/>
      <c r="P141" s="92"/>
      <c r="Q141" s="92"/>
      <c r="R141" s="92"/>
      <c r="S141" s="92"/>
      <c r="T141" s="92"/>
      <c r="U141" s="92"/>
      <c r="V141" s="92"/>
      <c r="W141" s="92"/>
      <c r="X141" s="92"/>
      <c r="Y141" s="92"/>
      <c r="Z141" s="92"/>
    </row>
    <row r="142" spans="1:26" ht="27.75" customHeight="1">
      <c r="A142" s="92" t="str">
        <f>"24S-"&amp;RIGHT("00"&amp;ROW()-1,3)</f>
        <v>24S-141</v>
      </c>
      <c r="B142" s="106"/>
      <c r="C142" s="93"/>
      <c r="D142" s="93"/>
      <c r="E142" s="93"/>
      <c r="F142" s="93"/>
      <c r="G142" s="93">
        <f t="array" ref="G142">IFERROR(
  IF(INDEX(RAW_DATA!P:P, MATCH(A142, RAW_DATA!A:A, 0)) = "",
     "",
     INDEX(RAW_DATA!P:P, MATCH(A142, RAW_DATA!A:A, 0))
  ),
  ""
)</f>
        <v>183</v>
      </c>
      <c r="H142" s="107" t="str">
        <f t="array" ref="H142">IFERROR(
  IF(
    ISNUMBER(MATCH(A142, RAW_DATA!A:A, 0)),
    IF(
      OR(
        INDEX(RAW_DATA!P:P, MATCH(A142, RAW_DATA!A:A, 0)) = "",
        INDEX(RAW_DATA!W:W, MATCH(A142, RAW_DATA!A:A, 0)) = "UNPAID"
      ),
      "",
      INDEX(RAW_DATA!V:V, MATCH(A142, RAW_DATA!A:A, 0))
    ),
    ""
  ),
  ""
)</f>
        <v/>
      </c>
      <c r="I142" s="108" t="str">
        <f t="array" ref="I142">IFERROR(
  IF(
    OR(
      INDEX(RAW_DATA!P:P, MATCH(A142, RAW_DATA!A:A, 0)) = "",
      INDEX(RAW_DATA!W:W, MATCH(A142, RAW_DATA!A:A, 0)) = "UNPAID"
    ),
    "",
    INDEX(RAW_DATA!S:S, MATCH(A142, RAW_DATA!A:A, 0))
  ),
  ""
)</f>
        <v/>
      </c>
      <c r="J142" s="93" t="str">
        <f t="array" ref="J142">IFERROR(
  IF(
    INDEX(RAW_DATA!P:P, MATCH(A142, RAW_DATA!A:A, 0)) = "",
    "Not Billed",
    INDEX(RAW_DATA!W:W, MATCH(A142, RAW_DATA!A:A, 0))
  ),
  "Not Billed"
)</f>
        <v>UNPAID</v>
      </c>
      <c r="K142" s="93"/>
      <c r="L142" s="92"/>
      <c r="M142" s="92"/>
      <c r="N142" s="92"/>
      <c r="O142" s="92"/>
      <c r="P142" s="92"/>
      <c r="Q142" s="92"/>
      <c r="R142" s="92"/>
      <c r="S142" s="92"/>
      <c r="T142" s="92"/>
      <c r="U142" s="92"/>
      <c r="V142" s="92"/>
      <c r="W142" s="92"/>
      <c r="X142" s="92"/>
      <c r="Y142" s="92"/>
      <c r="Z142" s="92"/>
    </row>
    <row r="143" spans="1:26" ht="27.75" customHeight="1">
      <c r="A143" s="92" t="str">
        <f>"23S-"&amp;RIGHT("00"&amp;ROW()-1,3)</f>
        <v>23S-142</v>
      </c>
      <c r="B143" s="106"/>
      <c r="C143" s="93"/>
      <c r="D143" s="93"/>
      <c r="E143" s="93"/>
      <c r="F143" s="93"/>
      <c r="G143" s="93" t="str">
        <f t="array" ref="G143">IFERROR(
  IF(INDEX(RAW_DATA!P:P, MATCH(A143, RAW_DATA!A:A, 0)) = "",
     "",
     INDEX(RAW_DATA!P:P, MATCH(A143, RAW_DATA!A:A, 0))
  ),
  ""
)</f>
        <v/>
      </c>
      <c r="H143" s="107" t="str">
        <f t="array" ref="H143">IFERROR(
  IF(
    ISNUMBER(MATCH(A143, RAW_DATA!A:A, 0)),
    IF(
      OR(
        INDEX(RAW_DATA!P:P, MATCH(A143, RAW_DATA!A:A, 0)) = "",
        INDEX(RAW_DATA!W:W, MATCH(A143, RAW_DATA!A:A, 0)) = "UNPAID"
      ),
      "",
      INDEX(RAW_DATA!V:V, MATCH(A143, RAW_DATA!A:A, 0))
    ),
    ""
  ),
  ""
)</f>
        <v/>
      </c>
      <c r="I143" s="108" t="str">
        <f t="array" ref="I143">IFERROR(
  IF(
    OR(
      INDEX(RAW_DATA!P:P, MATCH(A143, RAW_DATA!A:A, 0)) = "",
      INDEX(RAW_DATA!W:W, MATCH(A143, RAW_DATA!A:A, 0)) = "UNPAID"
    ),
    "",
    INDEX(RAW_DATA!S:S, MATCH(A143, RAW_DATA!A:A, 0))
  ),
  ""
)</f>
        <v/>
      </c>
      <c r="J143" s="93" t="str">
        <f t="array" ref="J143">IFERROR(
  IF(
    INDEX(RAW_DATA!P:P, MATCH(A143, RAW_DATA!A:A, 0)) = "",
    "Not Billed",
    INDEX(RAW_DATA!W:W, MATCH(A143, RAW_DATA!A:A, 0))
  ),
  "Not Billed"
)</f>
        <v>Not Billed</v>
      </c>
      <c r="K143" s="93"/>
      <c r="L143" s="92"/>
      <c r="M143" s="92"/>
      <c r="N143" s="92"/>
      <c r="O143" s="92"/>
      <c r="P143" s="92"/>
      <c r="Q143" s="92"/>
      <c r="R143" s="92"/>
      <c r="S143" s="92"/>
      <c r="T143" s="92"/>
      <c r="U143" s="92"/>
      <c r="V143" s="92"/>
      <c r="W143" s="92"/>
      <c r="X143" s="92"/>
      <c r="Y143" s="92"/>
      <c r="Z143" s="92"/>
    </row>
    <row r="144" spans="1:26" ht="27.75" customHeight="1">
      <c r="A144" s="92"/>
      <c r="B144" s="106"/>
      <c r="C144" s="93"/>
      <c r="D144" s="93"/>
      <c r="E144" s="93"/>
      <c r="F144" s="93"/>
      <c r="G144" s="93"/>
      <c r="H144" s="93"/>
      <c r="I144" s="93"/>
      <c r="J144" s="93"/>
      <c r="K144" s="93"/>
      <c r="L144" s="92"/>
      <c r="M144" s="92"/>
      <c r="N144" s="92"/>
      <c r="O144" s="92"/>
      <c r="P144" s="92"/>
      <c r="Q144" s="92"/>
      <c r="R144" s="92"/>
      <c r="S144" s="92"/>
      <c r="T144" s="92"/>
      <c r="U144" s="92"/>
      <c r="V144" s="92"/>
      <c r="W144" s="92"/>
      <c r="X144" s="92"/>
      <c r="Y144" s="92"/>
      <c r="Z144" s="92"/>
    </row>
    <row r="145" spans="1:26" ht="27.75" customHeight="1">
      <c r="A145" s="92"/>
      <c r="B145" s="106"/>
      <c r="C145" s="93"/>
      <c r="D145" s="93"/>
      <c r="E145" s="93"/>
      <c r="F145" s="93"/>
      <c r="G145" s="93"/>
      <c r="H145" s="93"/>
      <c r="I145" s="93"/>
      <c r="J145" s="93"/>
      <c r="K145" s="93"/>
      <c r="L145" s="92"/>
      <c r="M145" s="92"/>
      <c r="N145" s="92"/>
      <c r="O145" s="92"/>
      <c r="P145" s="92"/>
      <c r="Q145" s="92"/>
      <c r="R145" s="92"/>
      <c r="S145" s="92"/>
      <c r="T145" s="92"/>
      <c r="U145" s="92"/>
      <c r="V145" s="92"/>
      <c r="W145" s="92"/>
      <c r="X145" s="92"/>
      <c r="Y145" s="92"/>
      <c r="Z145" s="92"/>
    </row>
    <row r="146" spans="1:26" ht="27.75" customHeight="1">
      <c r="A146" s="92"/>
      <c r="B146" s="106"/>
      <c r="C146" s="93"/>
      <c r="D146" s="93"/>
      <c r="E146" s="93"/>
      <c r="F146" s="93"/>
      <c r="G146" s="93"/>
      <c r="H146" s="93"/>
      <c r="I146" s="93"/>
      <c r="J146" s="93"/>
      <c r="K146" s="93"/>
      <c r="L146" s="92"/>
      <c r="M146" s="92"/>
      <c r="N146" s="92"/>
      <c r="O146" s="92"/>
      <c r="P146" s="92"/>
      <c r="Q146" s="92"/>
      <c r="R146" s="92"/>
      <c r="S146" s="92"/>
      <c r="T146" s="92"/>
      <c r="U146" s="92"/>
      <c r="V146" s="92"/>
      <c r="W146" s="92"/>
      <c r="X146" s="92"/>
      <c r="Y146" s="92"/>
      <c r="Z146" s="92"/>
    </row>
    <row r="147" spans="1:26" ht="27.75" customHeight="1">
      <c r="A147" s="92"/>
      <c r="B147" s="106"/>
      <c r="C147" s="93"/>
      <c r="D147" s="93"/>
      <c r="E147" s="93"/>
      <c r="F147" s="93"/>
      <c r="G147" s="93"/>
      <c r="H147" s="93"/>
      <c r="I147" s="93"/>
      <c r="J147" s="93"/>
      <c r="K147" s="93"/>
      <c r="L147" s="92"/>
      <c r="M147" s="92"/>
      <c r="N147" s="92"/>
      <c r="O147" s="92"/>
      <c r="P147" s="92"/>
      <c r="Q147" s="92"/>
      <c r="R147" s="92"/>
      <c r="S147" s="92"/>
      <c r="T147" s="92"/>
      <c r="U147" s="92"/>
      <c r="V147" s="92"/>
      <c r="W147" s="92"/>
      <c r="X147" s="92"/>
      <c r="Y147" s="92"/>
      <c r="Z147" s="92"/>
    </row>
    <row r="148" spans="1:26" ht="27.75" customHeight="1">
      <c r="A148" s="92"/>
      <c r="B148" s="106"/>
      <c r="C148" s="93"/>
      <c r="D148" s="93"/>
      <c r="E148" s="93"/>
      <c r="F148" s="93"/>
      <c r="G148" s="93"/>
      <c r="H148" s="93"/>
      <c r="I148" s="93"/>
      <c r="J148" s="93"/>
      <c r="K148" s="93"/>
      <c r="L148" s="92"/>
      <c r="M148" s="92"/>
      <c r="N148" s="92"/>
      <c r="O148" s="92"/>
      <c r="P148" s="92"/>
      <c r="Q148" s="92"/>
      <c r="R148" s="92"/>
      <c r="S148" s="92"/>
      <c r="T148" s="92"/>
      <c r="U148" s="92"/>
      <c r="V148" s="92"/>
      <c r="W148" s="92"/>
      <c r="X148" s="92"/>
      <c r="Y148" s="92"/>
      <c r="Z148" s="92"/>
    </row>
    <row r="149" spans="1:26" ht="27.75" customHeight="1">
      <c r="A149" s="92"/>
      <c r="B149" s="106"/>
      <c r="C149" s="93"/>
      <c r="D149" s="93"/>
      <c r="E149" s="93"/>
      <c r="F149" s="93"/>
      <c r="G149" s="93"/>
      <c r="H149" s="93"/>
      <c r="I149" s="93"/>
      <c r="J149" s="93"/>
      <c r="K149" s="93"/>
      <c r="L149" s="92"/>
      <c r="M149" s="92"/>
      <c r="N149" s="92"/>
      <c r="O149" s="92"/>
      <c r="P149" s="92"/>
      <c r="Q149" s="92"/>
      <c r="R149" s="92"/>
      <c r="S149" s="92"/>
      <c r="T149" s="92"/>
      <c r="U149" s="92"/>
      <c r="V149" s="92"/>
      <c r="W149" s="92"/>
      <c r="X149" s="92"/>
      <c r="Y149" s="92"/>
      <c r="Z149" s="92"/>
    </row>
    <row r="150" spans="1:26" ht="27.75" customHeight="1">
      <c r="A150" s="92"/>
      <c r="B150" s="106"/>
      <c r="C150" s="93"/>
      <c r="D150" s="93"/>
      <c r="E150" s="93"/>
      <c r="F150" s="93"/>
      <c r="G150" s="93"/>
      <c r="H150" s="93"/>
      <c r="I150" s="93"/>
      <c r="J150" s="93"/>
      <c r="K150" s="93"/>
      <c r="L150" s="92"/>
      <c r="M150" s="92"/>
      <c r="N150" s="92"/>
      <c r="O150" s="92"/>
      <c r="P150" s="92"/>
      <c r="Q150" s="92"/>
      <c r="R150" s="92"/>
      <c r="S150" s="92"/>
      <c r="T150" s="92"/>
      <c r="U150" s="92"/>
      <c r="V150" s="92"/>
      <c r="W150" s="92"/>
      <c r="X150" s="92"/>
      <c r="Y150" s="92"/>
      <c r="Z150" s="92"/>
    </row>
    <row r="151" spans="1:26" ht="27.75" customHeight="1">
      <c r="A151" s="92"/>
      <c r="B151" s="106"/>
      <c r="C151" s="93"/>
      <c r="D151" s="93"/>
      <c r="E151" s="93"/>
      <c r="F151" s="93"/>
      <c r="G151" s="93"/>
      <c r="H151" s="93"/>
      <c r="I151" s="93"/>
      <c r="J151" s="93"/>
      <c r="K151" s="93"/>
      <c r="L151" s="92"/>
      <c r="M151" s="92"/>
      <c r="N151" s="92"/>
      <c r="O151" s="92"/>
      <c r="P151" s="92"/>
      <c r="Q151" s="92"/>
      <c r="R151" s="92"/>
      <c r="S151" s="92"/>
      <c r="T151" s="92"/>
      <c r="U151" s="92"/>
      <c r="V151" s="92"/>
      <c r="W151" s="92"/>
      <c r="X151" s="92"/>
      <c r="Y151" s="92"/>
      <c r="Z151" s="92"/>
    </row>
    <row r="152" spans="1:26" ht="27.75" customHeight="1">
      <c r="A152" s="92"/>
      <c r="B152" s="106"/>
      <c r="C152" s="93"/>
      <c r="D152" s="93"/>
      <c r="E152" s="93"/>
      <c r="F152" s="93"/>
      <c r="G152" s="93"/>
      <c r="H152" s="93"/>
      <c r="I152" s="93"/>
      <c r="J152" s="93"/>
      <c r="K152" s="93"/>
      <c r="L152" s="92"/>
      <c r="M152" s="92"/>
      <c r="N152" s="92"/>
      <c r="O152" s="92"/>
      <c r="P152" s="92"/>
      <c r="Q152" s="92"/>
      <c r="R152" s="92"/>
      <c r="S152" s="92"/>
      <c r="T152" s="92"/>
      <c r="U152" s="92"/>
      <c r="V152" s="92"/>
      <c r="W152" s="92"/>
      <c r="X152" s="92"/>
      <c r="Y152" s="92"/>
      <c r="Z152" s="92"/>
    </row>
    <row r="153" spans="1:26" ht="27.75" customHeight="1">
      <c r="A153" s="92"/>
      <c r="B153" s="106"/>
      <c r="C153" s="93"/>
      <c r="D153" s="93"/>
      <c r="E153" s="93"/>
      <c r="F153" s="93"/>
      <c r="G153" s="93"/>
      <c r="H153" s="93"/>
      <c r="I153" s="93"/>
      <c r="J153" s="93"/>
      <c r="K153" s="93"/>
      <c r="L153" s="92"/>
      <c r="M153" s="92"/>
      <c r="N153" s="92"/>
      <c r="O153" s="92"/>
      <c r="P153" s="92"/>
      <c r="Q153" s="92"/>
      <c r="R153" s="92"/>
      <c r="S153" s="92"/>
      <c r="T153" s="92"/>
      <c r="U153" s="92"/>
      <c r="V153" s="92"/>
      <c r="W153" s="92"/>
      <c r="X153" s="92"/>
      <c r="Y153" s="92"/>
      <c r="Z153" s="92"/>
    </row>
    <row r="154" spans="1:26" ht="27.75" customHeight="1">
      <c r="A154" s="92"/>
      <c r="B154" s="106"/>
      <c r="C154" s="93"/>
      <c r="D154" s="93"/>
      <c r="E154" s="93"/>
      <c r="F154" s="93"/>
      <c r="G154" s="93"/>
      <c r="H154" s="93"/>
      <c r="I154" s="93"/>
      <c r="J154" s="93"/>
      <c r="K154" s="93"/>
      <c r="L154" s="92"/>
      <c r="M154" s="92"/>
      <c r="N154" s="92"/>
      <c r="O154" s="92"/>
      <c r="P154" s="92"/>
      <c r="Q154" s="92"/>
      <c r="R154" s="92"/>
      <c r="S154" s="92"/>
      <c r="T154" s="92"/>
      <c r="U154" s="92"/>
      <c r="V154" s="92"/>
      <c r="W154" s="92"/>
      <c r="X154" s="92"/>
      <c r="Y154" s="92"/>
      <c r="Z154" s="92"/>
    </row>
    <row r="155" spans="1:26" ht="27.75" customHeight="1">
      <c r="A155" s="92"/>
      <c r="B155" s="106"/>
      <c r="C155" s="93"/>
      <c r="D155" s="93"/>
      <c r="E155" s="93"/>
      <c r="F155" s="93"/>
      <c r="G155" s="93"/>
      <c r="H155" s="93"/>
      <c r="I155" s="93"/>
      <c r="J155" s="93"/>
      <c r="K155" s="93"/>
      <c r="L155" s="92"/>
      <c r="M155" s="92"/>
      <c r="N155" s="92"/>
      <c r="O155" s="92"/>
      <c r="P155" s="92"/>
      <c r="Q155" s="92"/>
      <c r="R155" s="92"/>
      <c r="S155" s="92"/>
      <c r="T155" s="92"/>
      <c r="U155" s="92"/>
      <c r="V155" s="92"/>
      <c r="W155" s="92"/>
      <c r="X155" s="92"/>
      <c r="Y155" s="92"/>
      <c r="Z155" s="92"/>
    </row>
    <row r="156" spans="1:26" ht="27.75" customHeight="1">
      <c r="A156" s="92"/>
      <c r="B156" s="106"/>
      <c r="C156" s="93"/>
      <c r="D156" s="93"/>
      <c r="E156" s="93"/>
      <c r="F156" s="93"/>
      <c r="G156" s="93"/>
      <c r="H156" s="93"/>
      <c r="I156" s="93"/>
      <c r="J156" s="93"/>
      <c r="K156" s="93"/>
      <c r="L156" s="92"/>
      <c r="M156" s="92"/>
      <c r="N156" s="92"/>
      <c r="O156" s="92"/>
      <c r="P156" s="92"/>
      <c r="Q156" s="92"/>
      <c r="R156" s="92"/>
      <c r="S156" s="92"/>
      <c r="T156" s="92"/>
      <c r="U156" s="92"/>
      <c r="V156" s="92"/>
      <c r="W156" s="92"/>
      <c r="X156" s="92"/>
      <c r="Y156" s="92"/>
      <c r="Z156" s="92"/>
    </row>
    <row r="157" spans="1:26" ht="27.75" customHeight="1">
      <c r="A157" s="92"/>
      <c r="B157" s="106"/>
      <c r="C157" s="93"/>
      <c r="D157" s="93"/>
      <c r="E157" s="93"/>
      <c r="F157" s="93"/>
      <c r="G157" s="93"/>
      <c r="H157" s="93"/>
      <c r="I157" s="93"/>
      <c r="J157" s="93"/>
      <c r="K157" s="93"/>
      <c r="L157" s="92"/>
      <c r="M157" s="92"/>
      <c r="N157" s="92"/>
      <c r="O157" s="92"/>
      <c r="P157" s="92"/>
      <c r="Q157" s="92"/>
      <c r="R157" s="92"/>
      <c r="S157" s="92"/>
      <c r="T157" s="92"/>
      <c r="U157" s="92"/>
      <c r="V157" s="92"/>
      <c r="W157" s="92"/>
      <c r="X157" s="92"/>
      <c r="Y157" s="92"/>
      <c r="Z157" s="92"/>
    </row>
    <row r="158" spans="1:26" ht="27.75" customHeight="1">
      <c r="A158" s="92"/>
      <c r="B158" s="106"/>
      <c r="C158" s="93"/>
      <c r="D158" s="93"/>
      <c r="E158" s="93"/>
      <c r="F158" s="93"/>
      <c r="G158" s="93"/>
      <c r="H158" s="93"/>
      <c r="I158" s="93"/>
      <c r="J158" s="93"/>
      <c r="K158" s="93"/>
      <c r="L158" s="92"/>
      <c r="M158" s="92"/>
      <c r="N158" s="92"/>
      <c r="O158" s="92"/>
      <c r="P158" s="92"/>
      <c r="Q158" s="92"/>
      <c r="R158" s="92"/>
      <c r="S158" s="92"/>
      <c r="T158" s="92"/>
      <c r="U158" s="92"/>
      <c r="V158" s="92"/>
      <c r="W158" s="92"/>
      <c r="X158" s="92"/>
      <c r="Y158" s="92"/>
      <c r="Z158" s="92"/>
    </row>
    <row r="159" spans="1:26" ht="27.75" customHeight="1">
      <c r="A159" s="92"/>
      <c r="B159" s="106"/>
      <c r="C159" s="93"/>
      <c r="D159" s="93"/>
      <c r="E159" s="93"/>
      <c r="F159" s="93"/>
      <c r="G159" s="93"/>
      <c r="H159" s="93"/>
      <c r="I159" s="93"/>
      <c r="J159" s="93"/>
      <c r="K159" s="93"/>
      <c r="L159" s="92"/>
      <c r="M159" s="92"/>
      <c r="N159" s="92"/>
      <c r="O159" s="92"/>
      <c r="P159" s="92"/>
      <c r="Q159" s="92"/>
      <c r="R159" s="92"/>
      <c r="S159" s="92"/>
      <c r="T159" s="92"/>
      <c r="U159" s="92"/>
      <c r="V159" s="92"/>
      <c r="W159" s="92"/>
      <c r="X159" s="92"/>
      <c r="Y159" s="92"/>
      <c r="Z159" s="92"/>
    </row>
    <row r="160" spans="1:26" ht="27.75" customHeight="1">
      <c r="A160" s="92"/>
      <c r="B160" s="106"/>
      <c r="C160" s="93"/>
      <c r="D160" s="93"/>
      <c r="E160" s="93"/>
      <c r="F160" s="93"/>
      <c r="G160" s="93"/>
      <c r="H160" s="93"/>
      <c r="I160" s="93"/>
      <c r="J160" s="93"/>
      <c r="K160" s="93"/>
      <c r="L160" s="92"/>
      <c r="M160" s="92"/>
      <c r="N160" s="92"/>
      <c r="O160" s="92"/>
      <c r="P160" s="92"/>
      <c r="Q160" s="92"/>
      <c r="R160" s="92"/>
      <c r="S160" s="92"/>
      <c r="T160" s="92"/>
      <c r="U160" s="92"/>
      <c r="V160" s="92"/>
      <c r="W160" s="92"/>
      <c r="X160" s="92"/>
      <c r="Y160" s="92"/>
      <c r="Z160" s="92"/>
    </row>
    <row r="161" spans="1:26" ht="27.75" customHeight="1">
      <c r="A161" s="92"/>
      <c r="B161" s="106"/>
      <c r="C161" s="93"/>
      <c r="D161" s="93"/>
      <c r="E161" s="93"/>
      <c r="F161" s="93"/>
      <c r="G161" s="93"/>
      <c r="H161" s="93"/>
      <c r="I161" s="93"/>
      <c r="J161" s="93"/>
      <c r="K161" s="93"/>
      <c r="L161" s="92"/>
      <c r="M161" s="92"/>
      <c r="N161" s="92"/>
      <c r="O161" s="92"/>
      <c r="P161" s="92"/>
      <c r="Q161" s="92"/>
      <c r="R161" s="92"/>
      <c r="S161" s="92"/>
      <c r="T161" s="92"/>
      <c r="U161" s="92"/>
      <c r="V161" s="92"/>
      <c r="W161" s="92"/>
      <c r="X161" s="92"/>
      <c r="Y161" s="92"/>
      <c r="Z161" s="92"/>
    </row>
    <row r="162" spans="1:26" ht="27.75" customHeight="1">
      <c r="A162" s="92"/>
      <c r="B162" s="106"/>
      <c r="C162" s="93"/>
      <c r="D162" s="93"/>
      <c r="E162" s="93"/>
      <c r="F162" s="93"/>
      <c r="G162" s="93"/>
      <c r="H162" s="93"/>
      <c r="I162" s="93"/>
      <c r="J162" s="93"/>
      <c r="K162" s="93"/>
      <c r="L162" s="92"/>
      <c r="M162" s="92"/>
      <c r="N162" s="92"/>
      <c r="O162" s="92"/>
      <c r="P162" s="92"/>
      <c r="Q162" s="92"/>
      <c r="R162" s="92"/>
      <c r="S162" s="92"/>
      <c r="T162" s="92"/>
      <c r="U162" s="92"/>
      <c r="V162" s="92"/>
      <c r="W162" s="92"/>
      <c r="X162" s="92"/>
      <c r="Y162" s="92"/>
      <c r="Z162" s="92"/>
    </row>
    <row r="163" spans="1:26" ht="27.75" customHeight="1">
      <c r="A163" s="92"/>
      <c r="B163" s="106"/>
      <c r="C163" s="93"/>
      <c r="D163" s="93"/>
      <c r="E163" s="93"/>
      <c r="F163" s="93"/>
      <c r="G163" s="93"/>
      <c r="H163" s="93"/>
      <c r="I163" s="93"/>
      <c r="J163" s="93"/>
      <c r="K163" s="93"/>
      <c r="L163" s="92"/>
      <c r="M163" s="92"/>
      <c r="N163" s="92"/>
      <c r="O163" s="92"/>
      <c r="P163" s="92"/>
      <c r="Q163" s="92"/>
      <c r="R163" s="92"/>
      <c r="S163" s="92"/>
      <c r="T163" s="92"/>
      <c r="U163" s="92"/>
      <c r="V163" s="92"/>
      <c r="W163" s="92"/>
      <c r="X163" s="92"/>
      <c r="Y163" s="92"/>
      <c r="Z163" s="92"/>
    </row>
    <row r="164" spans="1:26" ht="27.75" customHeight="1">
      <c r="A164" s="92"/>
      <c r="B164" s="106"/>
      <c r="C164" s="93"/>
      <c r="D164" s="93"/>
      <c r="E164" s="93"/>
      <c r="F164" s="93"/>
      <c r="G164" s="93"/>
      <c r="H164" s="93"/>
      <c r="I164" s="93"/>
      <c r="J164" s="93"/>
      <c r="K164" s="93"/>
      <c r="L164" s="92"/>
      <c r="M164" s="92"/>
      <c r="N164" s="92"/>
      <c r="O164" s="92"/>
      <c r="P164" s="92"/>
      <c r="Q164" s="92"/>
      <c r="R164" s="92"/>
      <c r="S164" s="92"/>
      <c r="T164" s="92"/>
      <c r="U164" s="92"/>
      <c r="V164" s="92"/>
      <c r="W164" s="92"/>
      <c r="X164" s="92"/>
      <c r="Y164" s="92"/>
      <c r="Z164" s="92"/>
    </row>
    <row r="165" spans="1:26" ht="27.75" customHeight="1">
      <c r="A165" s="92"/>
      <c r="B165" s="106"/>
      <c r="C165" s="93"/>
      <c r="D165" s="93"/>
      <c r="E165" s="93"/>
      <c r="F165" s="93"/>
      <c r="G165" s="93"/>
      <c r="H165" s="93"/>
      <c r="I165" s="93"/>
      <c r="J165" s="93"/>
      <c r="K165" s="93"/>
      <c r="L165" s="92"/>
      <c r="M165" s="92"/>
      <c r="N165" s="92"/>
      <c r="O165" s="92"/>
      <c r="P165" s="92"/>
      <c r="Q165" s="92"/>
      <c r="R165" s="92"/>
      <c r="S165" s="92"/>
      <c r="T165" s="92"/>
      <c r="U165" s="92"/>
      <c r="V165" s="92"/>
      <c r="W165" s="92"/>
      <c r="X165" s="92"/>
      <c r="Y165" s="92"/>
      <c r="Z165" s="92"/>
    </row>
    <row r="166" spans="1:26" ht="27.75" customHeight="1">
      <c r="A166" s="92"/>
      <c r="B166" s="106"/>
      <c r="C166" s="93"/>
      <c r="D166" s="93"/>
      <c r="E166" s="93"/>
      <c r="F166" s="93"/>
      <c r="G166" s="93"/>
      <c r="H166" s="93"/>
      <c r="I166" s="93"/>
      <c r="J166" s="93"/>
      <c r="K166" s="93"/>
      <c r="L166" s="92"/>
      <c r="M166" s="92"/>
      <c r="N166" s="92"/>
      <c r="O166" s="92"/>
      <c r="P166" s="92"/>
      <c r="Q166" s="92"/>
      <c r="R166" s="92"/>
      <c r="S166" s="92"/>
      <c r="T166" s="92"/>
      <c r="U166" s="92"/>
      <c r="V166" s="92"/>
      <c r="W166" s="92"/>
      <c r="X166" s="92"/>
      <c r="Y166" s="92"/>
      <c r="Z166" s="92"/>
    </row>
    <row r="167" spans="1:26" ht="27.75" customHeight="1">
      <c r="A167" s="92"/>
      <c r="B167" s="106"/>
      <c r="C167" s="93"/>
      <c r="D167" s="93"/>
      <c r="E167" s="93"/>
      <c r="F167" s="93"/>
      <c r="G167" s="93"/>
      <c r="H167" s="93"/>
      <c r="I167" s="93"/>
      <c r="J167" s="93"/>
      <c r="K167" s="93"/>
      <c r="L167" s="92"/>
      <c r="M167" s="92"/>
      <c r="N167" s="92"/>
      <c r="O167" s="92"/>
      <c r="P167" s="92"/>
      <c r="Q167" s="92"/>
      <c r="R167" s="92"/>
      <c r="S167" s="92"/>
      <c r="T167" s="92"/>
      <c r="U167" s="92"/>
      <c r="V167" s="92"/>
      <c r="W167" s="92"/>
      <c r="X167" s="92"/>
      <c r="Y167" s="92"/>
      <c r="Z167" s="92"/>
    </row>
    <row r="168" spans="1:26" ht="27.75" customHeight="1">
      <c r="A168" s="92"/>
      <c r="B168" s="106"/>
      <c r="C168" s="93"/>
      <c r="D168" s="93"/>
      <c r="E168" s="93"/>
      <c r="F168" s="93"/>
      <c r="G168" s="93"/>
      <c r="H168" s="93"/>
      <c r="I168" s="93"/>
      <c r="J168" s="93"/>
      <c r="K168" s="93"/>
      <c r="L168" s="92"/>
      <c r="M168" s="92"/>
      <c r="N168" s="92"/>
      <c r="O168" s="92"/>
      <c r="P168" s="92"/>
      <c r="Q168" s="92"/>
      <c r="R168" s="92"/>
      <c r="S168" s="92"/>
      <c r="T168" s="92"/>
      <c r="U168" s="92"/>
      <c r="V168" s="92"/>
      <c r="W168" s="92"/>
      <c r="X168" s="92"/>
      <c r="Y168" s="92"/>
      <c r="Z168" s="92"/>
    </row>
    <row r="169" spans="1:26" ht="27.75" customHeight="1">
      <c r="A169" s="92"/>
      <c r="B169" s="106"/>
      <c r="C169" s="93"/>
      <c r="D169" s="93"/>
      <c r="E169" s="93"/>
      <c r="F169" s="93"/>
      <c r="G169" s="93"/>
      <c r="H169" s="93"/>
      <c r="I169" s="93"/>
      <c r="J169" s="93"/>
      <c r="K169" s="93"/>
      <c r="L169" s="92"/>
      <c r="M169" s="92"/>
      <c r="N169" s="92"/>
      <c r="O169" s="92"/>
      <c r="P169" s="92"/>
      <c r="Q169" s="92"/>
      <c r="R169" s="92"/>
      <c r="S169" s="92"/>
      <c r="T169" s="92"/>
      <c r="U169" s="92"/>
      <c r="V169" s="92"/>
      <c r="W169" s="92"/>
      <c r="X169" s="92"/>
      <c r="Y169" s="92"/>
      <c r="Z169" s="92"/>
    </row>
    <row r="170" spans="1:26" ht="27.75" customHeight="1">
      <c r="A170" s="92"/>
      <c r="B170" s="106"/>
      <c r="C170" s="93"/>
      <c r="D170" s="93"/>
      <c r="E170" s="93"/>
      <c r="F170" s="93"/>
      <c r="G170" s="93"/>
      <c r="H170" s="93"/>
      <c r="I170" s="93"/>
      <c r="J170" s="93"/>
      <c r="K170" s="93"/>
      <c r="L170" s="92"/>
      <c r="M170" s="92"/>
      <c r="N170" s="92"/>
      <c r="O170" s="92"/>
      <c r="P170" s="92"/>
      <c r="Q170" s="92"/>
      <c r="R170" s="92"/>
      <c r="S170" s="92"/>
      <c r="T170" s="92"/>
      <c r="U170" s="92"/>
      <c r="V170" s="92"/>
      <c r="W170" s="92"/>
      <c r="X170" s="92"/>
      <c r="Y170" s="92"/>
      <c r="Z170" s="92"/>
    </row>
    <row r="171" spans="1:26" ht="27.75" customHeight="1">
      <c r="A171" s="92"/>
      <c r="B171" s="106"/>
      <c r="C171" s="93"/>
      <c r="D171" s="93"/>
      <c r="E171" s="93"/>
      <c r="F171" s="93"/>
      <c r="G171" s="93"/>
      <c r="H171" s="93"/>
      <c r="I171" s="93"/>
      <c r="J171" s="93"/>
      <c r="K171" s="93"/>
      <c r="L171" s="92"/>
      <c r="M171" s="92"/>
      <c r="N171" s="92"/>
      <c r="O171" s="92"/>
      <c r="P171" s="92"/>
      <c r="Q171" s="92"/>
      <c r="R171" s="92"/>
      <c r="S171" s="92"/>
      <c r="T171" s="92"/>
      <c r="U171" s="92"/>
      <c r="V171" s="92"/>
      <c r="W171" s="92"/>
      <c r="X171" s="92"/>
      <c r="Y171" s="92"/>
      <c r="Z171" s="92"/>
    </row>
    <row r="172" spans="1:26" ht="27.75" customHeight="1">
      <c r="A172" s="92"/>
      <c r="B172" s="106"/>
      <c r="C172" s="93"/>
      <c r="D172" s="93"/>
      <c r="E172" s="93"/>
      <c r="F172" s="93"/>
      <c r="G172" s="93"/>
      <c r="H172" s="93"/>
      <c r="I172" s="93"/>
      <c r="J172" s="93"/>
      <c r="K172" s="93"/>
      <c r="L172" s="92"/>
      <c r="M172" s="92"/>
      <c r="N172" s="92"/>
      <c r="O172" s="92"/>
      <c r="P172" s="92"/>
      <c r="Q172" s="92"/>
      <c r="R172" s="92"/>
      <c r="S172" s="92"/>
      <c r="T172" s="92"/>
      <c r="U172" s="92"/>
      <c r="V172" s="92"/>
      <c r="W172" s="92"/>
      <c r="X172" s="92"/>
      <c r="Y172" s="92"/>
      <c r="Z172" s="92"/>
    </row>
    <row r="173" spans="1:26" ht="27.75" customHeight="1">
      <c r="A173" s="92"/>
      <c r="B173" s="106"/>
      <c r="C173" s="93"/>
      <c r="D173" s="93"/>
      <c r="E173" s="93"/>
      <c r="F173" s="93"/>
      <c r="G173" s="93"/>
      <c r="H173" s="93"/>
      <c r="I173" s="93"/>
      <c r="J173" s="93"/>
      <c r="K173" s="93"/>
      <c r="L173" s="92"/>
      <c r="M173" s="92"/>
      <c r="N173" s="92"/>
      <c r="O173" s="92"/>
      <c r="P173" s="92"/>
      <c r="Q173" s="92"/>
      <c r="R173" s="92"/>
      <c r="S173" s="92"/>
      <c r="T173" s="92"/>
      <c r="U173" s="92"/>
      <c r="V173" s="92"/>
      <c r="W173" s="92"/>
      <c r="X173" s="92"/>
      <c r="Y173" s="92"/>
      <c r="Z173" s="92"/>
    </row>
    <row r="174" spans="1:26" ht="27.75" customHeight="1">
      <c r="A174" s="92"/>
      <c r="B174" s="106"/>
      <c r="C174" s="93"/>
      <c r="D174" s="93"/>
      <c r="E174" s="93"/>
      <c r="F174" s="93"/>
      <c r="G174" s="93"/>
      <c r="H174" s="93"/>
      <c r="I174" s="93"/>
      <c r="J174" s="93"/>
      <c r="K174" s="93"/>
      <c r="L174" s="92"/>
      <c r="M174" s="92"/>
      <c r="N174" s="92"/>
      <c r="O174" s="92"/>
      <c r="P174" s="92"/>
      <c r="Q174" s="92"/>
      <c r="R174" s="92"/>
      <c r="S174" s="92"/>
      <c r="T174" s="92"/>
      <c r="U174" s="92"/>
      <c r="V174" s="92"/>
      <c r="W174" s="92"/>
      <c r="X174" s="92"/>
      <c r="Y174" s="92"/>
      <c r="Z174" s="92"/>
    </row>
    <row r="175" spans="1:26" ht="27.75" customHeight="1">
      <c r="A175" s="92"/>
      <c r="B175" s="106"/>
      <c r="C175" s="93"/>
      <c r="D175" s="93"/>
      <c r="E175" s="93"/>
      <c r="F175" s="93"/>
      <c r="G175" s="93"/>
      <c r="H175" s="93"/>
      <c r="I175" s="93"/>
      <c r="J175" s="93"/>
      <c r="K175" s="93"/>
      <c r="L175" s="92"/>
      <c r="M175" s="92"/>
      <c r="N175" s="92"/>
      <c r="O175" s="92"/>
      <c r="P175" s="92"/>
      <c r="Q175" s="92"/>
      <c r="R175" s="92"/>
      <c r="S175" s="92"/>
      <c r="T175" s="92"/>
      <c r="U175" s="92"/>
      <c r="V175" s="92"/>
      <c r="W175" s="92"/>
      <c r="X175" s="92"/>
      <c r="Y175" s="92"/>
      <c r="Z175" s="92"/>
    </row>
    <row r="176" spans="1:26" ht="27.75" customHeight="1">
      <c r="A176" s="92"/>
      <c r="B176" s="106"/>
      <c r="C176" s="93"/>
      <c r="D176" s="93"/>
      <c r="E176" s="93"/>
      <c r="F176" s="93"/>
      <c r="G176" s="93"/>
      <c r="H176" s="93"/>
      <c r="I176" s="93"/>
      <c r="J176" s="93"/>
      <c r="K176" s="93"/>
      <c r="L176" s="92"/>
      <c r="M176" s="92"/>
      <c r="N176" s="92"/>
      <c r="O176" s="92"/>
      <c r="P176" s="92"/>
      <c r="Q176" s="92"/>
      <c r="R176" s="92"/>
      <c r="S176" s="92"/>
      <c r="T176" s="92"/>
      <c r="U176" s="92"/>
      <c r="V176" s="92"/>
      <c r="W176" s="92"/>
      <c r="X176" s="92"/>
      <c r="Y176" s="92"/>
      <c r="Z176" s="92"/>
    </row>
    <row r="177" spans="1:26" ht="27.75" customHeight="1">
      <c r="A177" s="92"/>
      <c r="B177" s="106"/>
      <c r="C177" s="93"/>
      <c r="D177" s="93"/>
      <c r="E177" s="93"/>
      <c r="F177" s="93"/>
      <c r="G177" s="93"/>
      <c r="H177" s="93"/>
      <c r="I177" s="93"/>
      <c r="J177" s="93"/>
      <c r="K177" s="93"/>
      <c r="L177" s="92"/>
      <c r="M177" s="92"/>
      <c r="N177" s="92"/>
      <c r="O177" s="92"/>
      <c r="P177" s="92"/>
      <c r="Q177" s="92"/>
      <c r="R177" s="92"/>
      <c r="S177" s="92"/>
      <c r="T177" s="92"/>
      <c r="U177" s="92"/>
      <c r="V177" s="92"/>
      <c r="W177" s="92"/>
      <c r="X177" s="92"/>
      <c r="Y177" s="92"/>
      <c r="Z177" s="92"/>
    </row>
    <row r="178" spans="1:26" ht="27.75" customHeight="1">
      <c r="A178" s="92"/>
      <c r="B178" s="106"/>
      <c r="C178" s="93"/>
      <c r="D178" s="93"/>
      <c r="E178" s="93"/>
      <c r="F178" s="93"/>
      <c r="G178" s="93"/>
      <c r="H178" s="93"/>
      <c r="I178" s="93"/>
      <c r="J178" s="93"/>
      <c r="K178" s="93"/>
      <c r="L178" s="92"/>
      <c r="M178" s="92"/>
      <c r="N178" s="92"/>
      <c r="O178" s="92"/>
      <c r="P178" s="92"/>
      <c r="Q178" s="92"/>
      <c r="R178" s="92"/>
      <c r="S178" s="92"/>
      <c r="T178" s="92"/>
      <c r="U178" s="92"/>
      <c r="V178" s="92"/>
      <c r="W178" s="92"/>
      <c r="X178" s="92"/>
      <c r="Y178" s="92"/>
      <c r="Z178" s="92"/>
    </row>
    <row r="179" spans="1:26" ht="27.75" customHeight="1">
      <c r="A179" s="92"/>
      <c r="B179" s="106"/>
      <c r="C179" s="93"/>
      <c r="D179" s="93"/>
      <c r="E179" s="93"/>
      <c r="F179" s="93"/>
      <c r="G179" s="93"/>
      <c r="H179" s="93"/>
      <c r="I179" s="93"/>
      <c r="J179" s="93"/>
      <c r="K179" s="93"/>
      <c r="L179" s="92"/>
      <c r="M179" s="92"/>
      <c r="N179" s="92"/>
      <c r="O179" s="92"/>
      <c r="P179" s="92"/>
      <c r="Q179" s="92"/>
      <c r="R179" s="92"/>
      <c r="S179" s="92"/>
      <c r="T179" s="92"/>
      <c r="U179" s="92"/>
      <c r="V179" s="92"/>
      <c r="W179" s="92"/>
      <c r="X179" s="92"/>
      <c r="Y179" s="92"/>
      <c r="Z179" s="92"/>
    </row>
    <row r="180" spans="1:26" ht="27.75" customHeight="1">
      <c r="A180" s="92"/>
      <c r="B180" s="106"/>
      <c r="C180" s="93"/>
      <c r="D180" s="93"/>
      <c r="E180" s="93"/>
      <c r="F180" s="93"/>
      <c r="G180" s="93"/>
      <c r="H180" s="93"/>
      <c r="I180" s="93"/>
      <c r="J180" s="93"/>
      <c r="K180" s="93"/>
      <c r="L180" s="92"/>
      <c r="M180" s="92"/>
      <c r="N180" s="92"/>
      <c r="O180" s="92"/>
      <c r="P180" s="92"/>
      <c r="Q180" s="92"/>
      <c r="R180" s="92"/>
      <c r="S180" s="92"/>
      <c r="T180" s="92"/>
      <c r="U180" s="92"/>
      <c r="V180" s="92"/>
      <c r="W180" s="92"/>
      <c r="X180" s="92"/>
      <c r="Y180" s="92"/>
      <c r="Z180" s="92"/>
    </row>
    <row r="181" spans="1:26" ht="27.75" customHeight="1">
      <c r="A181" s="92"/>
      <c r="B181" s="106"/>
      <c r="C181" s="93"/>
      <c r="D181" s="93"/>
      <c r="E181" s="93"/>
      <c r="F181" s="93"/>
      <c r="G181" s="93"/>
      <c r="H181" s="93"/>
      <c r="I181" s="93"/>
      <c r="J181" s="93"/>
      <c r="K181" s="93"/>
      <c r="L181" s="92"/>
      <c r="M181" s="92"/>
      <c r="N181" s="92"/>
      <c r="O181" s="92"/>
      <c r="P181" s="92"/>
      <c r="Q181" s="92"/>
      <c r="R181" s="92"/>
      <c r="S181" s="92"/>
      <c r="T181" s="92"/>
      <c r="U181" s="92"/>
      <c r="V181" s="92"/>
      <c r="W181" s="92"/>
      <c r="X181" s="92"/>
      <c r="Y181" s="92"/>
      <c r="Z181" s="92"/>
    </row>
    <row r="182" spans="1:26" ht="27.75" customHeight="1">
      <c r="A182" s="92"/>
      <c r="B182" s="106"/>
      <c r="C182" s="93"/>
      <c r="D182" s="93"/>
      <c r="E182" s="93"/>
      <c r="F182" s="93"/>
      <c r="G182" s="93"/>
      <c r="H182" s="93"/>
      <c r="I182" s="93"/>
      <c r="J182" s="93"/>
      <c r="K182" s="93"/>
      <c r="L182" s="92"/>
      <c r="M182" s="92"/>
      <c r="N182" s="92"/>
      <c r="O182" s="92"/>
      <c r="P182" s="92"/>
      <c r="Q182" s="92"/>
      <c r="R182" s="92"/>
      <c r="S182" s="92"/>
      <c r="T182" s="92"/>
      <c r="U182" s="92"/>
      <c r="V182" s="92"/>
      <c r="W182" s="92"/>
      <c r="X182" s="92"/>
      <c r="Y182" s="92"/>
      <c r="Z182" s="92"/>
    </row>
    <row r="183" spans="1:26" ht="27.75" customHeight="1">
      <c r="A183" s="92"/>
      <c r="B183" s="106"/>
      <c r="C183" s="93"/>
      <c r="D183" s="93"/>
      <c r="E183" s="93"/>
      <c r="F183" s="93"/>
      <c r="G183" s="93"/>
      <c r="H183" s="93"/>
      <c r="I183" s="93"/>
      <c r="J183" s="93"/>
      <c r="K183" s="93"/>
      <c r="L183" s="92"/>
      <c r="M183" s="92"/>
      <c r="N183" s="92"/>
      <c r="O183" s="92"/>
      <c r="P183" s="92"/>
      <c r="Q183" s="92"/>
      <c r="R183" s="92"/>
      <c r="S183" s="92"/>
      <c r="T183" s="92"/>
      <c r="U183" s="92"/>
      <c r="V183" s="92"/>
      <c r="W183" s="92"/>
      <c r="X183" s="92"/>
      <c r="Y183" s="92"/>
      <c r="Z183" s="92"/>
    </row>
    <row r="184" spans="1:26" ht="27.75" customHeight="1">
      <c r="A184" s="92"/>
      <c r="B184" s="106"/>
      <c r="C184" s="93"/>
      <c r="D184" s="93"/>
      <c r="E184" s="93"/>
      <c r="F184" s="93"/>
      <c r="G184" s="93"/>
      <c r="H184" s="93"/>
      <c r="I184" s="93"/>
      <c r="J184" s="93"/>
      <c r="K184" s="93"/>
      <c r="L184" s="92"/>
      <c r="M184" s="92"/>
      <c r="N184" s="92"/>
      <c r="O184" s="92"/>
      <c r="P184" s="92"/>
      <c r="Q184" s="92"/>
      <c r="R184" s="92"/>
      <c r="S184" s="92"/>
      <c r="T184" s="92"/>
      <c r="U184" s="92"/>
      <c r="V184" s="92"/>
      <c r="W184" s="92"/>
      <c r="X184" s="92"/>
      <c r="Y184" s="92"/>
      <c r="Z184" s="92"/>
    </row>
    <row r="185" spans="1:26" ht="27.75" customHeight="1">
      <c r="A185" s="92"/>
      <c r="B185" s="106"/>
      <c r="C185" s="93"/>
      <c r="D185" s="93"/>
      <c r="E185" s="93"/>
      <c r="F185" s="93"/>
      <c r="G185" s="93"/>
      <c r="H185" s="93"/>
      <c r="I185" s="93"/>
      <c r="J185" s="93"/>
      <c r="K185" s="93"/>
      <c r="L185" s="92"/>
      <c r="M185" s="92"/>
      <c r="N185" s="92"/>
      <c r="O185" s="92"/>
      <c r="P185" s="92"/>
      <c r="Q185" s="92"/>
      <c r="R185" s="92"/>
      <c r="S185" s="92"/>
      <c r="T185" s="92"/>
      <c r="U185" s="92"/>
      <c r="V185" s="92"/>
      <c r="W185" s="92"/>
      <c r="X185" s="92"/>
      <c r="Y185" s="92"/>
      <c r="Z185" s="92"/>
    </row>
    <row r="186" spans="1:26" ht="27.75" customHeight="1">
      <c r="A186" s="92"/>
      <c r="B186" s="106"/>
      <c r="C186" s="93"/>
      <c r="D186" s="93"/>
      <c r="E186" s="93"/>
      <c r="F186" s="93"/>
      <c r="G186" s="93"/>
      <c r="H186" s="93"/>
      <c r="I186" s="93"/>
      <c r="J186" s="93"/>
      <c r="K186" s="93"/>
      <c r="L186" s="92"/>
      <c r="M186" s="92"/>
      <c r="N186" s="92"/>
      <c r="O186" s="92"/>
      <c r="P186" s="92"/>
      <c r="Q186" s="92"/>
      <c r="R186" s="92"/>
      <c r="S186" s="92"/>
      <c r="T186" s="92"/>
      <c r="U186" s="92"/>
      <c r="V186" s="92"/>
      <c r="W186" s="92"/>
      <c r="X186" s="92"/>
      <c r="Y186" s="92"/>
      <c r="Z186" s="92"/>
    </row>
    <row r="187" spans="1:26" ht="27.75" customHeight="1">
      <c r="A187" s="92"/>
      <c r="B187" s="106"/>
      <c r="C187" s="93"/>
      <c r="D187" s="93"/>
      <c r="E187" s="93"/>
      <c r="F187" s="93"/>
      <c r="G187" s="93"/>
      <c r="H187" s="93"/>
      <c r="I187" s="93"/>
      <c r="J187" s="93"/>
      <c r="K187" s="93"/>
      <c r="L187" s="92"/>
      <c r="M187" s="92"/>
      <c r="N187" s="92"/>
      <c r="O187" s="92"/>
      <c r="P187" s="92"/>
      <c r="Q187" s="92"/>
      <c r="R187" s="92"/>
      <c r="S187" s="92"/>
      <c r="T187" s="92"/>
      <c r="U187" s="92"/>
      <c r="V187" s="92"/>
      <c r="W187" s="92"/>
      <c r="X187" s="92"/>
      <c r="Y187" s="92"/>
      <c r="Z187" s="92"/>
    </row>
    <row r="188" spans="1:26" ht="27.75" customHeight="1">
      <c r="A188" s="92"/>
      <c r="B188" s="106"/>
      <c r="C188" s="93"/>
      <c r="D188" s="93"/>
      <c r="E188" s="93"/>
      <c r="F188" s="93"/>
      <c r="G188" s="93"/>
      <c r="H188" s="93"/>
      <c r="I188" s="93"/>
      <c r="J188" s="93"/>
      <c r="K188" s="93"/>
      <c r="L188" s="92"/>
      <c r="M188" s="92"/>
      <c r="N188" s="92"/>
      <c r="O188" s="92"/>
      <c r="P188" s="92"/>
      <c r="Q188" s="92"/>
      <c r="R188" s="92"/>
      <c r="S188" s="92"/>
      <c r="T188" s="92"/>
      <c r="U188" s="92"/>
      <c r="V188" s="92"/>
      <c r="W188" s="92"/>
      <c r="X188" s="92"/>
      <c r="Y188" s="92"/>
      <c r="Z188" s="92"/>
    </row>
    <row r="189" spans="1:26" ht="27.75" customHeight="1">
      <c r="A189" s="92"/>
      <c r="B189" s="106"/>
      <c r="C189" s="93"/>
      <c r="D189" s="93"/>
      <c r="E189" s="93"/>
      <c r="F189" s="93"/>
      <c r="G189" s="93"/>
      <c r="H189" s="93"/>
      <c r="I189" s="93"/>
      <c r="J189" s="93"/>
      <c r="K189" s="93"/>
      <c r="L189" s="92"/>
      <c r="M189" s="92"/>
      <c r="N189" s="92"/>
      <c r="O189" s="92"/>
      <c r="P189" s="92"/>
      <c r="Q189" s="92"/>
      <c r="R189" s="92"/>
      <c r="S189" s="92"/>
      <c r="T189" s="92"/>
      <c r="U189" s="92"/>
      <c r="V189" s="92"/>
      <c r="W189" s="92"/>
      <c r="X189" s="92"/>
      <c r="Y189" s="92"/>
      <c r="Z189" s="92"/>
    </row>
    <row r="190" spans="1:26" ht="27.75" customHeight="1">
      <c r="A190" s="92"/>
      <c r="B190" s="106"/>
      <c r="C190" s="93"/>
      <c r="D190" s="93"/>
      <c r="E190" s="93"/>
      <c r="F190" s="93"/>
      <c r="G190" s="93"/>
      <c r="H190" s="93"/>
      <c r="I190" s="93"/>
      <c r="J190" s="93"/>
      <c r="K190" s="93"/>
      <c r="L190" s="92"/>
      <c r="M190" s="92"/>
      <c r="N190" s="92"/>
      <c r="O190" s="92"/>
      <c r="P190" s="92"/>
      <c r="Q190" s="92"/>
      <c r="R190" s="92"/>
      <c r="S190" s="92"/>
      <c r="T190" s="92"/>
      <c r="U190" s="92"/>
      <c r="V190" s="92"/>
      <c r="W190" s="92"/>
      <c r="X190" s="92"/>
      <c r="Y190" s="92"/>
      <c r="Z190" s="92"/>
    </row>
    <row r="191" spans="1:26" ht="27.75" customHeight="1">
      <c r="A191" s="92"/>
      <c r="B191" s="106"/>
      <c r="C191" s="93"/>
      <c r="D191" s="93"/>
      <c r="E191" s="93"/>
      <c r="F191" s="93"/>
      <c r="G191" s="93"/>
      <c r="H191" s="93"/>
      <c r="I191" s="93"/>
      <c r="J191" s="93"/>
      <c r="K191" s="93"/>
      <c r="L191" s="92"/>
      <c r="M191" s="92"/>
      <c r="N191" s="92"/>
      <c r="O191" s="92"/>
      <c r="P191" s="92"/>
      <c r="Q191" s="92"/>
      <c r="R191" s="92"/>
      <c r="S191" s="92"/>
      <c r="T191" s="92"/>
      <c r="U191" s="92"/>
      <c r="V191" s="92"/>
      <c r="W191" s="92"/>
      <c r="X191" s="92"/>
      <c r="Y191" s="92"/>
      <c r="Z191" s="92"/>
    </row>
    <row r="192" spans="1:26" ht="27.75" customHeight="1">
      <c r="A192" s="92"/>
      <c r="B192" s="106"/>
      <c r="C192" s="93"/>
      <c r="D192" s="93"/>
      <c r="E192" s="93"/>
      <c r="F192" s="93"/>
      <c r="G192" s="93"/>
      <c r="H192" s="93"/>
      <c r="I192" s="93"/>
      <c r="J192" s="93"/>
      <c r="K192" s="93"/>
      <c r="L192" s="92"/>
      <c r="M192" s="92"/>
      <c r="N192" s="92"/>
      <c r="O192" s="92"/>
      <c r="P192" s="92"/>
      <c r="Q192" s="92"/>
      <c r="R192" s="92"/>
      <c r="S192" s="92"/>
      <c r="T192" s="92"/>
      <c r="U192" s="92"/>
      <c r="V192" s="92"/>
      <c r="W192" s="92"/>
      <c r="X192" s="92"/>
      <c r="Y192" s="92"/>
      <c r="Z192" s="92"/>
    </row>
    <row r="193" spans="1:26" ht="27.75" customHeight="1">
      <c r="A193" s="92"/>
      <c r="B193" s="106"/>
      <c r="C193" s="93"/>
      <c r="D193" s="93"/>
      <c r="E193" s="93"/>
      <c r="F193" s="93"/>
      <c r="G193" s="93"/>
      <c r="H193" s="93"/>
      <c r="I193" s="93"/>
      <c r="J193" s="93"/>
      <c r="K193" s="93"/>
      <c r="L193" s="92"/>
      <c r="M193" s="92"/>
      <c r="N193" s="92"/>
      <c r="O193" s="92"/>
      <c r="P193" s="92"/>
      <c r="Q193" s="92"/>
      <c r="R193" s="92"/>
      <c r="S193" s="92"/>
      <c r="T193" s="92"/>
      <c r="U193" s="92"/>
      <c r="V193" s="92"/>
      <c r="W193" s="92"/>
      <c r="X193" s="92"/>
      <c r="Y193" s="92"/>
      <c r="Z193" s="92"/>
    </row>
    <row r="194" spans="1:26" ht="27.75" customHeight="1">
      <c r="A194" s="92"/>
      <c r="B194" s="106"/>
      <c r="C194" s="93"/>
      <c r="D194" s="93"/>
      <c r="E194" s="93"/>
      <c r="F194" s="93"/>
      <c r="G194" s="93"/>
      <c r="H194" s="93"/>
      <c r="I194" s="93"/>
      <c r="J194" s="93"/>
      <c r="K194" s="93"/>
      <c r="L194" s="92"/>
      <c r="M194" s="92"/>
      <c r="N194" s="92"/>
      <c r="O194" s="92"/>
      <c r="P194" s="92"/>
      <c r="Q194" s="92"/>
      <c r="R194" s="92"/>
      <c r="S194" s="92"/>
      <c r="T194" s="92"/>
      <c r="U194" s="92"/>
      <c r="V194" s="92"/>
      <c r="W194" s="92"/>
      <c r="X194" s="92"/>
      <c r="Y194" s="92"/>
      <c r="Z194" s="92"/>
    </row>
    <row r="195" spans="1:26" ht="27.75" customHeight="1">
      <c r="A195" s="92"/>
      <c r="B195" s="106"/>
      <c r="C195" s="93"/>
      <c r="D195" s="93"/>
      <c r="E195" s="93"/>
      <c r="F195" s="93"/>
      <c r="G195" s="93"/>
      <c r="H195" s="93"/>
      <c r="I195" s="93"/>
      <c r="J195" s="93"/>
      <c r="K195" s="93"/>
      <c r="L195" s="92"/>
      <c r="M195" s="92"/>
      <c r="N195" s="92"/>
      <c r="O195" s="92"/>
      <c r="P195" s="92"/>
      <c r="Q195" s="92"/>
      <c r="R195" s="92"/>
      <c r="S195" s="92"/>
      <c r="T195" s="92"/>
      <c r="U195" s="92"/>
      <c r="V195" s="92"/>
      <c r="W195" s="92"/>
      <c r="X195" s="92"/>
      <c r="Y195" s="92"/>
      <c r="Z195" s="92"/>
    </row>
    <row r="196" spans="1:26" ht="27.75" customHeight="1">
      <c r="A196" s="92"/>
      <c r="B196" s="106"/>
      <c r="C196" s="93"/>
      <c r="D196" s="93"/>
      <c r="E196" s="93"/>
      <c r="F196" s="93"/>
      <c r="G196" s="93"/>
      <c r="H196" s="93"/>
      <c r="I196" s="93"/>
      <c r="J196" s="93"/>
      <c r="K196" s="93"/>
      <c r="L196" s="92"/>
      <c r="M196" s="92"/>
      <c r="N196" s="92"/>
      <c r="O196" s="92"/>
      <c r="P196" s="92"/>
      <c r="Q196" s="92"/>
      <c r="R196" s="92"/>
      <c r="S196" s="92"/>
      <c r="T196" s="92"/>
      <c r="U196" s="92"/>
      <c r="V196" s="92"/>
      <c r="W196" s="92"/>
      <c r="X196" s="92"/>
      <c r="Y196" s="92"/>
      <c r="Z196" s="92"/>
    </row>
    <row r="197" spans="1:26" ht="27.75" customHeight="1">
      <c r="A197" s="92"/>
      <c r="B197" s="106"/>
      <c r="C197" s="93"/>
      <c r="D197" s="93"/>
      <c r="E197" s="93"/>
      <c r="F197" s="93"/>
      <c r="G197" s="93"/>
      <c r="H197" s="93"/>
      <c r="I197" s="93"/>
      <c r="J197" s="93"/>
      <c r="K197" s="93"/>
      <c r="L197" s="92"/>
      <c r="M197" s="92"/>
      <c r="N197" s="92"/>
      <c r="O197" s="92"/>
      <c r="P197" s="92"/>
      <c r="Q197" s="92"/>
      <c r="R197" s="92"/>
      <c r="S197" s="92"/>
      <c r="T197" s="92"/>
      <c r="U197" s="92"/>
      <c r="V197" s="92"/>
      <c r="W197" s="92"/>
      <c r="X197" s="92"/>
      <c r="Y197" s="92"/>
      <c r="Z197" s="92"/>
    </row>
    <row r="198" spans="1:26" ht="27.75" customHeight="1">
      <c r="A198" s="92"/>
      <c r="B198" s="106"/>
      <c r="C198" s="93"/>
      <c r="D198" s="93"/>
      <c r="E198" s="93"/>
      <c r="F198" s="93"/>
      <c r="G198" s="93"/>
      <c r="H198" s="93"/>
      <c r="I198" s="93"/>
      <c r="J198" s="93"/>
      <c r="K198" s="93"/>
      <c r="L198" s="92"/>
      <c r="M198" s="92"/>
      <c r="N198" s="92"/>
      <c r="O198" s="92"/>
      <c r="P198" s="92"/>
      <c r="Q198" s="92"/>
      <c r="R198" s="92"/>
      <c r="S198" s="92"/>
      <c r="T198" s="92"/>
      <c r="U198" s="92"/>
      <c r="V198" s="92"/>
      <c r="W198" s="92"/>
      <c r="X198" s="92"/>
      <c r="Y198" s="92"/>
      <c r="Z198" s="92"/>
    </row>
    <row r="199" spans="1:26" ht="27.75" customHeight="1">
      <c r="A199" s="92"/>
      <c r="B199" s="106"/>
      <c r="C199" s="93"/>
      <c r="D199" s="93"/>
      <c r="E199" s="93"/>
      <c r="F199" s="93"/>
      <c r="G199" s="93"/>
      <c r="H199" s="93"/>
      <c r="I199" s="93"/>
      <c r="J199" s="93"/>
      <c r="K199" s="93"/>
      <c r="L199" s="92"/>
      <c r="M199" s="92"/>
      <c r="N199" s="92"/>
      <c r="O199" s="92"/>
      <c r="P199" s="92"/>
      <c r="Q199" s="92"/>
      <c r="R199" s="92"/>
      <c r="S199" s="92"/>
      <c r="T199" s="92"/>
      <c r="U199" s="92"/>
      <c r="V199" s="92"/>
      <c r="W199" s="92"/>
      <c r="X199" s="92"/>
      <c r="Y199" s="92"/>
      <c r="Z199" s="92"/>
    </row>
    <row r="200" spans="1:26" ht="27.75" customHeight="1">
      <c r="A200" s="92"/>
      <c r="B200" s="106"/>
      <c r="C200" s="93"/>
      <c r="D200" s="93"/>
      <c r="E200" s="93"/>
      <c r="F200" s="93"/>
      <c r="G200" s="93"/>
      <c r="H200" s="93"/>
      <c r="I200" s="93"/>
      <c r="J200" s="93"/>
      <c r="K200" s="93"/>
      <c r="L200" s="92"/>
      <c r="M200" s="92"/>
      <c r="N200" s="92"/>
      <c r="O200" s="92"/>
      <c r="P200" s="92"/>
      <c r="Q200" s="92"/>
      <c r="R200" s="92"/>
      <c r="S200" s="92"/>
      <c r="T200" s="92"/>
      <c r="U200" s="92"/>
      <c r="V200" s="92"/>
      <c r="W200" s="92"/>
      <c r="X200" s="92"/>
      <c r="Y200" s="92"/>
      <c r="Z200" s="92"/>
    </row>
    <row r="201" spans="1:26" ht="27.75" customHeight="1">
      <c r="A201" s="92"/>
      <c r="B201" s="106"/>
      <c r="C201" s="93"/>
      <c r="D201" s="93"/>
      <c r="E201" s="93"/>
      <c r="F201" s="93"/>
      <c r="G201" s="93"/>
      <c r="H201" s="93"/>
      <c r="I201" s="93"/>
      <c r="J201" s="93"/>
      <c r="K201" s="93"/>
      <c r="L201" s="92"/>
      <c r="M201" s="92"/>
      <c r="N201" s="92"/>
      <c r="O201" s="92"/>
      <c r="P201" s="92"/>
      <c r="Q201" s="92"/>
      <c r="R201" s="92"/>
      <c r="S201" s="92"/>
      <c r="T201" s="92"/>
      <c r="U201" s="92"/>
      <c r="V201" s="92"/>
      <c r="W201" s="92"/>
      <c r="X201" s="92"/>
      <c r="Y201" s="92"/>
      <c r="Z201" s="92"/>
    </row>
    <row r="202" spans="1:26" ht="27.75" customHeight="1">
      <c r="A202" s="92"/>
      <c r="B202" s="106"/>
      <c r="C202" s="93"/>
      <c r="D202" s="93"/>
      <c r="E202" s="93"/>
      <c r="F202" s="93"/>
      <c r="G202" s="93"/>
      <c r="H202" s="93"/>
      <c r="I202" s="93"/>
      <c r="J202" s="93"/>
      <c r="K202" s="93"/>
      <c r="L202" s="92"/>
      <c r="M202" s="92"/>
      <c r="N202" s="92"/>
      <c r="O202" s="92"/>
      <c r="P202" s="92"/>
      <c r="Q202" s="92"/>
      <c r="R202" s="92"/>
      <c r="S202" s="92"/>
      <c r="T202" s="92"/>
      <c r="U202" s="92"/>
      <c r="V202" s="92"/>
      <c r="W202" s="92"/>
      <c r="X202" s="92"/>
      <c r="Y202" s="92"/>
      <c r="Z202" s="92"/>
    </row>
    <row r="203" spans="1:26" ht="27.75" customHeight="1">
      <c r="A203" s="92"/>
      <c r="B203" s="106"/>
      <c r="C203" s="93"/>
      <c r="D203" s="93"/>
      <c r="E203" s="93"/>
      <c r="F203" s="93"/>
      <c r="G203" s="93"/>
      <c r="H203" s="93"/>
      <c r="I203" s="93"/>
      <c r="J203" s="93"/>
      <c r="K203" s="93"/>
      <c r="L203" s="92"/>
      <c r="M203" s="92"/>
      <c r="N203" s="92"/>
      <c r="O203" s="92"/>
      <c r="P203" s="92"/>
      <c r="Q203" s="92"/>
      <c r="R203" s="92"/>
      <c r="S203" s="92"/>
      <c r="T203" s="92"/>
      <c r="U203" s="92"/>
      <c r="V203" s="92"/>
      <c r="W203" s="92"/>
      <c r="X203" s="92"/>
      <c r="Y203" s="92"/>
      <c r="Z203" s="92"/>
    </row>
    <row r="204" spans="1:26" ht="27.75" customHeight="1">
      <c r="A204" s="92"/>
      <c r="B204" s="106"/>
      <c r="C204" s="93"/>
      <c r="D204" s="93"/>
      <c r="E204" s="93"/>
      <c r="F204" s="93"/>
      <c r="G204" s="93"/>
      <c r="H204" s="93"/>
      <c r="I204" s="93"/>
      <c r="J204" s="93"/>
      <c r="K204" s="93"/>
      <c r="L204" s="92"/>
      <c r="M204" s="92"/>
      <c r="N204" s="92"/>
      <c r="O204" s="92"/>
      <c r="P204" s="92"/>
      <c r="Q204" s="92"/>
      <c r="R204" s="92"/>
      <c r="S204" s="92"/>
      <c r="T204" s="92"/>
      <c r="U204" s="92"/>
      <c r="V204" s="92"/>
      <c r="W204" s="92"/>
      <c r="X204" s="92"/>
      <c r="Y204" s="92"/>
      <c r="Z204" s="92"/>
    </row>
    <row r="205" spans="1:26" ht="27.75" customHeight="1">
      <c r="A205" s="92"/>
      <c r="B205" s="106"/>
      <c r="C205" s="93"/>
      <c r="D205" s="93"/>
      <c r="E205" s="93"/>
      <c r="F205" s="93"/>
      <c r="G205" s="93"/>
      <c r="H205" s="93"/>
      <c r="I205" s="93"/>
      <c r="J205" s="93"/>
      <c r="K205" s="93"/>
      <c r="L205" s="92"/>
      <c r="M205" s="92"/>
      <c r="N205" s="92"/>
      <c r="O205" s="92"/>
      <c r="P205" s="92"/>
      <c r="Q205" s="92"/>
      <c r="R205" s="92"/>
      <c r="S205" s="92"/>
      <c r="T205" s="92"/>
      <c r="U205" s="92"/>
      <c r="V205" s="92"/>
      <c r="W205" s="92"/>
      <c r="X205" s="92"/>
      <c r="Y205" s="92"/>
      <c r="Z205" s="92"/>
    </row>
    <row r="206" spans="1:26" ht="27.75" customHeight="1">
      <c r="A206" s="92"/>
      <c r="B206" s="106"/>
      <c r="C206" s="93"/>
      <c r="D206" s="93"/>
      <c r="E206" s="93"/>
      <c r="F206" s="93"/>
      <c r="G206" s="93"/>
      <c r="H206" s="93"/>
      <c r="I206" s="93"/>
      <c r="J206" s="93"/>
      <c r="K206" s="93"/>
      <c r="L206" s="92"/>
      <c r="M206" s="92"/>
      <c r="N206" s="92"/>
      <c r="O206" s="92"/>
      <c r="P206" s="92"/>
      <c r="Q206" s="92"/>
      <c r="R206" s="92"/>
      <c r="S206" s="92"/>
      <c r="T206" s="92"/>
      <c r="U206" s="92"/>
      <c r="V206" s="92"/>
      <c r="W206" s="92"/>
      <c r="X206" s="92"/>
      <c r="Y206" s="92"/>
      <c r="Z206" s="92"/>
    </row>
    <row r="207" spans="1:26" ht="27.75" customHeight="1">
      <c r="A207" s="92"/>
      <c r="B207" s="106"/>
      <c r="C207" s="93"/>
      <c r="D207" s="93"/>
      <c r="E207" s="93"/>
      <c r="F207" s="93"/>
      <c r="G207" s="93"/>
      <c r="H207" s="93"/>
      <c r="I207" s="93"/>
      <c r="J207" s="93"/>
      <c r="K207" s="93"/>
      <c r="L207" s="92"/>
      <c r="M207" s="92"/>
      <c r="N207" s="92"/>
      <c r="O207" s="92"/>
      <c r="P207" s="92"/>
      <c r="Q207" s="92"/>
      <c r="R207" s="92"/>
      <c r="S207" s="92"/>
      <c r="T207" s="92"/>
      <c r="U207" s="92"/>
      <c r="V207" s="92"/>
      <c r="W207" s="92"/>
      <c r="X207" s="92"/>
      <c r="Y207" s="92"/>
      <c r="Z207" s="92"/>
    </row>
    <row r="208" spans="1:26" ht="27.75" customHeight="1">
      <c r="A208" s="92"/>
      <c r="B208" s="106"/>
      <c r="C208" s="93"/>
      <c r="D208" s="93"/>
      <c r="E208" s="93"/>
      <c r="F208" s="93"/>
      <c r="G208" s="93"/>
      <c r="H208" s="93"/>
      <c r="I208" s="93"/>
      <c r="J208" s="93"/>
      <c r="K208" s="93"/>
      <c r="L208" s="92"/>
      <c r="M208" s="92"/>
      <c r="N208" s="92"/>
      <c r="O208" s="92"/>
      <c r="P208" s="92"/>
      <c r="Q208" s="92"/>
      <c r="R208" s="92"/>
      <c r="S208" s="92"/>
      <c r="T208" s="92"/>
      <c r="U208" s="92"/>
      <c r="V208" s="92"/>
      <c r="W208" s="92"/>
      <c r="X208" s="92"/>
      <c r="Y208" s="92"/>
      <c r="Z208" s="92"/>
    </row>
    <row r="209" spans="1:26" ht="27.75" customHeight="1">
      <c r="A209" s="92"/>
      <c r="B209" s="106"/>
      <c r="C209" s="93"/>
      <c r="D209" s="93"/>
      <c r="E209" s="93"/>
      <c r="F209" s="93"/>
      <c r="G209" s="93"/>
      <c r="H209" s="93"/>
      <c r="I209" s="93"/>
      <c r="J209" s="93"/>
      <c r="K209" s="93"/>
      <c r="L209" s="92"/>
      <c r="M209" s="92"/>
      <c r="N209" s="92"/>
      <c r="O209" s="92"/>
      <c r="P209" s="92"/>
      <c r="Q209" s="92"/>
      <c r="R209" s="92"/>
      <c r="S209" s="92"/>
      <c r="T209" s="92"/>
      <c r="U209" s="92"/>
      <c r="V209" s="92"/>
      <c r="W209" s="92"/>
      <c r="X209" s="92"/>
      <c r="Y209" s="92"/>
      <c r="Z209" s="92"/>
    </row>
    <row r="210" spans="1:26" ht="27.75" customHeight="1">
      <c r="A210" s="92"/>
      <c r="B210" s="106"/>
      <c r="C210" s="93"/>
      <c r="D210" s="93"/>
      <c r="E210" s="93"/>
      <c r="F210" s="93"/>
      <c r="G210" s="93"/>
      <c r="H210" s="93"/>
      <c r="I210" s="93"/>
      <c r="J210" s="93"/>
      <c r="K210" s="93"/>
      <c r="L210" s="92"/>
      <c r="M210" s="92"/>
      <c r="N210" s="92"/>
      <c r="O210" s="92"/>
      <c r="P210" s="92"/>
      <c r="Q210" s="92"/>
      <c r="R210" s="92"/>
      <c r="S210" s="92"/>
      <c r="T210" s="92"/>
      <c r="U210" s="92"/>
      <c r="V210" s="92"/>
      <c r="W210" s="92"/>
      <c r="X210" s="92"/>
      <c r="Y210" s="92"/>
      <c r="Z210" s="92"/>
    </row>
    <row r="211" spans="1:26" ht="27.75" customHeight="1">
      <c r="A211" s="92"/>
      <c r="B211" s="106"/>
      <c r="C211" s="93"/>
      <c r="D211" s="93"/>
      <c r="E211" s="93"/>
      <c r="F211" s="93"/>
      <c r="G211" s="93"/>
      <c r="H211" s="93"/>
      <c r="I211" s="93"/>
      <c r="J211" s="93"/>
      <c r="K211" s="93"/>
      <c r="L211" s="92"/>
      <c r="M211" s="92"/>
      <c r="N211" s="92"/>
      <c r="O211" s="92"/>
      <c r="P211" s="92"/>
      <c r="Q211" s="92"/>
      <c r="R211" s="92"/>
      <c r="S211" s="92"/>
      <c r="T211" s="92"/>
      <c r="U211" s="92"/>
      <c r="V211" s="92"/>
      <c r="W211" s="92"/>
      <c r="X211" s="92"/>
      <c r="Y211" s="92"/>
      <c r="Z211" s="92"/>
    </row>
    <row r="212" spans="1:26" ht="27.75" customHeight="1">
      <c r="A212" s="92"/>
      <c r="B212" s="106"/>
      <c r="C212" s="93"/>
      <c r="D212" s="93"/>
      <c r="E212" s="93"/>
      <c r="F212" s="93"/>
      <c r="G212" s="93"/>
      <c r="H212" s="93"/>
      <c r="I212" s="93"/>
      <c r="J212" s="93"/>
      <c r="K212" s="93"/>
      <c r="L212" s="92"/>
      <c r="M212" s="92"/>
      <c r="N212" s="92"/>
      <c r="O212" s="92"/>
      <c r="P212" s="92"/>
      <c r="Q212" s="92"/>
      <c r="R212" s="92"/>
      <c r="S212" s="92"/>
      <c r="T212" s="92"/>
      <c r="U212" s="92"/>
      <c r="V212" s="92"/>
      <c r="W212" s="92"/>
      <c r="X212" s="92"/>
      <c r="Y212" s="92"/>
      <c r="Z212" s="92"/>
    </row>
    <row r="213" spans="1:26" ht="27.75" customHeight="1">
      <c r="A213" s="92"/>
      <c r="B213" s="106"/>
      <c r="C213" s="93"/>
      <c r="D213" s="93"/>
      <c r="E213" s="93"/>
      <c r="F213" s="93"/>
      <c r="G213" s="93"/>
      <c r="H213" s="93"/>
      <c r="I213" s="93"/>
      <c r="J213" s="93"/>
      <c r="K213" s="93"/>
      <c r="L213" s="92"/>
      <c r="M213" s="92"/>
      <c r="N213" s="92"/>
      <c r="O213" s="92"/>
      <c r="P213" s="92"/>
      <c r="Q213" s="92"/>
      <c r="R213" s="92"/>
      <c r="S213" s="92"/>
      <c r="T213" s="92"/>
      <c r="U213" s="92"/>
      <c r="V213" s="92"/>
      <c r="W213" s="92"/>
      <c r="X213" s="92"/>
      <c r="Y213" s="92"/>
      <c r="Z213" s="92"/>
    </row>
    <row r="214" spans="1:26" ht="27.75" customHeight="1">
      <c r="A214" s="92"/>
      <c r="B214" s="106"/>
      <c r="C214" s="93"/>
      <c r="D214" s="93"/>
      <c r="E214" s="93"/>
      <c r="F214" s="93"/>
      <c r="G214" s="93"/>
      <c r="H214" s="93"/>
      <c r="I214" s="93"/>
      <c r="J214" s="93"/>
      <c r="K214" s="93"/>
      <c r="L214" s="92"/>
      <c r="M214" s="92"/>
      <c r="N214" s="92"/>
      <c r="O214" s="92"/>
      <c r="P214" s="92"/>
      <c r="Q214" s="92"/>
      <c r="R214" s="92"/>
      <c r="S214" s="92"/>
      <c r="T214" s="92"/>
      <c r="U214" s="92"/>
      <c r="V214" s="92"/>
      <c r="W214" s="92"/>
      <c r="X214" s="92"/>
      <c r="Y214" s="92"/>
      <c r="Z214" s="92"/>
    </row>
    <row r="215" spans="1:26" ht="27.75" customHeight="1">
      <c r="A215" s="92"/>
      <c r="B215" s="106"/>
      <c r="C215" s="93"/>
      <c r="D215" s="93"/>
      <c r="E215" s="93"/>
      <c r="F215" s="93"/>
      <c r="G215" s="93"/>
      <c r="H215" s="93"/>
      <c r="I215" s="93"/>
      <c r="J215" s="93"/>
      <c r="K215" s="93"/>
      <c r="L215" s="92"/>
      <c r="M215" s="92"/>
      <c r="N215" s="92"/>
      <c r="O215" s="92"/>
      <c r="P215" s="92"/>
      <c r="Q215" s="92"/>
      <c r="R215" s="92"/>
      <c r="S215" s="92"/>
      <c r="T215" s="92"/>
      <c r="U215" s="92"/>
      <c r="V215" s="92"/>
      <c r="W215" s="92"/>
      <c r="X215" s="92"/>
      <c r="Y215" s="92"/>
      <c r="Z215" s="92"/>
    </row>
    <row r="216" spans="1:26" ht="27.75" customHeight="1">
      <c r="A216" s="92"/>
      <c r="B216" s="106"/>
      <c r="C216" s="93"/>
      <c r="D216" s="93"/>
      <c r="E216" s="93"/>
      <c r="F216" s="93"/>
      <c r="G216" s="93"/>
      <c r="H216" s="93"/>
      <c r="I216" s="93"/>
      <c r="J216" s="93"/>
      <c r="K216" s="93"/>
      <c r="L216" s="92"/>
      <c r="M216" s="92"/>
      <c r="N216" s="92"/>
      <c r="O216" s="92"/>
      <c r="P216" s="92"/>
      <c r="Q216" s="92"/>
      <c r="R216" s="92"/>
      <c r="S216" s="92"/>
      <c r="T216" s="92"/>
      <c r="U216" s="92"/>
      <c r="V216" s="92"/>
      <c r="W216" s="92"/>
      <c r="X216" s="92"/>
      <c r="Y216" s="92"/>
      <c r="Z216" s="92"/>
    </row>
    <row r="217" spans="1:26" ht="27.75" customHeight="1">
      <c r="A217" s="92"/>
      <c r="B217" s="106"/>
      <c r="C217" s="93"/>
      <c r="D217" s="93"/>
      <c r="E217" s="93"/>
      <c r="F217" s="93"/>
      <c r="G217" s="93"/>
      <c r="H217" s="93"/>
      <c r="I217" s="93"/>
      <c r="J217" s="93"/>
      <c r="K217" s="93"/>
      <c r="L217" s="92"/>
      <c r="M217" s="92"/>
      <c r="N217" s="92"/>
      <c r="O217" s="92"/>
      <c r="P217" s="92"/>
      <c r="Q217" s="92"/>
      <c r="R217" s="92"/>
      <c r="S217" s="92"/>
      <c r="T217" s="92"/>
      <c r="U217" s="92"/>
      <c r="V217" s="92"/>
      <c r="W217" s="92"/>
      <c r="X217" s="92"/>
      <c r="Y217" s="92"/>
      <c r="Z217" s="92"/>
    </row>
    <row r="218" spans="1:26" ht="27.75" customHeight="1">
      <c r="A218" s="92"/>
      <c r="B218" s="106"/>
      <c r="C218" s="93"/>
      <c r="D218" s="93"/>
      <c r="E218" s="93"/>
      <c r="F218" s="93"/>
      <c r="G218" s="93"/>
      <c r="H218" s="93"/>
      <c r="I218" s="93"/>
      <c r="J218" s="93"/>
      <c r="K218" s="93"/>
      <c r="L218" s="92"/>
      <c r="M218" s="92"/>
      <c r="N218" s="92"/>
      <c r="O218" s="92"/>
      <c r="P218" s="92"/>
      <c r="Q218" s="92"/>
      <c r="R218" s="92"/>
      <c r="S218" s="92"/>
      <c r="T218" s="92"/>
      <c r="U218" s="92"/>
      <c r="V218" s="92"/>
      <c r="W218" s="92"/>
      <c r="X218" s="92"/>
      <c r="Y218" s="92"/>
      <c r="Z218" s="92"/>
    </row>
    <row r="219" spans="1:26" ht="27.75" customHeight="1">
      <c r="A219" s="92"/>
      <c r="B219" s="106"/>
      <c r="C219" s="93"/>
      <c r="D219" s="93"/>
      <c r="E219" s="93"/>
      <c r="F219" s="93"/>
      <c r="G219" s="93"/>
      <c r="H219" s="93"/>
      <c r="I219" s="93"/>
      <c r="J219" s="93"/>
      <c r="K219" s="93"/>
      <c r="L219" s="92"/>
      <c r="M219" s="92"/>
      <c r="N219" s="92"/>
      <c r="O219" s="92"/>
      <c r="P219" s="92"/>
      <c r="Q219" s="92"/>
      <c r="R219" s="92"/>
      <c r="S219" s="92"/>
      <c r="T219" s="92"/>
      <c r="U219" s="92"/>
      <c r="V219" s="92"/>
      <c r="W219" s="92"/>
      <c r="X219" s="92"/>
      <c r="Y219" s="92"/>
      <c r="Z219" s="92"/>
    </row>
    <row r="220" spans="1:26" ht="27.75" customHeight="1">
      <c r="A220" s="92"/>
      <c r="B220" s="106"/>
      <c r="C220" s="93"/>
      <c r="D220" s="93"/>
      <c r="E220" s="93"/>
      <c r="F220" s="93"/>
      <c r="G220" s="93"/>
      <c r="H220" s="93"/>
      <c r="I220" s="93"/>
      <c r="J220" s="93"/>
      <c r="K220" s="93"/>
      <c r="L220" s="92"/>
      <c r="M220" s="92"/>
      <c r="N220" s="92"/>
      <c r="O220" s="92"/>
      <c r="P220" s="92"/>
      <c r="Q220" s="92"/>
      <c r="R220" s="92"/>
      <c r="S220" s="92"/>
      <c r="T220" s="92"/>
      <c r="U220" s="92"/>
      <c r="V220" s="92"/>
      <c r="W220" s="92"/>
      <c r="X220" s="92"/>
      <c r="Y220" s="92"/>
      <c r="Z220" s="92"/>
    </row>
    <row r="221" spans="1:26" ht="27.75" customHeight="1">
      <c r="A221" s="92"/>
      <c r="B221" s="106"/>
      <c r="C221" s="93"/>
      <c r="D221" s="93"/>
      <c r="E221" s="93"/>
      <c r="F221" s="93"/>
      <c r="G221" s="93"/>
      <c r="H221" s="93"/>
      <c r="I221" s="93"/>
      <c r="J221" s="93"/>
      <c r="K221" s="93"/>
      <c r="L221" s="92"/>
      <c r="M221" s="92"/>
      <c r="N221" s="92"/>
      <c r="O221" s="92"/>
      <c r="P221" s="92"/>
      <c r="Q221" s="92"/>
      <c r="R221" s="92"/>
      <c r="S221" s="92"/>
      <c r="T221" s="92"/>
      <c r="U221" s="92"/>
      <c r="V221" s="92"/>
      <c r="W221" s="92"/>
      <c r="X221" s="92"/>
      <c r="Y221" s="92"/>
      <c r="Z221" s="92"/>
    </row>
    <row r="222" spans="1:26" ht="27.75" customHeight="1">
      <c r="A222" s="92"/>
      <c r="B222" s="106"/>
      <c r="C222" s="93"/>
      <c r="D222" s="93"/>
      <c r="E222" s="93"/>
      <c r="F222" s="93"/>
      <c r="G222" s="93"/>
      <c r="H222" s="93"/>
      <c r="I222" s="93"/>
      <c r="J222" s="93"/>
      <c r="K222" s="93"/>
      <c r="L222" s="92"/>
      <c r="M222" s="92"/>
      <c r="N222" s="92"/>
      <c r="O222" s="92"/>
      <c r="P222" s="92"/>
      <c r="Q222" s="92"/>
      <c r="R222" s="92"/>
      <c r="S222" s="92"/>
      <c r="T222" s="92"/>
      <c r="U222" s="92"/>
      <c r="V222" s="92"/>
      <c r="W222" s="92"/>
      <c r="X222" s="92"/>
      <c r="Y222" s="92"/>
      <c r="Z222" s="92"/>
    </row>
    <row r="223" spans="1:26" ht="27.75" customHeight="1">
      <c r="A223" s="92"/>
      <c r="B223" s="106"/>
      <c r="C223" s="93"/>
      <c r="D223" s="93"/>
      <c r="E223" s="93"/>
      <c r="F223" s="93"/>
      <c r="G223" s="93"/>
      <c r="H223" s="93"/>
      <c r="I223" s="93"/>
      <c r="J223" s="93"/>
      <c r="K223" s="93"/>
      <c r="L223" s="92"/>
      <c r="M223" s="92"/>
      <c r="N223" s="92"/>
      <c r="O223" s="92"/>
      <c r="P223" s="92"/>
      <c r="Q223" s="92"/>
      <c r="R223" s="92"/>
      <c r="S223" s="92"/>
      <c r="T223" s="92"/>
      <c r="U223" s="92"/>
      <c r="V223" s="92"/>
      <c r="W223" s="92"/>
      <c r="X223" s="92"/>
      <c r="Y223" s="92"/>
      <c r="Z223" s="92"/>
    </row>
    <row r="224" spans="1:26" ht="27.75" customHeight="1">
      <c r="A224" s="92"/>
      <c r="B224" s="106"/>
      <c r="C224" s="93"/>
      <c r="D224" s="93"/>
      <c r="E224" s="93"/>
      <c r="F224" s="93"/>
      <c r="G224" s="93"/>
      <c r="H224" s="93"/>
      <c r="I224" s="93"/>
      <c r="J224" s="93"/>
      <c r="K224" s="93"/>
      <c r="L224" s="92"/>
      <c r="M224" s="92"/>
      <c r="N224" s="92"/>
      <c r="O224" s="92"/>
      <c r="P224" s="92"/>
      <c r="Q224" s="92"/>
      <c r="R224" s="92"/>
      <c r="S224" s="92"/>
      <c r="T224" s="92"/>
      <c r="U224" s="92"/>
      <c r="V224" s="92"/>
      <c r="W224" s="92"/>
      <c r="X224" s="92"/>
      <c r="Y224" s="92"/>
      <c r="Z224" s="92"/>
    </row>
    <row r="225" spans="1:26" ht="27.75" customHeight="1">
      <c r="A225" s="92"/>
      <c r="B225" s="106"/>
      <c r="C225" s="93"/>
      <c r="D225" s="93"/>
      <c r="E225" s="93"/>
      <c r="F225" s="93"/>
      <c r="G225" s="93"/>
      <c r="H225" s="93"/>
      <c r="I225" s="93"/>
      <c r="J225" s="93"/>
      <c r="K225" s="93"/>
      <c r="L225" s="92"/>
      <c r="M225" s="92"/>
      <c r="N225" s="92"/>
      <c r="O225" s="92"/>
      <c r="P225" s="92"/>
      <c r="Q225" s="92"/>
      <c r="R225" s="92"/>
      <c r="S225" s="92"/>
      <c r="T225" s="92"/>
      <c r="U225" s="92"/>
      <c r="V225" s="92"/>
      <c r="W225" s="92"/>
      <c r="X225" s="92"/>
      <c r="Y225" s="92"/>
      <c r="Z225" s="92"/>
    </row>
    <row r="226" spans="1:26" ht="27.75" customHeight="1">
      <c r="A226" s="92"/>
      <c r="B226" s="106"/>
      <c r="C226" s="93"/>
      <c r="D226" s="93"/>
      <c r="E226" s="93"/>
      <c r="F226" s="93"/>
      <c r="G226" s="93"/>
      <c r="H226" s="93"/>
      <c r="I226" s="93"/>
      <c r="J226" s="93"/>
      <c r="K226" s="93"/>
      <c r="L226" s="92"/>
      <c r="M226" s="92"/>
      <c r="N226" s="92"/>
      <c r="O226" s="92"/>
      <c r="P226" s="92"/>
      <c r="Q226" s="92"/>
      <c r="R226" s="92"/>
      <c r="S226" s="92"/>
      <c r="T226" s="92"/>
      <c r="U226" s="92"/>
      <c r="V226" s="92"/>
      <c r="W226" s="92"/>
      <c r="X226" s="92"/>
      <c r="Y226" s="92"/>
      <c r="Z226" s="92"/>
    </row>
    <row r="227" spans="1:26" ht="27.75" customHeight="1">
      <c r="A227" s="92"/>
      <c r="B227" s="106"/>
      <c r="C227" s="93"/>
      <c r="D227" s="93"/>
      <c r="E227" s="93"/>
      <c r="F227" s="93"/>
      <c r="G227" s="93"/>
      <c r="H227" s="93"/>
      <c r="I227" s="93"/>
      <c r="J227" s="93"/>
      <c r="K227" s="93"/>
      <c r="L227" s="92"/>
      <c r="M227" s="92"/>
      <c r="N227" s="92"/>
      <c r="O227" s="92"/>
      <c r="P227" s="92"/>
      <c r="Q227" s="92"/>
      <c r="R227" s="92"/>
      <c r="S227" s="92"/>
      <c r="T227" s="92"/>
      <c r="U227" s="92"/>
      <c r="V227" s="92"/>
      <c r="W227" s="92"/>
      <c r="X227" s="92"/>
      <c r="Y227" s="92"/>
      <c r="Z227" s="92"/>
    </row>
    <row r="228" spans="1:26" ht="27.75" customHeight="1">
      <c r="A228" s="92"/>
      <c r="B228" s="106"/>
      <c r="C228" s="93"/>
      <c r="D228" s="93"/>
      <c r="E228" s="93"/>
      <c r="F228" s="93"/>
      <c r="G228" s="93"/>
      <c r="H228" s="93"/>
      <c r="I228" s="93"/>
      <c r="J228" s="93"/>
      <c r="K228" s="93"/>
      <c r="L228" s="92"/>
      <c r="M228" s="92"/>
      <c r="N228" s="92"/>
      <c r="O228" s="92"/>
      <c r="P228" s="92"/>
      <c r="Q228" s="92"/>
      <c r="R228" s="92"/>
      <c r="S228" s="92"/>
      <c r="T228" s="92"/>
      <c r="U228" s="92"/>
      <c r="V228" s="92"/>
      <c r="W228" s="92"/>
      <c r="X228" s="92"/>
      <c r="Y228" s="92"/>
      <c r="Z228" s="92"/>
    </row>
    <row r="229" spans="1:26" ht="27.75" customHeight="1">
      <c r="A229" s="92"/>
      <c r="B229" s="106"/>
      <c r="C229" s="93"/>
      <c r="D229" s="93"/>
      <c r="E229" s="93"/>
      <c r="F229" s="93"/>
      <c r="G229" s="93"/>
      <c r="H229" s="93"/>
      <c r="I229" s="93"/>
      <c r="J229" s="93"/>
      <c r="K229" s="93"/>
      <c r="L229" s="92"/>
      <c r="M229" s="92"/>
      <c r="N229" s="92"/>
      <c r="O229" s="92"/>
      <c r="P229" s="92"/>
      <c r="Q229" s="92"/>
      <c r="R229" s="92"/>
      <c r="S229" s="92"/>
      <c r="T229" s="92"/>
      <c r="U229" s="92"/>
      <c r="V229" s="92"/>
      <c r="W229" s="92"/>
      <c r="X229" s="92"/>
      <c r="Y229" s="92"/>
      <c r="Z229" s="92"/>
    </row>
    <row r="230" spans="1:26" ht="27.75" customHeight="1">
      <c r="A230" s="92"/>
      <c r="B230" s="106"/>
      <c r="C230" s="93"/>
      <c r="D230" s="93"/>
      <c r="E230" s="93"/>
      <c r="F230" s="93"/>
      <c r="G230" s="93"/>
      <c r="H230" s="93"/>
      <c r="I230" s="93"/>
      <c r="J230" s="93"/>
      <c r="K230" s="93"/>
      <c r="L230" s="92"/>
      <c r="M230" s="92"/>
      <c r="N230" s="92"/>
      <c r="O230" s="92"/>
      <c r="P230" s="92"/>
      <c r="Q230" s="92"/>
      <c r="R230" s="92"/>
      <c r="S230" s="92"/>
      <c r="T230" s="92"/>
      <c r="U230" s="92"/>
      <c r="V230" s="92"/>
      <c r="W230" s="92"/>
      <c r="X230" s="92"/>
      <c r="Y230" s="92"/>
      <c r="Z230" s="92"/>
    </row>
    <row r="231" spans="1:26" ht="27.75" customHeight="1">
      <c r="A231" s="92"/>
      <c r="B231" s="106"/>
      <c r="C231" s="93"/>
      <c r="D231" s="93"/>
      <c r="E231" s="93"/>
      <c r="F231" s="93"/>
      <c r="G231" s="93"/>
      <c r="H231" s="93"/>
      <c r="I231" s="93"/>
      <c r="J231" s="93"/>
      <c r="K231" s="93"/>
      <c r="L231" s="92"/>
      <c r="M231" s="92"/>
      <c r="N231" s="92"/>
      <c r="O231" s="92"/>
      <c r="P231" s="92"/>
      <c r="Q231" s="92"/>
      <c r="R231" s="92"/>
      <c r="S231" s="92"/>
      <c r="T231" s="92"/>
      <c r="U231" s="92"/>
      <c r="V231" s="92"/>
      <c r="W231" s="92"/>
      <c r="X231" s="92"/>
      <c r="Y231" s="92"/>
      <c r="Z231" s="92"/>
    </row>
    <row r="232" spans="1:26" ht="27.75" customHeight="1">
      <c r="A232" s="92"/>
      <c r="B232" s="106"/>
      <c r="C232" s="93"/>
      <c r="D232" s="93"/>
      <c r="E232" s="93"/>
      <c r="F232" s="93"/>
      <c r="G232" s="93"/>
      <c r="H232" s="93"/>
      <c r="I232" s="93"/>
      <c r="J232" s="93"/>
      <c r="K232" s="93"/>
      <c r="L232" s="92"/>
      <c r="M232" s="92"/>
      <c r="N232" s="92"/>
      <c r="O232" s="92"/>
      <c r="P232" s="92"/>
      <c r="Q232" s="92"/>
      <c r="R232" s="92"/>
      <c r="S232" s="92"/>
      <c r="T232" s="92"/>
      <c r="U232" s="92"/>
      <c r="V232" s="92"/>
      <c r="W232" s="92"/>
      <c r="X232" s="92"/>
      <c r="Y232" s="92"/>
      <c r="Z232" s="92"/>
    </row>
    <row r="233" spans="1:26" ht="27.75" customHeight="1">
      <c r="A233" s="92"/>
      <c r="B233" s="106"/>
      <c r="C233" s="93"/>
      <c r="D233" s="93"/>
      <c r="E233" s="93"/>
      <c r="F233" s="93"/>
      <c r="G233" s="93"/>
      <c r="H233" s="93"/>
      <c r="I233" s="93"/>
      <c r="J233" s="93"/>
      <c r="K233" s="93"/>
      <c r="L233" s="92"/>
      <c r="M233" s="92"/>
      <c r="N233" s="92"/>
      <c r="O233" s="92"/>
      <c r="P233" s="92"/>
      <c r="Q233" s="92"/>
      <c r="R233" s="92"/>
      <c r="S233" s="92"/>
      <c r="T233" s="92"/>
      <c r="U233" s="92"/>
      <c r="V233" s="92"/>
      <c r="W233" s="92"/>
      <c r="X233" s="92"/>
      <c r="Y233" s="92"/>
      <c r="Z233" s="92"/>
    </row>
    <row r="234" spans="1:26" ht="27.75" customHeight="1">
      <c r="A234" s="92"/>
      <c r="B234" s="106"/>
      <c r="C234" s="93"/>
      <c r="D234" s="93"/>
      <c r="E234" s="93"/>
      <c r="F234" s="93"/>
      <c r="G234" s="93"/>
      <c r="H234" s="93"/>
      <c r="I234" s="93"/>
      <c r="J234" s="93"/>
      <c r="K234" s="93"/>
      <c r="L234" s="92"/>
      <c r="M234" s="92"/>
      <c r="N234" s="92"/>
      <c r="O234" s="92"/>
      <c r="P234" s="92"/>
      <c r="Q234" s="92"/>
      <c r="R234" s="92"/>
      <c r="S234" s="92"/>
      <c r="T234" s="92"/>
      <c r="U234" s="92"/>
      <c r="V234" s="92"/>
      <c r="W234" s="92"/>
      <c r="X234" s="92"/>
      <c r="Y234" s="92"/>
      <c r="Z234" s="92"/>
    </row>
    <row r="235" spans="1:26" ht="27.75" customHeight="1">
      <c r="A235" s="92"/>
      <c r="B235" s="106"/>
      <c r="C235" s="93"/>
      <c r="D235" s="93"/>
      <c r="E235" s="93"/>
      <c r="F235" s="93"/>
      <c r="G235" s="93"/>
      <c r="H235" s="93"/>
      <c r="I235" s="93"/>
      <c r="J235" s="93"/>
      <c r="K235" s="93"/>
      <c r="L235" s="92"/>
      <c r="M235" s="92"/>
      <c r="N235" s="92"/>
      <c r="O235" s="92"/>
      <c r="P235" s="92"/>
      <c r="Q235" s="92"/>
      <c r="R235" s="92"/>
      <c r="S235" s="92"/>
      <c r="T235" s="92"/>
      <c r="U235" s="92"/>
      <c r="V235" s="92"/>
      <c r="W235" s="92"/>
      <c r="X235" s="92"/>
      <c r="Y235" s="92"/>
      <c r="Z235" s="92"/>
    </row>
    <row r="236" spans="1:26" ht="27.75" customHeight="1">
      <c r="A236" s="92"/>
      <c r="B236" s="106"/>
      <c r="C236" s="93"/>
      <c r="D236" s="93"/>
      <c r="E236" s="93"/>
      <c r="F236" s="93"/>
      <c r="G236" s="93"/>
      <c r="H236" s="93"/>
      <c r="I236" s="93"/>
      <c r="J236" s="93"/>
      <c r="K236" s="93"/>
      <c r="L236" s="92"/>
      <c r="M236" s="92"/>
      <c r="N236" s="92"/>
      <c r="O236" s="92"/>
      <c r="P236" s="92"/>
      <c r="Q236" s="92"/>
      <c r="R236" s="92"/>
      <c r="S236" s="92"/>
      <c r="T236" s="92"/>
      <c r="U236" s="92"/>
      <c r="V236" s="92"/>
      <c r="W236" s="92"/>
      <c r="X236" s="92"/>
      <c r="Y236" s="92"/>
      <c r="Z236" s="92"/>
    </row>
    <row r="237" spans="1:26" ht="27.75" customHeight="1">
      <c r="A237" s="92"/>
      <c r="B237" s="106"/>
      <c r="C237" s="93"/>
      <c r="D237" s="93"/>
      <c r="E237" s="93"/>
      <c r="F237" s="93"/>
      <c r="G237" s="93"/>
      <c r="H237" s="93"/>
      <c r="I237" s="93"/>
      <c r="J237" s="93"/>
      <c r="K237" s="93"/>
      <c r="L237" s="92"/>
      <c r="M237" s="92"/>
      <c r="N237" s="92"/>
      <c r="O237" s="92"/>
      <c r="P237" s="92"/>
      <c r="Q237" s="92"/>
      <c r="R237" s="92"/>
      <c r="S237" s="92"/>
      <c r="T237" s="92"/>
      <c r="U237" s="92"/>
      <c r="V237" s="92"/>
      <c r="W237" s="92"/>
      <c r="X237" s="92"/>
      <c r="Y237" s="92"/>
      <c r="Z237" s="92"/>
    </row>
    <row r="238" spans="1:26" ht="27.75" customHeight="1">
      <c r="A238" s="92"/>
      <c r="B238" s="106"/>
      <c r="C238" s="93"/>
      <c r="D238" s="93"/>
      <c r="E238" s="93"/>
      <c r="F238" s="93"/>
      <c r="G238" s="93"/>
      <c r="H238" s="93"/>
      <c r="I238" s="93"/>
      <c r="J238" s="93"/>
      <c r="K238" s="93"/>
      <c r="L238" s="92"/>
      <c r="M238" s="92"/>
      <c r="N238" s="92"/>
      <c r="O238" s="92"/>
      <c r="P238" s="92"/>
      <c r="Q238" s="92"/>
      <c r="R238" s="92"/>
      <c r="S238" s="92"/>
      <c r="T238" s="92"/>
      <c r="U238" s="92"/>
      <c r="V238" s="92"/>
      <c r="W238" s="92"/>
      <c r="X238" s="92"/>
      <c r="Y238" s="92"/>
      <c r="Z238" s="92"/>
    </row>
    <row r="239" spans="1:26" ht="27.75" customHeight="1">
      <c r="A239" s="92"/>
      <c r="B239" s="106"/>
      <c r="C239" s="93"/>
      <c r="D239" s="93"/>
      <c r="E239" s="93"/>
      <c r="F239" s="93"/>
      <c r="G239" s="93"/>
      <c r="H239" s="93"/>
      <c r="I239" s="93"/>
      <c r="J239" s="93"/>
      <c r="K239" s="93"/>
      <c r="L239" s="92"/>
      <c r="M239" s="92"/>
      <c r="N239" s="92"/>
      <c r="O239" s="92"/>
      <c r="P239" s="92"/>
      <c r="Q239" s="92"/>
      <c r="R239" s="92"/>
      <c r="S239" s="92"/>
      <c r="T239" s="92"/>
      <c r="U239" s="92"/>
      <c r="V239" s="92"/>
      <c r="W239" s="92"/>
      <c r="X239" s="92"/>
      <c r="Y239" s="92"/>
      <c r="Z239" s="92"/>
    </row>
    <row r="240" spans="1:26" ht="27.75" customHeight="1">
      <c r="A240" s="92"/>
      <c r="B240" s="106"/>
      <c r="C240" s="93"/>
      <c r="D240" s="93"/>
      <c r="E240" s="93"/>
      <c r="F240" s="93"/>
      <c r="G240" s="93"/>
      <c r="H240" s="93"/>
      <c r="I240" s="93"/>
      <c r="J240" s="93"/>
      <c r="K240" s="93"/>
      <c r="L240" s="92"/>
      <c r="M240" s="92"/>
      <c r="N240" s="92"/>
      <c r="O240" s="92"/>
      <c r="P240" s="92"/>
      <c r="Q240" s="92"/>
      <c r="R240" s="92"/>
      <c r="S240" s="92"/>
      <c r="T240" s="92"/>
      <c r="U240" s="92"/>
      <c r="V240" s="92"/>
      <c r="W240" s="92"/>
      <c r="X240" s="92"/>
      <c r="Y240" s="92"/>
      <c r="Z240" s="92"/>
    </row>
    <row r="241" spans="1:26" ht="27.75" customHeight="1">
      <c r="A241" s="92"/>
      <c r="B241" s="106"/>
      <c r="C241" s="93"/>
      <c r="D241" s="93"/>
      <c r="E241" s="93"/>
      <c r="F241" s="93"/>
      <c r="G241" s="93"/>
      <c r="H241" s="93"/>
      <c r="I241" s="93"/>
      <c r="J241" s="93"/>
      <c r="K241" s="93"/>
      <c r="L241" s="92"/>
      <c r="M241" s="92"/>
      <c r="N241" s="92"/>
      <c r="O241" s="92"/>
      <c r="P241" s="92"/>
      <c r="Q241" s="92"/>
      <c r="R241" s="92"/>
      <c r="S241" s="92"/>
      <c r="T241" s="92"/>
      <c r="U241" s="92"/>
      <c r="V241" s="92"/>
      <c r="W241" s="92"/>
      <c r="X241" s="92"/>
      <c r="Y241" s="92"/>
      <c r="Z241" s="92"/>
    </row>
    <row r="242" spans="1:26" ht="27.75" customHeight="1">
      <c r="A242" s="92"/>
      <c r="B242" s="106"/>
      <c r="C242" s="93"/>
      <c r="D242" s="93"/>
      <c r="E242" s="93"/>
      <c r="F242" s="93"/>
      <c r="G242" s="93"/>
      <c r="H242" s="93"/>
      <c r="I242" s="93"/>
      <c r="J242" s="93"/>
      <c r="K242" s="93"/>
      <c r="L242" s="92"/>
      <c r="M242" s="92"/>
      <c r="N242" s="92"/>
      <c r="O242" s="92"/>
      <c r="P242" s="92"/>
      <c r="Q242" s="92"/>
      <c r="R242" s="92"/>
      <c r="S242" s="92"/>
      <c r="T242" s="92"/>
      <c r="U242" s="92"/>
      <c r="V242" s="92"/>
      <c r="W242" s="92"/>
      <c r="X242" s="92"/>
      <c r="Y242" s="92"/>
      <c r="Z242" s="92"/>
    </row>
    <row r="243" spans="1:26" ht="27.75" customHeight="1">
      <c r="A243" s="92"/>
      <c r="B243" s="106"/>
      <c r="C243" s="93"/>
      <c r="D243" s="93"/>
      <c r="E243" s="93"/>
      <c r="F243" s="93"/>
      <c r="G243" s="93"/>
      <c r="H243" s="93"/>
      <c r="I243" s="93"/>
      <c r="J243" s="93"/>
      <c r="K243" s="93"/>
      <c r="L243" s="92"/>
      <c r="M243" s="92"/>
      <c r="N243" s="92"/>
      <c r="O243" s="92"/>
      <c r="P243" s="92"/>
      <c r="Q243" s="92"/>
      <c r="R243" s="92"/>
      <c r="S243" s="92"/>
      <c r="T243" s="92"/>
      <c r="U243" s="92"/>
      <c r="V243" s="92"/>
      <c r="W243" s="92"/>
      <c r="X243" s="92"/>
      <c r="Y243" s="92"/>
      <c r="Z243" s="92"/>
    </row>
    <row r="244" spans="1:26" ht="27.75" customHeight="1">
      <c r="A244" s="92"/>
      <c r="B244" s="106"/>
      <c r="C244" s="93"/>
      <c r="D244" s="93"/>
      <c r="E244" s="93"/>
      <c r="F244" s="93"/>
      <c r="G244" s="93"/>
      <c r="H244" s="93"/>
      <c r="I244" s="93"/>
      <c r="J244" s="93"/>
      <c r="K244" s="93"/>
      <c r="L244" s="92"/>
      <c r="M244" s="92"/>
      <c r="N244" s="92"/>
      <c r="O244" s="92"/>
      <c r="P244" s="92"/>
      <c r="Q244" s="92"/>
      <c r="R244" s="92"/>
      <c r="S244" s="92"/>
      <c r="T244" s="92"/>
      <c r="U244" s="92"/>
      <c r="V244" s="92"/>
      <c r="W244" s="92"/>
      <c r="X244" s="92"/>
      <c r="Y244" s="92"/>
      <c r="Z244" s="92"/>
    </row>
    <row r="245" spans="1:26" ht="27.75" customHeight="1">
      <c r="A245" s="92"/>
      <c r="B245" s="106"/>
      <c r="C245" s="93"/>
      <c r="D245" s="93"/>
      <c r="E245" s="93"/>
      <c r="F245" s="93"/>
      <c r="G245" s="93"/>
      <c r="H245" s="93"/>
      <c r="I245" s="93"/>
      <c r="J245" s="93"/>
      <c r="K245" s="93"/>
      <c r="L245" s="92"/>
      <c r="M245" s="92"/>
      <c r="N245" s="92"/>
      <c r="O245" s="92"/>
      <c r="P245" s="92"/>
      <c r="Q245" s="92"/>
      <c r="R245" s="92"/>
      <c r="S245" s="92"/>
      <c r="T245" s="92"/>
      <c r="U245" s="92"/>
      <c r="V245" s="92"/>
      <c r="W245" s="92"/>
      <c r="X245" s="92"/>
      <c r="Y245" s="92"/>
      <c r="Z245" s="92"/>
    </row>
    <row r="246" spans="1:26" ht="27.75" customHeight="1">
      <c r="A246" s="92"/>
      <c r="B246" s="106"/>
      <c r="C246" s="93"/>
      <c r="D246" s="93"/>
      <c r="E246" s="93"/>
      <c r="F246" s="93"/>
      <c r="G246" s="93"/>
      <c r="H246" s="93"/>
      <c r="I246" s="93"/>
      <c r="J246" s="93"/>
      <c r="K246" s="93"/>
      <c r="L246" s="92"/>
      <c r="M246" s="92"/>
      <c r="N246" s="92"/>
      <c r="O246" s="92"/>
      <c r="P246" s="92"/>
      <c r="Q246" s="92"/>
      <c r="R246" s="92"/>
      <c r="S246" s="92"/>
      <c r="T246" s="92"/>
      <c r="U246" s="92"/>
      <c r="V246" s="92"/>
      <c r="W246" s="92"/>
      <c r="X246" s="92"/>
      <c r="Y246" s="92"/>
      <c r="Z246" s="92"/>
    </row>
    <row r="247" spans="1:26" ht="27.75" customHeight="1">
      <c r="A247" s="92"/>
      <c r="B247" s="106"/>
      <c r="C247" s="93"/>
      <c r="D247" s="93"/>
      <c r="E247" s="93"/>
      <c r="F247" s="93"/>
      <c r="G247" s="93"/>
      <c r="H247" s="93"/>
      <c r="I247" s="93"/>
      <c r="J247" s="93"/>
      <c r="K247" s="93"/>
      <c r="L247" s="92"/>
      <c r="M247" s="92"/>
      <c r="N247" s="92"/>
      <c r="O247" s="92"/>
      <c r="P247" s="92"/>
      <c r="Q247" s="92"/>
      <c r="R247" s="92"/>
      <c r="S247" s="92"/>
      <c r="T247" s="92"/>
      <c r="U247" s="92"/>
      <c r="V247" s="92"/>
      <c r="W247" s="92"/>
      <c r="X247" s="92"/>
      <c r="Y247" s="92"/>
      <c r="Z247" s="92"/>
    </row>
    <row r="248" spans="1:26" ht="27.75" customHeight="1">
      <c r="A248" s="92"/>
      <c r="B248" s="106"/>
      <c r="C248" s="93"/>
      <c r="D248" s="93"/>
      <c r="E248" s="93"/>
      <c r="F248" s="93"/>
      <c r="G248" s="93"/>
      <c r="H248" s="93"/>
      <c r="I248" s="93"/>
      <c r="J248" s="93"/>
      <c r="K248" s="93"/>
      <c r="L248" s="92"/>
      <c r="M248" s="92"/>
      <c r="N248" s="92"/>
      <c r="O248" s="92"/>
      <c r="P248" s="92"/>
      <c r="Q248" s="92"/>
      <c r="R248" s="92"/>
      <c r="S248" s="92"/>
      <c r="T248" s="92"/>
      <c r="U248" s="92"/>
      <c r="V248" s="92"/>
      <c r="W248" s="92"/>
      <c r="X248" s="92"/>
      <c r="Y248" s="92"/>
      <c r="Z248" s="92"/>
    </row>
    <row r="249" spans="1:26" ht="27.75" customHeight="1">
      <c r="A249" s="92"/>
      <c r="B249" s="106"/>
      <c r="C249" s="93"/>
      <c r="D249" s="93"/>
      <c r="E249" s="93"/>
      <c r="F249" s="93"/>
      <c r="G249" s="93"/>
      <c r="H249" s="93"/>
      <c r="I249" s="93"/>
      <c r="J249" s="93"/>
      <c r="K249" s="93"/>
      <c r="L249" s="92"/>
      <c r="M249" s="92"/>
      <c r="N249" s="92"/>
      <c r="O249" s="92"/>
      <c r="P249" s="92"/>
      <c r="Q249" s="92"/>
      <c r="R249" s="92"/>
      <c r="S249" s="92"/>
      <c r="T249" s="92"/>
      <c r="U249" s="92"/>
      <c r="V249" s="92"/>
      <c r="W249" s="92"/>
      <c r="X249" s="92"/>
      <c r="Y249" s="92"/>
      <c r="Z249" s="92"/>
    </row>
    <row r="250" spans="1:26" ht="27.75" customHeight="1">
      <c r="A250" s="92"/>
      <c r="B250" s="106"/>
      <c r="C250" s="93"/>
      <c r="D250" s="93"/>
      <c r="E250" s="93"/>
      <c r="F250" s="93"/>
      <c r="G250" s="93"/>
      <c r="H250" s="93"/>
      <c r="I250" s="93"/>
      <c r="J250" s="93"/>
      <c r="K250" s="93"/>
      <c r="L250" s="92"/>
      <c r="M250" s="92"/>
      <c r="N250" s="92"/>
      <c r="O250" s="92"/>
      <c r="P250" s="92"/>
      <c r="Q250" s="92"/>
      <c r="R250" s="92"/>
      <c r="S250" s="92"/>
      <c r="T250" s="92"/>
      <c r="U250" s="92"/>
      <c r="V250" s="92"/>
      <c r="W250" s="92"/>
      <c r="X250" s="92"/>
      <c r="Y250" s="92"/>
      <c r="Z250" s="92"/>
    </row>
    <row r="251" spans="1:26" ht="27.75" customHeight="1">
      <c r="A251" s="92"/>
      <c r="B251" s="106"/>
      <c r="C251" s="93"/>
      <c r="D251" s="93"/>
      <c r="E251" s="93"/>
      <c r="F251" s="93"/>
      <c r="G251" s="93"/>
      <c r="H251" s="93"/>
      <c r="I251" s="93"/>
      <c r="J251" s="93"/>
      <c r="K251" s="93"/>
      <c r="L251" s="92"/>
      <c r="M251" s="92"/>
      <c r="N251" s="92"/>
      <c r="O251" s="92"/>
      <c r="P251" s="92"/>
      <c r="Q251" s="92"/>
      <c r="R251" s="92"/>
      <c r="S251" s="92"/>
      <c r="T251" s="92"/>
      <c r="U251" s="92"/>
      <c r="V251" s="92"/>
      <c r="W251" s="92"/>
      <c r="X251" s="92"/>
      <c r="Y251" s="92"/>
      <c r="Z251" s="92"/>
    </row>
    <row r="252" spans="1:26" ht="27.75" customHeight="1">
      <c r="A252" s="92"/>
      <c r="B252" s="106"/>
      <c r="C252" s="93"/>
      <c r="D252" s="93"/>
      <c r="E252" s="93"/>
      <c r="F252" s="93"/>
      <c r="G252" s="93"/>
      <c r="H252" s="93"/>
      <c r="I252" s="93"/>
      <c r="J252" s="93"/>
      <c r="K252" s="93"/>
      <c r="L252" s="92"/>
      <c r="M252" s="92"/>
      <c r="N252" s="92"/>
      <c r="O252" s="92"/>
      <c r="P252" s="92"/>
      <c r="Q252" s="92"/>
      <c r="R252" s="92"/>
      <c r="S252" s="92"/>
      <c r="T252" s="92"/>
      <c r="U252" s="92"/>
      <c r="V252" s="92"/>
      <c r="W252" s="92"/>
      <c r="X252" s="92"/>
      <c r="Y252" s="92"/>
      <c r="Z252" s="92"/>
    </row>
    <row r="253" spans="1:26" ht="27.75" customHeight="1">
      <c r="A253" s="92"/>
      <c r="B253" s="106"/>
      <c r="C253" s="93"/>
      <c r="D253" s="93"/>
      <c r="E253" s="93"/>
      <c r="F253" s="93"/>
      <c r="G253" s="93"/>
      <c r="H253" s="93"/>
      <c r="I253" s="93"/>
      <c r="J253" s="93"/>
      <c r="K253" s="93"/>
      <c r="L253" s="92"/>
      <c r="M253" s="92"/>
      <c r="N253" s="92"/>
      <c r="O253" s="92"/>
      <c r="P253" s="92"/>
      <c r="Q253" s="92"/>
      <c r="R253" s="92"/>
      <c r="S253" s="92"/>
      <c r="T253" s="92"/>
      <c r="U253" s="92"/>
      <c r="V253" s="92"/>
      <c r="W253" s="92"/>
      <c r="X253" s="92"/>
      <c r="Y253" s="92"/>
      <c r="Z253" s="92"/>
    </row>
    <row r="254" spans="1:26" ht="27.75" customHeight="1">
      <c r="A254" s="92"/>
      <c r="B254" s="106"/>
      <c r="C254" s="93"/>
      <c r="D254" s="93"/>
      <c r="E254" s="93"/>
      <c r="F254" s="93"/>
      <c r="G254" s="93"/>
      <c r="H254" s="93"/>
      <c r="I254" s="93"/>
      <c r="J254" s="93"/>
      <c r="K254" s="93"/>
      <c r="L254" s="92"/>
      <c r="M254" s="92"/>
      <c r="N254" s="92"/>
      <c r="O254" s="92"/>
      <c r="P254" s="92"/>
      <c r="Q254" s="92"/>
      <c r="R254" s="92"/>
      <c r="S254" s="92"/>
      <c r="T254" s="92"/>
      <c r="U254" s="92"/>
      <c r="V254" s="92"/>
      <c r="W254" s="92"/>
      <c r="X254" s="92"/>
      <c r="Y254" s="92"/>
      <c r="Z254" s="92"/>
    </row>
    <row r="255" spans="1:26" ht="27.75" customHeight="1">
      <c r="A255" s="92"/>
      <c r="B255" s="106"/>
      <c r="C255" s="93"/>
      <c r="D255" s="93"/>
      <c r="E255" s="93"/>
      <c r="F255" s="93"/>
      <c r="G255" s="93"/>
      <c r="H255" s="93"/>
      <c r="I255" s="93"/>
      <c r="J255" s="93"/>
      <c r="K255" s="93"/>
      <c r="L255" s="92"/>
      <c r="M255" s="92"/>
      <c r="N255" s="92"/>
      <c r="O255" s="92"/>
      <c r="P255" s="92"/>
      <c r="Q255" s="92"/>
      <c r="R255" s="92"/>
      <c r="S255" s="92"/>
      <c r="T255" s="92"/>
      <c r="U255" s="92"/>
      <c r="V255" s="92"/>
      <c r="W255" s="92"/>
      <c r="X255" s="92"/>
      <c r="Y255" s="92"/>
      <c r="Z255" s="92"/>
    </row>
    <row r="256" spans="1:26" ht="27.75" customHeight="1">
      <c r="A256" s="92"/>
      <c r="B256" s="106"/>
      <c r="C256" s="93"/>
      <c r="D256" s="93"/>
      <c r="E256" s="93"/>
      <c r="F256" s="93"/>
      <c r="G256" s="93"/>
      <c r="H256" s="93"/>
      <c r="I256" s="93"/>
      <c r="J256" s="93"/>
      <c r="K256" s="93"/>
      <c r="L256" s="92"/>
      <c r="M256" s="92"/>
      <c r="N256" s="92"/>
      <c r="O256" s="92"/>
      <c r="P256" s="92"/>
      <c r="Q256" s="92"/>
      <c r="R256" s="92"/>
      <c r="S256" s="92"/>
      <c r="T256" s="92"/>
      <c r="U256" s="92"/>
      <c r="V256" s="92"/>
      <c r="W256" s="92"/>
      <c r="X256" s="92"/>
      <c r="Y256" s="92"/>
      <c r="Z256" s="92"/>
    </row>
    <row r="257" spans="1:26" ht="27.75" customHeight="1">
      <c r="A257" s="92"/>
      <c r="B257" s="106"/>
      <c r="C257" s="93"/>
      <c r="D257" s="93"/>
      <c r="E257" s="93"/>
      <c r="F257" s="93"/>
      <c r="G257" s="93"/>
      <c r="H257" s="93"/>
      <c r="I257" s="93"/>
      <c r="J257" s="93"/>
      <c r="K257" s="93"/>
      <c r="L257" s="92"/>
      <c r="M257" s="92"/>
      <c r="N257" s="92"/>
      <c r="O257" s="92"/>
      <c r="P257" s="92"/>
      <c r="Q257" s="92"/>
      <c r="R257" s="92"/>
      <c r="S257" s="92"/>
      <c r="T257" s="92"/>
      <c r="U257" s="92"/>
      <c r="V257" s="92"/>
      <c r="W257" s="92"/>
      <c r="X257" s="92"/>
      <c r="Y257" s="92"/>
      <c r="Z257" s="92"/>
    </row>
    <row r="258" spans="1:26" ht="27.75" customHeight="1">
      <c r="A258" s="92"/>
      <c r="B258" s="106"/>
      <c r="C258" s="93"/>
      <c r="D258" s="93"/>
      <c r="E258" s="93"/>
      <c r="F258" s="93"/>
      <c r="G258" s="93"/>
      <c r="H258" s="93"/>
      <c r="I258" s="93"/>
      <c r="J258" s="93"/>
      <c r="K258" s="93"/>
      <c r="L258" s="92"/>
      <c r="M258" s="92"/>
      <c r="N258" s="92"/>
      <c r="O258" s="92"/>
      <c r="P258" s="92"/>
      <c r="Q258" s="92"/>
      <c r="R258" s="92"/>
      <c r="S258" s="92"/>
      <c r="T258" s="92"/>
      <c r="U258" s="92"/>
      <c r="V258" s="92"/>
      <c r="W258" s="92"/>
      <c r="X258" s="92"/>
      <c r="Y258" s="92"/>
      <c r="Z258" s="92"/>
    </row>
    <row r="259" spans="1:26" ht="27.75" customHeight="1">
      <c r="A259" s="92"/>
      <c r="B259" s="106"/>
      <c r="C259" s="93"/>
      <c r="D259" s="93"/>
      <c r="E259" s="93"/>
      <c r="F259" s="93"/>
      <c r="G259" s="93"/>
      <c r="H259" s="93"/>
      <c r="I259" s="93"/>
      <c r="J259" s="93"/>
      <c r="K259" s="93"/>
      <c r="L259" s="92"/>
      <c r="M259" s="92"/>
      <c r="N259" s="92"/>
      <c r="O259" s="92"/>
      <c r="P259" s="92"/>
      <c r="Q259" s="92"/>
      <c r="R259" s="92"/>
      <c r="S259" s="92"/>
      <c r="T259" s="92"/>
      <c r="U259" s="92"/>
      <c r="V259" s="92"/>
      <c r="W259" s="92"/>
      <c r="X259" s="92"/>
      <c r="Y259" s="92"/>
      <c r="Z259" s="92"/>
    </row>
    <row r="260" spans="1:26" ht="27.75" customHeight="1">
      <c r="A260" s="92"/>
      <c r="B260" s="106"/>
      <c r="C260" s="93"/>
      <c r="D260" s="93"/>
      <c r="E260" s="93"/>
      <c r="F260" s="93"/>
      <c r="G260" s="93"/>
      <c r="H260" s="93"/>
      <c r="I260" s="93"/>
      <c r="J260" s="93"/>
      <c r="K260" s="93"/>
      <c r="L260" s="92"/>
      <c r="M260" s="92"/>
      <c r="N260" s="92"/>
      <c r="O260" s="92"/>
      <c r="P260" s="92"/>
      <c r="Q260" s="92"/>
      <c r="R260" s="92"/>
      <c r="S260" s="92"/>
      <c r="T260" s="92"/>
      <c r="U260" s="92"/>
      <c r="V260" s="92"/>
      <c r="W260" s="92"/>
      <c r="X260" s="92"/>
      <c r="Y260" s="92"/>
      <c r="Z260" s="92"/>
    </row>
    <row r="261" spans="1:26" ht="27.75" customHeight="1">
      <c r="A261" s="92"/>
      <c r="B261" s="106"/>
      <c r="C261" s="93"/>
      <c r="D261" s="93"/>
      <c r="E261" s="93"/>
      <c r="F261" s="93"/>
      <c r="G261" s="93"/>
      <c r="H261" s="93"/>
      <c r="I261" s="93"/>
      <c r="J261" s="93"/>
      <c r="K261" s="93"/>
      <c r="L261" s="92"/>
      <c r="M261" s="92"/>
      <c r="N261" s="92"/>
      <c r="O261" s="92"/>
      <c r="P261" s="92"/>
      <c r="Q261" s="92"/>
      <c r="R261" s="92"/>
      <c r="S261" s="92"/>
      <c r="T261" s="92"/>
      <c r="U261" s="92"/>
      <c r="V261" s="92"/>
      <c r="W261" s="92"/>
      <c r="X261" s="92"/>
      <c r="Y261" s="92"/>
      <c r="Z261" s="92"/>
    </row>
    <row r="262" spans="1:26" ht="27.75" customHeight="1">
      <c r="A262" s="92"/>
      <c r="B262" s="106"/>
      <c r="C262" s="93"/>
      <c r="D262" s="93"/>
      <c r="E262" s="93"/>
      <c r="F262" s="93"/>
      <c r="G262" s="93"/>
      <c r="H262" s="93"/>
      <c r="I262" s="93"/>
      <c r="J262" s="93"/>
      <c r="K262" s="93"/>
      <c r="L262" s="92"/>
      <c r="M262" s="92"/>
      <c r="N262" s="92"/>
      <c r="O262" s="92"/>
      <c r="P262" s="92"/>
      <c r="Q262" s="92"/>
      <c r="R262" s="92"/>
      <c r="S262" s="92"/>
      <c r="T262" s="92"/>
      <c r="U262" s="92"/>
      <c r="V262" s="92"/>
      <c r="W262" s="92"/>
      <c r="X262" s="92"/>
      <c r="Y262" s="92"/>
      <c r="Z262" s="92"/>
    </row>
    <row r="263" spans="1:26" ht="27.75" customHeight="1">
      <c r="A263" s="92"/>
      <c r="B263" s="106"/>
      <c r="C263" s="93"/>
      <c r="D263" s="93"/>
      <c r="E263" s="93"/>
      <c r="F263" s="93"/>
      <c r="G263" s="93"/>
      <c r="H263" s="93"/>
      <c r="I263" s="93"/>
      <c r="J263" s="93"/>
      <c r="K263" s="93"/>
      <c r="L263" s="92"/>
      <c r="M263" s="92"/>
      <c r="N263" s="92"/>
      <c r="O263" s="92"/>
      <c r="P263" s="92"/>
      <c r="Q263" s="92"/>
      <c r="R263" s="92"/>
      <c r="S263" s="92"/>
      <c r="T263" s="92"/>
      <c r="U263" s="92"/>
      <c r="V263" s="92"/>
      <c r="W263" s="92"/>
      <c r="X263" s="92"/>
      <c r="Y263" s="92"/>
      <c r="Z263" s="92"/>
    </row>
    <row r="264" spans="1:26" ht="27.75" customHeight="1">
      <c r="A264" s="92"/>
      <c r="B264" s="106"/>
      <c r="C264" s="93"/>
      <c r="D264" s="93"/>
      <c r="E264" s="93"/>
      <c r="F264" s="93"/>
      <c r="G264" s="93"/>
      <c r="H264" s="93"/>
      <c r="I264" s="93"/>
      <c r="J264" s="93"/>
      <c r="K264" s="93"/>
      <c r="L264" s="92"/>
      <c r="M264" s="92"/>
      <c r="N264" s="92"/>
      <c r="O264" s="92"/>
      <c r="P264" s="92"/>
      <c r="Q264" s="92"/>
      <c r="R264" s="92"/>
      <c r="S264" s="92"/>
      <c r="T264" s="92"/>
      <c r="U264" s="92"/>
      <c r="V264" s="92"/>
      <c r="W264" s="92"/>
      <c r="X264" s="92"/>
      <c r="Y264" s="92"/>
      <c r="Z264" s="92"/>
    </row>
    <row r="265" spans="1:26" ht="27.75" customHeight="1">
      <c r="A265" s="92"/>
      <c r="B265" s="106"/>
      <c r="C265" s="93"/>
      <c r="D265" s="93"/>
      <c r="E265" s="93"/>
      <c r="F265" s="93"/>
      <c r="G265" s="93"/>
      <c r="H265" s="93"/>
      <c r="I265" s="93"/>
      <c r="J265" s="93"/>
      <c r="K265" s="93"/>
      <c r="L265" s="92"/>
      <c r="M265" s="92"/>
      <c r="N265" s="92"/>
      <c r="O265" s="92"/>
      <c r="P265" s="92"/>
      <c r="Q265" s="92"/>
      <c r="R265" s="92"/>
      <c r="S265" s="92"/>
      <c r="T265" s="92"/>
      <c r="U265" s="92"/>
      <c r="V265" s="92"/>
      <c r="W265" s="92"/>
      <c r="X265" s="92"/>
      <c r="Y265" s="92"/>
      <c r="Z265" s="92"/>
    </row>
    <row r="266" spans="1:26" ht="27.75" customHeight="1">
      <c r="A266" s="92"/>
      <c r="B266" s="106"/>
      <c r="C266" s="93"/>
      <c r="D266" s="93"/>
      <c r="E266" s="93"/>
      <c r="F266" s="93"/>
      <c r="G266" s="93"/>
      <c r="H266" s="93"/>
      <c r="I266" s="93"/>
      <c r="J266" s="93"/>
      <c r="K266" s="93"/>
      <c r="L266" s="92"/>
      <c r="M266" s="92"/>
      <c r="N266" s="92"/>
      <c r="O266" s="92"/>
      <c r="P266" s="92"/>
      <c r="Q266" s="92"/>
      <c r="R266" s="92"/>
      <c r="S266" s="92"/>
      <c r="T266" s="92"/>
      <c r="U266" s="92"/>
      <c r="V266" s="92"/>
      <c r="W266" s="92"/>
      <c r="X266" s="92"/>
      <c r="Y266" s="92"/>
      <c r="Z266" s="92"/>
    </row>
    <row r="267" spans="1:26" ht="27.75" customHeight="1">
      <c r="A267" s="92"/>
      <c r="B267" s="106"/>
      <c r="C267" s="93"/>
      <c r="D267" s="93"/>
      <c r="E267" s="93"/>
      <c r="F267" s="93"/>
      <c r="G267" s="93"/>
      <c r="H267" s="93"/>
      <c r="I267" s="93"/>
      <c r="J267" s="93"/>
      <c r="K267" s="93"/>
      <c r="L267" s="92"/>
      <c r="M267" s="92"/>
      <c r="N267" s="92"/>
      <c r="O267" s="92"/>
      <c r="P267" s="92"/>
      <c r="Q267" s="92"/>
      <c r="R267" s="92"/>
      <c r="S267" s="92"/>
      <c r="T267" s="92"/>
      <c r="U267" s="92"/>
      <c r="V267" s="92"/>
      <c r="W267" s="92"/>
      <c r="X267" s="92"/>
      <c r="Y267" s="92"/>
      <c r="Z267" s="92"/>
    </row>
    <row r="268" spans="1:26" ht="27.75" customHeight="1">
      <c r="A268" s="92"/>
      <c r="B268" s="106"/>
      <c r="C268" s="93"/>
      <c r="D268" s="93"/>
      <c r="E268" s="93"/>
      <c r="F268" s="93"/>
      <c r="G268" s="93"/>
      <c r="H268" s="93"/>
      <c r="I268" s="93"/>
      <c r="J268" s="93"/>
      <c r="K268" s="93"/>
      <c r="L268" s="92"/>
      <c r="M268" s="92"/>
      <c r="N268" s="92"/>
      <c r="O268" s="92"/>
      <c r="P268" s="92"/>
      <c r="Q268" s="92"/>
      <c r="R268" s="92"/>
      <c r="S268" s="92"/>
      <c r="T268" s="92"/>
      <c r="U268" s="92"/>
      <c r="V268" s="92"/>
      <c r="W268" s="92"/>
      <c r="X268" s="92"/>
      <c r="Y268" s="92"/>
      <c r="Z268" s="92"/>
    </row>
    <row r="269" spans="1:26" ht="27.75" customHeight="1">
      <c r="A269" s="92"/>
      <c r="B269" s="106"/>
      <c r="C269" s="93"/>
      <c r="D269" s="93"/>
      <c r="E269" s="93"/>
      <c r="F269" s="93"/>
      <c r="G269" s="93"/>
      <c r="H269" s="93"/>
      <c r="I269" s="93"/>
      <c r="J269" s="93"/>
      <c r="K269" s="93"/>
      <c r="L269" s="92"/>
      <c r="M269" s="92"/>
      <c r="N269" s="92"/>
      <c r="O269" s="92"/>
      <c r="P269" s="92"/>
      <c r="Q269" s="92"/>
      <c r="R269" s="92"/>
      <c r="S269" s="92"/>
      <c r="T269" s="92"/>
      <c r="U269" s="92"/>
      <c r="V269" s="92"/>
      <c r="W269" s="92"/>
      <c r="X269" s="92"/>
      <c r="Y269" s="92"/>
      <c r="Z269" s="92"/>
    </row>
    <row r="270" spans="1:26" ht="27.75" customHeight="1">
      <c r="A270" s="92"/>
      <c r="B270" s="106"/>
      <c r="C270" s="93"/>
      <c r="D270" s="93"/>
      <c r="E270" s="93"/>
      <c r="F270" s="93"/>
      <c r="G270" s="93"/>
      <c r="H270" s="93"/>
      <c r="I270" s="93"/>
      <c r="J270" s="93"/>
      <c r="K270" s="93"/>
      <c r="L270" s="92"/>
      <c r="M270" s="92"/>
      <c r="N270" s="92"/>
      <c r="O270" s="92"/>
      <c r="P270" s="92"/>
      <c r="Q270" s="92"/>
      <c r="R270" s="92"/>
      <c r="S270" s="92"/>
      <c r="T270" s="92"/>
      <c r="U270" s="92"/>
      <c r="V270" s="92"/>
      <c r="W270" s="92"/>
      <c r="X270" s="92"/>
      <c r="Y270" s="92"/>
      <c r="Z270" s="92"/>
    </row>
    <row r="271" spans="1:26" ht="27.75" customHeight="1">
      <c r="A271" s="92"/>
      <c r="B271" s="106"/>
      <c r="C271" s="93"/>
      <c r="D271" s="93"/>
      <c r="E271" s="93"/>
      <c r="F271" s="93"/>
      <c r="G271" s="93"/>
      <c r="H271" s="93"/>
      <c r="I271" s="93"/>
      <c r="J271" s="93"/>
      <c r="K271" s="93"/>
      <c r="L271" s="92"/>
      <c r="M271" s="92"/>
      <c r="N271" s="92"/>
      <c r="O271" s="92"/>
      <c r="P271" s="92"/>
      <c r="Q271" s="92"/>
      <c r="R271" s="92"/>
      <c r="S271" s="92"/>
      <c r="T271" s="92"/>
      <c r="U271" s="92"/>
      <c r="V271" s="92"/>
      <c r="W271" s="92"/>
      <c r="X271" s="92"/>
      <c r="Y271" s="92"/>
      <c r="Z271" s="92"/>
    </row>
    <row r="272" spans="1:26" ht="27.75" customHeight="1">
      <c r="A272" s="92"/>
      <c r="B272" s="106"/>
      <c r="C272" s="93"/>
      <c r="D272" s="93"/>
      <c r="E272" s="93"/>
      <c r="F272" s="93"/>
      <c r="G272" s="93"/>
      <c r="H272" s="93"/>
      <c r="I272" s="93"/>
      <c r="J272" s="93"/>
      <c r="K272" s="93"/>
      <c r="L272" s="92"/>
      <c r="M272" s="92"/>
      <c r="N272" s="92"/>
      <c r="O272" s="92"/>
      <c r="P272" s="92"/>
      <c r="Q272" s="92"/>
      <c r="R272" s="92"/>
      <c r="S272" s="92"/>
      <c r="T272" s="92"/>
      <c r="U272" s="92"/>
      <c r="V272" s="92"/>
      <c r="W272" s="92"/>
      <c r="X272" s="92"/>
      <c r="Y272" s="92"/>
      <c r="Z272" s="92"/>
    </row>
    <row r="273" spans="1:26" ht="27.75" customHeight="1">
      <c r="A273" s="92"/>
      <c r="B273" s="106"/>
      <c r="C273" s="93"/>
      <c r="D273" s="93"/>
      <c r="E273" s="93"/>
      <c r="F273" s="93"/>
      <c r="G273" s="93"/>
      <c r="H273" s="93"/>
      <c r="I273" s="93"/>
      <c r="J273" s="93"/>
      <c r="K273" s="93"/>
      <c r="L273" s="92"/>
      <c r="M273" s="92"/>
      <c r="N273" s="92"/>
      <c r="O273" s="92"/>
      <c r="P273" s="92"/>
      <c r="Q273" s="92"/>
      <c r="R273" s="92"/>
      <c r="S273" s="92"/>
      <c r="T273" s="92"/>
      <c r="U273" s="92"/>
      <c r="V273" s="92"/>
      <c r="W273" s="92"/>
      <c r="X273" s="92"/>
      <c r="Y273" s="92"/>
      <c r="Z273" s="92"/>
    </row>
    <row r="274" spans="1:26" ht="27.75" customHeight="1">
      <c r="A274" s="92"/>
      <c r="B274" s="106"/>
      <c r="C274" s="93"/>
      <c r="D274" s="93"/>
      <c r="E274" s="93"/>
      <c r="F274" s="93"/>
      <c r="G274" s="93"/>
      <c r="H274" s="93"/>
      <c r="I274" s="93"/>
      <c r="J274" s="93"/>
      <c r="K274" s="93"/>
      <c r="L274" s="92"/>
      <c r="M274" s="92"/>
      <c r="N274" s="92"/>
      <c r="O274" s="92"/>
      <c r="P274" s="92"/>
      <c r="Q274" s="92"/>
      <c r="R274" s="92"/>
      <c r="S274" s="92"/>
      <c r="T274" s="92"/>
      <c r="U274" s="92"/>
      <c r="V274" s="92"/>
      <c r="W274" s="92"/>
      <c r="X274" s="92"/>
      <c r="Y274" s="92"/>
      <c r="Z274" s="92"/>
    </row>
    <row r="275" spans="1:26" ht="27.75" customHeight="1">
      <c r="A275" s="92"/>
      <c r="B275" s="106"/>
      <c r="C275" s="93"/>
      <c r="D275" s="93"/>
      <c r="E275" s="93"/>
      <c r="F275" s="93"/>
      <c r="G275" s="93"/>
      <c r="H275" s="93"/>
      <c r="I275" s="93"/>
      <c r="J275" s="93"/>
      <c r="K275" s="93"/>
      <c r="L275" s="92"/>
      <c r="M275" s="92"/>
      <c r="N275" s="92"/>
      <c r="O275" s="92"/>
      <c r="P275" s="92"/>
      <c r="Q275" s="92"/>
      <c r="R275" s="92"/>
      <c r="S275" s="92"/>
      <c r="T275" s="92"/>
      <c r="U275" s="92"/>
      <c r="V275" s="92"/>
      <c r="W275" s="92"/>
      <c r="X275" s="92"/>
      <c r="Y275" s="92"/>
      <c r="Z275" s="92"/>
    </row>
    <row r="276" spans="1:26" ht="27.75" customHeight="1">
      <c r="A276" s="92"/>
      <c r="B276" s="106"/>
      <c r="C276" s="93"/>
      <c r="D276" s="93"/>
      <c r="E276" s="93"/>
      <c r="F276" s="93"/>
      <c r="G276" s="93"/>
      <c r="H276" s="93"/>
      <c r="I276" s="93"/>
      <c r="J276" s="93"/>
      <c r="K276" s="93"/>
      <c r="L276" s="92"/>
      <c r="M276" s="92"/>
      <c r="N276" s="92"/>
      <c r="O276" s="92"/>
      <c r="P276" s="92"/>
      <c r="Q276" s="92"/>
      <c r="R276" s="92"/>
      <c r="S276" s="92"/>
      <c r="T276" s="92"/>
      <c r="U276" s="92"/>
      <c r="V276" s="92"/>
      <c r="W276" s="92"/>
      <c r="X276" s="92"/>
      <c r="Y276" s="92"/>
      <c r="Z276" s="92"/>
    </row>
    <row r="277" spans="1:26" ht="27.75" customHeight="1">
      <c r="A277" s="92"/>
      <c r="B277" s="106"/>
      <c r="C277" s="93"/>
      <c r="D277" s="93"/>
      <c r="E277" s="93"/>
      <c r="F277" s="93"/>
      <c r="G277" s="93"/>
      <c r="H277" s="93"/>
      <c r="I277" s="93"/>
      <c r="J277" s="93"/>
      <c r="K277" s="93"/>
      <c r="L277" s="92"/>
      <c r="M277" s="92"/>
      <c r="N277" s="92"/>
      <c r="O277" s="92"/>
      <c r="P277" s="92"/>
      <c r="Q277" s="92"/>
      <c r="R277" s="92"/>
      <c r="S277" s="92"/>
      <c r="T277" s="92"/>
      <c r="U277" s="92"/>
      <c r="V277" s="92"/>
      <c r="W277" s="92"/>
      <c r="X277" s="92"/>
      <c r="Y277" s="92"/>
      <c r="Z277" s="92"/>
    </row>
    <row r="278" spans="1:26" ht="27.75" customHeight="1">
      <c r="A278" s="92"/>
      <c r="B278" s="106"/>
      <c r="C278" s="93"/>
      <c r="D278" s="93"/>
      <c r="E278" s="93"/>
      <c r="F278" s="93"/>
      <c r="G278" s="93"/>
      <c r="H278" s="93"/>
      <c r="I278" s="93"/>
      <c r="J278" s="93"/>
      <c r="K278" s="93"/>
      <c r="L278" s="92"/>
      <c r="M278" s="92"/>
      <c r="N278" s="92"/>
      <c r="O278" s="92"/>
      <c r="P278" s="92"/>
      <c r="Q278" s="92"/>
      <c r="R278" s="92"/>
      <c r="S278" s="92"/>
      <c r="T278" s="92"/>
      <c r="U278" s="92"/>
      <c r="V278" s="92"/>
      <c r="W278" s="92"/>
      <c r="X278" s="92"/>
      <c r="Y278" s="92"/>
      <c r="Z278" s="92"/>
    </row>
    <row r="279" spans="1:26" ht="27.75" customHeight="1">
      <c r="A279" s="92"/>
      <c r="B279" s="106"/>
      <c r="C279" s="93"/>
      <c r="D279" s="93"/>
      <c r="E279" s="93"/>
      <c r="F279" s="93"/>
      <c r="G279" s="93"/>
      <c r="H279" s="93"/>
      <c r="I279" s="93"/>
      <c r="J279" s="93"/>
      <c r="K279" s="93"/>
      <c r="L279" s="92"/>
      <c r="M279" s="92"/>
      <c r="N279" s="92"/>
      <c r="O279" s="92"/>
      <c r="P279" s="92"/>
      <c r="Q279" s="92"/>
      <c r="R279" s="92"/>
      <c r="S279" s="92"/>
      <c r="T279" s="92"/>
      <c r="U279" s="92"/>
      <c r="V279" s="92"/>
      <c r="W279" s="92"/>
      <c r="X279" s="92"/>
      <c r="Y279" s="92"/>
      <c r="Z279" s="92"/>
    </row>
    <row r="280" spans="1:26" ht="27.75" customHeight="1">
      <c r="A280" s="92"/>
      <c r="B280" s="106"/>
      <c r="C280" s="93"/>
      <c r="D280" s="93"/>
      <c r="E280" s="93"/>
      <c r="F280" s="93"/>
      <c r="G280" s="93"/>
      <c r="H280" s="93"/>
      <c r="I280" s="93"/>
      <c r="J280" s="93"/>
      <c r="K280" s="93"/>
      <c r="L280" s="92"/>
      <c r="M280" s="92"/>
      <c r="N280" s="92"/>
      <c r="O280" s="92"/>
      <c r="P280" s="92"/>
      <c r="Q280" s="92"/>
      <c r="R280" s="92"/>
      <c r="S280" s="92"/>
      <c r="T280" s="92"/>
      <c r="U280" s="92"/>
      <c r="V280" s="92"/>
      <c r="W280" s="92"/>
      <c r="X280" s="92"/>
      <c r="Y280" s="92"/>
      <c r="Z280" s="92"/>
    </row>
    <row r="281" spans="1:26" ht="27.75" customHeight="1">
      <c r="A281" s="92"/>
      <c r="B281" s="106"/>
      <c r="C281" s="93"/>
      <c r="D281" s="93"/>
      <c r="E281" s="93"/>
      <c r="F281" s="93"/>
      <c r="G281" s="93"/>
      <c r="H281" s="93"/>
      <c r="I281" s="93"/>
      <c r="J281" s="93"/>
      <c r="K281" s="93"/>
      <c r="L281" s="92"/>
      <c r="M281" s="92"/>
      <c r="N281" s="92"/>
      <c r="O281" s="92"/>
      <c r="P281" s="92"/>
      <c r="Q281" s="92"/>
      <c r="R281" s="92"/>
      <c r="S281" s="92"/>
      <c r="T281" s="92"/>
      <c r="U281" s="92"/>
      <c r="V281" s="92"/>
      <c r="W281" s="92"/>
      <c r="X281" s="92"/>
      <c r="Y281" s="92"/>
      <c r="Z281" s="92"/>
    </row>
    <row r="282" spans="1:26" ht="27.75" customHeight="1">
      <c r="A282" s="92"/>
      <c r="B282" s="106"/>
      <c r="C282" s="93"/>
      <c r="D282" s="93"/>
      <c r="E282" s="93"/>
      <c r="F282" s="93"/>
      <c r="G282" s="93"/>
      <c r="H282" s="93"/>
      <c r="I282" s="93"/>
      <c r="J282" s="93"/>
      <c r="K282" s="93"/>
      <c r="L282" s="92"/>
      <c r="M282" s="92"/>
      <c r="N282" s="92"/>
      <c r="O282" s="92"/>
      <c r="P282" s="92"/>
      <c r="Q282" s="92"/>
      <c r="R282" s="92"/>
      <c r="S282" s="92"/>
      <c r="T282" s="92"/>
      <c r="U282" s="92"/>
      <c r="V282" s="92"/>
      <c r="W282" s="92"/>
      <c r="X282" s="92"/>
      <c r="Y282" s="92"/>
      <c r="Z282" s="92"/>
    </row>
    <row r="283" spans="1:26" ht="27.75" customHeight="1">
      <c r="A283" s="92"/>
      <c r="B283" s="106"/>
      <c r="C283" s="93"/>
      <c r="D283" s="93"/>
      <c r="E283" s="93"/>
      <c r="F283" s="93"/>
      <c r="G283" s="93"/>
      <c r="H283" s="93"/>
      <c r="I283" s="93"/>
      <c r="J283" s="93"/>
      <c r="K283" s="93"/>
      <c r="L283" s="92"/>
      <c r="M283" s="92"/>
      <c r="N283" s="92"/>
      <c r="O283" s="92"/>
      <c r="P283" s="92"/>
      <c r="Q283" s="92"/>
      <c r="R283" s="92"/>
      <c r="S283" s="92"/>
      <c r="T283" s="92"/>
      <c r="U283" s="92"/>
      <c r="V283" s="92"/>
      <c r="W283" s="92"/>
      <c r="X283" s="92"/>
      <c r="Y283" s="92"/>
      <c r="Z283" s="92"/>
    </row>
    <row r="284" spans="1:26" ht="27.75" customHeight="1">
      <c r="A284" s="92"/>
      <c r="B284" s="106"/>
      <c r="C284" s="93"/>
      <c r="D284" s="93"/>
      <c r="E284" s="93"/>
      <c r="F284" s="93"/>
      <c r="G284" s="93"/>
      <c r="H284" s="93"/>
      <c r="I284" s="93"/>
      <c r="J284" s="93"/>
      <c r="K284" s="93"/>
      <c r="L284" s="92"/>
      <c r="M284" s="92"/>
      <c r="N284" s="92"/>
      <c r="O284" s="92"/>
      <c r="P284" s="92"/>
      <c r="Q284" s="92"/>
      <c r="R284" s="92"/>
      <c r="S284" s="92"/>
      <c r="T284" s="92"/>
      <c r="U284" s="92"/>
      <c r="V284" s="92"/>
      <c r="W284" s="92"/>
      <c r="X284" s="92"/>
      <c r="Y284" s="92"/>
      <c r="Z284" s="92"/>
    </row>
    <row r="285" spans="1:26" ht="27.75" customHeight="1">
      <c r="A285" s="92"/>
      <c r="B285" s="106"/>
      <c r="C285" s="93"/>
      <c r="D285" s="93"/>
      <c r="E285" s="93"/>
      <c r="F285" s="93"/>
      <c r="G285" s="93"/>
      <c r="H285" s="93"/>
      <c r="I285" s="93"/>
      <c r="J285" s="93"/>
      <c r="K285" s="93"/>
      <c r="L285" s="92"/>
      <c r="M285" s="92"/>
      <c r="N285" s="92"/>
      <c r="O285" s="92"/>
      <c r="P285" s="92"/>
      <c r="Q285" s="92"/>
      <c r="R285" s="92"/>
      <c r="S285" s="92"/>
      <c r="T285" s="92"/>
      <c r="U285" s="92"/>
      <c r="V285" s="92"/>
      <c r="W285" s="92"/>
      <c r="X285" s="92"/>
      <c r="Y285" s="92"/>
      <c r="Z285" s="92"/>
    </row>
    <row r="286" spans="1:26" ht="27.75" customHeight="1">
      <c r="A286" s="92"/>
      <c r="B286" s="106"/>
      <c r="C286" s="93"/>
      <c r="D286" s="93"/>
      <c r="E286" s="93"/>
      <c r="F286" s="93"/>
      <c r="G286" s="93"/>
      <c r="H286" s="93"/>
      <c r="I286" s="93"/>
      <c r="J286" s="93"/>
      <c r="K286" s="93"/>
      <c r="L286" s="92"/>
      <c r="M286" s="92"/>
      <c r="N286" s="92"/>
      <c r="O286" s="92"/>
      <c r="P286" s="92"/>
      <c r="Q286" s="92"/>
      <c r="R286" s="92"/>
      <c r="S286" s="92"/>
      <c r="T286" s="92"/>
      <c r="U286" s="92"/>
      <c r="V286" s="92"/>
      <c r="W286" s="92"/>
      <c r="X286" s="92"/>
      <c r="Y286" s="92"/>
      <c r="Z286" s="92"/>
    </row>
    <row r="287" spans="1:26" ht="27.75" customHeight="1">
      <c r="A287" s="92"/>
      <c r="B287" s="106"/>
      <c r="C287" s="93"/>
      <c r="D287" s="93"/>
      <c r="E287" s="93"/>
      <c r="F287" s="93"/>
      <c r="G287" s="93"/>
      <c r="H287" s="93"/>
      <c r="I287" s="93"/>
      <c r="J287" s="93"/>
      <c r="K287" s="93"/>
      <c r="L287" s="92"/>
      <c r="M287" s="92"/>
      <c r="N287" s="92"/>
      <c r="O287" s="92"/>
      <c r="P287" s="92"/>
      <c r="Q287" s="92"/>
      <c r="R287" s="92"/>
      <c r="S287" s="92"/>
      <c r="T287" s="92"/>
      <c r="U287" s="92"/>
      <c r="V287" s="92"/>
      <c r="W287" s="92"/>
      <c r="X287" s="92"/>
      <c r="Y287" s="92"/>
      <c r="Z287" s="92"/>
    </row>
    <row r="288" spans="1:26" ht="27.75" customHeight="1">
      <c r="A288" s="92"/>
      <c r="B288" s="106"/>
      <c r="C288" s="93"/>
      <c r="D288" s="93"/>
      <c r="E288" s="93"/>
      <c r="F288" s="93"/>
      <c r="G288" s="93"/>
      <c r="H288" s="93"/>
      <c r="I288" s="93"/>
      <c r="J288" s="93"/>
      <c r="K288" s="93"/>
      <c r="L288" s="92"/>
      <c r="M288" s="92"/>
      <c r="N288" s="92"/>
      <c r="O288" s="92"/>
      <c r="P288" s="92"/>
      <c r="Q288" s="92"/>
      <c r="R288" s="92"/>
      <c r="S288" s="92"/>
      <c r="T288" s="92"/>
      <c r="U288" s="92"/>
      <c r="V288" s="92"/>
      <c r="W288" s="92"/>
      <c r="X288" s="92"/>
      <c r="Y288" s="92"/>
      <c r="Z288" s="92"/>
    </row>
    <row r="289" spans="1:26" ht="27.75" customHeight="1">
      <c r="A289" s="92"/>
      <c r="B289" s="106"/>
      <c r="C289" s="93"/>
      <c r="D289" s="93"/>
      <c r="E289" s="93"/>
      <c r="F289" s="93"/>
      <c r="G289" s="93"/>
      <c r="H289" s="93"/>
      <c r="I289" s="93"/>
      <c r="J289" s="93"/>
      <c r="K289" s="93"/>
      <c r="L289" s="92"/>
      <c r="M289" s="92"/>
      <c r="N289" s="92"/>
      <c r="O289" s="92"/>
      <c r="P289" s="92"/>
      <c r="Q289" s="92"/>
      <c r="R289" s="92"/>
      <c r="S289" s="92"/>
      <c r="T289" s="92"/>
      <c r="U289" s="92"/>
      <c r="V289" s="92"/>
      <c r="W289" s="92"/>
      <c r="X289" s="92"/>
      <c r="Y289" s="92"/>
      <c r="Z289" s="92"/>
    </row>
    <row r="290" spans="1:26" ht="27.75" customHeight="1">
      <c r="A290" s="92"/>
      <c r="B290" s="106"/>
      <c r="C290" s="93"/>
      <c r="D290" s="93"/>
      <c r="E290" s="93"/>
      <c r="F290" s="93"/>
      <c r="G290" s="93"/>
      <c r="H290" s="93"/>
      <c r="I290" s="93"/>
      <c r="J290" s="93"/>
      <c r="K290" s="93"/>
      <c r="L290" s="92"/>
      <c r="M290" s="92"/>
      <c r="N290" s="92"/>
      <c r="O290" s="92"/>
      <c r="P290" s="92"/>
      <c r="Q290" s="92"/>
      <c r="R290" s="92"/>
      <c r="S290" s="92"/>
      <c r="T290" s="92"/>
      <c r="U290" s="92"/>
      <c r="V290" s="92"/>
      <c r="W290" s="92"/>
      <c r="X290" s="92"/>
      <c r="Y290" s="92"/>
      <c r="Z290" s="92"/>
    </row>
    <row r="291" spans="1:26" ht="27.75" customHeight="1">
      <c r="A291" s="92"/>
      <c r="B291" s="106"/>
      <c r="C291" s="93"/>
      <c r="D291" s="93"/>
      <c r="E291" s="93"/>
      <c r="F291" s="93"/>
      <c r="G291" s="93"/>
      <c r="H291" s="93"/>
      <c r="I291" s="93"/>
      <c r="J291" s="93"/>
      <c r="K291" s="93"/>
      <c r="L291" s="92"/>
      <c r="M291" s="92"/>
      <c r="N291" s="92"/>
      <c r="O291" s="92"/>
      <c r="P291" s="92"/>
      <c r="Q291" s="92"/>
      <c r="R291" s="92"/>
      <c r="S291" s="92"/>
      <c r="T291" s="92"/>
      <c r="U291" s="92"/>
      <c r="V291" s="92"/>
      <c r="W291" s="92"/>
      <c r="X291" s="92"/>
      <c r="Y291" s="92"/>
      <c r="Z291" s="92"/>
    </row>
    <row r="292" spans="1:26" ht="27.75" customHeight="1">
      <c r="A292" s="92"/>
      <c r="B292" s="106"/>
      <c r="C292" s="93"/>
      <c r="D292" s="93"/>
      <c r="E292" s="93"/>
      <c r="F292" s="93"/>
      <c r="G292" s="93"/>
      <c r="H292" s="93"/>
      <c r="I292" s="93"/>
      <c r="J292" s="93"/>
      <c r="K292" s="93"/>
      <c r="L292" s="92"/>
      <c r="M292" s="92"/>
      <c r="N292" s="92"/>
      <c r="O292" s="92"/>
      <c r="P292" s="92"/>
      <c r="Q292" s="92"/>
      <c r="R292" s="92"/>
      <c r="S292" s="92"/>
      <c r="T292" s="92"/>
      <c r="U292" s="92"/>
      <c r="V292" s="92"/>
      <c r="W292" s="92"/>
      <c r="X292" s="92"/>
      <c r="Y292" s="92"/>
      <c r="Z292" s="92"/>
    </row>
    <row r="293" spans="1:26" ht="27.75" customHeight="1">
      <c r="A293" s="92"/>
      <c r="B293" s="106"/>
      <c r="C293" s="93"/>
      <c r="D293" s="93"/>
      <c r="E293" s="93"/>
      <c r="F293" s="93"/>
      <c r="G293" s="93"/>
      <c r="H293" s="93"/>
      <c r="I293" s="93"/>
      <c r="J293" s="93"/>
      <c r="K293" s="93"/>
      <c r="L293" s="92"/>
      <c r="M293" s="92"/>
      <c r="N293" s="92"/>
      <c r="O293" s="92"/>
      <c r="P293" s="92"/>
      <c r="Q293" s="92"/>
      <c r="R293" s="92"/>
      <c r="S293" s="92"/>
      <c r="T293" s="92"/>
      <c r="U293" s="92"/>
      <c r="V293" s="92"/>
      <c r="W293" s="92"/>
      <c r="X293" s="92"/>
      <c r="Y293" s="92"/>
      <c r="Z293" s="92"/>
    </row>
    <row r="294" spans="1:26" ht="27.75" customHeight="1">
      <c r="A294" s="92"/>
      <c r="B294" s="106"/>
      <c r="C294" s="93"/>
      <c r="D294" s="93"/>
      <c r="E294" s="93"/>
      <c r="F294" s="93"/>
      <c r="G294" s="93"/>
      <c r="H294" s="93"/>
      <c r="I294" s="93"/>
      <c r="J294" s="93"/>
      <c r="K294" s="93"/>
      <c r="L294" s="92"/>
      <c r="M294" s="92"/>
      <c r="N294" s="92"/>
      <c r="O294" s="92"/>
      <c r="P294" s="92"/>
      <c r="Q294" s="92"/>
      <c r="R294" s="92"/>
      <c r="S294" s="92"/>
      <c r="T294" s="92"/>
      <c r="U294" s="92"/>
      <c r="V294" s="92"/>
      <c r="W294" s="92"/>
      <c r="X294" s="92"/>
      <c r="Y294" s="92"/>
      <c r="Z294" s="92"/>
    </row>
    <row r="295" spans="1:26" ht="27.75" customHeight="1">
      <c r="A295" s="92"/>
      <c r="B295" s="106"/>
      <c r="C295" s="93"/>
      <c r="D295" s="93"/>
      <c r="E295" s="93"/>
      <c r="F295" s="93"/>
      <c r="G295" s="93"/>
      <c r="H295" s="93"/>
      <c r="I295" s="93"/>
      <c r="J295" s="93"/>
      <c r="K295" s="93"/>
      <c r="L295" s="92"/>
      <c r="M295" s="92"/>
      <c r="N295" s="92"/>
      <c r="O295" s="92"/>
      <c r="P295" s="92"/>
      <c r="Q295" s="92"/>
      <c r="R295" s="92"/>
      <c r="S295" s="92"/>
      <c r="T295" s="92"/>
      <c r="U295" s="92"/>
      <c r="V295" s="92"/>
      <c r="W295" s="92"/>
      <c r="X295" s="92"/>
      <c r="Y295" s="92"/>
      <c r="Z295" s="92"/>
    </row>
    <row r="296" spans="1:26" ht="27.75" customHeight="1">
      <c r="A296" s="92"/>
      <c r="B296" s="106"/>
      <c r="C296" s="93"/>
      <c r="D296" s="93"/>
      <c r="E296" s="93"/>
      <c r="F296" s="93"/>
      <c r="G296" s="93"/>
      <c r="H296" s="93"/>
      <c r="I296" s="93"/>
      <c r="J296" s="93"/>
      <c r="K296" s="93"/>
      <c r="L296" s="92"/>
      <c r="M296" s="92"/>
      <c r="N296" s="92"/>
      <c r="O296" s="92"/>
      <c r="P296" s="92"/>
      <c r="Q296" s="92"/>
      <c r="R296" s="92"/>
      <c r="S296" s="92"/>
      <c r="T296" s="92"/>
      <c r="U296" s="92"/>
      <c r="V296" s="92"/>
      <c r="W296" s="92"/>
      <c r="X296" s="92"/>
      <c r="Y296" s="92"/>
      <c r="Z296" s="92"/>
    </row>
    <row r="297" spans="1:26" ht="27.75" customHeight="1">
      <c r="A297" s="92"/>
      <c r="B297" s="106"/>
      <c r="C297" s="93"/>
      <c r="D297" s="93"/>
      <c r="E297" s="93"/>
      <c r="F297" s="93"/>
      <c r="G297" s="93"/>
      <c r="H297" s="93"/>
      <c r="I297" s="93"/>
      <c r="J297" s="93"/>
      <c r="K297" s="93"/>
      <c r="L297" s="92"/>
      <c r="M297" s="92"/>
      <c r="N297" s="92"/>
      <c r="O297" s="92"/>
      <c r="P297" s="92"/>
      <c r="Q297" s="92"/>
      <c r="R297" s="92"/>
      <c r="S297" s="92"/>
      <c r="T297" s="92"/>
      <c r="U297" s="92"/>
      <c r="V297" s="92"/>
      <c r="W297" s="92"/>
      <c r="X297" s="92"/>
      <c r="Y297" s="92"/>
      <c r="Z297" s="92"/>
    </row>
    <row r="298" spans="1:26" ht="27.75" customHeight="1">
      <c r="A298" s="92"/>
      <c r="B298" s="106"/>
      <c r="C298" s="93"/>
      <c r="D298" s="93"/>
      <c r="E298" s="93"/>
      <c r="F298" s="93"/>
      <c r="G298" s="93"/>
      <c r="H298" s="93"/>
      <c r="I298" s="93"/>
      <c r="J298" s="93"/>
      <c r="K298" s="93"/>
      <c r="L298" s="92"/>
      <c r="M298" s="92"/>
      <c r="N298" s="92"/>
      <c r="O298" s="92"/>
      <c r="P298" s="92"/>
      <c r="Q298" s="92"/>
      <c r="R298" s="92"/>
      <c r="S298" s="92"/>
      <c r="T298" s="92"/>
      <c r="U298" s="92"/>
      <c r="V298" s="92"/>
      <c r="W298" s="92"/>
      <c r="X298" s="92"/>
      <c r="Y298" s="92"/>
      <c r="Z298" s="92"/>
    </row>
    <row r="299" spans="1:26" ht="27.75" customHeight="1">
      <c r="A299" s="92"/>
      <c r="B299" s="106"/>
      <c r="C299" s="93"/>
      <c r="D299" s="93"/>
      <c r="E299" s="93"/>
      <c r="F299" s="93"/>
      <c r="G299" s="93"/>
      <c r="H299" s="93"/>
      <c r="I299" s="93"/>
      <c r="J299" s="93"/>
      <c r="K299" s="93"/>
      <c r="L299" s="92"/>
      <c r="M299" s="92"/>
      <c r="N299" s="92"/>
      <c r="O299" s="92"/>
      <c r="P299" s="92"/>
      <c r="Q299" s="92"/>
      <c r="R299" s="92"/>
      <c r="S299" s="92"/>
      <c r="T299" s="92"/>
      <c r="U299" s="92"/>
      <c r="V299" s="92"/>
      <c r="W299" s="92"/>
      <c r="X299" s="92"/>
      <c r="Y299" s="92"/>
      <c r="Z299" s="92"/>
    </row>
    <row r="300" spans="1:26" ht="27.75" customHeight="1">
      <c r="A300" s="92"/>
      <c r="B300" s="106"/>
      <c r="C300" s="93"/>
      <c r="D300" s="93"/>
      <c r="E300" s="93"/>
      <c r="F300" s="93"/>
      <c r="G300" s="93"/>
      <c r="H300" s="93"/>
      <c r="I300" s="93"/>
      <c r="J300" s="93"/>
      <c r="K300" s="93"/>
      <c r="L300" s="92"/>
      <c r="M300" s="92"/>
      <c r="N300" s="92"/>
      <c r="O300" s="92"/>
      <c r="P300" s="92"/>
      <c r="Q300" s="92"/>
      <c r="R300" s="92"/>
      <c r="S300" s="92"/>
      <c r="T300" s="92"/>
      <c r="U300" s="92"/>
      <c r="V300" s="92"/>
      <c r="W300" s="92"/>
      <c r="X300" s="92"/>
      <c r="Y300" s="92"/>
      <c r="Z300" s="92"/>
    </row>
    <row r="301" spans="1:26" ht="27.75" customHeight="1">
      <c r="A301" s="92"/>
      <c r="B301" s="106"/>
      <c r="C301" s="93"/>
      <c r="D301" s="93"/>
      <c r="E301" s="93"/>
      <c r="F301" s="93"/>
      <c r="G301" s="93"/>
      <c r="H301" s="93"/>
      <c r="I301" s="93"/>
      <c r="J301" s="93"/>
      <c r="K301" s="93"/>
      <c r="L301" s="92"/>
      <c r="M301" s="92"/>
      <c r="N301" s="92"/>
      <c r="O301" s="92"/>
      <c r="P301" s="92"/>
      <c r="Q301" s="92"/>
      <c r="R301" s="92"/>
      <c r="S301" s="92"/>
      <c r="T301" s="92"/>
      <c r="U301" s="92"/>
      <c r="V301" s="92"/>
      <c r="W301" s="92"/>
      <c r="X301" s="92"/>
      <c r="Y301" s="92"/>
      <c r="Z301" s="92"/>
    </row>
    <row r="302" spans="1:26" ht="27.75" customHeight="1">
      <c r="A302" s="92"/>
      <c r="B302" s="106"/>
      <c r="C302" s="93"/>
      <c r="D302" s="93"/>
      <c r="E302" s="93"/>
      <c r="F302" s="93"/>
      <c r="G302" s="93"/>
      <c r="H302" s="93"/>
      <c r="I302" s="93"/>
      <c r="J302" s="93"/>
      <c r="K302" s="93"/>
      <c r="L302" s="92"/>
      <c r="M302" s="92"/>
      <c r="N302" s="92"/>
      <c r="O302" s="92"/>
      <c r="P302" s="92"/>
      <c r="Q302" s="92"/>
      <c r="R302" s="92"/>
      <c r="S302" s="92"/>
      <c r="T302" s="92"/>
      <c r="U302" s="92"/>
      <c r="V302" s="92"/>
      <c r="W302" s="92"/>
      <c r="X302" s="92"/>
      <c r="Y302" s="92"/>
      <c r="Z302" s="92"/>
    </row>
    <row r="303" spans="1:26" ht="27.75" customHeight="1">
      <c r="A303" s="92"/>
      <c r="B303" s="106"/>
      <c r="C303" s="93"/>
      <c r="D303" s="93"/>
      <c r="E303" s="93"/>
      <c r="F303" s="93"/>
      <c r="G303" s="93"/>
      <c r="H303" s="93"/>
      <c r="I303" s="93"/>
      <c r="J303" s="93"/>
      <c r="K303" s="93"/>
      <c r="L303" s="92"/>
      <c r="M303" s="92"/>
      <c r="N303" s="92"/>
      <c r="O303" s="92"/>
      <c r="P303" s="92"/>
      <c r="Q303" s="92"/>
      <c r="R303" s="92"/>
      <c r="S303" s="92"/>
      <c r="T303" s="92"/>
      <c r="U303" s="92"/>
      <c r="V303" s="92"/>
      <c r="W303" s="92"/>
      <c r="X303" s="92"/>
      <c r="Y303" s="92"/>
      <c r="Z303" s="92"/>
    </row>
    <row r="304" spans="1:26" ht="27.75" customHeight="1">
      <c r="A304" s="92"/>
      <c r="B304" s="106"/>
      <c r="C304" s="93"/>
      <c r="D304" s="93"/>
      <c r="E304" s="93"/>
      <c r="F304" s="93"/>
      <c r="G304" s="93"/>
      <c r="H304" s="93"/>
      <c r="I304" s="93"/>
      <c r="J304" s="93"/>
      <c r="K304" s="93"/>
      <c r="L304" s="92"/>
      <c r="M304" s="92"/>
      <c r="N304" s="92"/>
      <c r="O304" s="92"/>
      <c r="P304" s="92"/>
      <c r="Q304" s="92"/>
      <c r="R304" s="92"/>
      <c r="S304" s="92"/>
      <c r="T304" s="92"/>
      <c r="U304" s="92"/>
      <c r="V304" s="92"/>
      <c r="W304" s="92"/>
      <c r="X304" s="92"/>
      <c r="Y304" s="92"/>
      <c r="Z304" s="92"/>
    </row>
    <row r="305" spans="1:26" ht="27.75" customHeight="1">
      <c r="A305" s="92"/>
      <c r="B305" s="106"/>
      <c r="C305" s="93"/>
      <c r="D305" s="93"/>
      <c r="E305" s="93"/>
      <c r="F305" s="93"/>
      <c r="G305" s="93"/>
      <c r="H305" s="93"/>
      <c r="I305" s="93"/>
      <c r="J305" s="93"/>
      <c r="K305" s="93"/>
      <c r="L305" s="92"/>
      <c r="M305" s="92"/>
      <c r="N305" s="92"/>
      <c r="O305" s="92"/>
      <c r="P305" s="92"/>
      <c r="Q305" s="92"/>
      <c r="R305" s="92"/>
      <c r="S305" s="92"/>
      <c r="T305" s="92"/>
      <c r="U305" s="92"/>
      <c r="V305" s="92"/>
      <c r="W305" s="92"/>
      <c r="X305" s="92"/>
      <c r="Y305" s="92"/>
      <c r="Z305" s="92"/>
    </row>
    <row r="306" spans="1:26" ht="27.75" customHeight="1">
      <c r="A306" s="92"/>
      <c r="B306" s="106"/>
      <c r="C306" s="93"/>
      <c r="D306" s="93"/>
      <c r="E306" s="93"/>
      <c r="F306" s="93"/>
      <c r="G306" s="93"/>
      <c r="H306" s="93"/>
      <c r="I306" s="93"/>
      <c r="J306" s="93"/>
      <c r="K306" s="93"/>
      <c r="L306" s="92"/>
      <c r="M306" s="92"/>
      <c r="N306" s="92"/>
      <c r="O306" s="92"/>
      <c r="P306" s="92"/>
      <c r="Q306" s="92"/>
      <c r="R306" s="92"/>
      <c r="S306" s="92"/>
      <c r="T306" s="92"/>
      <c r="U306" s="92"/>
      <c r="V306" s="92"/>
      <c r="W306" s="92"/>
      <c r="X306" s="92"/>
      <c r="Y306" s="92"/>
      <c r="Z306" s="92"/>
    </row>
    <row r="307" spans="1:26" ht="27.75" customHeight="1">
      <c r="A307" s="92"/>
      <c r="B307" s="106"/>
      <c r="C307" s="93"/>
      <c r="D307" s="93"/>
      <c r="E307" s="93"/>
      <c r="F307" s="93"/>
      <c r="G307" s="93"/>
      <c r="H307" s="93"/>
      <c r="I307" s="93"/>
      <c r="J307" s="93"/>
      <c r="K307" s="93"/>
      <c r="L307" s="92"/>
      <c r="M307" s="92"/>
      <c r="N307" s="92"/>
      <c r="O307" s="92"/>
      <c r="P307" s="92"/>
      <c r="Q307" s="92"/>
      <c r="R307" s="92"/>
      <c r="S307" s="92"/>
      <c r="T307" s="92"/>
      <c r="U307" s="92"/>
      <c r="V307" s="92"/>
      <c r="W307" s="92"/>
      <c r="X307" s="92"/>
      <c r="Y307" s="92"/>
      <c r="Z307" s="92"/>
    </row>
    <row r="308" spans="1:26" ht="27.75" customHeight="1">
      <c r="A308" s="92"/>
      <c r="B308" s="106"/>
      <c r="C308" s="93"/>
      <c r="D308" s="93"/>
      <c r="E308" s="93"/>
      <c r="F308" s="93"/>
      <c r="G308" s="93"/>
      <c r="H308" s="93"/>
      <c r="I308" s="93"/>
      <c r="J308" s="93"/>
      <c r="K308" s="93"/>
      <c r="L308" s="92"/>
      <c r="M308" s="92"/>
      <c r="N308" s="92"/>
      <c r="O308" s="92"/>
      <c r="P308" s="92"/>
      <c r="Q308" s="92"/>
      <c r="R308" s="92"/>
      <c r="S308" s="92"/>
      <c r="T308" s="92"/>
      <c r="U308" s="92"/>
      <c r="V308" s="92"/>
      <c r="W308" s="92"/>
      <c r="X308" s="92"/>
      <c r="Y308" s="92"/>
      <c r="Z308" s="92"/>
    </row>
    <row r="309" spans="1:26" ht="27.75" customHeight="1">
      <c r="A309" s="92"/>
      <c r="B309" s="106"/>
      <c r="C309" s="93"/>
      <c r="D309" s="93"/>
      <c r="E309" s="93"/>
      <c r="F309" s="93"/>
      <c r="G309" s="93"/>
      <c r="H309" s="93"/>
      <c r="I309" s="93"/>
      <c r="J309" s="93"/>
      <c r="K309" s="93"/>
      <c r="L309" s="92"/>
      <c r="M309" s="92"/>
      <c r="N309" s="92"/>
      <c r="O309" s="92"/>
      <c r="P309" s="92"/>
      <c r="Q309" s="92"/>
      <c r="R309" s="92"/>
      <c r="S309" s="92"/>
      <c r="T309" s="92"/>
      <c r="U309" s="92"/>
      <c r="V309" s="92"/>
      <c r="W309" s="92"/>
      <c r="X309" s="92"/>
      <c r="Y309" s="92"/>
      <c r="Z309" s="92"/>
    </row>
    <row r="310" spans="1:26" ht="27.75" customHeight="1">
      <c r="A310" s="92"/>
      <c r="B310" s="106"/>
      <c r="C310" s="93"/>
      <c r="D310" s="93"/>
      <c r="E310" s="93"/>
      <c r="F310" s="93"/>
      <c r="G310" s="93"/>
      <c r="H310" s="93"/>
      <c r="I310" s="93"/>
      <c r="J310" s="93"/>
      <c r="K310" s="93"/>
      <c r="L310" s="92"/>
      <c r="M310" s="92"/>
      <c r="N310" s="92"/>
      <c r="O310" s="92"/>
      <c r="P310" s="92"/>
      <c r="Q310" s="92"/>
      <c r="R310" s="92"/>
      <c r="S310" s="92"/>
      <c r="T310" s="92"/>
      <c r="U310" s="92"/>
      <c r="V310" s="92"/>
      <c r="W310" s="92"/>
      <c r="X310" s="92"/>
      <c r="Y310" s="92"/>
      <c r="Z310" s="92"/>
    </row>
    <row r="311" spans="1:26" ht="27.75" customHeight="1">
      <c r="A311" s="92"/>
      <c r="B311" s="106"/>
      <c r="C311" s="93"/>
      <c r="D311" s="93"/>
      <c r="E311" s="93"/>
      <c r="F311" s="93"/>
      <c r="G311" s="93"/>
      <c r="H311" s="93"/>
      <c r="I311" s="93"/>
      <c r="J311" s="93"/>
      <c r="K311" s="93"/>
      <c r="L311" s="92"/>
      <c r="M311" s="92"/>
      <c r="N311" s="92"/>
      <c r="O311" s="92"/>
      <c r="P311" s="92"/>
      <c r="Q311" s="92"/>
      <c r="R311" s="92"/>
      <c r="S311" s="92"/>
      <c r="T311" s="92"/>
      <c r="U311" s="92"/>
      <c r="V311" s="92"/>
      <c r="W311" s="92"/>
      <c r="X311" s="92"/>
      <c r="Y311" s="92"/>
      <c r="Z311" s="92"/>
    </row>
    <row r="312" spans="1:26" ht="27.75" customHeight="1">
      <c r="A312" s="92"/>
      <c r="B312" s="106"/>
      <c r="C312" s="93"/>
      <c r="D312" s="93"/>
      <c r="E312" s="93"/>
      <c r="F312" s="93"/>
      <c r="G312" s="93"/>
      <c r="H312" s="93"/>
      <c r="I312" s="93"/>
      <c r="J312" s="93"/>
      <c r="K312" s="93"/>
      <c r="L312" s="92"/>
      <c r="M312" s="92"/>
      <c r="N312" s="92"/>
      <c r="O312" s="92"/>
      <c r="P312" s="92"/>
      <c r="Q312" s="92"/>
      <c r="R312" s="92"/>
      <c r="S312" s="92"/>
      <c r="T312" s="92"/>
      <c r="U312" s="92"/>
      <c r="V312" s="92"/>
      <c r="W312" s="92"/>
      <c r="X312" s="92"/>
      <c r="Y312" s="92"/>
      <c r="Z312" s="92"/>
    </row>
    <row r="313" spans="1:26" ht="27.75" customHeight="1">
      <c r="A313" s="92"/>
      <c r="B313" s="106"/>
      <c r="C313" s="93"/>
      <c r="D313" s="93"/>
      <c r="E313" s="93"/>
      <c r="F313" s="93"/>
      <c r="G313" s="93"/>
      <c r="H313" s="93"/>
      <c r="I313" s="93"/>
      <c r="J313" s="93"/>
      <c r="K313" s="93"/>
      <c r="L313" s="92"/>
      <c r="M313" s="92"/>
      <c r="N313" s="92"/>
      <c r="O313" s="92"/>
      <c r="P313" s="92"/>
      <c r="Q313" s="92"/>
      <c r="R313" s="92"/>
      <c r="S313" s="92"/>
      <c r="T313" s="92"/>
      <c r="U313" s="92"/>
      <c r="V313" s="92"/>
      <c r="W313" s="92"/>
      <c r="X313" s="92"/>
      <c r="Y313" s="92"/>
      <c r="Z313" s="92"/>
    </row>
    <row r="314" spans="1:26" ht="27.75" customHeight="1">
      <c r="A314" s="92"/>
      <c r="B314" s="106"/>
      <c r="C314" s="93"/>
      <c r="D314" s="93"/>
      <c r="E314" s="93"/>
      <c r="F314" s="93"/>
      <c r="G314" s="93"/>
      <c r="H314" s="93"/>
      <c r="I314" s="93"/>
      <c r="J314" s="93"/>
      <c r="K314" s="93"/>
      <c r="L314" s="92"/>
      <c r="M314" s="92"/>
      <c r="N314" s="92"/>
      <c r="O314" s="92"/>
      <c r="P314" s="92"/>
      <c r="Q314" s="92"/>
      <c r="R314" s="92"/>
      <c r="S314" s="92"/>
      <c r="T314" s="92"/>
      <c r="U314" s="92"/>
      <c r="V314" s="92"/>
      <c r="W314" s="92"/>
      <c r="X314" s="92"/>
      <c r="Y314" s="92"/>
      <c r="Z314" s="92"/>
    </row>
    <row r="315" spans="1:26" ht="27.75" customHeight="1">
      <c r="A315" s="92"/>
      <c r="B315" s="106"/>
      <c r="C315" s="93"/>
      <c r="D315" s="93"/>
      <c r="E315" s="93"/>
      <c r="F315" s="93"/>
      <c r="G315" s="93"/>
      <c r="H315" s="93"/>
      <c r="I315" s="93"/>
      <c r="J315" s="93"/>
      <c r="K315" s="93"/>
      <c r="L315" s="92"/>
      <c r="M315" s="92"/>
      <c r="N315" s="92"/>
      <c r="O315" s="92"/>
      <c r="P315" s="92"/>
      <c r="Q315" s="92"/>
      <c r="R315" s="92"/>
      <c r="S315" s="92"/>
      <c r="T315" s="92"/>
      <c r="U315" s="92"/>
      <c r="V315" s="92"/>
      <c r="W315" s="92"/>
      <c r="X315" s="92"/>
      <c r="Y315" s="92"/>
      <c r="Z315" s="92"/>
    </row>
    <row r="316" spans="1:26" ht="27.75" customHeight="1">
      <c r="A316" s="92"/>
      <c r="B316" s="106"/>
      <c r="C316" s="93"/>
      <c r="D316" s="93"/>
      <c r="E316" s="93"/>
      <c r="F316" s="93"/>
      <c r="G316" s="93"/>
      <c r="H316" s="93"/>
      <c r="I316" s="93"/>
      <c r="J316" s="93"/>
      <c r="K316" s="93"/>
      <c r="L316" s="92"/>
      <c r="M316" s="92"/>
      <c r="N316" s="92"/>
      <c r="O316" s="92"/>
      <c r="P316" s="92"/>
      <c r="Q316" s="92"/>
      <c r="R316" s="92"/>
      <c r="S316" s="92"/>
      <c r="T316" s="92"/>
      <c r="U316" s="92"/>
      <c r="V316" s="92"/>
      <c r="W316" s="92"/>
      <c r="X316" s="92"/>
      <c r="Y316" s="92"/>
      <c r="Z316" s="92"/>
    </row>
    <row r="317" spans="1:26" ht="27.75" customHeight="1">
      <c r="A317" s="92"/>
      <c r="B317" s="106"/>
      <c r="C317" s="93"/>
      <c r="D317" s="93"/>
      <c r="E317" s="93"/>
      <c r="F317" s="93"/>
      <c r="G317" s="93"/>
      <c r="H317" s="93"/>
      <c r="I317" s="93"/>
      <c r="J317" s="93"/>
      <c r="K317" s="93"/>
      <c r="L317" s="92"/>
      <c r="M317" s="92"/>
      <c r="N317" s="92"/>
      <c r="O317" s="92"/>
      <c r="P317" s="92"/>
      <c r="Q317" s="92"/>
      <c r="R317" s="92"/>
      <c r="S317" s="92"/>
      <c r="T317" s="92"/>
      <c r="U317" s="92"/>
      <c r="V317" s="92"/>
      <c r="W317" s="92"/>
      <c r="X317" s="92"/>
      <c r="Y317" s="92"/>
      <c r="Z317" s="92"/>
    </row>
    <row r="318" spans="1:26" ht="27.75" customHeight="1">
      <c r="A318" s="92"/>
      <c r="B318" s="106"/>
      <c r="C318" s="93"/>
      <c r="D318" s="93"/>
      <c r="E318" s="93"/>
      <c r="F318" s="93"/>
      <c r="G318" s="93"/>
      <c r="H318" s="93"/>
      <c r="I318" s="93"/>
      <c r="J318" s="93"/>
      <c r="K318" s="93"/>
      <c r="L318" s="92"/>
      <c r="M318" s="92"/>
      <c r="N318" s="92"/>
      <c r="O318" s="92"/>
      <c r="P318" s="92"/>
      <c r="Q318" s="92"/>
      <c r="R318" s="92"/>
      <c r="S318" s="92"/>
      <c r="T318" s="92"/>
      <c r="U318" s="92"/>
      <c r="V318" s="92"/>
      <c r="W318" s="92"/>
      <c r="X318" s="92"/>
      <c r="Y318" s="92"/>
      <c r="Z318" s="92"/>
    </row>
    <row r="319" spans="1:26" ht="27.75" customHeight="1">
      <c r="A319" s="92"/>
      <c r="B319" s="106"/>
      <c r="C319" s="93"/>
      <c r="D319" s="93"/>
      <c r="E319" s="93"/>
      <c r="F319" s="93"/>
      <c r="G319" s="93"/>
      <c r="H319" s="93"/>
      <c r="I319" s="93"/>
      <c r="J319" s="93"/>
      <c r="K319" s="93"/>
      <c r="L319" s="92"/>
      <c r="M319" s="92"/>
      <c r="N319" s="92"/>
      <c r="O319" s="92"/>
      <c r="P319" s="92"/>
      <c r="Q319" s="92"/>
      <c r="R319" s="92"/>
      <c r="S319" s="92"/>
      <c r="T319" s="92"/>
      <c r="U319" s="92"/>
      <c r="V319" s="92"/>
      <c r="W319" s="92"/>
      <c r="X319" s="92"/>
      <c r="Y319" s="92"/>
      <c r="Z319" s="92"/>
    </row>
    <row r="320" spans="1:26" ht="27.75" customHeight="1">
      <c r="A320" s="92"/>
      <c r="B320" s="106"/>
      <c r="C320" s="93"/>
      <c r="D320" s="93"/>
      <c r="E320" s="93"/>
      <c r="F320" s="93"/>
      <c r="G320" s="93"/>
      <c r="H320" s="93"/>
      <c r="I320" s="93"/>
      <c r="J320" s="93"/>
      <c r="K320" s="93"/>
      <c r="L320" s="92"/>
      <c r="M320" s="92"/>
      <c r="N320" s="92"/>
      <c r="O320" s="92"/>
      <c r="P320" s="92"/>
      <c r="Q320" s="92"/>
      <c r="R320" s="92"/>
      <c r="S320" s="92"/>
      <c r="T320" s="92"/>
      <c r="U320" s="92"/>
      <c r="V320" s="92"/>
      <c r="W320" s="92"/>
      <c r="X320" s="92"/>
      <c r="Y320" s="92"/>
      <c r="Z320" s="92"/>
    </row>
    <row r="321" spans="1:26" ht="27.75" customHeight="1">
      <c r="A321" s="92"/>
      <c r="B321" s="106"/>
      <c r="C321" s="93"/>
      <c r="D321" s="93"/>
      <c r="E321" s="93"/>
      <c r="F321" s="93"/>
      <c r="G321" s="93"/>
      <c r="H321" s="93"/>
      <c r="I321" s="93"/>
      <c r="J321" s="93"/>
      <c r="K321" s="93"/>
      <c r="L321" s="92"/>
      <c r="M321" s="92"/>
      <c r="N321" s="92"/>
      <c r="O321" s="92"/>
      <c r="P321" s="92"/>
      <c r="Q321" s="92"/>
      <c r="R321" s="92"/>
      <c r="S321" s="92"/>
      <c r="T321" s="92"/>
      <c r="U321" s="92"/>
      <c r="V321" s="92"/>
      <c r="W321" s="92"/>
      <c r="X321" s="92"/>
      <c r="Y321" s="92"/>
      <c r="Z321" s="92"/>
    </row>
    <row r="322" spans="1:26" ht="27.75" customHeight="1">
      <c r="A322" s="92"/>
      <c r="B322" s="106"/>
      <c r="C322" s="93"/>
      <c r="D322" s="93"/>
      <c r="E322" s="93"/>
      <c r="F322" s="93"/>
      <c r="G322" s="93"/>
      <c r="H322" s="93"/>
      <c r="I322" s="93"/>
      <c r="J322" s="93"/>
      <c r="K322" s="93"/>
      <c r="L322" s="92"/>
      <c r="M322" s="92"/>
      <c r="N322" s="92"/>
      <c r="O322" s="92"/>
      <c r="P322" s="92"/>
      <c r="Q322" s="92"/>
      <c r="R322" s="92"/>
      <c r="S322" s="92"/>
      <c r="T322" s="92"/>
      <c r="U322" s="92"/>
      <c r="V322" s="92"/>
      <c r="W322" s="92"/>
      <c r="X322" s="92"/>
      <c r="Y322" s="92"/>
      <c r="Z322" s="92"/>
    </row>
    <row r="323" spans="1:26" ht="27.75" customHeight="1">
      <c r="A323" s="92"/>
      <c r="B323" s="106"/>
      <c r="C323" s="93"/>
      <c r="D323" s="93"/>
      <c r="E323" s="93"/>
      <c r="F323" s="93"/>
      <c r="G323" s="93"/>
      <c r="H323" s="93"/>
      <c r="I323" s="93"/>
      <c r="J323" s="93"/>
      <c r="K323" s="93"/>
      <c r="L323" s="92"/>
      <c r="M323" s="92"/>
      <c r="N323" s="92"/>
      <c r="O323" s="92"/>
      <c r="P323" s="92"/>
      <c r="Q323" s="92"/>
      <c r="R323" s="92"/>
      <c r="S323" s="92"/>
      <c r="T323" s="92"/>
      <c r="U323" s="92"/>
      <c r="V323" s="92"/>
      <c r="W323" s="92"/>
      <c r="X323" s="92"/>
      <c r="Y323" s="92"/>
      <c r="Z323" s="92"/>
    </row>
    <row r="324" spans="1:26" ht="27.75" customHeight="1">
      <c r="A324" s="92"/>
      <c r="B324" s="106"/>
      <c r="C324" s="93"/>
      <c r="D324" s="93"/>
      <c r="E324" s="93"/>
      <c r="F324" s="93"/>
      <c r="G324" s="93"/>
      <c r="H324" s="93"/>
      <c r="I324" s="93"/>
      <c r="J324" s="93"/>
      <c r="K324" s="93"/>
      <c r="L324" s="92"/>
      <c r="M324" s="92"/>
      <c r="N324" s="92"/>
      <c r="O324" s="92"/>
      <c r="P324" s="92"/>
      <c r="Q324" s="92"/>
      <c r="R324" s="92"/>
      <c r="S324" s="92"/>
      <c r="T324" s="92"/>
      <c r="U324" s="92"/>
      <c r="V324" s="92"/>
      <c r="W324" s="92"/>
      <c r="X324" s="92"/>
      <c r="Y324" s="92"/>
      <c r="Z324" s="92"/>
    </row>
    <row r="325" spans="1:26" ht="27.75" customHeight="1">
      <c r="A325" s="92"/>
      <c r="B325" s="106"/>
      <c r="C325" s="93"/>
      <c r="D325" s="93"/>
      <c r="E325" s="93"/>
      <c r="F325" s="93"/>
      <c r="G325" s="93"/>
      <c r="H325" s="93"/>
      <c r="I325" s="93"/>
      <c r="J325" s="93"/>
      <c r="K325" s="93"/>
      <c r="L325" s="92"/>
      <c r="M325" s="92"/>
      <c r="N325" s="92"/>
      <c r="O325" s="92"/>
      <c r="P325" s="92"/>
      <c r="Q325" s="92"/>
      <c r="R325" s="92"/>
      <c r="S325" s="92"/>
      <c r="T325" s="92"/>
      <c r="U325" s="92"/>
      <c r="V325" s="92"/>
      <c r="W325" s="92"/>
      <c r="X325" s="92"/>
      <c r="Y325" s="92"/>
      <c r="Z325" s="92"/>
    </row>
    <row r="326" spans="1:26" ht="27.75" customHeight="1">
      <c r="A326" s="92"/>
      <c r="B326" s="106"/>
      <c r="C326" s="93"/>
      <c r="D326" s="93"/>
      <c r="E326" s="93"/>
      <c r="F326" s="93"/>
      <c r="G326" s="93"/>
      <c r="H326" s="93"/>
      <c r="I326" s="93"/>
      <c r="J326" s="93"/>
      <c r="K326" s="93"/>
      <c r="L326" s="92"/>
      <c r="M326" s="92"/>
      <c r="N326" s="92"/>
      <c r="O326" s="92"/>
      <c r="P326" s="92"/>
      <c r="Q326" s="92"/>
      <c r="R326" s="92"/>
      <c r="S326" s="92"/>
      <c r="T326" s="92"/>
      <c r="U326" s="92"/>
      <c r="V326" s="92"/>
      <c r="W326" s="92"/>
      <c r="X326" s="92"/>
      <c r="Y326" s="92"/>
      <c r="Z326" s="92"/>
    </row>
    <row r="327" spans="1:26" ht="27.75" customHeight="1">
      <c r="A327" s="92"/>
      <c r="B327" s="106"/>
      <c r="C327" s="93"/>
      <c r="D327" s="93"/>
      <c r="E327" s="93"/>
      <c r="F327" s="93"/>
      <c r="G327" s="93"/>
      <c r="H327" s="93"/>
      <c r="I327" s="93"/>
      <c r="J327" s="93"/>
      <c r="K327" s="93"/>
      <c r="L327" s="92"/>
      <c r="M327" s="92"/>
      <c r="N327" s="92"/>
      <c r="O327" s="92"/>
      <c r="P327" s="92"/>
      <c r="Q327" s="92"/>
      <c r="R327" s="92"/>
      <c r="S327" s="92"/>
      <c r="T327" s="92"/>
      <c r="U327" s="92"/>
      <c r="V327" s="92"/>
      <c r="W327" s="92"/>
      <c r="X327" s="92"/>
      <c r="Y327" s="92"/>
      <c r="Z327" s="92"/>
    </row>
    <row r="328" spans="1:26" ht="27.75" customHeight="1">
      <c r="A328" s="92"/>
      <c r="B328" s="106"/>
      <c r="C328" s="93"/>
      <c r="D328" s="93"/>
      <c r="E328" s="93"/>
      <c r="F328" s="93"/>
      <c r="G328" s="93"/>
      <c r="H328" s="93"/>
      <c r="I328" s="93"/>
      <c r="J328" s="93"/>
      <c r="K328" s="93"/>
      <c r="L328" s="92"/>
      <c r="M328" s="92"/>
      <c r="N328" s="92"/>
      <c r="O328" s="92"/>
      <c r="P328" s="92"/>
      <c r="Q328" s="92"/>
      <c r="R328" s="92"/>
      <c r="S328" s="92"/>
      <c r="T328" s="92"/>
      <c r="U328" s="92"/>
      <c r="V328" s="92"/>
      <c r="W328" s="92"/>
      <c r="X328" s="92"/>
      <c r="Y328" s="92"/>
      <c r="Z328" s="92"/>
    </row>
    <row r="329" spans="1:26" ht="27.75" customHeight="1">
      <c r="A329" s="92"/>
      <c r="B329" s="106"/>
      <c r="C329" s="93"/>
      <c r="D329" s="93"/>
      <c r="E329" s="93"/>
      <c r="F329" s="93"/>
      <c r="G329" s="93"/>
      <c r="H329" s="93"/>
      <c r="I329" s="93"/>
      <c r="J329" s="93"/>
      <c r="K329" s="93"/>
      <c r="L329" s="92"/>
      <c r="M329" s="92"/>
      <c r="N329" s="92"/>
      <c r="O329" s="92"/>
      <c r="P329" s="92"/>
      <c r="Q329" s="92"/>
      <c r="R329" s="92"/>
      <c r="S329" s="92"/>
      <c r="T329" s="92"/>
      <c r="U329" s="92"/>
      <c r="V329" s="92"/>
      <c r="W329" s="92"/>
      <c r="X329" s="92"/>
      <c r="Y329" s="92"/>
      <c r="Z329" s="92"/>
    </row>
    <row r="330" spans="1:26" ht="27.75" customHeight="1">
      <c r="A330" s="92"/>
      <c r="B330" s="106"/>
      <c r="C330" s="93"/>
      <c r="D330" s="93"/>
      <c r="E330" s="93"/>
      <c r="F330" s="93"/>
      <c r="G330" s="93"/>
      <c r="H330" s="93"/>
      <c r="I330" s="93"/>
      <c r="J330" s="93"/>
      <c r="K330" s="93"/>
      <c r="L330" s="92"/>
      <c r="M330" s="92"/>
      <c r="N330" s="92"/>
      <c r="O330" s="92"/>
      <c r="P330" s="92"/>
      <c r="Q330" s="92"/>
      <c r="R330" s="92"/>
      <c r="S330" s="92"/>
      <c r="T330" s="92"/>
      <c r="U330" s="92"/>
      <c r="V330" s="92"/>
      <c r="W330" s="92"/>
      <c r="X330" s="92"/>
      <c r="Y330" s="92"/>
      <c r="Z330" s="92"/>
    </row>
    <row r="331" spans="1:26" ht="27.75" customHeight="1">
      <c r="A331" s="92"/>
      <c r="B331" s="106"/>
      <c r="C331" s="93"/>
      <c r="D331" s="93"/>
      <c r="E331" s="93"/>
      <c r="F331" s="93"/>
      <c r="G331" s="93"/>
      <c r="H331" s="93"/>
      <c r="I331" s="93"/>
      <c r="J331" s="93"/>
      <c r="K331" s="93"/>
      <c r="L331" s="92"/>
      <c r="M331" s="92"/>
      <c r="N331" s="92"/>
      <c r="O331" s="92"/>
      <c r="P331" s="92"/>
      <c r="Q331" s="92"/>
      <c r="R331" s="92"/>
      <c r="S331" s="92"/>
      <c r="T331" s="92"/>
      <c r="U331" s="92"/>
      <c r="V331" s="92"/>
      <c r="W331" s="92"/>
      <c r="X331" s="92"/>
      <c r="Y331" s="92"/>
      <c r="Z331" s="92"/>
    </row>
    <row r="332" spans="1:26" ht="27.75" customHeight="1">
      <c r="A332" s="92"/>
      <c r="B332" s="106"/>
      <c r="C332" s="93"/>
      <c r="D332" s="93"/>
      <c r="E332" s="93"/>
      <c r="F332" s="93"/>
      <c r="G332" s="93"/>
      <c r="H332" s="93"/>
      <c r="I332" s="93"/>
      <c r="J332" s="93"/>
      <c r="K332" s="93"/>
      <c r="L332" s="92"/>
      <c r="M332" s="92"/>
      <c r="N332" s="92"/>
      <c r="O332" s="92"/>
      <c r="P332" s="92"/>
      <c r="Q332" s="92"/>
      <c r="R332" s="92"/>
      <c r="S332" s="92"/>
      <c r="T332" s="92"/>
      <c r="U332" s="92"/>
      <c r="V332" s="92"/>
      <c r="W332" s="92"/>
      <c r="X332" s="92"/>
      <c r="Y332" s="92"/>
      <c r="Z332" s="92"/>
    </row>
    <row r="333" spans="1:26" ht="27.75" customHeight="1">
      <c r="A333" s="92"/>
      <c r="B333" s="106"/>
      <c r="C333" s="93"/>
      <c r="D333" s="93"/>
      <c r="E333" s="93"/>
      <c r="F333" s="93"/>
      <c r="G333" s="93"/>
      <c r="H333" s="93"/>
      <c r="I333" s="93"/>
      <c r="J333" s="93"/>
      <c r="K333" s="93"/>
      <c r="L333" s="92"/>
      <c r="M333" s="92"/>
      <c r="N333" s="92"/>
      <c r="O333" s="92"/>
      <c r="P333" s="92"/>
      <c r="Q333" s="92"/>
      <c r="R333" s="92"/>
      <c r="S333" s="92"/>
      <c r="T333" s="92"/>
      <c r="U333" s="92"/>
      <c r="V333" s="92"/>
      <c r="W333" s="92"/>
      <c r="X333" s="92"/>
      <c r="Y333" s="92"/>
      <c r="Z333" s="92"/>
    </row>
    <row r="334" spans="1:26" ht="27.75" customHeight="1">
      <c r="A334" s="92"/>
      <c r="B334" s="106"/>
      <c r="C334" s="93"/>
      <c r="D334" s="93"/>
      <c r="E334" s="93"/>
      <c r="F334" s="93"/>
      <c r="G334" s="93"/>
      <c r="H334" s="93"/>
      <c r="I334" s="93"/>
      <c r="J334" s="93"/>
      <c r="K334" s="93"/>
      <c r="L334" s="92"/>
      <c r="M334" s="92"/>
      <c r="N334" s="92"/>
      <c r="O334" s="92"/>
      <c r="P334" s="92"/>
      <c r="Q334" s="92"/>
      <c r="R334" s="92"/>
      <c r="S334" s="92"/>
      <c r="T334" s="92"/>
      <c r="U334" s="92"/>
      <c r="V334" s="92"/>
      <c r="W334" s="92"/>
      <c r="X334" s="92"/>
      <c r="Y334" s="92"/>
      <c r="Z334" s="92"/>
    </row>
    <row r="335" spans="1:26" ht="27.75" customHeight="1">
      <c r="A335" s="92"/>
      <c r="B335" s="106"/>
      <c r="C335" s="93"/>
      <c r="D335" s="93"/>
      <c r="E335" s="93"/>
      <c r="F335" s="93"/>
      <c r="G335" s="93"/>
      <c r="H335" s="93"/>
      <c r="I335" s="93"/>
      <c r="J335" s="93"/>
      <c r="K335" s="93"/>
      <c r="L335" s="92"/>
      <c r="M335" s="92"/>
      <c r="N335" s="92"/>
      <c r="O335" s="92"/>
      <c r="P335" s="92"/>
      <c r="Q335" s="92"/>
      <c r="R335" s="92"/>
      <c r="S335" s="92"/>
      <c r="T335" s="92"/>
      <c r="U335" s="92"/>
      <c r="V335" s="92"/>
      <c r="W335" s="92"/>
      <c r="X335" s="92"/>
      <c r="Y335" s="92"/>
      <c r="Z335" s="92"/>
    </row>
    <row r="336" spans="1:26" ht="27.75" customHeight="1">
      <c r="A336" s="92"/>
      <c r="B336" s="106"/>
      <c r="C336" s="93"/>
      <c r="D336" s="93"/>
      <c r="E336" s="93"/>
      <c r="F336" s="93"/>
      <c r="G336" s="93"/>
      <c r="H336" s="93"/>
      <c r="I336" s="93"/>
      <c r="J336" s="93"/>
      <c r="K336" s="93"/>
      <c r="L336" s="92"/>
      <c r="M336" s="92"/>
      <c r="N336" s="92"/>
      <c r="O336" s="92"/>
      <c r="P336" s="92"/>
      <c r="Q336" s="92"/>
      <c r="R336" s="92"/>
      <c r="S336" s="92"/>
      <c r="T336" s="92"/>
      <c r="U336" s="92"/>
      <c r="V336" s="92"/>
      <c r="W336" s="92"/>
      <c r="X336" s="92"/>
      <c r="Y336" s="92"/>
      <c r="Z336" s="92"/>
    </row>
    <row r="337" spans="1:26" ht="27.75" customHeight="1">
      <c r="A337" s="92"/>
      <c r="B337" s="106"/>
      <c r="C337" s="93"/>
      <c r="D337" s="93"/>
      <c r="E337" s="93"/>
      <c r="F337" s="93"/>
      <c r="G337" s="93"/>
      <c r="H337" s="93"/>
      <c r="I337" s="93"/>
      <c r="J337" s="93"/>
      <c r="K337" s="93"/>
      <c r="L337" s="92"/>
      <c r="M337" s="92"/>
      <c r="N337" s="92"/>
      <c r="O337" s="92"/>
      <c r="P337" s="92"/>
      <c r="Q337" s="92"/>
      <c r="R337" s="92"/>
      <c r="S337" s="92"/>
      <c r="T337" s="92"/>
      <c r="U337" s="92"/>
      <c r="V337" s="92"/>
      <c r="W337" s="92"/>
      <c r="X337" s="92"/>
      <c r="Y337" s="92"/>
      <c r="Z337" s="92"/>
    </row>
    <row r="338" spans="1:26" ht="27.75" customHeight="1">
      <c r="A338" s="92"/>
      <c r="B338" s="106"/>
      <c r="C338" s="93"/>
      <c r="D338" s="93"/>
      <c r="E338" s="93"/>
      <c r="F338" s="93"/>
      <c r="G338" s="93"/>
      <c r="H338" s="93"/>
      <c r="I338" s="93"/>
      <c r="J338" s="93"/>
      <c r="K338" s="93"/>
      <c r="L338" s="92"/>
      <c r="M338" s="92"/>
      <c r="N338" s="92"/>
      <c r="O338" s="92"/>
      <c r="P338" s="92"/>
      <c r="Q338" s="92"/>
      <c r="R338" s="92"/>
      <c r="S338" s="92"/>
      <c r="T338" s="92"/>
      <c r="U338" s="92"/>
      <c r="V338" s="92"/>
      <c r="W338" s="92"/>
      <c r="X338" s="92"/>
      <c r="Y338" s="92"/>
      <c r="Z338" s="92"/>
    </row>
    <row r="339" spans="1:26" ht="27.75" customHeight="1">
      <c r="A339" s="92"/>
      <c r="B339" s="106"/>
      <c r="C339" s="93"/>
      <c r="D339" s="93"/>
      <c r="E339" s="93"/>
      <c r="F339" s="93"/>
      <c r="G339" s="93"/>
      <c r="H339" s="93"/>
      <c r="I339" s="93"/>
      <c r="J339" s="93"/>
      <c r="K339" s="93"/>
      <c r="L339" s="92"/>
      <c r="M339" s="92"/>
      <c r="N339" s="92"/>
      <c r="O339" s="92"/>
      <c r="P339" s="92"/>
      <c r="Q339" s="92"/>
      <c r="R339" s="92"/>
      <c r="S339" s="92"/>
      <c r="T339" s="92"/>
      <c r="U339" s="92"/>
      <c r="V339" s="92"/>
      <c r="W339" s="92"/>
      <c r="X339" s="92"/>
      <c r="Y339" s="92"/>
      <c r="Z339" s="92"/>
    </row>
    <row r="340" spans="1:26" ht="27.75" customHeight="1">
      <c r="A340" s="92"/>
      <c r="B340" s="106"/>
      <c r="C340" s="93"/>
      <c r="D340" s="93"/>
      <c r="E340" s="93"/>
      <c r="F340" s="93"/>
      <c r="G340" s="93"/>
      <c r="H340" s="93"/>
      <c r="I340" s="93"/>
      <c r="J340" s="93"/>
      <c r="K340" s="93"/>
      <c r="L340" s="92"/>
      <c r="M340" s="92"/>
      <c r="N340" s="92"/>
      <c r="O340" s="92"/>
      <c r="P340" s="92"/>
      <c r="Q340" s="92"/>
      <c r="R340" s="92"/>
      <c r="S340" s="92"/>
      <c r="T340" s="92"/>
      <c r="U340" s="92"/>
      <c r="V340" s="92"/>
      <c r="W340" s="92"/>
      <c r="X340" s="92"/>
      <c r="Y340" s="92"/>
      <c r="Z340" s="92"/>
    </row>
    <row r="341" spans="1:26" ht="27.75" customHeight="1">
      <c r="A341" s="92"/>
      <c r="B341" s="106"/>
      <c r="C341" s="93"/>
      <c r="D341" s="93"/>
      <c r="E341" s="93"/>
      <c r="F341" s="93"/>
      <c r="G341" s="93"/>
      <c r="H341" s="93"/>
      <c r="I341" s="93"/>
      <c r="J341" s="93"/>
      <c r="K341" s="93"/>
      <c r="L341" s="92"/>
      <c r="M341" s="92"/>
      <c r="N341" s="92"/>
      <c r="O341" s="92"/>
      <c r="P341" s="92"/>
      <c r="Q341" s="92"/>
      <c r="R341" s="92"/>
      <c r="S341" s="92"/>
      <c r="T341" s="92"/>
      <c r="U341" s="92"/>
      <c r="V341" s="92"/>
      <c r="W341" s="92"/>
      <c r="X341" s="92"/>
      <c r="Y341" s="92"/>
      <c r="Z341" s="92"/>
    </row>
    <row r="342" spans="1:26" ht="27.75" customHeight="1">
      <c r="A342" s="92"/>
      <c r="B342" s="106"/>
      <c r="C342" s="93"/>
      <c r="D342" s="93"/>
      <c r="E342" s="93"/>
      <c r="F342" s="93"/>
      <c r="G342" s="93"/>
      <c r="H342" s="93"/>
      <c r="I342" s="93"/>
      <c r="J342" s="93"/>
      <c r="K342" s="93"/>
      <c r="L342" s="92"/>
      <c r="M342" s="92"/>
      <c r="N342" s="92"/>
      <c r="O342" s="92"/>
      <c r="P342" s="92"/>
      <c r="Q342" s="92"/>
      <c r="R342" s="92"/>
      <c r="S342" s="92"/>
      <c r="T342" s="92"/>
      <c r="U342" s="92"/>
      <c r="V342" s="92"/>
      <c r="W342" s="92"/>
      <c r="X342" s="92"/>
      <c r="Y342" s="92"/>
      <c r="Z342" s="92"/>
    </row>
    <row r="343" spans="1:26" ht="27.75" customHeight="1">
      <c r="A343" s="92"/>
      <c r="B343" s="106"/>
      <c r="C343" s="93"/>
      <c r="D343" s="93"/>
      <c r="E343" s="93"/>
      <c r="F343" s="93"/>
      <c r="G343" s="93"/>
      <c r="H343" s="93"/>
      <c r="I343" s="93"/>
      <c r="J343" s="93"/>
      <c r="K343" s="93"/>
      <c r="L343" s="92"/>
      <c r="M343" s="92"/>
      <c r="N343" s="92"/>
      <c r="O343" s="92"/>
      <c r="P343" s="92"/>
      <c r="Q343" s="92"/>
      <c r="R343" s="92"/>
      <c r="S343" s="92"/>
      <c r="T343" s="92"/>
      <c r="U343" s="92"/>
      <c r="V343" s="92"/>
      <c r="W343" s="92"/>
      <c r="X343" s="92"/>
      <c r="Y343" s="92"/>
      <c r="Z343" s="92"/>
    </row>
    <row r="344" spans="1:26" ht="27.75" customHeight="1">
      <c r="A344" s="92"/>
      <c r="B344" s="106"/>
      <c r="C344" s="93"/>
      <c r="D344" s="93"/>
      <c r="E344" s="93"/>
      <c r="F344" s="93"/>
      <c r="G344" s="93"/>
      <c r="H344" s="93"/>
      <c r="I344" s="93"/>
      <c r="J344" s="93"/>
      <c r="K344" s="93"/>
      <c r="L344" s="92"/>
      <c r="M344" s="92"/>
      <c r="N344" s="92"/>
      <c r="O344" s="92"/>
      <c r="P344" s="92"/>
      <c r="Q344" s="92"/>
      <c r="R344" s="92"/>
      <c r="S344" s="92"/>
      <c r="T344" s="92"/>
      <c r="U344" s="92"/>
      <c r="V344" s="92"/>
      <c r="W344" s="92"/>
      <c r="X344" s="92"/>
      <c r="Y344" s="92"/>
      <c r="Z344" s="92"/>
    </row>
    <row r="345" spans="1:26" ht="27.75" customHeight="1">
      <c r="A345" s="92"/>
      <c r="B345" s="106"/>
      <c r="C345" s="93"/>
      <c r="D345" s="93"/>
      <c r="E345" s="93"/>
      <c r="F345" s="93"/>
      <c r="G345" s="93"/>
      <c r="H345" s="93"/>
      <c r="I345" s="93"/>
      <c r="J345" s="93"/>
      <c r="K345" s="93"/>
      <c r="L345" s="92"/>
      <c r="M345" s="92"/>
      <c r="N345" s="92"/>
      <c r="O345" s="92"/>
      <c r="P345" s="92"/>
      <c r="Q345" s="92"/>
      <c r="R345" s="92"/>
      <c r="S345" s="92"/>
      <c r="T345" s="92"/>
      <c r="U345" s="92"/>
      <c r="V345" s="92"/>
      <c r="W345" s="92"/>
      <c r="X345" s="92"/>
      <c r="Y345" s="92"/>
      <c r="Z345" s="92"/>
    </row>
    <row r="346" spans="1:26" ht="27.75" customHeight="1">
      <c r="A346" s="92"/>
      <c r="B346" s="106"/>
      <c r="C346" s="93"/>
      <c r="D346" s="93"/>
      <c r="E346" s="93"/>
      <c r="F346" s="93"/>
      <c r="G346" s="93"/>
      <c r="H346" s="93"/>
      <c r="I346" s="93"/>
      <c r="J346" s="93"/>
      <c r="K346" s="93"/>
      <c r="L346" s="92"/>
      <c r="M346" s="92"/>
      <c r="N346" s="92"/>
      <c r="O346" s="92"/>
      <c r="P346" s="92"/>
      <c r="Q346" s="92"/>
      <c r="R346" s="92"/>
      <c r="S346" s="92"/>
      <c r="T346" s="92"/>
      <c r="U346" s="92"/>
      <c r="V346" s="92"/>
      <c r="W346" s="92"/>
      <c r="X346" s="92"/>
      <c r="Y346" s="92"/>
      <c r="Z346" s="92"/>
    </row>
    <row r="347" spans="1:26" ht="27.75" customHeight="1">
      <c r="A347" s="92"/>
      <c r="B347" s="106"/>
      <c r="C347" s="93"/>
      <c r="D347" s="93"/>
      <c r="E347" s="93"/>
      <c r="F347" s="93"/>
      <c r="G347" s="93"/>
      <c r="H347" s="93"/>
      <c r="I347" s="93"/>
      <c r="J347" s="93"/>
      <c r="K347" s="93"/>
      <c r="L347" s="92"/>
      <c r="M347" s="92"/>
      <c r="N347" s="92"/>
      <c r="O347" s="92"/>
      <c r="P347" s="92"/>
      <c r="Q347" s="92"/>
      <c r="R347" s="92"/>
      <c r="S347" s="92"/>
      <c r="T347" s="92"/>
      <c r="U347" s="92"/>
      <c r="V347" s="92"/>
      <c r="W347" s="92"/>
      <c r="X347" s="92"/>
      <c r="Y347" s="92"/>
      <c r="Z347" s="92"/>
    </row>
    <row r="348" spans="1:26" ht="27.75" customHeight="1">
      <c r="A348" s="92"/>
      <c r="B348" s="106"/>
      <c r="C348" s="93"/>
      <c r="D348" s="93"/>
      <c r="E348" s="93"/>
      <c r="F348" s="93"/>
      <c r="G348" s="93"/>
      <c r="H348" s="93"/>
      <c r="I348" s="93"/>
      <c r="J348" s="93"/>
      <c r="K348" s="93"/>
      <c r="L348" s="92"/>
      <c r="M348" s="92"/>
      <c r="N348" s="92"/>
      <c r="O348" s="92"/>
      <c r="P348" s="92"/>
      <c r="Q348" s="92"/>
      <c r="R348" s="92"/>
      <c r="S348" s="92"/>
      <c r="T348" s="92"/>
      <c r="U348" s="92"/>
      <c r="V348" s="92"/>
      <c r="W348" s="92"/>
      <c r="X348" s="92"/>
      <c r="Y348" s="92"/>
      <c r="Z348" s="92"/>
    </row>
    <row r="349" spans="1:26" ht="27.75" customHeight="1">
      <c r="A349" s="92"/>
      <c r="B349" s="106"/>
      <c r="C349" s="93"/>
      <c r="D349" s="93"/>
      <c r="E349" s="93"/>
      <c r="F349" s="93"/>
      <c r="G349" s="93"/>
      <c r="H349" s="93"/>
      <c r="I349" s="93"/>
      <c r="J349" s="93"/>
      <c r="K349" s="93"/>
      <c r="L349" s="92"/>
      <c r="M349" s="92"/>
      <c r="N349" s="92"/>
      <c r="O349" s="92"/>
      <c r="P349" s="92"/>
      <c r="Q349" s="92"/>
      <c r="R349" s="92"/>
      <c r="S349" s="92"/>
      <c r="T349" s="92"/>
      <c r="U349" s="92"/>
      <c r="V349" s="92"/>
      <c r="W349" s="92"/>
      <c r="X349" s="92"/>
      <c r="Y349" s="92"/>
      <c r="Z349" s="92"/>
    </row>
    <row r="350" spans="1:26" ht="27.75" customHeight="1">
      <c r="A350" s="92"/>
      <c r="B350" s="106"/>
      <c r="C350" s="93"/>
      <c r="D350" s="93"/>
      <c r="E350" s="93"/>
      <c r="F350" s="93"/>
      <c r="G350" s="93"/>
      <c r="H350" s="93"/>
      <c r="I350" s="93"/>
      <c r="J350" s="93"/>
      <c r="K350" s="93"/>
      <c r="L350" s="92"/>
      <c r="M350" s="92"/>
      <c r="N350" s="92"/>
      <c r="O350" s="92"/>
      <c r="P350" s="92"/>
      <c r="Q350" s="92"/>
      <c r="R350" s="92"/>
      <c r="S350" s="92"/>
      <c r="T350" s="92"/>
      <c r="U350" s="92"/>
      <c r="V350" s="92"/>
      <c r="W350" s="92"/>
      <c r="X350" s="92"/>
      <c r="Y350" s="92"/>
      <c r="Z350" s="92"/>
    </row>
    <row r="351" spans="1:26" ht="27.75" customHeight="1">
      <c r="A351" s="92"/>
      <c r="B351" s="106"/>
      <c r="C351" s="93"/>
      <c r="D351" s="93"/>
      <c r="E351" s="93"/>
      <c r="F351" s="93"/>
      <c r="G351" s="93"/>
      <c r="H351" s="93"/>
      <c r="I351" s="93"/>
      <c r="J351" s="93"/>
      <c r="K351" s="93"/>
      <c r="L351" s="92"/>
      <c r="M351" s="92"/>
      <c r="N351" s="92"/>
      <c r="O351" s="92"/>
      <c r="P351" s="92"/>
      <c r="Q351" s="92"/>
      <c r="R351" s="92"/>
      <c r="S351" s="92"/>
      <c r="T351" s="92"/>
      <c r="U351" s="92"/>
      <c r="V351" s="92"/>
      <c r="W351" s="92"/>
      <c r="X351" s="92"/>
      <c r="Y351" s="92"/>
      <c r="Z351" s="92"/>
    </row>
    <row r="352" spans="1:26" ht="27.75" customHeight="1">
      <c r="A352" s="92"/>
      <c r="B352" s="106"/>
      <c r="C352" s="93"/>
      <c r="D352" s="93"/>
      <c r="E352" s="93"/>
      <c r="F352" s="93"/>
      <c r="G352" s="93"/>
      <c r="H352" s="93"/>
      <c r="I352" s="93"/>
      <c r="J352" s="93"/>
      <c r="K352" s="93"/>
      <c r="L352" s="92"/>
      <c r="M352" s="92"/>
      <c r="N352" s="92"/>
      <c r="O352" s="92"/>
      <c r="P352" s="92"/>
      <c r="Q352" s="92"/>
      <c r="R352" s="92"/>
      <c r="S352" s="92"/>
      <c r="T352" s="92"/>
      <c r="U352" s="92"/>
      <c r="V352" s="92"/>
      <c r="W352" s="92"/>
      <c r="X352" s="92"/>
      <c r="Y352" s="92"/>
      <c r="Z352" s="92"/>
    </row>
    <row r="353" spans="1:26" ht="27.75" customHeight="1">
      <c r="A353" s="92"/>
      <c r="B353" s="106"/>
      <c r="C353" s="93"/>
      <c r="D353" s="93"/>
      <c r="E353" s="93"/>
      <c r="F353" s="93"/>
      <c r="G353" s="93"/>
      <c r="H353" s="93"/>
      <c r="I353" s="93"/>
      <c r="J353" s="93"/>
      <c r="K353" s="93"/>
      <c r="L353" s="92"/>
      <c r="M353" s="92"/>
      <c r="N353" s="92"/>
      <c r="O353" s="92"/>
      <c r="P353" s="92"/>
      <c r="Q353" s="92"/>
      <c r="R353" s="92"/>
      <c r="S353" s="92"/>
      <c r="T353" s="92"/>
      <c r="U353" s="92"/>
      <c r="V353" s="92"/>
      <c r="W353" s="92"/>
      <c r="X353" s="92"/>
      <c r="Y353" s="92"/>
      <c r="Z353" s="92"/>
    </row>
    <row r="354" spans="1:26" ht="27.75" customHeight="1">
      <c r="A354" s="92"/>
      <c r="B354" s="106"/>
      <c r="C354" s="93"/>
      <c r="D354" s="93"/>
      <c r="E354" s="93"/>
      <c r="F354" s="93"/>
      <c r="G354" s="93"/>
      <c r="H354" s="93"/>
      <c r="I354" s="93"/>
      <c r="J354" s="93"/>
      <c r="K354" s="93"/>
      <c r="L354" s="92"/>
      <c r="M354" s="92"/>
      <c r="N354" s="92"/>
      <c r="O354" s="92"/>
      <c r="P354" s="92"/>
      <c r="Q354" s="92"/>
      <c r="R354" s="92"/>
      <c r="S354" s="92"/>
      <c r="T354" s="92"/>
      <c r="U354" s="92"/>
      <c r="V354" s="92"/>
      <c r="W354" s="92"/>
      <c r="X354" s="92"/>
      <c r="Y354" s="92"/>
      <c r="Z354" s="92"/>
    </row>
    <row r="355" spans="1:26" ht="27.75" customHeight="1">
      <c r="A355" s="92"/>
      <c r="B355" s="106"/>
      <c r="C355" s="93"/>
      <c r="D355" s="93"/>
      <c r="E355" s="93"/>
      <c r="F355" s="93"/>
      <c r="G355" s="93"/>
      <c r="H355" s="93"/>
      <c r="I355" s="93"/>
      <c r="J355" s="93"/>
      <c r="K355" s="93"/>
      <c r="L355" s="92"/>
      <c r="M355" s="92"/>
      <c r="N355" s="92"/>
      <c r="O355" s="92"/>
      <c r="P355" s="92"/>
      <c r="Q355" s="92"/>
      <c r="R355" s="92"/>
      <c r="S355" s="92"/>
      <c r="T355" s="92"/>
      <c r="U355" s="92"/>
      <c r="V355" s="92"/>
      <c r="W355" s="92"/>
      <c r="X355" s="92"/>
      <c r="Y355" s="92"/>
      <c r="Z355" s="92"/>
    </row>
    <row r="356" spans="1:26" ht="27.75" customHeight="1">
      <c r="A356" s="92"/>
      <c r="B356" s="106"/>
      <c r="C356" s="93"/>
      <c r="D356" s="93"/>
      <c r="E356" s="93"/>
      <c r="F356" s="93"/>
      <c r="G356" s="93"/>
      <c r="H356" s="93"/>
      <c r="I356" s="93"/>
      <c r="J356" s="93"/>
      <c r="K356" s="93"/>
      <c r="L356" s="92"/>
      <c r="M356" s="92"/>
      <c r="N356" s="92"/>
      <c r="O356" s="92"/>
      <c r="P356" s="92"/>
      <c r="Q356" s="92"/>
      <c r="R356" s="92"/>
      <c r="S356" s="92"/>
      <c r="T356" s="92"/>
      <c r="U356" s="92"/>
      <c r="V356" s="92"/>
      <c r="W356" s="92"/>
      <c r="X356" s="92"/>
      <c r="Y356" s="92"/>
      <c r="Z356" s="92"/>
    </row>
    <row r="357" spans="1:26" ht="27.75" customHeight="1">
      <c r="A357" s="92"/>
      <c r="B357" s="106"/>
      <c r="C357" s="93"/>
      <c r="D357" s="93"/>
      <c r="E357" s="93"/>
      <c r="F357" s="93"/>
      <c r="G357" s="93"/>
      <c r="H357" s="93"/>
      <c r="I357" s="93"/>
      <c r="J357" s="93"/>
      <c r="K357" s="93"/>
      <c r="L357" s="92"/>
      <c r="M357" s="92"/>
      <c r="N357" s="92"/>
      <c r="O357" s="92"/>
      <c r="P357" s="92"/>
      <c r="Q357" s="92"/>
      <c r="R357" s="92"/>
      <c r="S357" s="92"/>
      <c r="T357" s="92"/>
      <c r="U357" s="92"/>
      <c r="V357" s="92"/>
      <c r="W357" s="92"/>
      <c r="X357" s="92"/>
      <c r="Y357" s="92"/>
      <c r="Z357" s="92"/>
    </row>
    <row r="358" spans="1:26" ht="27.75" customHeight="1">
      <c r="A358" s="92"/>
      <c r="B358" s="106"/>
      <c r="C358" s="93"/>
      <c r="D358" s="93"/>
      <c r="E358" s="93"/>
      <c r="F358" s="93"/>
      <c r="G358" s="93"/>
      <c r="H358" s="93"/>
      <c r="I358" s="93"/>
      <c r="J358" s="93"/>
      <c r="K358" s="93"/>
      <c r="L358" s="92"/>
      <c r="M358" s="92"/>
      <c r="N358" s="92"/>
      <c r="O358" s="92"/>
      <c r="P358" s="92"/>
      <c r="Q358" s="92"/>
      <c r="R358" s="92"/>
      <c r="S358" s="92"/>
      <c r="T358" s="92"/>
      <c r="U358" s="92"/>
      <c r="V358" s="92"/>
      <c r="W358" s="92"/>
      <c r="X358" s="92"/>
      <c r="Y358" s="92"/>
      <c r="Z358" s="92"/>
    </row>
    <row r="359" spans="1:26" ht="27.75" customHeight="1">
      <c r="A359" s="92"/>
      <c r="B359" s="106"/>
      <c r="C359" s="93"/>
      <c r="D359" s="93"/>
      <c r="E359" s="93"/>
      <c r="F359" s="93"/>
      <c r="G359" s="93"/>
      <c r="H359" s="93"/>
      <c r="I359" s="93"/>
      <c r="J359" s="93"/>
      <c r="K359" s="93"/>
      <c r="L359" s="92"/>
      <c r="M359" s="92"/>
      <c r="N359" s="92"/>
      <c r="O359" s="92"/>
      <c r="P359" s="92"/>
      <c r="Q359" s="92"/>
      <c r="R359" s="92"/>
      <c r="S359" s="92"/>
      <c r="T359" s="92"/>
      <c r="U359" s="92"/>
      <c r="V359" s="92"/>
      <c r="W359" s="92"/>
      <c r="X359" s="92"/>
      <c r="Y359" s="92"/>
      <c r="Z359" s="92"/>
    </row>
    <row r="360" spans="1:26" ht="27.75" customHeight="1">
      <c r="A360" s="92"/>
      <c r="B360" s="106"/>
      <c r="C360" s="93"/>
      <c r="D360" s="93"/>
      <c r="E360" s="93"/>
      <c r="F360" s="93"/>
      <c r="G360" s="93"/>
      <c r="H360" s="93"/>
      <c r="I360" s="93"/>
      <c r="J360" s="93"/>
      <c r="K360" s="93"/>
      <c r="L360" s="92"/>
      <c r="M360" s="92"/>
      <c r="N360" s="92"/>
      <c r="O360" s="92"/>
      <c r="P360" s="92"/>
      <c r="Q360" s="92"/>
      <c r="R360" s="92"/>
      <c r="S360" s="92"/>
      <c r="T360" s="92"/>
      <c r="U360" s="92"/>
      <c r="V360" s="92"/>
      <c r="W360" s="92"/>
      <c r="X360" s="92"/>
      <c r="Y360" s="92"/>
      <c r="Z360" s="92"/>
    </row>
    <row r="361" spans="1:26" ht="27.75" customHeight="1">
      <c r="A361" s="92"/>
      <c r="B361" s="106"/>
      <c r="C361" s="93"/>
      <c r="D361" s="93"/>
      <c r="E361" s="93"/>
      <c r="F361" s="93"/>
      <c r="G361" s="93"/>
      <c r="H361" s="93"/>
      <c r="I361" s="93"/>
      <c r="J361" s="93"/>
      <c r="K361" s="93"/>
      <c r="L361" s="92"/>
      <c r="M361" s="92"/>
      <c r="N361" s="92"/>
      <c r="O361" s="92"/>
      <c r="P361" s="92"/>
      <c r="Q361" s="92"/>
      <c r="R361" s="92"/>
      <c r="S361" s="92"/>
      <c r="T361" s="92"/>
      <c r="U361" s="92"/>
      <c r="V361" s="92"/>
      <c r="W361" s="92"/>
      <c r="X361" s="92"/>
      <c r="Y361" s="92"/>
      <c r="Z361" s="92"/>
    </row>
    <row r="362" spans="1:26" ht="27.75" customHeight="1">
      <c r="A362" s="92"/>
      <c r="B362" s="106"/>
      <c r="C362" s="93"/>
      <c r="D362" s="93"/>
      <c r="E362" s="93"/>
      <c r="F362" s="93"/>
      <c r="G362" s="93"/>
      <c r="H362" s="93"/>
      <c r="I362" s="93"/>
      <c r="J362" s="93"/>
      <c r="K362" s="93"/>
      <c r="L362" s="92"/>
      <c r="M362" s="92"/>
      <c r="N362" s="92"/>
      <c r="O362" s="92"/>
      <c r="P362" s="92"/>
      <c r="Q362" s="92"/>
      <c r="R362" s="92"/>
      <c r="S362" s="92"/>
      <c r="T362" s="92"/>
      <c r="U362" s="92"/>
      <c r="V362" s="92"/>
      <c r="W362" s="92"/>
      <c r="X362" s="92"/>
      <c r="Y362" s="92"/>
      <c r="Z362" s="92"/>
    </row>
    <row r="363" spans="1:26" ht="27.75" customHeight="1">
      <c r="A363" s="92"/>
      <c r="B363" s="106"/>
      <c r="C363" s="93"/>
      <c r="D363" s="93"/>
      <c r="E363" s="93"/>
      <c r="F363" s="93"/>
      <c r="G363" s="93"/>
      <c r="H363" s="93"/>
      <c r="I363" s="93"/>
      <c r="J363" s="93"/>
      <c r="K363" s="93"/>
      <c r="L363" s="92"/>
      <c r="M363" s="92"/>
      <c r="N363" s="92"/>
      <c r="O363" s="92"/>
      <c r="P363" s="92"/>
      <c r="Q363" s="92"/>
      <c r="R363" s="92"/>
      <c r="S363" s="92"/>
      <c r="T363" s="92"/>
      <c r="U363" s="92"/>
      <c r="V363" s="92"/>
      <c r="W363" s="92"/>
      <c r="X363" s="92"/>
      <c r="Y363" s="92"/>
      <c r="Z363" s="92"/>
    </row>
    <row r="364" spans="1:26" ht="27.75" customHeight="1">
      <c r="A364" s="92"/>
      <c r="B364" s="106"/>
      <c r="C364" s="93"/>
      <c r="D364" s="93"/>
      <c r="E364" s="93"/>
      <c r="F364" s="93"/>
      <c r="G364" s="93"/>
      <c r="H364" s="93"/>
      <c r="I364" s="93"/>
      <c r="J364" s="93"/>
      <c r="K364" s="93"/>
      <c r="L364" s="92"/>
      <c r="M364" s="92"/>
      <c r="N364" s="92"/>
      <c r="O364" s="92"/>
      <c r="P364" s="92"/>
      <c r="Q364" s="92"/>
      <c r="R364" s="92"/>
      <c r="S364" s="92"/>
      <c r="T364" s="92"/>
      <c r="U364" s="92"/>
      <c r="V364" s="92"/>
      <c r="W364" s="92"/>
      <c r="X364" s="92"/>
      <c r="Y364" s="92"/>
      <c r="Z364" s="92"/>
    </row>
    <row r="365" spans="1:26" ht="27.75" customHeight="1">
      <c r="A365" s="92"/>
      <c r="B365" s="106"/>
      <c r="C365" s="93"/>
      <c r="D365" s="93"/>
      <c r="E365" s="93"/>
      <c r="F365" s="93"/>
      <c r="G365" s="93"/>
      <c r="H365" s="93"/>
      <c r="I365" s="93"/>
      <c r="J365" s="93"/>
      <c r="K365" s="93"/>
      <c r="L365" s="92"/>
      <c r="M365" s="92"/>
      <c r="N365" s="92"/>
      <c r="O365" s="92"/>
      <c r="P365" s="92"/>
      <c r="Q365" s="92"/>
      <c r="R365" s="92"/>
      <c r="S365" s="92"/>
      <c r="T365" s="92"/>
      <c r="U365" s="92"/>
      <c r="V365" s="92"/>
      <c r="W365" s="92"/>
      <c r="X365" s="92"/>
      <c r="Y365" s="92"/>
      <c r="Z365" s="92"/>
    </row>
    <row r="366" spans="1:26" ht="27.75" customHeight="1">
      <c r="A366" s="92"/>
      <c r="B366" s="106"/>
      <c r="C366" s="93"/>
      <c r="D366" s="93"/>
      <c r="E366" s="93"/>
      <c r="F366" s="93"/>
      <c r="G366" s="93"/>
      <c r="H366" s="93"/>
      <c r="I366" s="93"/>
      <c r="J366" s="93"/>
      <c r="K366" s="93"/>
      <c r="L366" s="92"/>
      <c r="M366" s="92"/>
      <c r="N366" s="92"/>
      <c r="O366" s="92"/>
      <c r="P366" s="92"/>
      <c r="Q366" s="92"/>
      <c r="R366" s="92"/>
      <c r="S366" s="92"/>
      <c r="T366" s="92"/>
      <c r="U366" s="92"/>
      <c r="V366" s="92"/>
      <c r="W366" s="92"/>
      <c r="X366" s="92"/>
      <c r="Y366" s="92"/>
      <c r="Z366" s="92"/>
    </row>
    <row r="367" spans="1:26" ht="27.75" customHeight="1">
      <c r="A367" s="92"/>
      <c r="B367" s="106"/>
      <c r="C367" s="93"/>
      <c r="D367" s="93"/>
      <c r="E367" s="93"/>
      <c r="F367" s="93"/>
      <c r="G367" s="93"/>
      <c r="H367" s="93"/>
      <c r="I367" s="93"/>
      <c r="J367" s="93"/>
      <c r="K367" s="93"/>
      <c r="L367" s="92"/>
      <c r="M367" s="92"/>
      <c r="N367" s="92"/>
      <c r="O367" s="92"/>
      <c r="P367" s="92"/>
      <c r="Q367" s="92"/>
      <c r="R367" s="92"/>
      <c r="S367" s="92"/>
      <c r="T367" s="92"/>
      <c r="U367" s="92"/>
      <c r="V367" s="92"/>
      <c r="W367" s="92"/>
      <c r="X367" s="92"/>
      <c r="Y367" s="92"/>
      <c r="Z367" s="92"/>
    </row>
    <row r="368" spans="1:26" ht="27.75" customHeight="1">
      <c r="A368" s="92"/>
      <c r="B368" s="106"/>
      <c r="C368" s="93"/>
      <c r="D368" s="93"/>
      <c r="E368" s="93"/>
      <c r="F368" s="93"/>
      <c r="G368" s="93"/>
      <c r="H368" s="93"/>
      <c r="I368" s="93"/>
      <c r="J368" s="93"/>
      <c r="K368" s="93"/>
      <c r="L368" s="92"/>
      <c r="M368" s="92"/>
      <c r="N368" s="92"/>
      <c r="O368" s="92"/>
      <c r="P368" s="92"/>
      <c r="Q368" s="92"/>
      <c r="R368" s="92"/>
      <c r="S368" s="92"/>
      <c r="T368" s="92"/>
      <c r="U368" s="92"/>
      <c r="V368" s="92"/>
      <c r="W368" s="92"/>
      <c r="X368" s="92"/>
      <c r="Y368" s="92"/>
      <c r="Z368" s="92"/>
    </row>
    <row r="369" spans="1:26" ht="27.75" customHeight="1">
      <c r="A369" s="92"/>
      <c r="B369" s="106"/>
      <c r="C369" s="93"/>
      <c r="D369" s="93"/>
      <c r="E369" s="93"/>
      <c r="F369" s="93"/>
      <c r="G369" s="93"/>
      <c r="H369" s="93"/>
      <c r="I369" s="93"/>
      <c r="J369" s="93"/>
      <c r="K369" s="93"/>
      <c r="L369" s="92"/>
      <c r="M369" s="92"/>
      <c r="N369" s="92"/>
      <c r="O369" s="92"/>
      <c r="P369" s="92"/>
      <c r="Q369" s="92"/>
      <c r="R369" s="92"/>
      <c r="S369" s="92"/>
      <c r="T369" s="92"/>
      <c r="U369" s="92"/>
      <c r="V369" s="92"/>
      <c r="W369" s="92"/>
      <c r="X369" s="92"/>
      <c r="Y369" s="92"/>
      <c r="Z369" s="92"/>
    </row>
    <row r="370" spans="1:26" ht="27.75" customHeight="1">
      <c r="A370" s="92"/>
      <c r="B370" s="106"/>
      <c r="C370" s="93"/>
      <c r="D370" s="93"/>
      <c r="E370" s="93"/>
      <c r="F370" s="93"/>
      <c r="G370" s="93"/>
      <c r="H370" s="93"/>
      <c r="I370" s="93"/>
      <c r="J370" s="93"/>
      <c r="K370" s="93"/>
      <c r="L370" s="92"/>
      <c r="M370" s="92"/>
      <c r="N370" s="92"/>
      <c r="O370" s="92"/>
      <c r="P370" s="92"/>
      <c r="Q370" s="92"/>
      <c r="R370" s="92"/>
      <c r="S370" s="92"/>
      <c r="T370" s="92"/>
      <c r="U370" s="92"/>
      <c r="V370" s="92"/>
      <c r="W370" s="92"/>
      <c r="X370" s="92"/>
      <c r="Y370" s="92"/>
      <c r="Z370" s="92"/>
    </row>
    <row r="371" spans="1:26" ht="27.75" customHeight="1">
      <c r="A371" s="92"/>
      <c r="B371" s="106"/>
      <c r="C371" s="93"/>
      <c r="D371" s="93"/>
      <c r="E371" s="93"/>
      <c r="F371" s="93"/>
      <c r="G371" s="93"/>
      <c r="H371" s="93"/>
      <c r="I371" s="93"/>
      <c r="J371" s="93"/>
      <c r="K371" s="93"/>
      <c r="L371" s="92"/>
      <c r="M371" s="92"/>
      <c r="N371" s="92"/>
      <c r="O371" s="92"/>
      <c r="P371" s="92"/>
      <c r="Q371" s="92"/>
      <c r="R371" s="92"/>
      <c r="S371" s="92"/>
      <c r="T371" s="92"/>
      <c r="U371" s="92"/>
      <c r="V371" s="92"/>
      <c r="W371" s="92"/>
      <c r="X371" s="92"/>
      <c r="Y371" s="92"/>
      <c r="Z371" s="92"/>
    </row>
    <row r="372" spans="1:26" ht="27.75" customHeight="1">
      <c r="A372" s="92"/>
      <c r="B372" s="106"/>
      <c r="C372" s="93"/>
      <c r="D372" s="93"/>
      <c r="E372" s="93"/>
      <c r="F372" s="93"/>
      <c r="G372" s="93"/>
      <c r="H372" s="93"/>
      <c r="I372" s="93"/>
      <c r="J372" s="93"/>
      <c r="K372" s="93"/>
      <c r="L372" s="92"/>
      <c r="M372" s="92"/>
      <c r="N372" s="92"/>
      <c r="O372" s="92"/>
      <c r="P372" s="92"/>
      <c r="Q372" s="92"/>
      <c r="R372" s="92"/>
      <c r="S372" s="92"/>
      <c r="T372" s="92"/>
      <c r="U372" s="92"/>
      <c r="V372" s="92"/>
      <c r="W372" s="92"/>
      <c r="X372" s="92"/>
      <c r="Y372" s="92"/>
      <c r="Z372" s="92"/>
    </row>
    <row r="373" spans="1:26" ht="27.75" customHeight="1">
      <c r="A373" s="92"/>
      <c r="B373" s="106"/>
      <c r="C373" s="93"/>
      <c r="D373" s="93"/>
      <c r="E373" s="93"/>
      <c r="F373" s="93"/>
      <c r="G373" s="93"/>
      <c r="H373" s="93"/>
      <c r="I373" s="93"/>
      <c r="J373" s="93"/>
      <c r="K373" s="93"/>
      <c r="L373" s="92"/>
      <c r="M373" s="92"/>
      <c r="N373" s="92"/>
      <c r="O373" s="92"/>
      <c r="P373" s="92"/>
      <c r="Q373" s="92"/>
      <c r="R373" s="92"/>
      <c r="S373" s="92"/>
      <c r="T373" s="92"/>
      <c r="U373" s="92"/>
      <c r="V373" s="92"/>
      <c r="W373" s="92"/>
      <c r="X373" s="92"/>
      <c r="Y373" s="92"/>
      <c r="Z373" s="92"/>
    </row>
    <row r="374" spans="1:26" ht="27.75" customHeight="1">
      <c r="A374" s="92"/>
      <c r="B374" s="106"/>
      <c r="C374" s="93"/>
      <c r="D374" s="93"/>
      <c r="E374" s="93"/>
      <c r="F374" s="93"/>
      <c r="G374" s="93"/>
      <c r="H374" s="93"/>
      <c r="I374" s="93"/>
      <c r="J374" s="93"/>
      <c r="K374" s="93"/>
      <c r="L374" s="92"/>
      <c r="M374" s="92"/>
      <c r="N374" s="92"/>
      <c r="O374" s="92"/>
      <c r="P374" s="92"/>
      <c r="Q374" s="92"/>
      <c r="R374" s="92"/>
      <c r="S374" s="92"/>
      <c r="T374" s="92"/>
      <c r="U374" s="92"/>
      <c r="V374" s="92"/>
      <c r="W374" s="92"/>
      <c r="X374" s="92"/>
      <c r="Y374" s="92"/>
      <c r="Z374" s="92"/>
    </row>
    <row r="375" spans="1:26" ht="27.75" customHeight="1">
      <c r="A375" s="92"/>
      <c r="B375" s="106"/>
      <c r="C375" s="93"/>
      <c r="D375" s="93"/>
      <c r="E375" s="93"/>
      <c r="F375" s="93"/>
      <c r="G375" s="93"/>
      <c r="H375" s="93"/>
      <c r="I375" s="93"/>
      <c r="J375" s="93"/>
      <c r="K375" s="93"/>
      <c r="L375" s="92"/>
      <c r="M375" s="92"/>
      <c r="N375" s="92"/>
      <c r="O375" s="92"/>
      <c r="P375" s="92"/>
      <c r="Q375" s="92"/>
      <c r="R375" s="92"/>
      <c r="S375" s="92"/>
      <c r="T375" s="92"/>
      <c r="U375" s="92"/>
      <c r="V375" s="92"/>
      <c r="W375" s="92"/>
      <c r="X375" s="92"/>
      <c r="Y375" s="92"/>
      <c r="Z375" s="92"/>
    </row>
    <row r="376" spans="1:26" ht="27.75" customHeight="1">
      <c r="A376" s="92"/>
      <c r="B376" s="106"/>
      <c r="C376" s="93"/>
      <c r="D376" s="93"/>
      <c r="E376" s="93"/>
      <c r="F376" s="93"/>
      <c r="G376" s="93"/>
      <c r="H376" s="93"/>
      <c r="I376" s="93"/>
      <c r="J376" s="93"/>
      <c r="K376" s="93"/>
      <c r="L376" s="92"/>
      <c r="M376" s="92"/>
      <c r="N376" s="92"/>
      <c r="O376" s="92"/>
      <c r="P376" s="92"/>
      <c r="Q376" s="92"/>
      <c r="R376" s="92"/>
      <c r="S376" s="92"/>
      <c r="T376" s="92"/>
      <c r="U376" s="92"/>
      <c r="V376" s="92"/>
      <c r="W376" s="92"/>
      <c r="X376" s="92"/>
      <c r="Y376" s="92"/>
      <c r="Z376" s="92"/>
    </row>
    <row r="377" spans="1:26" ht="27.75" customHeight="1">
      <c r="A377" s="92"/>
      <c r="B377" s="106"/>
      <c r="C377" s="93"/>
      <c r="D377" s="93"/>
      <c r="E377" s="93"/>
      <c r="F377" s="93"/>
      <c r="G377" s="93"/>
      <c r="H377" s="93"/>
      <c r="I377" s="93"/>
      <c r="J377" s="93"/>
      <c r="K377" s="93"/>
      <c r="L377" s="92"/>
      <c r="M377" s="92"/>
      <c r="N377" s="92"/>
      <c r="O377" s="92"/>
      <c r="P377" s="92"/>
      <c r="Q377" s="92"/>
      <c r="R377" s="92"/>
      <c r="S377" s="92"/>
      <c r="T377" s="92"/>
      <c r="U377" s="92"/>
      <c r="V377" s="92"/>
      <c r="W377" s="92"/>
      <c r="X377" s="92"/>
      <c r="Y377" s="92"/>
      <c r="Z377" s="92"/>
    </row>
    <row r="378" spans="1:26" ht="27.75" customHeight="1">
      <c r="A378" s="92"/>
      <c r="B378" s="106"/>
      <c r="C378" s="93"/>
      <c r="D378" s="93"/>
      <c r="E378" s="93"/>
      <c r="F378" s="93"/>
      <c r="G378" s="93"/>
      <c r="H378" s="93"/>
      <c r="I378" s="93"/>
      <c r="J378" s="93"/>
      <c r="K378" s="93"/>
      <c r="L378" s="92"/>
      <c r="M378" s="92"/>
      <c r="N378" s="92"/>
      <c r="O378" s="92"/>
      <c r="P378" s="92"/>
      <c r="Q378" s="92"/>
      <c r="R378" s="92"/>
      <c r="S378" s="92"/>
      <c r="T378" s="92"/>
      <c r="U378" s="92"/>
      <c r="V378" s="92"/>
      <c r="W378" s="92"/>
      <c r="X378" s="92"/>
      <c r="Y378" s="92"/>
      <c r="Z378" s="92"/>
    </row>
    <row r="379" spans="1:26" ht="27.75" customHeight="1">
      <c r="A379" s="92"/>
      <c r="B379" s="106"/>
      <c r="C379" s="93"/>
      <c r="D379" s="93"/>
      <c r="E379" s="93"/>
      <c r="F379" s="93"/>
      <c r="G379" s="93"/>
      <c r="H379" s="93"/>
      <c r="I379" s="93"/>
      <c r="J379" s="93"/>
      <c r="K379" s="93"/>
      <c r="L379" s="92"/>
      <c r="M379" s="92"/>
      <c r="N379" s="92"/>
      <c r="O379" s="92"/>
      <c r="P379" s="92"/>
      <c r="Q379" s="92"/>
      <c r="R379" s="92"/>
      <c r="S379" s="92"/>
      <c r="T379" s="92"/>
      <c r="U379" s="92"/>
      <c r="V379" s="92"/>
      <c r="W379" s="92"/>
      <c r="X379" s="92"/>
      <c r="Y379" s="92"/>
      <c r="Z379" s="92"/>
    </row>
    <row r="380" spans="1:26" ht="27.75" customHeight="1">
      <c r="A380" s="92"/>
      <c r="B380" s="106"/>
      <c r="C380" s="93"/>
      <c r="D380" s="93"/>
      <c r="E380" s="93"/>
      <c r="F380" s="93"/>
      <c r="G380" s="93"/>
      <c r="H380" s="93"/>
      <c r="I380" s="93"/>
      <c r="J380" s="93"/>
      <c r="K380" s="93"/>
      <c r="L380" s="92"/>
      <c r="M380" s="92"/>
      <c r="N380" s="92"/>
      <c r="O380" s="92"/>
      <c r="P380" s="92"/>
      <c r="Q380" s="92"/>
      <c r="R380" s="92"/>
      <c r="S380" s="92"/>
      <c r="T380" s="92"/>
      <c r="U380" s="92"/>
      <c r="V380" s="92"/>
      <c r="W380" s="92"/>
      <c r="X380" s="92"/>
      <c r="Y380" s="92"/>
      <c r="Z380" s="92"/>
    </row>
    <row r="381" spans="1:26" ht="27.75" customHeight="1">
      <c r="A381" s="92"/>
      <c r="B381" s="106"/>
      <c r="C381" s="93"/>
      <c r="D381" s="93"/>
      <c r="E381" s="93"/>
      <c r="F381" s="93"/>
      <c r="G381" s="93"/>
      <c r="H381" s="93"/>
      <c r="I381" s="93"/>
      <c r="J381" s="93"/>
      <c r="K381" s="93"/>
      <c r="L381" s="92"/>
      <c r="M381" s="92"/>
      <c r="N381" s="92"/>
      <c r="O381" s="92"/>
      <c r="P381" s="92"/>
      <c r="Q381" s="92"/>
      <c r="R381" s="92"/>
      <c r="S381" s="92"/>
      <c r="T381" s="92"/>
      <c r="U381" s="92"/>
      <c r="V381" s="92"/>
      <c r="W381" s="92"/>
      <c r="X381" s="92"/>
      <c r="Y381" s="92"/>
      <c r="Z381" s="92"/>
    </row>
    <row r="382" spans="1:26" ht="27.75" customHeight="1">
      <c r="A382" s="92"/>
      <c r="B382" s="106"/>
      <c r="C382" s="93"/>
      <c r="D382" s="93"/>
      <c r="E382" s="93"/>
      <c r="F382" s="93"/>
      <c r="G382" s="93"/>
      <c r="H382" s="93"/>
      <c r="I382" s="93"/>
      <c r="J382" s="93"/>
      <c r="K382" s="93"/>
      <c r="L382" s="92"/>
      <c r="M382" s="92"/>
      <c r="N382" s="92"/>
      <c r="O382" s="92"/>
      <c r="P382" s="92"/>
      <c r="Q382" s="92"/>
      <c r="R382" s="92"/>
      <c r="S382" s="92"/>
      <c r="T382" s="92"/>
      <c r="U382" s="92"/>
      <c r="V382" s="92"/>
      <c r="W382" s="92"/>
      <c r="X382" s="92"/>
      <c r="Y382" s="92"/>
      <c r="Z382" s="92"/>
    </row>
    <row r="383" spans="1:26" ht="27.75" customHeight="1">
      <c r="A383" s="92"/>
      <c r="B383" s="106"/>
      <c r="C383" s="93"/>
      <c r="D383" s="93"/>
      <c r="E383" s="93"/>
      <c r="F383" s="93"/>
      <c r="G383" s="93"/>
      <c r="H383" s="93"/>
      <c r="I383" s="93"/>
      <c r="J383" s="93"/>
      <c r="K383" s="93"/>
      <c r="L383" s="92"/>
      <c r="M383" s="92"/>
      <c r="N383" s="92"/>
      <c r="O383" s="92"/>
      <c r="P383" s="92"/>
      <c r="Q383" s="92"/>
      <c r="R383" s="92"/>
      <c r="S383" s="92"/>
      <c r="T383" s="92"/>
      <c r="U383" s="92"/>
      <c r="V383" s="92"/>
      <c r="W383" s="92"/>
      <c r="X383" s="92"/>
      <c r="Y383" s="92"/>
      <c r="Z383" s="92"/>
    </row>
    <row r="384" spans="1:26" ht="27.75" customHeight="1">
      <c r="A384" s="92"/>
      <c r="B384" s="106"/>
      <c r="C384" s="93"/>
      <c r="D384" s="93"/>
      <c r="E384" s="93"/>
      <c r="F384" s="93"/>
      <c r="G384" s="93"/>
      <c r="H384" s="93"/>
      <c r="I384" s="93"/>
      <c r="J384" s="93"/>
      <c r="K384" s="93"/>
      <c r="L384" s="92"/>
      <c r="M384" s="92"/>
      <c r="N384" s="92"/>
      <c r="O384" s="92"/>
      <c r="P384" s="92"/>
      <c r="Q384" s="92"/>
      <c r="R384" s="92"/>
      <c r="S384" s="92"/>
      <c r="T384" s="92"/>
      <c r="U384" s="92"/>
      <c r="V384" s="92"/>
      <c r="W384" s="92"/>
      <c r="X384" s="92"/>
      <c r="Y384" s="92"/>
      <c r="Z384" s="92"/>
    </row>
    <row r="385" spans="1:26" ht="27.75" customHeight="1">
      <c r="A385" s="92"/>
      <c r="B385" s="106"/>
      <c r="C385" s="93"/>
      <c r="D385" s="93"/>
      <c r="E385" s="93"/>
      <c r="F385" s="93"/>
      <c r="G385" s="93"/>
      <c r="H385" s="93"/>
      <c r="I385" s="93"/>
      <c r="J385" s="93"/>
      <c r="K385" s="93"/>
      <c r="L385" s="92"/>
      <c r="M385" s="92"/>
      <c r="N385" s="92"/>
      <c r="O385" s="92"/>
      <c r="P385" s="92"/>
      <c r="Q385" s="92"/>
      <c r="R385" s="92"/>
      <c r="S385" s="92"/>
      <c r="T385" s="92"/>
      <c r="U385" s="92"/>
      <c r="V385" s="92"/>
      <c r="W385" s="92"/>
      <c r="X385" s="92"/>
      <c r="Y385" s="92"/>
      <c r="Z385" s="92"/>
    </row>
    <row r="386" spans="1:26" ht="27.75" customHeight="1">
      <c r="A386" s="92"/>
      <c r="B386" s="106"/>
      <c r="C386" s="93"/>
      <c r="D386" s="93"/>
      <c r="E386" s="93"/>
      <c r="F386" s="93"/>
      <c r="G386" s="93"/>
      <c r="H386" s="93"/>
      <c r="I386" s="93"/>
      <c r="J386" s="93"/>
      <c r="K386" s="93"/>
      <c r="L386" s="92"/>
      <c r="M386" s="92"/>
      <c r="N386" s="92"/>
      <c r="O386" s="92"/>
      <c r="P386" s="92"/>
      <c r="Q386" s="92"/>
      <c r="R386" s="92"/>
      <c r="S386" s="92"/>
      <c r="T386" s="92"/>
      <c r="U386" s="92"/>
      <c r="V386" s="92"/>
      <c r="W386" s="92"/>
      <c r="X386" s="92"/>
      <c r="Y386" s="92"/>
      <c r="Z386" s="92"/>
    </row>
    <row r="387" spans="1:26" ht="27.75" customHeight="1">
      <c r="A387" s="92"/>
      <c r="B387" s="106"/>
      <c r="C387" s="93"/>
      <c r="D387" s="93"/>
      <c r="E387" s="93"/>
      <c r="F387" s="93"/>
      <c r="G387" s="93"/>
      <c r="H387" s="93"/>
      <c r="I387" s="93"/>
      <c r="J387" s="93"/>
      <c r="K387" s="93"/>
      <c r="L387" s="92"/>
      <c r="M387" s="92"/>
      <c r="N387" s="92"/>
      <c r="O387" s="92"/>
      <c r="P387" s="92"/>
      <c r="Q387" s="92"/>
      <c r="R387" s="92"/>
      <c r="S387" s="92"/>
      <c r="T387" s="92"/>
      <c r="U387" s="92"/>
      <c r="V387" s="92"/>
      <c r="W387" s="92"/>
      <c r="X387" s="92"/>
      <c r="Y387" s="92"/>
      <c r="Z387" s="92"/>
    </row>
    <row r="388" spans="1:26" ht="27.75" customHeight="1">
      <c r="A388" s="92"/>
      <c r="B388" s="106"/>
      <c r="C388" s="93"/>
      <c r="D388" s="93"/>
      <c r="E388" s="93"/>
      <c r="F388" s="93"/>
      <c r="G388" s="93"/>
      <c r="H388" s="93"/>
      <c r="I388" s="93"/>
      <c r="J388" s="93"/>
      <c r="K388" s="93"/>
      <c r="L388" s="92"/>
      <c r="M388" s="92"/>
      <c r="N388" s="92"/>
      <c r="O388" s="92"/>
      <c r="P388" s="92"/>
      <c r="Q388" s="92"/>
      <c r="R388" s="92"/>
      <c r="S388" s="92"/>
      <c r="T388" s="92"/>
      <c r="U388" s="92"/>
      <c r="V388" s="92"/>
      <c r="W388" s="92"/>
      <c r="X388" s="92"/>
      <c r="Y388" s="92"/>
      <c r="Z388" s="92"/>
    </row>
    <row r="389" spans="1:26" ht="27.75" customHeight="1">
      <c r="A389" s="92"/>
      <c r="B389" s="106"/>
      <c r="C389" s="93"/>
      <c r="D389" s="93"/>
      <c r="E389" s="93"/>
      <c r="F389" s="93"/>
      <c r="G389" s="93"/>
      <c r="H389" s="93"/>
      <c r="I389" s="93"/>
      <c r="J389" s="93"/>
      <c r="K389" s="93"/>
      <c r="L389" s="92"/>
      <c r="M389" s="92"/>
      <c r="N389" s="92"/>
      <c r="O389" s="92"/>
      <c r="P389" s="92"/>
      <c r="Q389" s="92"/>
      <c r="R389" s="92"/>
      <c r="S389" s="92"/>
      <c r="T389" s="92"/>
      <c r="U389" s="92"/>
      <c r="V389" s="92"/>
      <c r="W389" s="92"/>
      <c r="X389" s="92"/>
      <c r="Y389" s="92"/>
      <c r="Z389" s="92"/>
    </row>
    <row r="390" spans="1:26" ht="27.75" customHeight="1">
      <c r="A390" s="92"/>
      <c r="B390" s="106"/>
      <c r="C390" s="93"/>
      <c r="D390" s="93"/>
      <c r="E390" s="93"/>
      <c r="F390" s="93"/>
      <c r="G390" s="93"/>
      <c r="H390" s="93"/>
      <c r="I390" s="93"/>
      <c r="J390" s="93"/>
      <c r="K390" s="93"/>
      <c r="L390" s="92"/>
      <c r="M390" s="92"/>
      <c r="N390" s="92"/>
      <c r="O390" s="92"/>
      <c r="P390" s="92"/>
      <c r="Q390" s="92"/>
      <c r="R390" s="92"/>
      <c r="S390" s="92"/>
      <c r="T390" s="92"/>
      <c r="U390" s="92"/>
      <c r="V390" s="92"/>
      <c r="W390" s="92"/>
      <c r="X390" s="92"/>
      <c r="Y390" s="92"/>
      <c r="Z390" s="92"/>
    </row>
    <row r="391" spans="1:26" ht="27.75" customHeight="1">
      <c r="A391" s="92"/>
      <c r="B391" s="106"/>
      <c r="C391" s="93"/>
      <c r="D391" s="93"/>
      <c r="E391" s="93"/>
      <c r="F391" s="93"/>
      <c r="G391" s="93"/>
      <c r="H391" s="93"/>
      <c r="I391" s="93"/>
      <c r="J391" s="93"/>
      <c r="K391" s="93"/>
      <c r="L391" s="92"/>
      <c r="M391" s="92"/>
      <c r="N391" s="92"/>
      <c r="O391" s="92"/>
      <c r="P391" s="92"/>
      <c r="Q391" s="92"/>
      <c r="R391" s="92"/>
      <c r="S391" s="92"/>
      <c r="T391" s="92"/>
      <c r="U391" s="92"/>
      <c r="V391" s="92"/>
      <c r="W391" s="92"/>
      <c r="X391" s="92"/>
      <c r="Y391" s="92"/>
      <c r="Z391" s="92"/>
    </row>
    <row r="392" spans="1:26" ht="27.75" customHeight="1">
      <c r="A392" s="92"/>
      <c r="B392" s="106"/>
      <c r="C392" s="93"/>
      <c r="D392" s="93"/>
      <c r="E392" s="93"/>
      <c r="F392" s="93"/>
      <c r="G392" s="93"/>
      <c r="H392" s="93"/>
      <c r="I392" s="93"/>
      <c r="J392" s="93"/>
      <c r="K392" s="93"/>
      <c r="L392" s="92"/>
      <c r="M392" s="92"/>
      <c r="N392" s="92"/>
      <c r="O392" s="92"/>
      <c r="P392" s="92"/>
      <c r="Q392" s="92"/>
      <c r="R392" s="92"/>
      <c r="S392" s="92"/>
      <c r="T392" s="92"/>
      <c r="U392" s="92"/>
      <c r="V392" s="92"/>
      <c r="W392" s="92"/>
      <c r="X392" s="92"/>
      <c r="Y392" s="92"/>
      <c r="Z392" s="92"/>
    </row>
    <row r="393" spans="1:26" ht="27.75" customHeight="1">
      <c r="A393" s="92"/>
      <c r="B393" s="106"/>
      <c r="C393" s="93"/>
      <c r="D393" s="93"/>
      <c r="E393" s="93"/>
      <c r="F393" s="93"/>
      <c r="G393" s="93"/>
      <c r="H393" s="93"/>
      <c r="I393" s="93"/>
      <c r="J393" s="93"/>
      <c r="K393" s="93"/>
      <c r="L393" s="92"/>
      <c r="M393" s="92"/>
      <c r="N393" s="92"/>
      <c r="O393" s="92"/>
      <c r="P393" s="92"/>
      <c r="Q393" s="92"/>
      <c r="R393" s="92"/>
      <c r="S393" s="92"/>
      <c r="T393" s="92"/>
      <c r="U393" s="92"/>
      <c r="V393" s="92"/>
      <c r="W393" s="92"/>
      <c r="X393" s="92"/>
      <c r="Y393" s="92"/>
      <c r="Z393" s="92"/>
    </row>
    <row r="394" spans="1:26" ht="27.75" customHeight="1">
      <c r="A394" s="92"/>
      <c r="B394" s="106"/>
      <c r="C394" s="93"/>
      <c r="D394" s="93"/>
      <c r="E394" s="93"/>
      <c r="F394" s="93"/>
      <c r="G394" s="93"/>
      <c r="H394" s="93"/>
      <c r="I394" s="93"/>
      <c r="J394" s="93"/>
      <c r="K394" s="93"/>
      <c r="L394" s="92"/>
      <c r="M394" s="92"/>
      <c r="N394" s="92"/>
      <c r="O394" s="92"/>
      <c r="P394" s="92"/>
      <c r="Q394" s="92"/>
      <c r="R394" s="92"/>
      <c r="S394" s="92"/>
      <c r="T394" s="92"/>
      <c r="U394" s="92"/>
      <c r="V394" s="92"/>
      <c r="W394" s="92"/>
      <c r="X394" s="92"/>
      <c r="Y394" s="92"/>
      <c r="Z394" s="92"/>
    </row>
    <row r="395" spans="1:26" ht="27.75" customHeight="1">
      <c r="A395" s="92"/>
      <c r="B395" s="106"/>
      <c r="C395" s="93"/>
      <c r="D395" s="93"/>
      <c r="E395" s="93"/>
      <c r="F395" s="93"/>
      <c r="G395" s="93"/>
      <c r="H395" s="93"/>
      <c r="I395" s="93"/>
      <c r="J395" s="93"/>
      <c r="K395" s="93"/>
      <c r="L395" s="92"/>
      <c r="M395" s="92"/>
      <c r="N395" s="92"/>
      <c r="O395" s="92"/>
      <c r="P395" s="92"/>
      <c r="Q395" s="92"/>
      <c r="R395" s="92"/>
      <c r="S395" s="92"/>
      <c r="T395" s="92"/>
      <c r="U395" s="92"/>
      <c r="V395" s="92"/>
      <c r="W395" s="92"/>
      <c r="X395" s="92"/>
      <c r="Y395" s="92"/>
      <c r="Z395" s="92"/>
    </row>
    <row r="396" spans="1:26" ht="27.75" customHeight="1">
      <c r="A396" s="92"/>
      <c r="B396" s="106"/>
      <c r="C396" s="93"/>
      <c r="D396" s="93"/>
      <c r="E396" s="93"/>
      <c r="F396" s="93"/>
      <c r="G396" s="93"/>
      <c r="H396" s="93"/>
      <c r="I396" s="93"/>
      <c r="J396" s="93"/>
      <c r="K396" s="93"/>
      <c r="L396" s="92"/>
      <c r="M396" s="92"/>
      <c r="N396" s="92"/>
      <c r="O396" s="92"/>
      <c r="P396" s="92"/>
      <c r="Q396" s="92"/>
      <c r="R396" s="92"/>
      <c r="S396" s="92"/>
      <c r="T396" s="92"/>
      <c r="U396" s="92"/>
      <c r="V396" s="92"/>
      <c r="W396" s="92"/>
      <c r="X396" s="92"/>
      <c r="Y396" s="92"/>
      <c r="Z396" s="92"/>
    </row>
    <row r="397" spans="1:26" ht="27.75" customHeight="1">
      <c r="A397" s="92"/>
      <c r="B397" s="106"/>
      <c r="C397" s="93"/>
      <c r="D397" s="93"/>
      <c r="E397" s="93"/>
      <c r="F397" s="93"/>
      <c r="G397" s="93"/>
      <c r="H397" s="93"/>
      <c r="I397" s="93"/>
      <c r="J397" s="93"/>
      <c r="K397" s="93"/>
      <c r="L397" s="92"/>
      <c r="M397" s="92"/>
      <c r="N397" s="92"/>
      <c r="O397" s="92"/>
      <c r="P397" s="92"/>
      <c r="Q397" s="92"/>
      <c r="R397" s="92"/>
      <c r="S397" s="92"/>
      <c r="T397" s="92"/>
      <c r="U397" s="92"/>
      <c r="V397" s="92"/>
      <c r="W397" s="92"/>
      <c r="X397" s="92"/>
      <c r="Y397" s="92"/>
      <c r="Z397" s="92"/>
    </row>
    <row r="398" spans="1:26" ht="27.75" customHeight="1">
      <c r="A398" s="92"/>
      <c r="B398" s="106"/>
      <c r="C398" s="93"/>
      <c r="D398" s="93"/>
      <c r="E398" s="93"/>
      <c r="F398" s="93"/>
      <c r="G398" s="93"/>
      <c r="H398" s="93"/>
      <c r="I398" s="93"/>
      <c r="J398" s="93"/>
      <c r="K398" s="93"/>
      <c r="L398" s="92"/>
      <c r="M398" s="92"/>
      <c r="N398" s="92"/>
      <c r="O398" s="92"/>
      <c r="P398" s="92"/>
      <c r="Q398" s="92"/>
      <c r="R398" s="92"/>
      <c r="S398" s="92"/>
      <c r="T398" s="92"/>
      <c r="U398" s="92"/>
      <c r="V398" s="92"/>
      <c r="W398" s="92"/>
      <c r="X398" s="92"/>
      <c r="Y398" s="92"/>
      <c r="Z398" s="92"/>
    </row>
    <row r="399" spans="1:26" ht="27.75" customHeight="1">
      <c r="A399" s="92"/>
      <c r="B399" s="106"/>
      <c r="C399" s="93"/>
      <c r="D399" s="93"/>
      <c r="E399" s="93"/>
      <c r="F399" s="93"/>
      <c r="G399" s="93"/>
      <c r="H399" s="93"/>
      <c r="I399" s="93"/>
      <c r="J399" s="93"/>
      <c r="K399" s="93"/>
      <c r="L399" s="92"/>
      <c r="M399" s="92"/>
      <c r="N399" s="92"/>
      <c r="O399" s="92"/>
      <c r="P399" s="92"/>
      <c r="Q399" s="92"/>
      <c r="R399" s="92"/>
      <c r="S399" s="92"/>
      <c r="T399" s="92"/>
      <c r="U399" s="92"/>
      <c r="V399" s="92"/>
      <c r="W399" s="92"/>
      <c r="X399" s="92"/>
      <c r="Y399" s="92"/>
      <c r="Z399" s="92"/>
    </row>
    <row r="400" spans="1:26" ht="27.75" customHeight="1">
      <c r="A400" s="92"/>
      <c r="B400" s="106"/>
      <c r="C400" s="93"/>
      <c r="D400" s="93"/>
      <c r="E400" s="93"/>
      <c r="F400" s="93"/>
      <c r="G400" s="93"/>
      <c r="H400" s="93"/>
      <c r="I400" s="93"/>
      <c r="J400" s="93"/>
      <c r="K400" s="93"/>
      <c r="L400" s="92"/>
      <c r="M400" s="92"/>
      <c r="N400" s="92"/>
      <c r="O400" s="92"/>
      <c r="P400" s="92"/>
      <c r="Q400" s="92"/>
      <c r="R400" s="92"/>
      <c r="S400" s="92"/>
      <c r="T400" s="92"/>
      <c r="U400" s="92"/>
      <c r="V400" s="92"/>
      <c r="W400" s="92"/>
      <c r="X400" s="92"/>
      <c r="Y400" s="92"/>
      <c r="Z400" s="92"/>
    </row>
    <row r="401" spans="1:26" ht="27.75" customHeight="1">
      <c r="A401" s="92"/>
      <c r="B401" s="106"/>
      <c r="C401" s="93"/>
      <c r="D401" s="93"/>
      <c r="E401" s="93"/>
      <c r="F401" s="93"/>
      <c r="G401" s="93"/>
      <c r="H401" s="93"/>
      <c r="I401" s="93"/>
      <c r="J401" s="93"/>
      <c r="K401" s="93"/>
      <c r="L401" s="92"/>
      <c r="M401" s="92"/>
      <c r="N401" s="92"/>
      <c r="O401" s="92"/>
      <c r="P401" s="92"/>
      <c r="Q401" s="92"/>
      <c r="R401" s="92"/>
      <c r="S401" s="92"/>
      <c r="T401" s="92"/>
      <c r="U401" s="92"/>
      <c r="V401" s="92"/>
      <c r="W401" s="92"/>
      <c r="X401" s="92"/>
      <c r="Y401" s="92"/>
      <c r="Z401" s="92"/>
    </row>
    <row r="402" spans="1:26" ht="27.75" customHeight="1">
      <c r="A402" s="92"/>
      <c r="B402" s="106"/>
      <c r="C402" s="93"/>
      <c r="D402" s="93"/>
      <c r="E402" s="93"/>
      <c r="F402" s="93"/>
      <c r="G402" s="93"/>
      <c r="H402" s="93"/>
      <c r="I402" s="93"/>
      <c r="J402" s="93"/>
      <c r="K402" s="93"/>
      <c r="L402" s="92"/>
      <c r="M402" s="92"/>
      <c r="N402" s="92"/>
      <c r="O402" s="92"/>
      <c r="P402" s="92"/>
      <c r="Q402" s="92"/>
      <c r="R402" s="92"/>
      <c r="S402" s="92"/>
      <c r="T402" s="92"/>
      <c r="U402" s="92"/>
      <c r="V402" s="92"/>
      <c r="W402" s="92"/>
      <c r="X402" s="92"/>
      <c r="Y402" s="92"/>
      <c r="Z402" s="92"/>
    </row>
    <row r="403" spans="1:26" ht="27.75" customHeight="1">
      <c r="A403" s="92"/>
      <c r="B403" s="106"/>
      <c r="C403" s="93"/>
      <c r="D403" s="93"/>
      <c r="E403" s="93"/>
      <c r="F403" s="93"/>
      <c r="G403" s="93"/>
      <c r="H403" s="93"/>
      <c r="I403" s="93"/>
      <c r="J403" s="93"/>
      <c r="K403" s="93"/>
      <c r="L403" s="92"/>
      <c r="M403" s="92"/>
      <c r="N403" s="92"/>
      <c r="O403" s="92"/>
      <c r="P403" s="92"/>
      <c r="Q403" s="92"/>
      <c r="R403" s="92"/>
      <c r="S403" s="92"/>
      <c r="T403" s="92"/>
      <c r="U403" s="92"/>
      <c r="V403" s="92"/>
      <c r="W403" s="92"/>
      <c r="X403" s="92"/>
      <c r="Y403" s="92"/>
      <c r="Z403" s="92"/>
    </row>
    <row r="404" spans="1:26" ht="27.75" customHeight="1">
      <c r="A404" s="92"/>
      <c r="B404" s="106"/>
      <c r="C404" s="93"/>
      <c r="D404" s="93"/>
      <c r="E404" s="93"/>
      <c r="F404" s="93"/>
      <c r="G404" s="93"/>
      <c r="H404" s="93"/>
      <c r="I404" s="93"/>
      <c r="J404" s="93"/>
      <c r="K404" s="93"/>
      <c r="L404" s="92"/>
      <c r="M404" s="92"/>
      <c r="N404" s="92"/>
      <c r="O404" s="92"/>
      <c r="P404" s="92"/>
      <c r="Q404" s="92"/>
      <c r="R404" s="92"/>
      <c r="S404" s="92"/>
      <c r="T404" s="92"/>
      <c r="U404" s="92"/>
      <c r="V404" s="92"/>
      <c r="W404" s="92"/>
      <c r="X404" s="92"/>
      <c r="Y404" s="92"/>
      <c r="Z404" s="92"/>
    </row>
    <row r="405" spans="1:26" ht="27.75" customHeight="1">
      <c r="A405" s="92"/>
      <c r="B405" s="106"/>
      <c r="C405" s="93"/>
      <c r="D405" s="93"/>
      <c r="E405" s="93"/>
      <c r="F405" s="93"/>
      <c r="G405" s="93"/>
      <c r="H405" s="93"/>
      <c r="I405" s="93"/>
      <c r="J405" s="93"/>
      <c r="K405" s="93"/>
      <c r="L405" s="92"/>
      <c r="M405" s="92"/>
      <c r="N405" s="92"/>
      <c r="O405" s="92"/>
      <c r="P405" s="92"/>
      <c r="Q405" s="92"/>
      <c r="R405" s="92"/>
      <c r="S405" s="92"/>
      <c r="T405" s="92"/>
      <c r="U405" s="92"/>
      <c r="V405" s="92"/>
      <c r="W405" s="92"/>
      <c r="X405" s="92"/>
      <c r="Y405" s="92"/>
      <c r="Z405" s="92"/>
    </row>
    <row r="406" spans="1:26" ht="27.75" customHeight="1">
      <c r="A406" s="92"/>
      <c r="B406" s="106"/>
      <c r="C406" s="93"/>
      <c r="D406" s="93"/>
      <c r="E406" s="93"/>
      <c r="F406" s="93"/>
      <c r="G406" s="93"/>
      <c r="H406" s="93"/>
      <c r="I406" s="93"/>
      <c r="J406" s="93"/>
      <c r="K406" s="93"/>
      <c r="L406" s="92"/>
      <c r="M406" s="92"/>
      <c r="N406" s="92"/>
      <c r="O406" s="92"/>
      <c r="P406" s="92"/>
      <c r="Q406" s="92"/>
      <c r="R406" s="92"/>
      <c r="S406" s="92"/>
      <c r="T406" s="92"/>
      <c r="U406" s="92"/>
      <c r="V406" s="92"/>
      <c r="W406" s="92"/>
      <c r="X406" s="92"/>
      <c r="Y406" s="92"/>
      <c r="Z406" s="92"/>
    </row>
    <row r="407" spans="1:26" ht="27.75" customHeight="1">
      <c r="A407" s="92"/>
      <c r="B407" s="106"/>
      <c r="C407" s="93"/>
      <c r="D407" s="93"/>
      <c r="E407" s="93"/>
      <c r="F407" s="93"/>
      <c r="G407" s="93"/>
      <c r="H407" s="93"/>
      <c r="I407" s="93"/>
      <c r="J407" s="93"/>
      <c r="K407" s="93"/>
      <c r="L407" s="92"/>
      <c r="M407" s="92"/>
      <c r="N407" s="92"/>
      <c r="O407" s="92"/>
      <c r="P407" s="92"/>
      <c r="Q407" s="92"/>
      <c r="R407" s="92"/>
      <c r="S407" s="92"/>
      <c r="T407" s="92"/>
      <c r="U407" s="92"/>
      <c r="V407" s="92"/>
      <c r="W407" s="92"/>
      <c r="X407" s="92"/>
      <c r="Y407" s="92"/>
      <c r="Z407" s="92"/>
    </row>
    <row r="408" spans="1:26" ht="27.75" customHeight="1">
      <c r="A408" s="92"/>
      <c r="B408" s="106"/>
      <c r="C408" s="93"/>
      <c r="D408" s="93"/>
      <c r="E408" s="93"/>
      <c r="F408" s="93"/>
      <c r="G408" s="93"/>
      <c r="H408" s="93"/>
      <c r="I408" s="93"/>
      <c r="J408" s="93"/>
      <c r="K408" s="93"/>
      <c r="L408" s="92"/>
      <c r="M408" s="92"/>
      <c r="N408" s="92"/>
      <c r="O408" s="92"/>
      <c r="P408" s="92"/>
      <c r="Q408" s="92"/>
      <c r="R408" s="92"/>
      <c r="S408" s="92"/>
      <c r="T408" s="92"/>
      <c r="U408" s="92"/>
      <c r="V408" s="92"/>
      <c r="W408" s="92"/>
      <c r="X408" s="92"/>
      <c r="Y408" s="92"/>
      <c r="Z408" s="92"/>
    </row>
    <row r="409" spans="1:26" ht="27.75" customHeight="1">
      <c r="A409" s="92"/>
      <c r="B409" s="106"/>
      <c r="C409" s="93"/>
      <c r="D409" s="93"/>
      <c r="E409" s="93"/>
      <c r="F409" s="93"/>
      <c r="G409" s="93"/>
      <c r="H409" s="93"/>
      <c r="I409" s="93"/>
      <c r="J409" s="93"/>
      <c r="K409" s="93"/>
      <c r="L409" s="92"/>
      <c r="M409" s="92"/>
      <c r="N409" s="92"/>
      <c r="O409" s="92"/>
      <c r="P409" s="92"/>
      <c r="Q409" s="92"/>
      <c r="R409" s="92"/>
      <c r="S409" s="92"/>
      <c r="T409" s="92"/>
      <c r="U409" s="92"/>
      <c r="V409" s="92"/>
      <c r="W409" s="92"/>
      <c r="X409" s="92"/>
      <c r="Y409" s="92"/>
      <c r="Z409" s="92"/>
    </row>
    <row r="410" spans="1:26" ht="27.75" customHeight="1">
      <c r="A410" s="92"/>
      <c r="B410" s="106"/>
      <c r="C410" s="93"/>
      <c r="D410" s="93"/>
      <c r="E410" s="93"/>
      <c r="F410" s="93"/>
      <c r="G410" s="93"/>
      <c r="H410" s="93"/>
      <c r="I410" s="93"/>
      <c r="J410" s="93"/>
      <c r="K410" s="93"/>
      <c r="L410" s="92"/>
      <c r="M410" s="92"/>
      <c r="N410" s="92"/>
      <c r="O410" s="92"/>
      <c r="P410" s="92"/>
      <c r="Q410" s="92"/>
      <c r="R410" s="92"/>
      <c r="S410" s="92"/>
      <c r="T410" s="92"/>
      <c r="U410" s="92"/>
      <c r="V410" s="92"/>
      <c r="W410" s="92"/>
      <c r="X410" s="92"/>
      <c r="Y410" s="92"/>
      <c r="Z410" s="92"/>
    </row>
    <row r="411" spans="1:26" ht="27.75" customHeight="1">
      <c r="A411" s="92"/>
      <c r="B411" s="106"/>
      <c r="C411" s="93"/>
      <c r="D411" s="93"/>
      <c r="E411" s="93"/>
      <c r="F411" s="93"/>
      <c r="G411" s="93"/>
      <c r="H411" s="93"/>
      <c r="I411" s="93"/>
      <c r="J411" s="93"/>
      <c r="K411" s="93"/>
      <c r="L411" s="92"/>
      <c r="M411" s="92"/>
      <c r="N411" s="92"/>
      <c r="O411" s="92"/>
      <c r="P411" s="92"/>
      <c r="Q411" s="92"/>
      <c r="R411" s="92"/>
      <c r="S411" s="92"/>
      <c r="T411" s="92"/>
      <c r="U411" s="92"/>
      <c r="V411" s="92"/>
      <c r="W411" s="92"/>
      <c r="X411" s="92"/>
      <c r="Y411" s="92"/>
      <c r="Z411" s="92"/>
    </row>
    <row r="412" spans="1:26" ht="27.75" customHeight="1">
      <c r="A412" s="92"/>
      <c r="B412" s="106"/>
      <c r="C412" s="93"/>
      <c r="D412" s="93"/>
      <c r="E412" s="93"/>
      <c r="F412" s="93"/>
      <c r="G412" s="93"/>
      <c r="H412" s="93"/>
      <c r="I412" s="93"/>
      <c r="J412" s="93"/>
      <c r="K412" s="93"/>
      <c r="L412" s="92"/>
      <c r="M412" s="92"/>
      <c r="N412" s="92"/>
      <c r="O412" s="92"/>
      <c r="P412" s="92"/>
      <c r="Q412" s="92"/>
      <c r="R412" s="92"/>
      <c r="S412" s="92"/>
      <c r="T412" s="92"/>
      <c r="U412" s="92"/>
      <c r="V412" s="92"/>
      <c r="W412" s="92"/>
      <c r="X412" s="92"/>
      <c r="Y412" s="92"/>
      <c r="Z412" s="92"/>
    </row>
    <row r="413" spans="1:26" ht="27.75" customHeight="1">
      <c r="A413" s="92"/>
      <c r="B413" s="106"/>
      <c r="C413" s="93"/>
      <c r="D413" s="93"/>
      <c r="E413" s="93"/>
      <c r="F413" s="93"/>
      <c r="G413" s="93"/>
      <c r="H413" s="93"/>
      <c r="I413" s="93"/>
      <c r="J413" s="93"/>
      <c r="K413" s="93"/>
      <c r="L413" s="92"/>
      <c r="M413" s="92"/>
      <c r="N413" s="92"/>
      <c r="O413" s="92"/>
      <c r="P413" s="92"/>
      <c r="Q413" s="92"/>
      <c r="R413" s="92"/>
      <c r="S413" s="92"/>
      <c r="T413" s="92"/>
      <c r="U413" s="92"/>
      <c r="V413" s="92"/>
      <c r="W413" s="92"/>
      <c r="X413" s="92"/>
      <c r="Y413" s="92"/>
      <c r="Z413" s="92"/>
    </row>
    <row r="414" spans="1:26" ht="27.75" customHeight="1">
      <c r="A414" s="92"/>
      <c r="B414" s="106"/>
      <c r="C414" s="93"/>
      <c r="D414" s="93"/>
      <c r="E414" s="93"/>
      <c r="F414" s="93"/>
      <c r="G414" s="93"/>
      <c r="H414" s="93"/>
      <c r="I414" s="93"/>
      <c r="J414" s="93"/>
      <c r="K414" s="93"/>
      <c r="L414" s="92"/>
      <c r="M414" s="92"/>
      <c r="N414" s="92"/>
      <c r="O414" s="92"/>
      <c r="P414" s="92"/>
      <c r="Q414" s="92"/>
      <c r="R414" s="92"/>
      <c r="S414" s="92"/>
      <c r="T414" s="92"/>
      <c r="U414" s="92"/>
      <c r="V414" s="92"/>
      <c r="W414" s="92"/>
      <c r="X414" s="92"/>
      <c r="Y414" s="92"/>
      <c r="Z414" s="92"/>
    </row>
    <row r="415" spans="1:26" ht="27.75" customHeight="1">
      <c r="A415" s="92"/>
      <c r="B415" s="106"/>
      <c r="C415" s="93"/>
      <c r="D415" s="93"/>
      <c r="E415" s="93"/>
      <c r="F415" s="93"/>
      <c r="G415" s="93"/>
      <c r="H415" s="93"/>
      <c r="I415" s="93"/>
      <c r="J415" s="93"/>
      <c r="K415" s="93"/>
      <c r="L415" s="92"/>
      <c r="M415" s="92"/>
      <c r="N415" s="92"/>
      <c r="O415" s="92"/>
      <c r="P415" s="92"/>
      <c r="Q415" s="92"/>
      <c r="R415" s="92"/>
      <c r="S415" s="92"/>
      <c r="T415" s="92"/>
      <c r="U415" s="92"/>
      <c r="V415" s="92"/>
      <c r="W415" s="92"/>
      <c r="X415" s="92"/>
      <c r="Y415" s="92"/>
      <c r="Z415" s="92"/>
    </row>
    <row r="416" spans="1:26" ht="27.75" customHeight="1">
      <c r="A416" s="92"/>
      <c r="B416" s="106"/>
      <c r="C416" s="93"/>
      <c r="D416" s="93"/>
      <c r="E416" s="93"/>
      <c r="F416" s="93"/>
      <c r="G416" s="93"/>
      <c r="H416" s="93"/>
      <c r="I416" s="93"/>
      <c r="J416" s="93"/>
      <c r="K416" s="93"/>
      <c r="L416" s="92"/>
      <c r="M416" s="92"/>
      <c r="N416" s="92"/>
      <c r="O416" s="92"/>
      <c r="P416" s="92"/>
      <c r="Q416" s="92"/>
      <c r="R416" s="92"/>
      <c r="S416" s="92"/>
      <c r="T416" s="92"/>
      <c r="U416" s="92"/>
      <c r="V416" s="92"/>
      <c r="W416" s="92"/>
      <c r="X416" s="92"/>
      <c r="Y416" s="92"/>
      <c r="Z416" s="92"/>
    </row>
    <row r="417" spans="1:26" ht="27.75" customHeight="1">
      <c r="A417" s="92"/>
      <c r="B417" s="106"/>
      <c r="C417" s="93"/>
      <c r="D417" s="93"/>
      <c r="E417" s="93"/>
      <c r="F417" s="93"/>
      <c r="G417" s="93"/>
      <c r="H417" s="93"/>
      <c r="I417" s="93"/>
      <c r="J417" s="93"/>
      <c r="K417" s="93"/>
      <c r="L417" s="92"/>
      <c r="M417" s="92"/>
      <c r="N417" s="92"/>
      <c r="O417" s="92"/>
      <c r="P417" s="92"/>
      <c r="Q417" s="92"/>
      <c r="R417" s="92"/>
      <c r="S417" s="92"/>
      <c r="T417" s="92"/>
      <c r="U417" s="92"/>
      <c r="V417" s="92"/>
      <c r="W417" s="92"/>
      <c r="X417" s="92"/>
      <c r="Y417" s="92"/>
      <c r="Z417" s="92"/>
    </row>
    <row r="418" spans="1:26" ht="27.75" customHeight="1">
      <c r="A418" s="92"/>
      <c r="B418" s="106"/>
      <c r="C418" s="93"/>
      <c r="D418" s="93"/>
      <c r="E418" s="93"/>
      <c r="F418" s="93"/>
      <c r="G418" s="93"/>
      <c r="H418" s="93"/>
      <c r="I418" s="93"/>
      <c r="J418" s="93"/>
      <c r="K418" s="93"/>
      <c r="L418" s="92"/>
      <c r="M418" s="92"/>
      <c r="N418" s="92"/>
      <c r="O418" s="92"/>
      <c r="P418" s="92"/>
      <c r="Q418" s="92"/>
      <c r="R418" s="92"/>
      <c r="S418" s="92"/>
      <c r="T418" s="92"/>
      <c r="U418" s="92"/>
      <c r="V418" s="92"/>
      <c r="W418" s="92"/>
      <c r="X418" s="92"/>
      <c r="Y418" s="92"/>
      <c r="Z418" s="92"/>
    </row>
    <row r="419" spans="1:26" ht="27.75" customHeight="1">
      <c r="A419" s="92"/>
      <c r="B419" s="106"/>
      <c r="C419" s="93"/>
      <c r="D419" s="93"/>
      <c r="E419" s="93"/>
      <c r="F419" s="93"/>
      <c r="G419" s="93"/>
      <c r="H419" s="93"/>
      <c r="I419" s="93"/>
      <c r="J419" s="93"/>
      <c r="K419" s="93"/>
      <c r="L419" s="92"/>
      <c r="M419" s="92"/>
      <c r="N419" s="92"/>
      <c r="O419" s="92"/>
      <c r="P419" s="92"/>
      <c r="Q419" s="92"/>
      <c r="R419" s="92"/>
      <c r="S419" s="92"/>
      <c r="T419" s="92"/>
      <c r="U419" s="92"/>
      <c r="V419" s="92"/>
      <c r="W419" s="92"/>
      <c r="X419" s="92"/>
      <c r="Y419" s="92"/>
      <c r="Z419" s="92"/>
    </row>
    <row r="420" spans="1:26" ht="27.75" customHeight="1">
      <c r="A420" s="92"/>
      <c r="B420" s="106"/>
      <c r="C420" s="93"/>
      <c r="D420" s="93"/>
      <c r="E420" s="93"/>
      <c r="F420" s="93"/>
      <c r="G420" s="93"/>
      <c r="H420" s="93"/>
      <c r="I420" s="93"/>
      <c r="J420" s="93"/>
      <c r="K420" s="93"/>
      <c r="L420" s="92"/>
      <c r="M420" s="92"/>
      <c r="N420" s="92"/>
      <c r="O420" s="92"/>
      <c r="P420" s="92"/>
      <c r="Q420" s="92"/>
      <c r="R420" s="92"/>
      <c r="S420" s="92"/>
      <c r="T420" s="92"/>
      <c r="U420" s="92"/>
      <c r="V420" s="92"/>
      <c r="W420" s="92"/>
      <c r="X420" s="92"/>
      <c r="Y420" s="92"/>
      <c r="Z420" s="92"/>
    </row>
    <row r="421" spans="1:26" ht="27.75" customHeight="1">
      <c r="A421" s="92"/>
      <c r="B421" s="106"/>
      <c r="C421" s="93"/>
      <c r="D421" s="93"/>
      <c r="E421" s="93"/>
      <c r="F421" s="93"/>
      <c r="G421" s="93"/>
      <c r="H421" s="93"/>
      <c r="I421" s="93"/>
      <c r="J421" s="93"/>
      <c r="K421" s="93"/>
      <c r="L421" s="92"/>
      <c r="M421" s="92"/>
      <c r="N421" s="92"/>
      <c r="O421" s="92"/>
      <c r="P421" s="92"/>
      <c r="Q421" s="92"/>
      <c r="R421" s="92"/>
      <c r="S421" s="92"/>
      <c r="T421" s="92"/>
      <c r="U421" s="92"/>
      <c r="V421" s="92"/>
      <c r="W421" s="92"/>
      <c r="X421" s="92"/>
      <c r="Y421" s="92"/>
      <c r="Z421" s="92"/>
    </row>
    <row r="422" spans="1:26" ht="27.75" customHeight="1">
      <c r="A422" s="92"/>
      <c r="B422" s="106"/>
      <c r="C422" s="93"/>
      <c r="D422" s="93"/>
      <c r="E422" s="93"/>
      <c r="F422" s="93"/>
      <c r="G422" s="93"/>
      <c r="H422" s="93"/>
      <c r="I422" s="93"/>
      <c r="J422" s="93"/>
      <c r="K422" s="93"/>
      <c r="L422" s="92"/>
      <c r="M422" s="92"/>
      <c r="N422" s="92"/>
      <c r="O422" s="92"/>
      <c r="P422" s="92"/>
      <c r="Q422" s="92"/>
      <c r="R422" s="92"/>
      <c r="S422" s="92"/>
      <c r="T422" s="92"/>
      <c r="U422" s="92"/>
      <c r="V422" s="92"/>
      <c r="W422" s="92"/>
      <c r="X422" s="92"/>
      <c r="Y422" s="92"/>
      <c r="Z422" s="92"/>
    </row>
    <row r="423" spans="1:26" ht="27.75" customHeight="1">
      <c r="A423" s="92"/>
      <c r="B423" s="106"/>
      <c r="C423" s="93"/>
      <c r="D423" s="93"/>
      <c r="E423" s="93"/>
      <c r="F423" s="93"/>
      <c r="G423" s="93"/>
      <c r="H423" s="93"/>
      <c r="I423" s="93"/>
      <c r="J423" s="93"/>
      <c r="K423" s="93"/>
      <c r="L423" s="92"/>
      <c r="M423" s="92"/>
      <c r="N423" s="92"/>
      <c r="O423" s="92"/>
      <c r="P423" s="92"/>
      <c r="Q423" s="92"/>
      <c r="R423" s="92"/>
      <c r="S423" s="92"/>
      <c r="T423" s="92"/>
      <c r="U423" s="92"/>
      <c r="V423" s="92"/>
      <c r="W423" s="92"/>
      <c r="X423" s="92"/>
      <c r="Y423" s="92"/>
      <c r="Z423" s="92"/>
    </row>
    <row r="424" spans="1:26" ht="27.75" customHeight="1">
      <c r="A424" s="92"/>
      <c r="B424" s="106"/>
      <c r="C424" s="93"/>
      <c r="D424" s="93"/>
      <c r="E424" s="93"/>
      <c r="F424" s="93"/>
      <c r="G424" s="93"/>
      <c r="H424" s="93"/>
      <c r="I424" s="93"/>
      <c r="J424" s="93"/>
      <c r="K424" s="93"/>
      <c r="L424" s="92"/>
      <c r="M424" s="92"/>
      <c r="N424" s="92"/>
      <c r="O424" s="92"/>
      <c r="P424" s="92"/>
      <c r="Q424" s="92"/>
      <c r="R424" s="92"/>
      <c r="S424" s="92"/>
      <c r="T424" s="92"/>
      <c r="U424" s="92"/>
      <c r="V424" s="92"/>
      <c r="W424" s="92"/>
      <c r="X424" s="92"/>
      <c r="Y424" s="92"/>
      <c r="Z424" s="92"/>
    </row>
    <row r="425" spans="1:26" ht="27.75" customHeight="1">
      <c r="A425" s="92"/>
      <c r="B425" s="106"/>
      <c r="C425" s="93"/>
      <c r="D425" s="93"/>
      <c r="E425" s="93"/>
      <c r="F425" s="93"/>
      <c r="G425" s="93"/>
      <c r="H425" s="93"/>
      <c r="I425" s="93"/>
      <c r="J425" s="93"/>
      <c r="K425" s="93"/>
      <c r="L425" s="92"/>
      <c r="M425" s="92"/>
      <c r="N425" s="92"/>
      <c r="O425" s="92"/>
      <c r="P425" s="92"/>
      <c r="Q425" s="92"/>
      <c r="R425" s="92"/>
      <c r="S425" s="92"/>
      <c r="T425" s="92"/>
      <c r="U425" s="92"/>
      <c r="V425" s="92"/>
      <c r="W425" s="92"/>
      <c r="X425" s="92"/>
      <c r="Y425" s="92"/>
      <c r="Z425" s="92"/>
    </row>
    <row r="426" spans="1:26" ht="27.75" customHeight="1">
      <c r="A426" s="92"/>
      <c r="B426" s="106"/>
      <c r="C426" s="93"/>
      <c r="D426" s="93"/>
      <c r="E426" s="93"/>
      <c r="F426" s="93"/>
      <c r="G426" s="93"/>
      <c r="H426" s="93"/>
      <c r="I426" s="93"/>
      <c r="J426" s="93"/>
      <c r="K426" s="93"/>
      <c r="L426" s="92"/>
      <c r="M426" s="92"/>
      <c r="N426" s="92"/>
      <c r="O426" s="92"/>
      <c r="P426" s="92"/>
      <c r="Q426" s="92"/>
      <c r="R426" s="92"/>
      <c r="S426" s="92"/>
      <c r="T426" s="92"/>
      <c r="U426" s="92"/>
      <c r="V426" s="92"/>
      <c r="W426" s="92"/>
      <c r="X426" s="92"/>
      <c r="Y426" s="92"/>
      <c r="Z426" s="92"/>
    </row>
    <row r="427" spans="1:26" ht="27.75" customHeight="1">
      <c r="A427" s="92"/>
      <c r="B427" s="106"/>
      <c r="C427" s="93"/>
      <c r="D427" s="93"/>
      <c r="E427" s="93"/>
      <c r="F427" s="93"/>
      <c r="G427" s="93"/>
      <c r="H427" s="93"/>
      <c r="I427" s="93"/>
      <c r="J427" s="93"/>
      <c r="K427" s="93"/>
      <c r="L427" s="92"/>
      <c r="M427" s="92"/>
      <c r="N427" s="92"/>
      <c r="O427" s="92"/>
      <c r="P427" s="92"/>
      <c r="Q427" s="92"/>
      <c r="R427" s="92"/>
      <c r="S427" s="92"/>
      <c r="T427" s="92"/>
      <c r="U427" s="92"/>
      <c r="V427" s="92"/>
      <c r="W427" s="92"/>
      <c r="X427" s="92"/>
      <c r="Y427" s="92"/>
      <c r="Z427" s="92"/>
    </row>
    <row r="428" spans="1:26" ht="27.75" customHeight="1">
      <c r="A428" s="92"/>
      <c r="B428" s="106"/>
      <c r="C428" s="93"/>
      <c r="D428" s="93"/>
      <c r="E428" s="93"/>
      <c r="F428" s="93"/>
      <c r="G428" s="93"/>
      <c r="H428" s="93"/>
      <c r="I428" s="93"/>
      <c r="J428" s="93"/>
      <c r="K428" s="93"/>
      <c r="L428" s="92"/>
      <c r="M428" s="92"/>
      <c r="N428" s="92"/>
      <c r="O428" s="92"/>
      <c r="P428" s="92"/>
      <c r="Q428" s="92"/>
      <c r="R428" s="92"/>
      <c r="S428" s="92"/>
      <c r="T428" s="92"/>
      <c r="U428" s="92"/>
      <c r="V428" s="92"/>
      <c r="W428" s="92"/>
      <c r="X428" s="92"/>
      <c r="Y428" s="92"/>
      <c r="Z428" s="92"/>
    </row>
    <row r="429" spans="1:26" ht="27.75" customHeight="1">
      <c r="A429" s="92"/>
      <c r="B429" s="106"/>
      <c r="C429" s="93"/>
      <c r="D429" s="93"/>
      <c r="E429" s="93"/>
      <c r="F429" s="93"/>
      <c r="G429" s="93"/>
      <c r="H429" s="93"/>
      <c r="I429" s="93"/>
      <c r="J429" s="93"/>
      <c r="K429" s="93"/>
      <c r="L429" s="92"/>
      <c r="M429" s="92"/>
      <c r="N429" s="92"/>
      <c r="O429" s="92"/>
      <c r="P429" s="92"/>
      <c r="Q429" s="92"/>
      <c r="R429" s="92"/>
      <c r="S429" s="92"/>
      <c r="T429" s="92"/>
      <c r="U429" s="92"/>
      <c r="V429" s="92"/>
      <c r="W429" s="92"/>
      <c r="X429" s="92"/>
      <c r="Y429" s="92"/>
      <c r="Z429" s="92"/>
    </row>
    <row r="430" spans="1:26" ht="27.75" customHeight="1">
      <c r="A430" s="92"/>
      <c r="B430" s="106"/>
      <c r="C430" s="93"/>
      <c r="D430" s="93"/>
      <c r="E430" s="93"/>
      <c r="F430" s="93"/>
      <c r="G430" s="93"/>
      <c r="H430" s="93"/>
      <c r="I430" s="93"/>
      <c r="J430" s="93"/>
      <c r="K430" s="93"/>
      <c r="L430" s="92"/>
      <c r="M430" s="92"/>
      <c r="N430" s="92"/>
      <c r="O430" s="92"/>
      <c r="P430" s="92"/>
      <c r="Q430" s="92"/>
      <c r="R430" s="92"/>
      <c r="S430" s="92"/>
      <c r="T430" s="92"/>
      <c r="U430" s="92"/>
      <c r="V430" s="92"/>
      <c r="W430" s="92"/>
      <c r="X430" s="92"/>
      <c r="Y430" s="92"/>
      <c r="Z430" s="92"/>
    </row>
    <row r="431" spans="1:26" ht="27.75" customHeight="1">
      <c r="A431" s="92"/>
      <c r="B431" s="106"/>
      <c r="C431" s="93"/>
      <c r="D431" s="93"/>
      <c r="E431" s="93"/>
      <c r="F431" s="93"/>
      <c r="G431" s="93"/>
      <c r="H431" s="93"/>
      <c r="I431" s="93"/>
      <c r="J431" s="93"/>
      <c r="K431" s="93"/>
      <c r="L431" s="92"/>
      <c r="M431" s="92"/>
      <c r="N431" s="92"/>
      <c r="O431" s="92"/>
      <c r="P431" s="92"/>
      <c r="Q431" s="92"/>
      <c r="R431" s="92"/>
      <c r="S431" s="92"/>
      <c r="T431" s="92"/>
      <c r="U431" s="92"/>
      <c r="V431" s="92"/>
      <c r="W431" s="92"/>
      <c r="X431" s="92"/>
      <c r="Y431" s="92"/>
      <c r="Z431" s="92"/>
    </row>
    <row r="432" spans="1:26" ht="27.75" customHeight="1">
      <c r="A432" s="92"/>
      <c r="B432" s="106"/>
      <c r="C432" s="93"/>
      <c r="D432" s="93"/>
      <c r="E432" s="93"/>
      <c r="F432" s="93"/>
      <c r="G432" s="93"/>
      <c r="H432" s="93"/>
      <c r="I432" s="93"/>
      <c r="J432" s="93"/>
      <c r="K432" s="93"/>
      <c r="L432" s="92"/>
      <c r="M432" s="92"/>
      <c r="N432" s="92"/>
      <c r="O432" s="92"/>
      <c r="P432" s="92"/>
      <c r="Q432" s="92"/>
      <c r="R432" s="92"/>
      <c r="S432" s="92"/>
      <c r="T432" s="92"/>
      <c r="U432" s="92"/>
      <c r="V432" s="92"/>
      <c r="W432" s="92"/>
      <c r="X432" s="92"/>
      <c r="Y432" s="92"/>
      <c r="Z432" s="92"/>
    </row>
    <row r="433" spans="1:26" ht="27.75" customHeight="1">
      <c r="A433" s="92"/>
      <c r="B433" s="106"/>
      <c r="C433" s="93"/>
      <c r="D433" s="93"/>
      <c r="E433" s="93"/>
      <c r="F433" s="93"/>
      <c r="G433" s="93"/>
      <c r="H433" s="93"/>
      <c r="I433" s="93"/>
      <c r="J433" s="93"/>
      <c r="K433" s="93"/>
      <c r="L433" s="92"/>
      <c r="M433" s="92"/>
      <c r="N433" s="92"/>
      <c r="O433" s="92"/>
      <c r="P433" s="92"/>
      <c r="Q433" s="92"/>
      <c r="R433" s="92"/>
      <c r="S433" s="92"/>
      <c r="T433" s="92"/>
      <c r="U433" s="92"/>
      <c r="V433" s="92"/>
      <c r="W433" s="92"/>
      <c r="X433" s="92"/>
      <c r="Y433" s="92"/>
      <c r="Z433" s="92"/>
    </row>
    <row r="434" spans="1:26" ht="27.75" customHeight="1">
      <c r="A434" s="92"/>
      <c r="B434" s="106"/>
      <c r="C434" s="93"/>
      <c r="D434" s="93"/>
      <c r="E434" s="93"/>
      <c r="F434" s="93"/>
      <c r="G434" s="93"/>
      <c r="H434" s="93"/>
      <c r="I434" s="93"/>
      <c r="J434" s="93"/>
      <c r="K434" s="93"/>
      <c r="L434" s="92"/>
      <c r="M434" s="92"/>
      <c r="N434" s="92"/>
      <c r="O434" s="92"/>
      <c r="P434" s="92"/>
      <c r="Q434" s="92"/>
      <c r="R434" s="92"/>
      <c r="S434" s="92"/>
      <c r="T434" s="92"/>
      <c r="U434" s="92"/>
      <c r="V434" s="92"/>
      <c r="W434" s="92"/>
      <c r="X434" s="92"/>
      <c r="Y434" s="92"/>
      <c r="Z434" s="92"/>
    </row>
    <row r="435" spans="1:26" ht="27.75" customHeight="1">
      <c r="A435" s="92"/>
      <c r="B435" s="106"/>
      <c r="C435" s="93"/>
      <c r="D435" s="93"/>
      <c r="E435" s="93"/>
      <c r="F435" s="93"/>
      <c r="G435" s="93"/>
      <c r="H435" s="93"/>
      <c r="I435" s="93"/>
      <c r="J435" s="93"/>
      <c r="K435" s="93"/>
      <c r="L435" s="92"/>
      <c r="M435" s="92"/>
      <c r="N435" s="92"/>
      <c r="O435" s="92"/>
      <c r="P435" s="92"/>
      <c r="Q435" s="92"/>
      <c r="R435" s="92"/>
      <c r="S435" s="92"/>
      <c r="T435" s="92"/>
      <c r="U435" s="92"/>
      <c r="V435" s="92"/>
      <c r="W435" s="92"/>
      <c r="X435" s="92"/>
      <c r="Y435" s="92"/>
      <c r="Z435" s="92"/>
    </row>
    <row r="436" spans="1:26" ht="27.75" customHeight="1">
      <c r="A436" s="92"/>
      <c r="B436" s="106"/>
      <c r="C436" s="93"/>
      <c r="D436" s="93"/>
      <c r="E436" s="93"/>
      <c r="F436" s="93"/>
      <c r="G436" s="93"/>
      <c r="H436" s="93"/>
      <c r="I436" s="93"/>
      <c r="J436" s="93"/>
      <c r="K436" s="93"/>
      <c r="L436" s="92"/>
      <c r="M436" s="92"/>
      <c r="N436" s="92"/>
      <c r="O436" s="92"/>
      <c r="P436" s="92"/>
      <c r="Q436" s="92"/>
      <c r="R436" s="92"/>
      <c r="S436" s="92"/>
      <c r="T436" s="92"/>
      <c r="U436" s="92"/>
      <c r="V436" s="92"/>
      <c r="W436" s="92"/>
      <c r="X436" s="92"/>
      <c r="Y436" s="92"/>
      <c r="Z436" s="92"/>
    </row>
    <row r="437" spans="1:26" ht="27.75" customHeight="1">
      <c r="A437" s="92"/>
      <c r="B437" s="106"/>
      <c r="C437" s="93"/>
      <c r="D437" s="93"/>
      <c r="E437" s="93"/>
      <c r="F437" s="93"/>
      <c r="G437" s="93"/>
      <c r="H437" s="93"/>
      <c r="I437" s="93"/>
      <c r="J437" s="93"/>
      <c r="K437" s="93"/>
      <c r="L437" s="92"/>
      <c r="M437" s="92"/>
      <c r="N437" s="92"/>
      <c r="O437" s="92"/>
      <c r="P437" s="92"/>
      <c r="Q437" s="92"/>
      <c r="R437" s="92"/>
      <c r="S437" s="92"/>
      <c r="T437" s="92"/>
      <c r="U437" s="92"/>
      <c r="V437" s="92"/>
      <c r="W437" s="92"/>
      <c r="X437" s="92"/>
      <c r="Y437" s="92"/>
      <c r="Z437" s="92"/>
    </row>
    <row r="438" spans="1:26" ht="27.75" customHeight="1">
      <c r="A438" s="92"/>
      <c r="B438" s="106"/>
      <c r="C438" s="93"/>
      <c r="D438" s="93"/>
      <c r="E438" s="93"/>
      <c r="F438" s="93"/>
      <c r="G438" s="93"/>
      <c r="H438" s="93"/>
      <c r="I438" s="93"/>
      <c r="J438" s="93"/>
      <c r="K438" s="93"/>
      <c r="L438" s="92"/>
      <c r="M438" s="92"/>
      <c r="N438" s="92"/>
      <c r="O438" s="92"/>
      <c r="P438" s="92"/>
      <c r="Q438" s="92"/>
      <c r="R438" s="92"/>
      <c r="S438" s="92"/>
      <c r="T438" s="92"/>
      <c r="U438" s="92"/>
      <c r="V438" s="92"/>
      <c r="W438" s="92"/>
      <c r="X438" s="92"/>
      <c r="Y438" s="92"/>
      <c r="Z438" s="92"/>
    </row>
    <row r="439" spans="1:26" ht="27.75" customHeight="1">
      <c r="A439" s="92"/>
      <c r="B439" s="106"/>
      <c r="C439" s="93"/>
      <c r="D439" s="93"/>
      <c r="E439" s="93"/>
      <c r="F439" s="93"/>
      <c r="G439" s="93"/>
      <c r="H439" s="93"/>
      <c r="I439" s="93"/>
      <c r="J439" s="93"/>
      <c r="K439" s="93"/>
      <c r="L439" s="92"/>
      <c r="M439" s="92"/>
      <c r="N439" s="92"/>
      <c r="O439" s="92"/>
      <c r="P439" s="92"/>
      <c r="Q439" s="92"/>
      <c r="R439" s="92"/>
      <c r="S439" s="92"/>
      <c r="T439" s="92"/>
      <c r="U439" s="92"/>
      <c r="V439" s="92"/>
      <c r="W439" s="92"/>
      <c r="X439" s="92"/>
      <c r="Y439" s="92"/>
      <c r="Z439" s="92"/>
    </row>
    <row r="440" spans="1:26" ht="27.75" customHeight="1">
      <c r="A440" s="92"/>
      <c r="B440" s="106"/>
      <c r="C440" s="93"/>
      <c r="D440" s="93"/>
      <c r="E440" s="93"/>
      <c r="F440" s="93"/>
      <c r="G440" s="93"/>
      <c r="H440" s="93"/>
      <c r="I440" s="93"/>
      <c r="J440" s="93"/>
      <c r="K440" s="93"/>
      <c r="L440" s="92"/>
      <c r="M440" s="92"/>
      <c r="N440" s="92"/>
      <c r="O440" s="92"/>
      <c r="P440" s="92"/>
      <c r="Q440" s="92"/>
      <c r="R440" s="92"/>
      <c r="S440" s="92"/>
      <c r="T440" s="92"/>
      <c r="U440" s="92"/>
      <c r="V440" s="92"/>
      <c r="W440" s="92"/>
      <c r="X440" s="92"/>
      <c r="Y440" s="92"/>
      <c r="Z440" s="92"/>
    </row>
    <row r="441" spans="1:26" ht="27.75" customHeight="1">
      <c r="A441" s="92"/>
      <c r="B441" s="106"/>
      <c r="C441" s="93"/>
      <c r="D441" s="93"/>
      <c r="E441" s="93"/>
      <c r="F441" s="93"/>
      <c r="G441" s="93"/>
      <c r="H441" s="93"/>
      <c r="I441" s="93"/>
      <c r="J441" s="93"/>
      <c r="K441" s="93"/>
      <c r="L441" s="92"/>
      <c r="M441" s="92"/>
      <c r="N441" s="92"/>
      <c r="O441" s="92"/>
      <c r="P441" s="92"/>
      <c r="Q441" s="92"/>
      <c r="R441" s="92"/>
      <c r="S441" s="92"/>
      <c r="T441" s="92"/>
      <c r="U441" s="92"/>
      <c r="V441" s="92"/>
      <c r="W441" s="92"/>
      <c r="X441" s="92"/>
      <c r="Y441" s="92"/>
      <c r="Z441" s="92"/>
    </row>
    <row r="442" spans="1:26" ht="27.75" customHeight="1">
      <c r="A442" s="92"/>
      <c r="B442" s="106"/>
      <c r="C442" s="93"/>
      <c r="D442" s="93"/>
      <c r="E442" s="93"/>
      <c r="F442" s="93"/>
      <c r="G442" s="93"/>
      <c r="H442" s="93"/>
      <c r="I442" s="93"/>
      <c r="J442" s="93"/>
      <c r="K442" s="93"/>
      <c r="L442" s="92"/>
      <c r="M442" s="92"/>
      <c r="N442" s="92"/>
      <c r="O442" s="92"/>
      <c r="P442" s="92"/>
      <c r="Q442" s="92"/>
      <c r="R442" s="92"/>
      <c r="S442" s="92"/>
      <c r="T442" s="92"/>
      <c r="U442" s="92"/>
      <c r="V442" s="92"/>
      <c r="W442" s="92"/>
      <c r="X442" s="92"/>
      <c r="Y442" s="92"/>
      <c r="Z442" s="92"/>
    </row>
    <row r="443" spans="1:26" ht="27.75" customHeight="1">
      <c r="A443" s="92"/>
      <c r="B443" s="106"/>
      <c r="C443" s="93"/>
      <c r="D443" s="93"/>
      <c r="E443" s="93"/>
      <c r="F443" s="93"/>
      <c r="G443" s="93"/>
      <c r="H443" s="93"/>
      <c r="I443" s="93"/>
      <c r="J443" s="93"/>
      <c r="K443" s="93"/>
      <c r="L443" s="92"/>
      <c r="M443" s="92"/>
      <c r="N443" s="92"/>
      <c r="O443" s="92"/>
      <c r="P443" s="92"/>
      <c r="Q443" s="92"/>
      <c r="R443" s="92"/>
      <c r="S443" s="92"/>
      <c r="T443" s="92"/>
      <c r="U443" s="92"/>
      <c r="V443" s="92"/>
      <c r="W443" s="92"/>
      <c r="X443" s="92"/>
      <c r="Y443" s="92"/>
      <c r="Z443" s="92"/>
    </row>
    <row r="444" spans="1:26" ht="27.75" customHeight="1">
      <c r="A444" s="92"/>
      <c r="B444" s="106"/>
      <c r="C444" s="93"/>
      <c r="D444" s="93"/>
      <c r="E444" s="93"/>
      <c r="F444" s="93"/>
      <c r="G444" s="93"/>
      <c r="H444" s="93"/>
      <c r="I444" s="93"/>
      <c r="J444" s="93"/>
      <c r="K444" s="93"/>
      <c r="L444" s="92"/>
      <c r="M444" s="92"/>
      <c r="N444" s="92"/>
      <c r="O444" s="92"/>
      <c r="P444" s="92"/>
      <c r="Q444" s="92"/>
      <c r="R444" s="92"/>
      <c r="S444" s="92"/>
      <c r="T444" s="92"/>
      <c r="U444" s="92"/>
      <c r="V444" s="92"/>
      <c r="W444" s="92"/>
      <c r="X444" s="92"/>
      <c r="Y444" s="92"/>
      <c r="Z444" s="92"/>
    </row>
    <row r="445" spans="1:26" ht="27.75" customHeight="1">
      <c r="A445" s="92"/>
      <c r="B445" s="106"/>
      <c r="C445" s="93"/>
      <c r="D445" s="93"/>
      <c r="E445" s="93"/>
      <c r="F445" s="93"/>
      <c r="G445" s="93"/>
      <c r="H445" s="93"/>
      <c r="I445" s="93"/>
      <c r="J445" s="93"/>
      <c r="K445" s="93"/>
      <c r="L445" s="92"/>
      <c r="M445" s="92"/>
      <c r="N445" s="92"/>
      <c r="O445" s="92"/>
      <c r="P445" s="92"/>
      <c r="Q445" s="92"/>
      <c r="R445" s="92"/>
      <c r="S445" s="92"/>
      <c r="T445" s="92"/>
      <c r="U445" s="92"/>
      <c r="V445" s="92"/>
      <c r="W445" s="92"/>
      <c r="X445" s="92"/>
      <c r="Y445" s="92"/>
      <c r="Z445" s="92"/>
    </row>
    <row r="446" spans="1:26" ht="27.75" customHeight="1">
      <c r="A446" s="92"/>
      <c r="B446" s="106"/>
      <c r="C446" s="93"/>
      <c r="D446" s="93"/>
      <c r="E446" s="93"/>
      <c r="F446" s="93"/>
      <c r="G446" s="93"/>
      <c r="H446" s="93"/>
      <c r="I446" s="93"/>
      <c r="J446" s="93"/>
      <c r="K446" s="93"/>
      <c r="L446" s="92"/>
      <c r="M446" s="92"/>
      <c r="N446" s="92"/>
      <c r="O446" s="92"/>
      <c r="P446" s="92"/>
      <c r="Q446" s="92"/>
      <c r="R446" s="92"/>
      <c r="S446" s="92"/>
      <c r="T446" s="92"/>
      <c r="U446" s="92"/>
      <c r="V446" s="92"/>
      <c r="W446" s="92"/>
      <c r="X446" s="92"/>
      <c r="Y446" s="92"/>
      <c r="Z446" s="92"/>
    </row>
    <row r="447" spans="1:26" ht="27.75" customHeight="1">
      <c r="A447" s="92"/>
      <c r="B447" s="106"/>
      <c r="C447" s="93"/>
      <c r="D447" s="93"/>
      <c r="E447" s="93"/>
      <c r="F447" s="93"/>
      <c r="G447" s="93"/>
      <c r="H447" s="93"/>
      <c r="I447" s="93"/>
      <c r="J447" s="93"/>
      <c r="K447" s="93"/>
      <c r="L447" s="92"/>
      <c r="M447" s="92"/>
      <c r="N447" s="92"/>
      <c r="O447" s="92"/>
      <c r="P447" s="92"/>
      <c r="Q447" s="92"/>
      <c r="R447" s="92"/>
      <c r="S447" s="92"/>
      <c r="T447" s="92"/>
      <c r="U447" s="92"/>
      <c r="V447" s="92"/>
      <c r="W447" s="92"/>
      <c r="X447" s="92"/>
      <c r="Y447" s="92"/>
      <c r="Z447" s="92"/>
    </row>
    <row r="448" spans="1:26" ht="27.75" customHeight="1">
      <c r="A448" s="92"/>
      <c r="B448" s="106"/>
      <c r="C448" s="93"/>
      <c r="D448" s="93"/>
      <c r="E448" s="93"/>
      <c r="F448" s="93"/>
      <c r="G448" s="93"/>
      <c r="H448" s="93"/>
      <c r="I448" s="93"/>
      <c r="J448" s="93"/>
      <c r="K448" s="93"/>
      <c r="L448" s="92"/>
      <c r="M448" s="92"/>
      <c r="N448" s="92"/>
      <c r="O448" s="92"/>
      <c r="P448" s="92"/>
      <c r="Q448" s="92"/>
      <c r="R448" s="92"/>
      <c r="S448" s="92"/>
      <c r="T448" s="92"/>
      <c r="U448" s="92"/>
      <c r="V448" s="92"/>
      <c r="W448" s="92"/>
      <c r="X448" s="92"/>
      <c r="Y448" s="92"/>
      <c r="Z448" s="92"/>
    </row>
    <row r="449" spans="1:26" ht="27.75" customHeight="1">
      <c r="A449" s="92"/>
      <c r="B449" s="106"/>
      <c r="C449" s="93"/>
      <c r="D449" s="93"/>
      <c r="E449" s="93"/>
      <c r="F449" s="93"/>
      <c r="G449" s="93"/>
      <c r="H449" s="93"/>
      <c r="I449" s="93"/>
      <c r="J449" s="93"/>
      <c r="K449" s="93"/>
      <c r="L449" s="92"/>
      <c r="M449" s="92"/>
      <c r="N449" s="92"/>
      <c r="O449" s="92"/>
      <c r="P449" s="92"/>
      <c r="Q449" s="92"/>
      <c r="R449" s="92"/>
      <c r="S449" s="92"/>
      <c r="T449" s="92"/>
      <c r="U449" s="92"/>
      <c r="V449" s="92"/>
      <c r="W449" s="92"/>
      <c r="X449" s="92"/>
      <c r="Y449" s="92"/>
      <c r="Z449" s="92"/>
    </row>
    <row r="450" spans="1:26" ht="27.75" customHeight="1">
      <c r="A450" s="92"/>
      <c r="B450" s="106"/>
      <c r="C450" s="93"/>
      <c r="D450" s="93"/>
      <c r="E450" s="93"/>
      <c r="F450" s="93"/>
      <c r="G450" s="93"/>
      <c r="H450" s="93"/>
      <c r="I450" s="93"/>
      <c r="J450" s="93"/>
      <c r="K450" s="93"/>
      <c r="L450" s="92"/>
      <c r="M450" s="92"/>
      <c r="N450" s="92"/>
      <c r="O450" s="92"/>
      <c r="P450" s="92"/>
      <c r="Q450" s="92"/>
      <c r="R450" s="92"/>
      <c r="S450" s="92"/>
      <c r="T450" s="92"/>
      <c r="U450" s="92"/>
      <c r="V450" s="92"/>
      <c r="W450" s="92"/>
      <c r="X450" s="92"/>
      <c r="Y450" s="92"/>
      <c r="Z450" s="92"/>
    </row>
    <row r="451" spans="1:26" ht="27.75" customHeight="1">
      <c r="A451" s="92"/>
      <c r="B451" s="106"/>
      <c r="C451" s="93"/>
      <c r="D451" s="93"/>
      <c r="E451" s="93"/>
      <c r="F451" s="93"/>
      <c r="G451" s="93"/>
      <c r="H451" s="93"/>
      <c r="I451" s="93"/>
      <c r="J451" s="93"/>
      <c r="K451" s="93"/>
      <c r="L451" s="92"/>
      <c r="M451" s="92"/>
      <c r="N451" s="92"/>
      <c r="O451" s="92"/>
      <c r="P451" s="92"/>
      <c r="Q451" s="92"/>
      <c r="R451" s="92"/>
      <c r="S451" s="92"/>
      <c r="T451" s="92"/>
      <c r="U451" s="92"/>
      <c r="V451" s="92"/>
      <c r="W451" s="92"/>
      <c r="X451" s="92"/>
      <c r="Y451" s="92"/>
      <c r="Z451" s="92"/>
    </row>
    <row r="452" spans="1:26" ht="27.75" customHeight="1">
      <c r="A452" s="92"/>
      <c r="B452" s="106"/>
      <c r="C452" s="93"/>
      <c r="D452" s="93"/>
      <c r="E452" s="93"/>
      <c r="F452" s="93"/>
      <c r="G452" s="93"/>
      <c r="H452" s="93"/>
      <c r="I452" s="93"/>
      <c r="J452" s="93"/>
      <c r="K452" s="93"/>
      <c r="L452" s="92"/>
      <c r="M452" s="92"/>
      <c r="N452" s="92"/>
      <c r="O452" s="92"/>
      <c r="P452" s="92"/>
      <c r="Q452" s="92"/>
      <c r="R452" s="92"/>
      <c r="S452" s="92"/>
      <c r="T452" s="92"/>
      <c r="U452" s="92"/>
      <c r="V452" s="92"/>
      <c r="W452" s="92"/>
      <c r="X452" s="92"/>
      <c r="Y452" s="92"/>
      <c r="Z452" s="92"/>
    </row>
    <row r="453" spans="1:26" ht="27.75" customHeight="1">
      <c r="A453" s="92"/>
      <c r="B453" s="106"/>
      <c r="C453" s="93"/>
      <c r="D453" s="93"/>
      <c r="E453" s="93"/>
      <c r="F453" s="93"/>
      <c r="G453" s="93"/>
      <c r="H453" s="93"/>
      <c r="I453" s="93"/>
      <c r="J453" s="93"/>
      <c r="K453" s="93"/>
      <c r="L453" s="92"/>
      <c r="M453" s="92"/>
      <c r="N453" s="92"/>
      <c r="O453" s="92"/>
      <c r="P453" s="92"/>
      <c r="Q453" s="92"/>
      <c r="R453" s="92"/>
      <c r="S453" s="92"/>
      <c r="T453" s="92"/>
      <c r="U453" s="92"/>
      <c r="V453" s="92"/>
      <c r="W453" s="92"/>
      <c r="X453" s="92"/>
      <c r="Y453" s="92"/>
      <c r="Z453" s="92"/>
    </row>
    <row r="454" spans="1:26" ht="27.75" customHeight="1">
      <c r="A454" s="92"/>
      <c r="B454" s="106"/>
      <c r="C454" s="93"/>
      <c r="D454" s="93"/>
      <c r="E454" s="93"/>
      <c r="F454" s="93"/>
      <c r="G454" s="93"/>
      <c r="H454" s="93"/>
      <c r="I454" s="93"/>
      <c r="J454" s="93"/>
      <c r="K454" s="93"/>
      <c r="L454" s="92"/>
      <c r="M454" s="92"/>
      <c r="N454" s="92"/>
      <c r="O454" s="92"/>
      <c r="P454" s="92"/>
      <c r="Q454" s="92"/>
      <c r="R454" s="92"/>
      <c r="S454" s="92"/>
      <c r="T454" s="92"/>
      <c r="U454" s="92"/>
      <c r="V454" s="92"/>
      <c r="W454" s="92"/>
      <c r="X454" s="92"/>
      <c r="Y454" s="92"/>
      <c r="Z454" s="92"/>
    </row>
    <row r="455" spans="1:26" ht="27.75" customHeight="1">
      <c r="A455" s="92"/>
      <c r="B455" s="106"/>
      <c r="C455" s="93"/>
      <c r="D455" s="93"/>
      <c r="E455" s="93"/>
      <c r="F455" s="93"/>
      <c r="G455" s="93"/>
      <c r="H455" s="93"/>
      <c r="I455" s="93"/>
      <c r="J455" s="93"/>
      <c r="K455" s="93"/>
      <c r="L455" s="92"/>
      <c r="M455" s="92"/>
      <c r="N455" s="92"/>
      <c r="O455" s="92"/>
      <c r="P455" s="92"/>
      <c r="Q455" s="92"/>
      <c r="R455" s="92"/>
      <c r="S455" s="92"/>
      <c r="T455" s="92"/>
      <c r="U455" s="92"/>
      <c r="V455" s="92"/>
      <c r="W455" s="92"/>
      <c r="X455" s="92"/>
      <c r="Y455" s="92"/>
      <c r="Z455" s="92"/>
    </row>
    <row r="456" spans="1:26" ht="27.75" customHeight="1">
      <c r="A456" s="92"/>
      <c r="B456" s="106"/>
      <c r="C456" s="93"/>
      <c r="D456" s="93"/>
      <c r="E456" s="93"/>
      <c r="F456" s="93"/>
      <c r="G456" s="93"/>
      <c r="H456" s="93"/>
      <c r="I456" s="93"/>
      <c r="J456" s="93"/>
      <c r="K456" s="93"/>
      <c r="L456" s="92"/>
      <c r="M456" s="92"/>
      <c r="N456" s="92"/>
      <c r="O456" s="92"/>
      <c r="P456" s="92"/>
      <c r="Q456" s="92"/>
      <c r="R456" s="92"/>
      <c r="S456" s="92"/>
      <c r="T456" s="92"/>
      <c r="U456" s="92"/>
      <c r="V456" s="92"/>
      <c r="W456" s="92"/>
      <c r="X456" s="92"/>
      <c r="Y456" s="92"/>
      <c r="Z456" s="92"/>
    </row>
    <row r="457" spans="1:26" ht="27.75" customHeight="1">
      <c r="A457" s="92"/>
      <c r="B457" s="106"/>
      <c r="C457" s="93"/>
      <c r="D457" s="93"/>
      <c r="E457" s="93"/>
      <c r="F457" s="93"/>
      <c r="G457" s="93"/>
      <c r="H457" s="93"/>
      <c r="I457" s="93"/>
      <c r="J457" s="93"/>
      <c r="K457" s="93"/>
      <c r="L457" s="92"/>
      <c r="M457" s="92"/>
      <c r="N457" s="92"/>
      <c r="O457" s="92"/>
      <c r="P457" s="92"/>
      <c r="Q457" s="92"/>
      <c r="R457" s="92"/>
      <c r="S457" s="92"/>
      <c r="T457" s="92"/>
      <c r="U457" s="92"/>
      <c r="V457" s="92"/>
      <c r="W457" s="92"/>
      <c r="X457" s="92"/>
      <c r="Y457" s="92"/>
      <c r="Z457" s="92"/>
    </row>
    <row r="458" spans="1:26" ht="27.75" customHeight="1">
      <c r="A458" s="92"/>
      <c r="B458" s="106"/>
      <c r="C458" s="93"/>
      <c r="D458" s="93"/>
      <c r="E458" s="93"/>
      <c r="F458" s="93"/>
      <c r="G458" s="93"/>
      <c r="H458" s="93"/>
      <c r="I458" s="93"/>
      <c r="J458" s="93"/>
      <c r="K458" s="93"/>
      <c r="L458" s="92"/>
      <c r="M458" s="92"/>
      <c r="N458" s="92"/>
      <c r="O458" s="92"/>
      <c r="P458" s="92"/>
      <c r="Q458" s="92"/>
      <c r="R458" s="92"/>
      <c r="S458" s="92"/>
      <c r="T458" s="92"/>
      <c r="U458" s="92"/>
      <c r="V458" s="92"/>
      <c r="W458" s="92"/>
      <c r="X458" s="92"/>
      <c r="Y458" s="92"/>
      <c r="Z458" s="92"/>
    </row>
    <row r="459" spans="1:26" ht="27.75" customHeight="1">
      <c r="A459" s="92"/>
      <c r="B459" s="106"/>
      <c r="C459" s="93"/>
      <c r="D459" s="93"/>
      <c r="E459" s="93"/>
      <c r="F459" s="93"/>
      <c r="G459" s="93"/>
      <c r="H459" s="93"/>
      <c r="I459" s="93"/>
      <c r="J459" s="93"/>
      <c r="K459" s="93"/>
      <c r="L459" s="92"/>
      <c r="M459" s="92"/>
      <c r="N459" s="92"/>
      <c r="O459" s="92"/>
      <c r="P459" s="92"/>
      <c r="Q459" s="92"/>
      <c r="R459" s="92"/>
      <c r="S459" s="92"/>
      <c r="T459" s="92"/>
      <c r="U459" s="92"/>
      <c r="V459" s="92"/>
      <c r="W459" s="92"/>
      <c r="X459" s="92"/>
      <c r="Y459" s="92"/>
      <c r="Z459" s="92"/>
    </row>
    <row r="460" spans="1:26" ht="27.75" customHeight="1">
      <c r="A460" s="92"/>
      <c r="B460" s="106"/>
      <c r="C460" s="93"/>
      <c r="D460" s="93"/>
      <c r="E460" s="93"/>
      <c r="F460" s="93"/>
      <c r="G460" s="93"/>
      <c r="H460" s="93"/>
      <c r="I460" s="93"/>
      <c r="J460" s="93"/>
      <c r="K460" s="93"/>
      <c r="L460" s="92"/>
      <c r="M460" s="92"/>
      <c r="N460" s="92"/>
      <c r="O460" s="92"/>
      <c r="P460" s="92"/>
      <c r="Q460" s="92"/>
      <c r="R460" s="92"/>
      <c r="S460" s="92"/>
      <c r="T460" s="92"/>
      <c r="U460" s="92"/>
      <c r="V460" s="92"/>
      <c r="W460" s="92"/>
      <c r="X460" s="92"/>
      <c r="Y460" s="92"/>
      <c r="Z460" s="92"/>
    </row>
    <row r="461" spans="1:26" ht="27.75" customHeight="1">
      <c r="A461" s="92"/>
      <c r="B461" s="106"/>
      <c r="C461" s="93"/>
      <c r="D461" s="93"/>
      <c r="E461" s="93"/>
      <c r="F461" s="93"/>
      <c r="G461" s="93"/>
      <c r="H461" s="93"/>
      <c r="I461" s="93"/>
      <c r="J461" s="93"/>
      <c r="K461" s="93"/>
      <c r="L461" s="92"/>
      <c r="M461" s="92"/>
      <c r="N461" s="92"/>
      <c r="O461" s="92"/>
      <c r="P461" s="92"/>
      <c r="Q461" s="92"/>
      <c r="R461" s="92"/>
      <c r="S461" s="92"/>
      <c r="T461" s="92"/>
      <c r="U461" s="92"/>
      <c r="V461" s="92"/>
      <c r="W461" s="92"/>
      <c r="X461" s="92"/>
      <c r="Y461" s="92"/>
      <c r="Z461" s="92"/>
    </row>
    <row r="462" spans="1:26" ht="27.75" customHeight="1">
      <c r="A462" s="92"/>
      <c r="B462" s="106"/>
      <c r="C462" s="93"/>
      <c r="D462" s="93"/>
      <c r="E462" s="93"/>
      <c r="F462" s="93"/>
      <c r="G462" s="93"/>
      <c r="H462" s="93"/>
      <c r="I462" s="93"/>
      <c r="J462" s="93"/>
      <c r="K462" s="93"/>
      <c r="L462" s="92"/>
      <c r="M462" s="92"/>
      <c r="N462" s="92"/>
      <c r="O462" s="92"/>
      <c r="P462" s="92"/>
      <c r="Q462" s="92"/>
      <c r="R462" s="92"/>
      <c r="S462" s="92"/>
      <c r="T462" s="92"/>
      <c r="U462" s="92"/>
      <c r="V462" s="92"/>
      <c r="W462" s="92"/>
      <c r="X462" s="92"/>
      <c r="Y462" s="92"/>
      <c r="Z462" s="92"/>
    </row>
    <row r="463" spans="1:26" ht="27.75" customHeight="1">
      <c r="A463" s="92"/>
      <c r="B463" s="106"/>
      <c r="C463" s="93"/>
      <c r="D463" s="93"/>
      <c r="E463" s="93"/>
      <c r="F463" s="93"/>
      <c r="G463" s="93"/>
      <c r="H463" s="93"/>
      <c r="I463" s="93"/>
      <c r="J463" s="93"/>
      <c r="K463" s="93"/>
      <c r="L463" s="92"/>
      <c r="M463" s="92"/>
      <c r="N463" s="92"/>
      <c r="O463" s="92"/>
      <c r="P463" s="92"/>
      <c r="Q463" s="92"/>
      <c r="R463" s="92"/>
      <c r="S463" s="92"/>
      <c r="T463" s="92"/>
      <c r="U463" s="92"/>
      <c r="V463" s="92"/>
      <c r="W463" s="92"/>
      <c r="X463" s="92"/>
      <c r="Y463" s="92"/>
      <c r="Z463" s="92"/>
    </row>
    <row r="464" spans="1:26" ht="27.75" customHeight="1">
      <c r="A464" s="92"/>
      <c r="B464" s="106"/>
      <c r="C464" s="93"/>
      <c r="D464" s="93"/>
      <c r="E464" s="93"/>
      <c r="F464" s="93"/>
      <c r="G464" s="93"/>
      <c r="H464" s="93"/>
      <c r="I464" s="93"/>
      <c r="J464" s="93"/>
      <c r="K464" s="93"/>
      <c r="L464" s="92"/>
      <c r="M464" s="92"/>
      <c r="N464" s="92"/>
      <c r="O464" s="92"/>
      <c r="P464" s="92"/>
      <c r="Q464" s="92"/>
      <c r="R464" s="92"/>
      <c r="S464" s="92"/>
      <c r="T464" s="92"/>
      <c r="U464" s="92"/>
      <c r="V464" s="92"/>
      <c r="W464" s="92"/>
      <c r="X464" s="92"/>
      <c r="Y464" s="92"/>
      <c r="Z464" s="92"/>
    </row>
    <row r="465" spans="1:26" ht="27.75" customHeight="1">
      <c r="A465" s="92"/>
      <c r="B465" s="106"/>
      <c r="C465" s="93"/>
      <c r="D465" s="93"/>
      <c r="E465" s="93"/>
      <c r="F465" s="93"/>
      <c r="G465" s="93"/>
      <c r="H465" s="93"/>
      <c r="I465" s="93"/>
      <c r="J465" s="93"/>
      <c r="K465" s="93"/>
      <c r="L465" s="92"/>
      <c r="M465" s="92"/>
      <c r="N465" s="92"/>
      <c r="O465" s="92"/>
      <c r="P465" s="92"/>
      <c r="Q465" s="92"/>
      <c r="R465" s="92"/>
      <c r="S465" s="92"/>
      <c r="T465" s="92"/>
      <c r="U465" s="92"/>
      <c r="V465" s="92"/>
      <c r="W465" s="92"/>
      <c r="X465" s="92"/>
      <c r="Y465" s="92"/>
      <c r="Z465" s="92"/>
    </row>
    <row r="466" spans="1:26" ht="27.75" customHeight="1">
      <c r="A466" s="92"/>
      <c r="B466" s="106"/>
      <c r="C466" s="93"/>
      <c r="D466" s="93"/>
      <c r="E466" s="93"/>
      <c r="F466" s="93"/>
      <c r="G466" s="93"/>
      <c r="H466" s="93"/>
      <c r="I466" s="93"/>
      <c r="J466" s="93"/>
      <c r="K466" s="93"/>
      <c r="L466" s="92"/>
      <c r="M466" s="92"/>
      <c r="N466" s="92"/>
      <c r="O466" s="92"/>
      <c r="P466" s="92"/>
      <c r="Q466" s="92"/>
      <c r="R466" s="92"/>
      <c r="S466" s="92"/>
      <c r="T466" s="92"/>
      <c r="U466" s="92"/>
      <c r="V466" s="92"/>
      <c r="W466" s="92"/>
      <c r="X466" s="92"/>
      <c r="Y466" s="92"/>
      <c r="Z466" s="92"/>
    </row>
    <row r="467" spans="1:26" ht="27.75" customHeight="1">
      <c r="A467" s="92"/>
      <c r="B467" s="106"/>
      <c r="C467" s="93"/>
      <c r="D467" s="93"/>
      <c r="E467" s="93"/>
      <c r="F467" s="93"/>
      <c r="G467" s="93"/>
      <c r="H467" s="93"/>
      <c r="I467" s="93"/>
      <c r="J467" s="93"/>
      <c r="K467" s="93"/>
      <c r="L467" s="92"/>
      <c r="M467" s="92"/>
      <c r="N467" s="92"/>
      <c r="O467" s="92"/>
      <c r="P467" s="92"/>
      <c r="Q467" s="92"/>
      <c r="R467" s="92"/>
      <c r="S467" s="92"/>
      <c r="T467" s="92"/>
      <c r="U467" s="92"/>
      <c r="V467" s="92"/>
      <c r="W467" s="92"/>
      <c r="X467" s="92"/>
      <c r="Y467" s="92"/>
      <c r="Z467" s="92"/>
    </row>
    <row r="468" spans="1:26" ht="27.75" customHeight="1">
      <c r="A468" s="92"/>
      <c r="B468" s="106"/>
      <c r="C468" s="93"/>
      <c r="D468" s="93"/>
      <c r="E468" s="93"/>
      <c r="F468" s="93"/>
      <c r="G468" s="93"/>
      <c r="H468" s="93"/>
      <c r="I468" s="93"/>
      <c r="J468" s="93"/>
      <c r="K468" s="93"/>
      <c r="L468" s="92"/>
      <c r="M468" s="92"/>
      <c r="N468" s="92"/>
      <c r="O468" s="92"/>
      <c r="P468" s="92"/>
      <c r="Q468" s="92"/>
      <c r="R468" s="92"/>
      <c r="S468" s="92"/>
      <c r="T468" s="92"/>
      <c r="U468" s="92"/>
      <c r="V468" s="92"/>
      <c r="W468" s="92"/>
      <c r="X468" s="92"/>
      <c r="Y468" s="92"/>
      <c r="Z468" s="92"/>
    </row>
    <row r="469" spans="1:26" ht="27.75" customHeight="1">
      <c r="A469" s="92"/>
      <c r="B469" s="106"/>
      <c r="C469" s="93"/>
      <c r="D469" s="93"/>
      <c r="E469" s="93"/>
      <c r="F469" s="93"/>
      <c r="G469" s="93"/>
      <c r="H469" s="93"/>
      <c r="I469" s="93"/>
      <c r="J469" s="93"/>
      <c r="K469" s="93"/>
      <c r="L469" s="92"/>
      <c r="M469" s="92"/>
      <c r="N469" s="92"/>
      <c r="O469" s="92"/>
      <c r="P469" s="92"/>
      <c r="Q469" s="92"/>
      <c r="R469" s="92"/>
      <c r="S469" s="92"/>
      <c r="T469" s="92"/>
      <c r="U469" s="92"/>
      <c r="V469" s="92"/>
      <c r="W469" s="92"/>
      <c r="X469" s="92"/>
      <c r="Y469" s="92"/>
      <c r="Z469" s="92"/>
    </row>
    <row r="470" spans="1:26" ht="27.75" customHeight="1">
      <c r="A470" s="92"/>
      <c r="B470" s="106"/>
      <c r="C470" s="93"/>
      <c r="D470" s="93"/>
      <c r="E470" s="93"/>
      <c r="F470" s="93"/>
      <c r="G470" s="93"/>
      <c r="H470" s="93"/>
      <c r="I470" s="93"/>
      <c r="J470" s="93"/>
      <c r="K470" s="93"/>
      <c r="L470" s="92"/>
      <c r="M470" s="92"/>
      <c r="N470" s="92"/>
      <c r="O470" s="92"/>
      <c r="P470" s="92"/>
      <c r="Q470" s="92"/>
      <c r="R470" s="92"/>
      <c r="S470" s="92"/>
      <c r="T470" s="92"/>
      <c r="U470" s="92"/>
      <c r="V470" s="92"/>
      <c r="W470" s="92"/>
      <c r="X470" s="92"/>
      <c r="Y470" s="92"/>
      <c r="Z470" s="92"/>
    </row>
    <row r="471" spans="1:26" ht="27.75" customHeight="1">
      <c r="A471" s="92"/>
      <c r="B471" s="106"/>
      <c r="C471" s="93"/>
      <c r="D471" s="93"/>
      <c r="E471" s="93"/>
      <c r="F471" s="93"/>
      <c r="G471" s="93"/>
      <c r="H471" s="93"/>
      <c r="I471" s="93"/>
      <c r="J471" s="93"/>
      <c r="K471" s="93"/>
      <c r="L471" s="92"/>
      <c r="M471" s="92"/>
      <c r="N471" s="92"/>
      <c r="O471" s="92"/>
      <c r="P471" s="92"/>
      <c r="Q471" s="92"/>
      <c r="R471" s="92"/>
      <c r="S471" s="92"/>
      <c r="T471" s="92"/>
      <c r="U471" s="92"/>
      <c r="V471" s="92"/>
      <c r="W471" s="92"/>
      <c r="X471" s="92"/>
      <c r="Y471" s="92"/>
      <c r="Z471" s="92"/>
    </row>
    <row r="472" spans="1:26" ht="27.75" customHeight="1">
      <c r="A472" s="92"/>
      <c r="B472" s="106"/>
      <c r="C472" s="93"/>
      <c r="D472" s="93"/>
      <c r="E472" s="93"/>
      <c r="F472" s="93"/>
      <c r="G472" s="93"/>
      <c r="H472" s="93"/>
      <c r="I472" s="93"/>
      <c r="J472" s="93"/>
      <c r="K472" s="93"/>
      <c r="L472" s="92"/>
      <c r="M472" s="92"/>
      <c r="N472" s="92"/>
      <c r="O472" s="92"/>
      <c r="P472" s="92"/>
      <c r="Q472" s="92"/>
      <c r="R472" s="92"/>
      <c r="S472" s="92"/>
      <c r="T472" s="92"/>
      <c r="U472" s="92"/>
      <c r="V472" s="92"/>
      <c r="W472" s="92"/>
      <c r="X472" s="92"/>
      <c r="Y472" s="92"/>
      <c r="Z472" s="92"/>
    </row>
    <row r="473" spans="1:26" ht="27.75" customHeight="1">
      <c r="A473" s="92"/>
      <c r="B473" s="106"/>
      <c r="C473" s="93"/>
      <c r="D473" s="93"/>
      <c r="E473" s="93"/>
      <c r="F473" s="93"/>
      <c r="G473" s="93"/>
      <c r="H473" s="93"/>
      <c r="I473" s="93"/>
      <c r="J473" s="93"/>
      <c r="K473" s="93"/>
      <c r="L473" s="92"/>
      <c r="M473" s="92"/>
      <c r="N473" s="92"/>
      <c r="O473" s="92"/>
      <c r="P473" s="92"/>
      <c r="Q473" s="92"/>
      <c r="R473" s="92"/>
      <c r="S473" s="92"/>
      <c r="T473" s="92"/>
      <c r="U473" s="92"/>
      <c r="V473" s="92"/>
      <c r="W473" s="92"/>
      <c r="X473" s="92"/>
      <c r="Y473" s="92"/>
      <c r="Z473" s="92"/>
    </row>
    <row r="474" spans="1:26" ht="27.75" customHeight="1">
      <c r="A474" s="92"/>
      <c r="B474" s="106"/>
      <c r="C474" s="93"/>
      <c r="D474" s="93"/>
      <c r="E474" s="93"/>
      <c r="F474" s="93"/>
      <c r="G474" s="93"/>
      <c r="H474" s="93"/>
      <c r="I474" s="93"/>
      <c r="J474" s="93"/>
      <c r="K474" s="93"/>
      <c r="L474" s="92"/>
      <c r="M474" s="92"/>
      <c r="N474" s="92"/>
      <c r="O474" s="92"/>
      <c r="P474" s="92"/>
      <c r="Q474" s="92"/>
      <c r="R474" s="92"/>
      <c r="S474" s="92"/>
      <c r="T474" s="92"/>
      <c r="U474" s="92"/>
      <c r="V474" s="92"/>
      <c r="W474" s="92"/>
      <c r="X474" s="92"/>
      <c r="Y474" s="92"/>
      <c r="Z474" s="92"/>
    </row>
    <row r="475" spans="1:26" ht="27.75" customHeight="1">
      <c r="A475" s="92"/>
      <c r="B475" s="106"/>
      <c r="C475" s="93"/>
      <c r="D475" s="93"/>
      <c r="E475" s="93"/>
      <c r="F475" s="93"/>
      <c r="G475" s="93"/>
      <c r="H475" s="93"/>
      <c r="I475" s="93"/>
      <c r="J475" s="93"/>
      <c r="K475" s="93"/>
      <c r="L475" s="92"/>
      <c r="M475" s="92"/>
      <c r="N475" s="92"/>
      <c r="O475" s="92"/>
      <c r="P475" s="92"/>
      <c r="Q475" s="92"/>
      <c r="R475" s="92"/>
      <c r="S475" s="92"/>
      <c r="T475" s="92"/>
      <c r="U475" s="92"/>
      <c r="V475" s="92"/>
      <c r="W475" s="92"/>
      <c r="X475" s="92"/>
      <c r="Y475" s="92"/>
      <c r="Z475" s="92"/>
    </row>
    <row r="476" spans="1:26" ht="27.75" customHeight="1">
      <c r="A476" s="92"/>
      <c r="B476" s="106"/>
      <c r="C476" s="93"/>
      <c r="D476" s="93"/>
      <c r="E476" s="93"/>
      <c r="F476" s="93"/>
      <c r="G476" s="93"/>
      <c r="H476" s="93"/>
      <c r="I476" s="93"/>
      <c r="J476" s="93"/>
      <c r="K476" s="93"/>
      <c r="L476" s="92"/>
      <c r="M476" s="92"/>
      <c r="N476" s="92"/>
      <c r="O476" s="92"/>
      <c r="P476" s="92"/>
      <c r="Q476" s="92"/>
      <c r="R476" s="92"/>
      <c r="S476" s="92"/>
      <c r="T476" s="92"/>
      <c r="U476" s="92"/>
      <c r="V476" s="92"/>
      <c r="W476" s="92"/>
      <c r="X476" s="92"/>
      <c r="Y476" s="92"/>
      <c r="Z476" s="92"/>
    </row>
    <row r="477" spans="1:26" ht="27.75" customHeight="1">
      <c r="A477" s="92"/>
      <c r="B477" s="106"/>
      <c r="C477" s="93"/>
      <c r="D477" s="93"/>
      <c r="E477" s="93"/>
      <c r="F477" s="93"/>
      <c r="G477" s="93"/>
      <c r="H477" s="93"/>
      <c r="I477" s="93"/>
      <c r="J477" s="93"/>
      <c r="K477" s="93"/>
      <c r="L477" s="92"/>
      <c r="M477" s="92"/>
      <c r="N477" s="92"/>
      <c r="O477" s="92"/>
      <c r="P477" s="92"/>
      <c r="Q477" s="92"/>
      <c r="R477" s="92"/>
      <c r="S477" s="92"/>
      <c r="T477" s="92"/>
      <c r="U477" s="92"/>
      <c r="V477" s="92"/>
      <c r="W477" s="92"/>
      <c r="X477" s="92"/>
      <c r="Y477" s="92"/>
      <c r="Z477" s="92"/>
    </row>
    <row r="478" spans="1:26" ht="27.75" customHeight="1">
      <c r="A478" s="92"/>
      <c r="B478" s="106"/>
      <c r="C478" s="93"/>
      <c r="D478" s="93"/>
      <c r="E478" s="93"/>
      <c r="F478" s="93"/>
      <c r="G478" s="93"/>
      <c r="H478" s="93"/>
      <c r="I478" s="93"/>
      <c r="J478" s="93"/>
      <c r="K478" s="93"/>
      <c r="L478" s="92"/>
      <c r="M478" s="92"/>
      <c r="N478" s="92"/>
      <c r="O478" s="92"/>
      <c r="P478" s="92"/>
      <c r="Q478" s="92"/>
      <c r="R478" s="92"/>
      <c r="S478" s="92"/>
      <c r="T478" s="92"/>
      <c r="U478" s="92"/>
      <c r="V478" s="92"/>
      <c r="W478" s="92"/>
      <c r="X478" s="92"/>
      <c r="Y478" s="92"/>
      <c r="Z478" s="92"/>
    </row>
    <row r="479" spans="1:26" ht="27.75" customHeight="1">
      <c r="A479" s="92"/>
      <c r="B479" s="106"/>
      <c r="C479" s="93"/>
      <c r="D479" s="93"/>
      <c r="E479" s="93"/>
      <c r="F479" s="93"/>
      <c r="G479" s="93"/>
      <c r="H479" s="93"/>
      <c r="I479" s="93"/>
      <c r="J479" s="93"/>
      <c r="K479" s="93"/>
      <c r="L479" s="92"/>
      <c r="M479" s="92"/>
      <c r="N479" s="92"/>
      <c r="O479" s="92"/>
      <c r="P479" s="92"/>
      <c r="Q479" s="92"/>
      <c r="R479" s="92"/>
      <c r="S479" s="92"/>
      <c r="T479" s="92"/>
      <c r="U479" s="92"/>
      <c r="V479" s="92"/>
      <c r="W479" s="92"/>
      <c r="X479" s="92"/>
      <c r="Y479" s="92"/>
      <c r="Z479" s="92"/>
    </row>
    <row r="480" spans="1:26" ht="27.75" customHeight="1">
      <c r="A480" s="92"/>
      <c r="B480" s="106"/>
      <c r="C480" s="93"/>
      <c r="D480" s="93"/>
      <c r="E480" s="93"/>
      <c r="F480" s="93"/>
      <c r="G480" s="93"/>
      <c r="H480" s="93"/>
      <c r="I480" s="93"/>
      <c r="J480" s="93"/>
      <c r="K480" s="93"/>
      <c r="L480" s="92"/>
      <c r="M480" s="92"/>
      <c r="N480" s="92"/>
      <c r="O480" s="92"/>
      <c r="P480" s="92"/>
      <c r="Q480" s="92"/>
      <c r="R480" s="92"/>
      <c r="S480" s="92"/>
      <c r="T480" s="92"/>
      <c r="U480" s="92"/>
      <c r="V480" s="92"/>
      <c r="W480" s="92"/>
      <c r="X480" s="92"/>
      <c r="Y480" s="92"/>
      <c r="Z480" s="92"/>
    </row>
    <row r="481" spans="1:26" ht="27.75" customHeight="1">
      <c r="A481" s="92"/>
      <c r="B481" s="106"/>
      <c r="C481" s="93"/>
      <c r="D481" s="93"/>
      <c r="E481" s="93"/>
      <c r="F481" s="93"/>
      <c r="G481" s="93"/>
      <c r="H481" s="93"/>
      <c r="I481" s="93"/>
      <c r="J481" s="93"/>
      <c r="K481" s="93"/>
      <c r="L481" s="92"/>
      <c r="M481" s="92"/>
      <c r="N481" s="92"/>
      <c r="O481" s="92"/>
      <c r="P481" s="92"/>
      <c r="Q481" s="92"/>
      <c r="R481" s="92"/>
      <c r="S481" s="92"/>
      <c r="T481" s="92"/>
      <c r="U481" s="92"/>
      <c r="V481" s="92"/>
      <c r="W481" s="92"/>
      <c r="X481" s="92"/>
      <c r="Y481" s="92"/>
      <c r="Z481" s="92"/>
    </row>
    <row r="482" spans="1:26" ht="27.75" customHeight="1">
      <c r="A482" s="92"/>
      <c r="B482" s="106"/>
      <c r="C482" s="93"/>
      <c r="D482" s="93"/>
      <c r="E482" s="93"/>
      <c r="F482" s="93"/>
      <c r="G482" s="93"/>
      <c r="H482" s="93"/>
      <c r="I482" s="93"/>
      <c r="J482" s="93"/>
      <c r="K482" s="93"/>
      <c r="L482" s="92"/>
      <c r="M482" s="92"/>
      <c r="N482" s="92"/>
      <c r="O482" s="92"/>
      <c r="P482" s="92"/>
      <c r="Q482" s="92"/>
      <c r="R482" s="92"/>
      <c r="S482" s="92"/>
      <c r="T482" s="92"/>
      <c r="U482" s="92"/>
      <c r="V482" s="92"/>
      <c r="W482" s="92"/>
      <c r="X482" s="92"/>
      <c r="Y482" s="92"/>
      <c r="Z482" s="92"/>
    </row>
    <row r="483" spans="1:26" ht="27.75" customHeight="1">
      <c r="A483" s="92"/>
      <c r="B483" s="106"/>
      <c r="C483" s="93"/>
      <c r="D483" s="93"/>
      <c r="E483" s="93"/>
      <c r="F483" s="93"/>
      <c r="G483" s="93"/>
      <c r="H483" s="93"/>
      <c r="I483" s="93"/>
      <c r="J483" s="93"/>
      <c r="K483" s="93"/>
      <c r="L483" s="92"/>
      <c r="M483" s="92"/>
      <c r="N483" s="92"/>
      <c r="O483" s="92"/>
      <c r="P483" s="92"/>
      <c r="Q483" s="92"/>
      <c r="R483" s="92"/>
      <c r="S483" s="92"/>
      <c r="T483" s="92"/>
      <c r="U483" s="92"/>
      <c r="V483" s="92"/>
      <c r="W483" s="92"/>
      <c r="X483" s="92"/>
      <c r="Y483" s="92"/>
      <c r="Z483" s="92"/>
    </row>
    <row r="484" spans="1:26" ht="27.75" customHeight="1">
      <c r="A484" s="92"/>
      <c r="B484" s="106"/>
      <c r="C484" s="93"/>
      <c r="D484" s="93"/>
      <c r="E484" s="93"/>
      <c r="F484" s="93"/>
      <c r="G484" s="93"/>
      <c r="H484" s="93"/>
      <c r="I484" s="93"/>
      <c r="J484" s="93"/>
      <c r="K484" s="93"/>
      <c r="L484" s="92"/>
      <c r="M484" s="92"/>
      <c r="N484" s="92"/>
      <c r="O484" s="92"/>
      <c r="P484" s="92"/>
      <c r="Q484" s="92"/>
      <c r="R484" s="92"/>
      <c r="S484" s="92"/>
      <c r="T484" s="92"/>
      <c r="U484" s="92"/>
      <c r="V484" s="92"/>
      <c r="W484" s="92"/>
      <c r="X484" s="92"/>
      <c r="Y484" s="92"/>
      <c r="Z484" s="92"/>
    </row>
    <row r="485" spans="1:26" ht="27.75" customHeight="1">
      <c r="A485" s="92"/>
      <c r="B485" s="106"/>
      <c r="C485" s="93"/>
      <c r="D485" s="93"/>
      <c r="E485" s="93"/>
      <c r="F485" s="93"/>
      <c r="G485" s="93"/>
      <c r="H485" s="93"/>
      <c r="I485" s="93"/>
      <c r="J485" s="93"/>
      <c r="K485" s="93"/>
      <c r="L485" s="92"/>
      <c r="M485" s="92"/>
      <c r="N485" s="92"/>
      <c r="O485" s="92"/>
      <c r="P485" s="92"/>
      <c r="Q485" s="92"/>
      <c r="R485" s="92"/>
      <c r="S485" s="92"/>
      <c r="T485" s="92"/>
      <c r="U485" s="92"/>
      <c r="V485" s="92"/>
      <c r="W485" s="92"/>
      <c r="X485" s="92"/>
      <c r="Y485" s="92"/>
      <c r="Z485" s="92"/>
    </row>
    <row r="486" spans="1:26" ht="27.75" customHeight="1">
      <c r="A486" s="92"/>
      <c r="B486" s="106"/>
      <c r="C486" s="93"/>
      <c r="D486" s="93"/>
      <c r="E486" s="93"/>
      <c r="F486" s="93"/>
      <c r="G486" s="93"/>
      <c r="H486" s="93"/>
      <c r="I486" s="93"/>
      <c r="J486" s="93"/>
      <c r="K486" s="93"/>
      <c r="L486" s="92"/>
      <c r="M486" s="92"/>
      <c r="N486" s="92"/>
      <c r="O486" s="92"/>
      <c r="P486" s="92"/>
      <c r="Q486" s="92"/>
      <c r="R486" s="92"/>
      <c r="S486" s="92"/>
      <c r="T486" s="92"/>
      <c r="U486" s="92"/>
      <c r="V486" s="92"/>
      <c r="W486" s="92"/>
      <c r="X486" s="92"/>
      <c r="Y486" s="92"/>
      <c r="Z486" s="92"/>
    </row>
    <row r="487" spans="1:26" ht="27.75" customHeight="1">
      <c r="A487" s="92"/>
      <c r="B487" s="106"/>
      <c r="C487" s="93"/>
      <c r="D487" s="93"/>
      <c r="E487" s="93"/>
      <c r="F487" s="93"/>
      <c r="G487" s="93"/>
      <c r="H487" s="93"/>
      <c r="I487" s="93"/>
      <c r="J487" s="93"/>
      <c r="K487" s="93"/>
      <c r="L487" s="92"/>
      <c r="M487" s="92"/>
      <c r="N487" s="92"/>
      <c r="O487" s="92"/>
      <c r="P487" s="92"/>
      <c r="Q487" s="92"/>
      <c r="R487" s="92"/>
      <c r="S487" s="92"/>
      <c r="T487" s="92"/>
      <c r="U487" s="92"/>
      <c r="V487" s="92"/>
      <c r="W487" s="92"/>
      <c r="X487" s="92"/>
      <c r="Y487" s="92"/>
      <c r="Z487" s="92"/>
    </row>
    <row r="488" spans="1:26" ht="27.75" customHeight="1">
      <c r="A488" s="92"/>
      <c r="B488" s="106"/>
      <c r="C488" s="93"/>
      <c r="D488" s="93"/>
      <c r="E488" s="93"/>
      <c r="F488" s="93"/>
      <c r="G488" s="93"/>
      <c r="H488" s="93"/>
      <c r="I488" s="93"/>
      <c r="J488" s="93"/>
      <c r="K488" s="93"/>
      <c r="L488" s="92"/>
      <c r="M488" s="92"/>
      <c r="N488" s="92"/>
      <c r="O488" s="92"/>
      <c r="P488" s="92"/>
      <c r="Q488" s="92"/>
      <c r="R488" s="92"/>
      <c r="S488" s="92"/>
      <c r="T488" s="92"/>
      <c r="U488" s="92"/>
      <c r="V488" s="92"/>
      <c r="W488" s="92"/>
      <c r="X488" s="92"/>
      <c r="Y488" s="92"/>
      <c r="Z488" s="92"/>
    </row>
    <row r="489" spans="1:26" ht="27.75" customHeight="1">
      <c r="A489" s="92"/>
      <c r="B489" s="106"/>
      <c r="C489" s="93"/>
      <c r="D489" s="93"/>
      <c r="E489" s="93"/>
      <c r="F489" s="93"/>
      <c r="G489" s="93"/>
      <c r="H489" s="93"/>
      <c r="I489" s="93"/>
      <c r="J489" s="93"/>
      <c r="K489" s="93"/>
      <c r="L489" s="92"/>
      <c r="M489" s="92"/>
      <c r="N489" s="92"/>
      <c r="O489" s="92"/>
      <c r="P489" s="92"/>
      <c r="Q489" s="92"/>
      <c r="R489" s="92"/>
      <c r="S489" s="92"/>
      <c r="T489" s="92"/>
      <c r="U489" s="92"/>
      <c r="V489" s="92"/>
      <c r="W489" s="92"/>
      <c r="X489" s="92"/>
      <c r="Y489" s="92"/>
      <c r="Z489" s="92"/>
    </row>
    <row r="490" spans="1:26" ht="27.75" customHeight="1">
      <c r="A490" s="92"/>
      <c r="B490" s="106"/>
      <c r="C490" s="93"/>
      <c r="D490" s="93"/>
      <c r="E490" s="93"/>
      <c r="F490" s="93"/>
      <c r="G490" s="93"/>
      <c r="H490" s="93"/>
      <c r="I490" s="93"/>
      <c r="J490" s="93"/>
      <c r="K490" s="93"/>
      <c r="L490" s="92"/>
      <c r="M490" s="92"/>
      <c r="N490" s="92"/>
      <c r="O490" s="92"/>
      <c r="P490" s="92"/>
      <c r="Q490" s="92"/>
      <c r="R490" s="92"/>
      <c r="S490" s="92"/>
      <c r="T490" s="92"/>
      <c r="U490" s="92"/>
      <c r="V490" s="92"/>
      <c r="W490" s="92"/>
      <c r="X490" s="92"/>
      <c r="Y490" s="92"/>
      <c r="Z490" s="92"/>
    </row>
    <row r="491" spans="1:26" ht="27.75" customHeight="1">
      <c r="A491" s="92"/>
      <c r="B491" s="106"/>
      <c r="C491" s="93"/>
      <c r="D491" s="93"/>
      <c r="E491" s="93"/>
      <c r="F491" s="93"/>
      <c r="G491" s="93"/>
      <c r="H491" s="93"/>
      <c r="I491" s="93"/>
      <c r="J491" s="93"/>
      <c r="K491" s="93"/>
      <c r="L491" s="92"/>
      <c r="M491" s="92"/>
      <c r="N491" s="92"/>
      <c r="O491" s="92"/>
      <c r="P491" s="92"/>
      <c r="Q491" s="92"/>
      <c r="R491" s="92"/>
      <c r="S491" s="92"/>
      <c r="T491" s="92"/>
      <c r="U491" s="92"/>
      <c r="V491" s="92"/>
      <c r="W491" s="92"/>
      <c r="X491" s="92"/>
      <c r="Y491" s="92"/>
      <c r="Z491" s="92"/>
    </row>
    <row r="492" spans="1:26" ht="27.75" customHeight="1">
      <c r="A492" s="92"/>
      <c r="B492" s="106"/>
      <c r="C492" s="93"/>
      <c r="D492" s="93"/>
      <c r="E492" s="93"/>
      <c r="F492" s="93"/>
      <c r="G492" s="93"/>
      <c r="H492" s="93"/>
      <c r="I492" s="93"/>
      <c r="J492" s="93"/>
      <c r="K492" s="93"/>
      <c r="L492" s="92"/>
      <c r="M492" s="92"/>
      <c r="N492" s="92"/>
      <c r="O492" s="92"/>
      <c r="P492" s="92"/>
      <c r="Q492" s="92"/>
      <c r="R492" s="92"/>
      <c r="S492" s="92"/>
      <c r="T492" s="92"/>
      <c r="U492" s="92"/>
      <c r="V492" s="92"/>
      <c r="W492" s="92"/>
      <c r="X492" s="92"/>
      <c r="Y492" s="92"/>
      <c r="Z492" s="92"/>
    </row>
    <row r="493" spans="1:26" ht="27.75" customHeight="1">
      <c r="A493" s="92"/>
      <c r="B493" s="106"/>
      <c r="C493" s="93"/>
      <c r="D493" s="93"/>
      <c r="E493" s="93"/>
      <c r="F493" s="93"/>
      <c r="G493" s="93"/>
      <c r="H493" s="93"/>
      <c r="I493" s="93"/>
      <c r="J493" s="93"/>
      <c r="K493" s="93"/>
      <c r="L493" s="92"/>
      <c r="M493" s="92"/>
      <c r="N493" s="92"/>
      <c r="O493" s="92"/>
      <c r="P493" s="92"/>
      <c r="Q493" s="92"/>
      <c r="R493" s="92"/>
      <c r="S493" s="92"/>
      <c r="T493" s="92"/>
      <c r="U493" s="92"/>
      <c r="V493" s="92"/>
      <c r="W493" s="92"/>
      <c r="X493" s="92"/>
      <c r="Y493" s="92"/>
      <c r="Z493" s="92"/>
    </row>
    <row r="494" spans="1:26" ht="27.75" customHeight="1">
      <c r="A494" s="92"/>
      <c r="B494" s="106"/>
      <c r="C494" s="93"/>
      <c r="D494" s="93"/>
      <c r="E494" s="93"/>
      <c r="F494" s="93"/>
      <c r="G494" s="93"/>
      <c r="H494" s="93"/>
      <c r="I494" s="93"/>
      <c r="J494" s="93"/>
      <c r="K494" s="93"/>
      <c r="L494" s="92"/>
      <c r="M494" s="92"/>
      <c r="N494" s="92"/>
      <c r="O494" s="92"/>
      <c r="P494" s="92"/>
      <c r="Q494" s="92"/>
      <c r="R494" s="92"/>
      <c r="S494" s="92"/>
      <c r="T494" s="92"/>
      <c r="U494" s="92"/>
      <c r="V494" s="92"/>
      <c r="W494" s="92"/>
      <c r="X494" s="92"/>
      <c r="Y494" s="92"/>
      <c r="Z494" s="92"/>
    </row>
    <row r="495" spans="1:26" ht="27.75" customHeight="1">
      <c r="A495" s="92"/>
      <c r="B495" s="106"/>
      <c r="C495" s="93"/>
      <c r="D495" s="93"/>
      <c r="E495" s="93"/>
      <c r="F495" s="93"/>
      <c r="G495" s="93"/>
      <c r="H495" s="93"/>
      <c r="I495" s="93"/>
      <c r="J495" s="93"/>
      <c r="K495" s="93"/>
      <c r="L495" s="92"/>
      <c r="M495" s="92"/>
      <c r="N495" s="92"/>
      <c r="O495" s="92"/>
      <c r="P495" s="92"/>
      <c r="Q495" s="92"/>
      <c r="R495" s="92"/>
      <c r="S495" s="92"/>
      <c r="T495" s="92"/>
      <c r="U495" s="92"/>
      <c r="V495" s="92"/>
      <c r="W495" s="92"/>
      <c r="X495" s="92"/>
      <c r="Y495" s="92"/>
      <c r="Z495" s="92"/>
    </row>
    <row r="496" spans="1:26" ht="27.75" customHeight="1">
      <c r="A496" s="92"/>
      <c r="B496" s="106"/>
      <c r="C496" s="93"/>
      <c r="D496" s="93"/>
      <c r="E496" s="93"/>
      <c r="F496" s="93"/>
      <c r="G496" s="93"/>
      <c r="H496" s="93"/>
      <c r="I496" s="93"/>
      <c r="J496" s="93"/>
      <c r="K496" s="93"/>
      <c r="L496" s="92"/>
      <c r="M496" s="92"/>
      <c r="N496" s="92"/>
      <c r="O496" s="92"/>
      <c r="P496" s="92"/>
      <c r="Q496" s="92"/>
      <c r="R496" s="92"/>
      <c r="S496" s="92"/>
      <c r="T496" s="92"/>
      <c r="U496" s="92"/>
      <c r="V496" s="92"/>
      <c r="W496" s="92"/>
      <c r="X496" s="92"/>
      <c r="Y496" s="92"/>
      <c r="Z496" s="92"/>
    </row>
    <row r="497" spans="1:26" ht="27.75" customHeight="1">
      <c r="A497" s="92"/>
      <c r="B497" s="106"/>
      <c r="C497" s="93"/>
      <c r="D497" s="93"/>
      <c r="E497" s="93"/>
      <c r="F497" s="93"/>
      <c r="G497" s="93"/>
      <c r="H497" s="93"/>
      <c r="I497" s="93"/>
      <c r="J497" s="93"/>
      <c r="K497" s="93"/>
      <c r="L497" s="92"/>
      <c r="M497" s="92"/>
      <c r="N497" s="92"/>
      <c r="O497" s="92"/>
      <c r="P497" s="92"/>
      <c r="Q497" s="92"/>
      <c r="R497" s="92"/>
      <c r="S497" s="92"/>
      <c r="T497" s="92"/>
      <c r="U497" s="92"/>
      <c r="V497" s="92"/>
      <c r="W497" s="92"/>
      <c r="X497" s="92"/>
      <c r="Y497" s="92"/>
      <c r="Z497" s="92"/>
    </row>
    <row r="498" spans="1:26" ht="27.75" customHeight="1">
      <c r="A498" s="92"/>
      <c r="B498" s="106"/>
      <c r="C498" s="93"/>
      <c r="D498" s="93"/>
      <c r="E498" s="93"/>
      <c r="F498" s="93"/>
      <c r="G498" s="93"/>
      <c r="H498" s="93"/>
      <c r="I498" s="93"/>
      <c r="J498" s="93"/>
      <c r="K498" s="93"/>
      <c r="L498" s="92"/>
      <c r="M498" s="92"/>
      <c r="N498" s="92"/>
      <c r="O498" s="92"/>
      <c r="P498" s="92"/>
      <c r="Q498" s="92"/>
      <c r="R498" s="92"/>
      <c r="S498" s="92"/>
      <c r="T498" s="92"/>
      <c r="U498" s="92"/>
      <c r="V498" s="92"/>
      <c r="W498" s="92"/>
      <c r="X498" s="92"/>
      <c r="Y498" s="92"/>
      <c r="Z498" s="92"/>
    </row>
    <row r="499" spans="1:26" ht="27.75" customHeight="1">
      <c r="A499" s="92"/>
      <c r="B499" s="106"/>
      <c r="C499" s="93"/>
      <c r="D499" s="93"/>
      <c r="E499" s="93"/>
      <c r="F499" s="93"/>
      <c r="G499" s="93"/>
      <c r="H499" s="93"/>
      <c r="I499" s="93"/>
      <c r="J499" s="93"/>
      <c r="K499" s="93"/>
      <c r="L499" s="92"/>
      <c r="M499" s="92"/>
      <c r="N499" s="92"/>
      <c r="O499" s="92"/>
      <c r="P499" s="92"/>
      <c r="Q499" s="92"/>
      <c r="R499" s="92"/>
      <c r="S499" s="92"/>
      <c r="T499" s="92"/>
      <c r="U499" s="92"/>
      <c r="V499" s="92"/>
      <c r="W499" s="92"/>
      <c r="X499" s="92"/>
      <c r="Y499" s="92"/>
      <c r="Z499" s="92"/>
    </row>
    <row r="500" spans="1:26" ht="27.75" customHeight="1">
      <c r="A500" s="92"/>
      <c r="B500" s="106"/>
      <c r="C500" s="93"/>
      <c r="D500" s="93"/>
      <c r="E500" s="93"/>
      <c r="F500" s="93"/>
      <c r="G500" s="93"/>
      <c r="H500" s="93"/>
      <c r="I500" s="93"/>
      <c r="J500" s="93"/>
      <c r="K500" s="93"/>
      <c r="L500" s="92"/>
      <c r="M500" s="92"/>
      <c r="N500" s="92"/>
      <c r="O500" s="92"/>
      <c r="P500" s="92"/>
      <c r="Q500" s="92"/>
      <c r="R500" s="92"/>
      <c r="S500" s="92"/>
      <c r="T500" s="92"/>
      <c r="U500" s="92"/>
      <c r="V500" s="92"/>
      <c r="W500" s="92"/>
      <c r="X500" s="92"/>
      <c r="Y500" s="92"/>
      <c r="Z500" s="92"/>
    </row>
    <row r="501" spans="1:26" ht="27.75" customHeight="1">
      <c r="A501" s="92"/>
      <c r="B501" s="106"/>
      <c r="C501" s="93"/>
      <c r="D501" s="93"/>
      <c r="E501" s="93"/>
      <c r="F501" s="93"/>
      <c r="G501" s="93"/>
      <c r="H501" s="93"/>
      <c r="I501" s="93"/>
      <c r="J501" s="93"/>
      <c r="K501" s="93"/>
      <c r="L501" s="92"/>
      <c r="M501" s="92"/>
      <c r="N501" s="92"/>
      <c r="O501" s="92"/>
      <c r="P501" s="92"/>
      <c r="Q501" s="92"/>
      <c r="R501" s="92"/>
      <c r="S501" s="92"/>
      <c r="T501" s="92"/>
      <c r="U501" s="92"/>
      <c r="V501" s="92"/>
      <c r="W501" s="92"/>
      <c r="X501" s="92"/>
      <c r="Y501" s="92"/>
      <c r="Z501" s="92"/>
    </row>
    <row r="502" spans="1:26" ht="27.75" customHeight="1">
      <c r="A502" s="92"/>
      <c r="B502" s="106"/>
      <c r="C502" s="93"/>
      <c r="D502" s="93"/>
      <c r="E502" s="93"/>
      <c r="F502" s="93"/>
      <c r="G502" s="93"/>
      <c r="H502" s="93"/>
      <c r="I502" s="93"/>
      <c r="J502" s="93"/>
      <c r="K502" s="93"/>
      <c r="L502" s="92"/>
      <c r="M502" s="92"/>
      <c r="N502" s="92"/>
      <c r="O502" s="92"/>
      <c r="P502" s="92"/>
      <c r="Q502" s="92"/>
      <c r="R502" s="92"/>
      <c r="S502" s="92"/>
      <c r="T502" s="92"/>
      <c r="U502" s="92"/>
      <c r="V502" s="92"/>
      <c r="W502" s="92"/>
      <c r="X502" s="92"/>
      <c r="Y502" s="92"/>
      <c r="Z502" s="92"/>
    </row>
    <row r="503" spans="1:26" ht="27.75" customHeight="1">
      <c r="A503" s="92"/>
      <c r="B503" s="106"/>
      <c r="C503" s="93"/>
      <c r="D503" s="93"/>
      <c r="E503" s="93"/>
      <c r="F503" s="93"/>
      <c r="G503" s="93"/>
      <c r="H503" s="93"/>
      <c r="I503" s="93"/>
      <c r="J503" s="93"/>
      <c r="K503" s="93"/>
      <c r="L503" s="92"/>
      <c r="M503" s="92"/>
      <c r="N503" s="92"/>
      <c r="O503" s="92"/>
      <c r="P503" s="92"/>
      <c r="Q503" s="92"/>
      <c r="R503" s="92"/>
      <c r="S503" s="92"/>
      <c r="T503" s="92"/>
      <c r="U503" s="92"/>
      <c r="V503" s="92"/>
      <c r="W503" s="92"/>
      <c r="X503" s="92"/>
      <c r="Y503" s="92"/>
      <c r="Z503" s="92"/>
    </row>
    <row r="504" spans="1:26" ht="27.75" customHeight="1">
      <c r="A504" s="92"/>
      <c r="B504" s="106"/>
      <c r="C504" s="93"/>
      <c r="D504" s="93"/>
      <c r="E504" s="93"/>
      <c r="F504" s="93"/>
      <c r="G504" s="93"/>
      <c r="H504" s="93"/>
      <c r="I504" s="93"/>
      <c r="J504" s="93"/>
      <c r="K504" s="93"/>
      <c r="L504" s="92"/>
      <c r="M504" s="92"/>
      <c r="N504" s="92"/>
      <c r="O504" s="92"/>
      <c r="P504" s="92"/>
      <c r="Q504" s="92"/>
      <c r="R504" s="92"/>
      <c r="S504" s="92"/>
      <c r="T504" s="92"/>
      <c r="U504" s="92"/>
      <c r="V504" s="92"/>
      <c r="W504" s="92"/>
      <c r="X504" s="92"/>
      <c r="Y504" s="92"/>
      <c r="Z504" s="92"/>
    </row>
    <row r="505" spans="1:26" ht="27.75" customHeight="1">
      <c r="A505" s="92"/>
      <c r="B505" s="106"/>
      <c r="C505" s="93"/>
      <c r="D505" s="93"/>
      <c r="E505" s="93"/>
      <c r="F505" s="93"/>
      <c r="G505" s="93"/>
      <c r="H505" s="93"/>
      <c r="I505" s="93"/>
      <c r="J505" s="93"/>
      <c r="K505" s="93"/>
      <c r="L505" s="92"/>
      <c r="M505" s="92"/>
      <c r="N505" s="92"/>
      <c r="O505" s="92"/>
      <c r="P505" s="92"/>
      <c r="Q505" s="92"/>
      <c r="R505" s="92"/>
      <c r="S505" s="92"/>
      <c r="T505" s="92"/>
      <c r="U505" s="92"/>
      <c r="V505" s="92"/>
      <c r="W505" s="92"/>
      <c r="X505" s="92"/>
      <c r="Y505" s="92"/>
      <c r="Z505" s="92"/>
    </row>
    <row r="506" spans="1:26" ht="27.75" customHeight="1">
      <c r="A506" s="92"/>
      <c r="B506" s="106"/>
      <c r="C506" s="93"/>
      <c r="D506" s="93"/>
      <c r="E506" s="93"/>
      <c r="F506" s="93"/>
      <c r="G506" s="93"/>
      <c r="H506" s="93"/>
      <c r="I506" s="93"/>
      <c r="J506" s="93"/>
      <c r="K506" s="93"/>
      <c r="L506" s="92"/>
      <c r="M506" s="92"/>
      <c r="N506" s="92"/>
      <c r="O506" s="92"/>
      <c r="P506" s="92"/>
      <c r="Q506" s="92"/>
      <c r="R506" s="92"/>
      <c r="S506" s="92"/>
      <c r="T506" s="92"/>
      <c r="U506" s="92"/>
      <c r="V506" s="92"/>
      <c r="W506" s="92"/>
      <c r="X506" s="92"/>
      <c r="Y506" s="92"/>
      <c r="Z506" s="92"/>
    </row>
    <row r="507" spans="1:26" ht="27.75" customHeight="1">
      <c r="A507" s="92"/>
      <c r="B507" s="106"/>
      <c r="C507" s="93"/>
      <c r="D507" s="93"/>
      <c r="E507" s="93"/>
      <c r="F507" s="93"/>
      <c r="G507" s="93"/>
      <c r="H507" s="93"/>
      <c r="I507" s="93"/>
      <c r="J507" s="93"/>
      <c r="K507" s="93"/>
      <c r="L507" s="92"/>
      <c r="M507" s="92"/>
      <c r="N507" s="92"/>
      <c r="O507" s="92"/>
      <c r="P507" s="92"/>
      <c r="Q507" s="92"/>
      <c r="R507" s="92"/>
      <c r="S507" s="92"/>
      <c r="T507" s="92"/>
      <c r="U507" s="92"/>
      <c r="V507" s="92"/>
      <c r="W507" s="92"/>
      <c r="X507" s="92"/>
      <c r="Y507" s="92"/>
      <c r="Z507" s="92"/>
    </row>
    <row r="508" spans="1:26" ht="27.75" customHeight="1">
      <c r="A508" s="92"/>
      <c r="B508" s="106"/>
      <c r="C508" s="93"/>
      <c r="D508" s="93"/>
      <c r="E508" s="93"/>
      <c r="F508" s="93"/>
      <c r="G508" s="93"/>
      <c r="H508" s="93"/>
      <c r="I508" s="93"/>
      <c r="J508" s="93"/>
      <c r="K508" s="93"/>
      <c r="L508" s="92"/>
      <c r="M508" s="92"/>
      <c r="N508" s="92"/>
      <c r="O508" s="92"/>
      <c r="P508" s="92"/>
      <c r="Q508" s="92"/>
      <c r="R508" s="92"/>
      <c r="S508" s="92"/>
      <c r="T508" s="92"/>
      <c r="U508" s="92"/>
      <c r="V508" s="92"/>
      <c r="W508" s="92"/>
      <c r="X508" s="92"/>
      <c r="Y508" s="92"/>
      <c r="Z508" s="92"/>
    </row>
    <row r="509" spans="1:26" ht="27.75" customHeight="1">
      <c r="A509" s="92"/>
      <c r="B509" s="106"/>
      <c r="C509" s="93"/>
      <c r="D509" s="93"/>
      <c r="E509" s="93"/>
      <c r="F509" s="93"/>
      <c r="G509" s="93"/>
      <c r="H509" s="93"/>
      <c r="I509" s="93"/>
      <c r="J509" s="93"/>
      <c r="K509" s="93"/>
      <c r="L509" s="92"/>
      <c r="M509" s="92"/>
      <c r="N509" s="92"/>
      <c r="O509" s="92"/>
      <c r="P509" s="92"/>
      <c r="Q509" s="92"/>
      <c r="R509" s="92"/>
      <c r="S509" s="92"/>
      <c r="T509" s="92"/>
      <c r="U509" s="92"/>
      <c r="V509" s="92"/>
      <c r="W509" s="92"/>
      <c r="X509" s="92"/>
      <c r="Y509" s="92"/>
      <c r="Z509" s="92"/>
    </row>
    <row r="510" spans="1:26" ht="27.75" customHeight="1">
      <c r="A510" s="92"/>
      <c r="B510" s="106"/>
      <c r="C510" s="93"/>
      <c r="D510" s="93"/>
      <c r="E510" s="93"/>
      <c r="F510" s="93"/>
      <c r="G510" s="93"/>
      <c r="H510" s="93"/>
      <c r="I510" s="93"/>
      <c r="J510" s="93"/>
      <c r="K510" s="93"/>
      <c r="L510" s="92"/>
      <c r="M510" s="92"/>
      <c r="N510" s="92"/>
      <c r="O510" s="92"/>
      <c r="P510" s="92"/>
      <c r="Q510" s="92"/>
      <c r="R510" s="92"/>
      <c r="S510" s="92"/>
      <c r="T510" s="92"/>
      <c r="U510" s="92"/>
      <c r="V510" s="92"/>
      <c r="W510" s="92"/>
      <c r="X510" s="92"/>
      <c r="Y510" s="92"/>
      <c r="Z510" s="92"/>
    </row>
    <row r="511" spans="1:26" ht="27.75" customHeight="1">
      <c r="A511" s="92"/>
      <c r="B511" s="106"/>
      <c r="C511" s="93"/>
      <c r="D511" s="93"/>
      <c r="E511" s="93"/>
      <c r="F511" s="93"/>
      <c r="G511" s="93"/>
      <c r="H511" s="93"/>
      <c r="I511" s="93"/>
      <c r="J511" s="93"/>
      <c r="K511" s="93"/>
      <c r="L511" s="92"/>
      <c r="M511" s="92"/>
      <c r="N511" s="92"/>
      <c r="O511" s="92"/>
      <c r="P511" s="92"/>
      <c r="Q511" s="92"/>
      <c r="R511" s="92"/>
      <c r="S511" s="92"/>
      <c r="T511" s="92"/>
      <c r="U511" s="92"/>
      <c r="V511" s="92"/>
      <c r="W511" s="92"/>
      <c r="X511" s="92"/>
      <c r="Y511" s="92"/>
      <c r="Z511" s="92"/>
    </row>
    <row r="512" spans="1:26" ht="27.75" customHeight="1">
      <c r="A512" s="92"/>
      <c r="B512" s="106"/>
      <c r="C512" s="93"/>
      <c r="D512" s="93"/>
      <c r="E512" s="93"/>
      <c r="F512" s="93"/>
      <c r="G512" s="93"/>
      <c r="H512" s="93"/>
      <c r="I512" s="93"/>
      <c r="J512" s="93"/>
      <c r="K512" s="93"/>
      <c r="L512" s="92"/>
      <c r="M512" s="92"/>
      <c r="N512" s="92"/>
      <c r="O512" s="92"/>
      <c r="P512" s="92"/>
      <c r="Q512" s="92"/>
      <c r="R512" s="92"/>
      <c r="S512" s="92"/>
      <c r="T512" s="92"/>
      <c r="U512" s="92"/>
      <c r="V512" s="92"/>
      <c r="W512" s="92"/>
      <c r="X512" s="92"/>
      <c r="Y512" s="92"/>
      <c r="Z512" s="92"/>
    </row>
    <row r="513" spans="1:26" ht="27.75" customHeight="1">
      <c r="A513" s="92"/>
      <c r="B513" s="106"/>
      <c r="C513" s="93"/>
      <c r="D513" s="93"/>
      <c r="E513" s="93"/>
      <c r="F513" s="93"/>
      <c r="G513" s="93"/>
      <c r="H513" s="93"/>
      <c r="I513" s="93"/>
      <c r="J513" s="93"/>
      <c r="K513" s="93"/>
      <c r="L513" s="92"/>
      <c r="M513" s="92"/>
      <c r="N513" s="92"/>
      <c r="O513" s="92"/>
      <c r="P513" s="92"/>
      <c r="Q513" s="92"/>
      <c r="R513" s="92"/>
      <c r="S513" s="92"/>
      <c r="T513" s="92"/>
      <c r="U513" s="92"/>
      <c r="V513" s="92"/>
      <c r="W513" s="92"/>
      <c r="X513" s="92"/>
      <c r="Y513" s="92"/>
      <c r="Z513" s="92"/>
    </row>
    <row r="514" spans="1:26" ht="27.75" customHeight="1">
      <c r="A514" s="92"/>
      <c r="B514" s="106"/>
      <c r="C514" s="93"/>
      <c r="D514" s="93"/>
      <c r="E514" s="93"/>
      <c r="F514" s="93"/>
      <c r="G514" s="93"/>
      <c r="H514" s="93"/>
      <c r="I514" s="93"/>
      <c r="J514" s="93"/>
      <c r="K514" s="93"/>
      <c r="L514" s="92"/>
      <c r="M514" s="92"/>
      <c r="N514" s="92"/>
      <c r="O514" s="92"/>
      <c r="P514" s="92"/>
      <c r="Q514" s="92"/>
      <c r="R514" s="92"/>
      <c r="S514" s="92"/>
      <c r="T514" s="92"/>
      <c r="U514" s="92"/>
      <c r="V514" s="92"/>
      <c r="W514" s="92"/>
      <c r="X514" s="92"/>
      <c r="Y514" s="92"/>
      <c r="Z514" s="92"/>
    </row>
    <row r="515" spans="1:26" ht="27.75" customHeight="1">
      <c r="A515" s="92"/>
      <c r="B515" s="106"/>
      <c r="C515" s="93"/>
      <c r="D515" s="93"/>
      <c r="E515" s="93"/>
      <c r="F515" s="93"/>
      <c r="G515" s="93"/>
      <c r="H515" s="93"/>
      <c r="I515" s="93"/>
      <c r="J515" s="93"/>
      <c r="K515" s="93"/>
      <c r="L515" s="92"/>
      <c r="M515" s="92"/>
      <c r="N515" s="92"/>
      <c r="O515" s="92"/>
      <c r="P515" s="92"/>
      <c r="Q515" s="92"/>
      <c r="R515" s="92"/>
      <c r="S515" s="92"/>
      <c r="T515" s="92"/>
      <c r="U515" s="92"/>
      <c r="V515" s="92"/>
      <c r="W515" s="92"/>
      <c r="X515" s="92"/>
      <c r="Y515" s="92"/>
      <c r="Z515" s="92"/>
    </row>
    <row r="516" spans="1:26" ht="27.75" customHeight="1">
      <c r="A516" s="92"/>
      <c r="B516" s="106"/>
      <c r="C516" s="93"/>
      <c r="D516" s="93"/>
      <c r="E516" s="93"/>
      <c r="F516" s="93"/>
      <c r="G516" s="93"/>
      <c r="H516" s="93"/>
      <c r="I516" s="93"/>
      <c r="J516" s="93"/>
      <c r="K516" s="93"/>
      <c r="L516" s="92"/>
      <c r="M516" s="92"/>
      <c r="N516" s="92"/>
      <c r="O516" s="92"/>
      <c r="P516" s="92"/>
      <c r="Q516" s="92"/>
      <c r="R516" s="92"/>
      <c r="S516" s="92"/>
      <c r="T516" s="92"/>
      <c r="U516" s="92"/>
      <c r="V516" s="92"/>
      <c r="W516" s="92"/>
      <c r="X516" s="92"/>
      <c r="Y516" s="92"/>
      <c r="Z516" s="92"/>
    </row>
    <row r="517" spans="1:26" ht="27.75" customHeight="1">
      <c r="A517" s="92"/>
      <c r="B517" s="106"/>
      <c r="C517" s="93"/>
      <c r="D517" s="93"/>
      <c r="E517" s="93"/>
      <c r="F517" s="93"/>
      <c r="G517" s="93"/>
      <c r="H517" s="93"/>
      <c r="I517" s="93"/>
      <c r="J517" s="93"/>
      <c r="K517" s="93"/>
      <c r="L517" s="92"/>
      <c r="M517" s="92"/>
      <c r="N517" s="92"/>
      <c r="O517" s="92"/>
      <c r="P517" s="92"/>
      <c r="Q517" s="92"/>
      <c r="R517" s="92"/>
      <c r="S517" s="92"/>
      <c r="T517" s="92"/>
      <c r="U517" s="92"/>
      <c r="V517" s="92"/>
      <c r="W517" s="92"/>
      <c r="X517" s="92"/>
      <c r="Y517" s="92"/>
      <c r="Z517" s="92"/>
    </row>
    <row r="518" spans="1:26" ht="27.75" customHeight="1">
      <c r="A518" s="92"/>
      <c r="B518" s="106"/>
      <c r="C518" s="93"/>
      <c r="D518" s="93"/>
      <c r="E518" s="93"/>
      <c r="F518" s="93"/>
      <c r="G518" s="93"/>
      <c r="H518" s="93"/>
      <c r="I518" s="93"/>
      <c r="J518" s="93"/>
      <c r="K518" s="93"/>
      <c r="L518" s="92"/>
      <c r="M518" s="92"/>
      <c r="N518" s="92"/>
      <c r="O518" s="92"/>
      <c r="P518" s="92"/>
      <c r="Q518" s="92"/>
      <c r="R518" s="92"/>
      <c r="S518" s="92"/>
      <c r="T518" s="92"/>
      <c r="U518" s="92"/>
      <c r="V518" s="92"/>
      <c r="W518" s="92"/>
      <c r="X518" s="92"/>
      <c r="Y518" s="92"/>
      <c r="Z518" s="92"/>
    </row>
    <row r="519" spans="1:26" ht="27.75" customHeight="1">
      <c r="A519" s="92"/>
      <c r="B519" s="106"/>
      <c r="C519" s="93"/>
      <c r="D519" s="93"/>
      <c r="E519" s="93"/>
      <c r="F519" s="93"/>
      <c r="G519" s="93"/>
      <c r="H519" s="93"/>
      <c r="I519" s="93"/>
      <c r="J519" s="93"/>
      <c r="K519" s="93"/>
      <c r="L519" s="92"/>
      <c r="M519" s="92"/>
      <c r="N519" s="92"/>
      <c r="O519" s="92"/>
      <c r="P519" s="92"/>
      <c r="Q519" s="92"/>
      <c r="R519" s="92"/>
      <c r="S519" s="92"/>
      <c r="T519" s="92"/>
      <c r="U519" s="92"/>
      <c r="V519" s="92"/>
      <c r="W519" s="92"/>
      <c r="X519" s="92"/>
      <c r="Y519" s="92"/>
      <c r="Z519" s="92"/>
    </row>
    <row r="520" spans="1:26" ht="27.75" customHeight="1">
      <c r="A520" s="92"/>
      <c r="B520" s="106"/>
      <c r="C520" s="93"/>
      <c r="D520" s="93"/>
      <c r="E520" s="93"/>
      <c r="F520" s="93"/>
      <c r="G520" s="93"/>
      <c r="H520" s="93"/>
      <c r="I520" s="93"/>
      <c r="J520" s="93"/>
      <c r="K520" s="93"/>
      <c r="L520" s="92"/>
      <c r="M520" s="92"/>
      <c r="N520" s="92"/>
      <c r="O520" s="92"/>
      <c r="P520" s="92"/>
      <c r="Q520" s="92"/>
      <c r="R520" s="92"/>
      <c r="S520" s="92"/>
      <c r="T520" s="92"/>
      <c r="U520" s="92"/>
      <c r="V520" s="92"/>
      <c r="W520" s="92"/>
      <c r="X520" s="92"/>
      <c r="Y520" s="92"/>
      <c r="Z520" s="92"/>
    </row>
    <row r="521" spans="1:26" ht="27.75" customHeight="1">
      <c r="A521" s="92"/>
      <c r="B521" s="106"/>
      <c r="C521" s="93"/>
      <c r="D521" s="93"/>
      <c r="E521" s="93"/>
      <c r="F521" s="93"/>
      <c r="G521" s="93"/>
      <c r="H521" s="93"/>
      <c r="I521" s="93"/>
      <c r="J521" s="93"/>
      <c r="K521" s="93"/>
      <c r="L521" s="92"/>
      <c r="M521" s="92"/>
      <c r="N521" s="92"/>
      <c r="O521" s="92"/>
      <c r="P521" s="92"/>
      <c r="Q521" s="92"/>
      <c r="R521" s="92"/>
      <c r="S521" s="92"/>
      <c r="T521" s="92"/>
      <c r="U521" s="92"/>
      <c r="V521" s="92"/>
      <c r="W521" s="92"/>
      <c r="X521" s="92"/>
      <c r="Y521" s="92"/>
      <c r="Z521" s="92"/>
    </row>
    <row r="522" spans="1:26" ht="27.75" customHeight="1">
      <c r="A522" s="92"/>
      <c r="B522" s="106"/>
      <c r="C522" s="93"/>
      <c r="D522" s="93"/>
      <c r="E522" s="93"/>
      <c r="F522" s="93"/>
      <c r="G522" s="93"/>
      <c r="H522" s="93"/>
      <c r="I522" s="93"/>
      <c r="J522" s="93"/>
      <c r="K522" s="93"/>
      <c r="L522" s="92"/>
      <c r="M522" s="92"/>
      <c r="N522" s="92"/>
      <c r="O522" s="92"/>
      <c r="P522" s="92"/>
      <c r="Q522" s="92"/>
      <c r="R522" s="92"/>
      <c r="S522" s="92"/>
      <c r="T522" s="92"/>
      <c r="U522" s="92"/>
      <c r="V522" s="92"/>
      <c r="W522" s="92"/>
      <c r="X522" s="92"/>
      <c r="Y522" s="92"/>
      <c r="Z522" s="92"/>
    </row>
    <row r="523" spans="1:26" ht="27.75" customHeight="1">
      <c r="A523" s="92"/>
      <c r="B523" s="106"/>
      <c r="C523" s="93"/>
      <c r="D523" s="93"/>
      <c r="E523" s="93"/>
      <c r="F523" s="93"/>
      <c r="G523" s="93"/>
      <c r="H523" s="93"/>
      <c r="I523" s="93"/>
      <c r="J523" s="93"/>
      <c r="K523" s="93"/>
      <c r="L523" s="92"/>
      <c r="M523" s="92"/>
      <c r="N523" s="92"/>
      <c r="O523" s="92"/>
      <c r="P523" s="92"/>
      <c r="Q523" s="92"/>
      <c r="R523" s="92"/>
      <c r="S523" s="92"/>
      <c r="T523" s="92"/>
      <c r="U523" s="92"/>
      <c r="V523" s="92"/>
      <c r="W523" s="92"/>
      <c r="X523" s="92"/>
      <c r="Y523" s="92"/>
      <c r="Z523" s="92"/>
    </row>
    <row r="524" spans="1:26" ht="27.75" customHeight="1">
      <c r="A524" s="92"/>
      <c r="B524" s="106"/>
      <c r="C524" s="93"/>
      <c r="D524" s="93"/>
      <c r="E524" s="93"/>
      <c r="F524" s="93"/>
      <c r="G524" s="93"/>
      <c r="H524" s="93"/>
      <c r="I524" s="93"/>
      <c r="J524" s="93"/>
      <c r="K524" s="93"/>
      <c r="L524" s="92"/>
      <c r="M524" s="92"/>
      <c r="N524" s="92"/>
      <c r="O524" s="92"/>
      <c r="P524" s="92"/>
      <c r="Q524" s="92"/>
      <c r="R524" s="92"/>
      <c r="S524" s="92"/>
      <c r="T524" s="92"/>
      <c r="U524" s="92"/>
      <c r="V524" s="92"/>
      <c r="W524" s="92"/>
      <c r="X524" s="92"/>
      <c r="Y524" s="92"/>
      <c r="Z524" s="92"/>
    </row>
    <row r="525" spans="1:26" ht="27.75" customHeight="1">
      <c r="A525" s="92"/>
      <c r="B525" s="106"/>
      <c r="C525" s="93"/>
      <c r="D525" s="93"/>
      <c r="E525" s="93"/>
      <c r="F525" s="93"/>
      <c r="G525" s="93"/>
      <c r="H525" s="93"/>
      <c r="I525" s="93"/>
      <c r="J525" s="93"/>
      <c r="K525" s="93"/>
      <c r="L525" s="92"/>
      <c r="M525" s="92"/>
      <c r="N525" s="92"/>
      <c r="O525" s="92"/>
      <c r="P525" s="92"/>
      <c r="Q525" s="92"/>
      <c r="R525" s="92"/>
      <c r="S525" s="92"/>
      <c r="T525" s="92"/>
      <c r="U525" s="92"/>
      <c r="V525" s="92"/>
      <c r="W525" s="92"/>
      <c r="X525" s="92"/>
      <c r="Y525" s="92"/>
      <c r="Z525" s="92"/>
    </row>
    <row r="526" spans="1:26" ht="27.75" customHeight="1">
      <c r="A526" s="92"/>
      <c r="B526" s="106"/>
      <c r="C526" s="93"/>
      <c r="D526" s="93"/>
      <c r="E526" s="93"/>
      <c r="F526" s="93"/>
      <c r="G526" s="93"/>
      <c r="H526" s="93"/>
      <c r="I526" s="93"/>
      <c r="J526" s="93"/>
      <c r="K526" s="93"/>
      <c r="L526" s="92"/>
      <c r="M526" s="92"/>
      <c r="N526" s="92"/>
      <c r="O526" s="92"/>
      <c r="P526" s="92"/>
      <c r="Q526" s="92"/>
      <c r="R526" s="92"/>
      <c r="S526" s="92"/>
      <c r="T526" s="92"/>
      <c r="U526" s="92"/>
      <c r="V526" s="92"/>
      <c r="W526" s="92"/>
      <c r="X526" s="92"/>
      <c r="Y526" s="92"/>
      <c r="Z526" s="92"/>
    </row>
    <row r="527" spans="1:26" ht="27.75" customHeight="1">
      <c r="A527" s="92"/>
      <c r="B527" s="106"/>
      <c r="C527" s="93"/>
      <c r="D527" s="93"/>
      <c r="E527" s="93"/>
      <c r="F527" s="93"/>
      <c r="G527" s="93"/>
      <c r="H527" s="93"/>
      <c r="I527" s="93"/>
      <c r="J527" s="93"/>
      <c r="K527" s="93"/>
      <c r="L527" s="92"/>
      <c r="M527" s="92"/>
      <c r="N527" s="92"/>
      <c r="O527" s="92"/>
      <c r="P527" s="92"/>
      <c r="Q527" s="92"/>
      <c r="R527" s="92"/>
      <c r="S527" s="92"/>
      <c r="T527" s="92"/>
      <c r="U527" s="92"/>
      <c r="V527" s="92"/>
      <c r="W527" s="92"/>
      <c r="X527" s="92"/>
      <c r="Y527" s="92"/>
      <c r="Z527" s="92"/>
    </row>
    <row r="528" spans="1:26" ht="27.75" customHeight="1">
      <c r="A528" s="92"/>
      <c r="B528" s="106"/>
      <c r="C528" s="93"/>
      <c r="D528" s="93"/>
      <c r="E528" s="93"/>
      <c r="F528" s="93"/>
      <c r="G528" s="93"/>
      <c r="H528" s="93"/>
      <c r="I528" s="93"/>
      <c r="J528" s="93"/>
      <c r="K528" s="93"/>
      <c r="L528" s="92"/>
      <c r="M528" s="92"/>
      <c r="N528" s="92"/>
      <c r="O528" s="92"/>
      <c r="P528" s="92"/>
      <c r="Q528" s="92"/>
      <c r="R528" s="92"/>
      <c r="S528" s="92"/>
      <c r="T528" s="92"/>
      <c r="U528" s="92"/>
      <c r="V528" s="92"/>
      <c r="W528" s="92"/>
      <c r="X528" s="92"/>
      <c r="Y528" s="92"/>
      <c r="Z528" s="92"/>
    </row>
    <row r="529" spans="1:26" ht="27.75" customHeight="1">
      <c r="A529" s="92"/>
      <c r="B529" s="106"/>
      <c r="C529" s="93"/>
      <c r="D529" s="93"/>
      <c r="E529" s="93"/>
      <c r="F529" s="93"/>
      <c r="G529" s="93"/>
      <c r="H529" s="93"/>
      <c r="I529" s="93"/>
      <c r="J529" s="93"/>
      <c r="K529" s="93"/>
      <c r="L529" s="92"/>
      <c r="M529" s="92"/>
      <c r="N529" s="92"/>
      <c r="O529" s="92"/>
      <c r="P529" s="92"/>
      <c r="Q529" s="92"/>
      <c r="R529" s="92"/>
      <c r="S529" s="92"/>
      <c r="T529" s="92"/>
      <c r="U529" s="92"/>
      <c r="V529" s="92"/>
      <c r="W529" s="92"/>
      <c r="X529" s="92"/>
      <c r="Y529" s="92"/>
      <c r="Z529" s="92"/>
    </row>
    <row r="530" spans="1:26" ht="27.75" customHeight="1">
      <c r="A530" s="92"/>
      <c r="B530" s="106"/>
      <c r="C530" s="93"/>
      <c r="D530" s="93"/>
      <c r="E530" s="93"/>
      <c r="F530" s="93"/>
      <c r="G530" s="93"/>
      <c r="H530" s="93"/>
      <c r="I530" s="93"/>
      <c r="J530" s="93"/>
      <c r="K530" s="93"/>
      <c r="L530" s="92"/>
      <c r="M530" s="92"/>
      <c r="N530" s="92"/>
      <c r="O530" s="92"/>
      <c r="P530" s="92"/>
      <c r="Q530" s="92"/>
      <c r="R530" s="92"/>
      <c r="S530" s="92"/>
      <c r="T530" s="92"/>
      <c r="U530" s="92"/>
      <c r="V530" s="92"/>
      <c r="W530" s="92"/>
      <c r="X530" s="92"/>
      <c r="Y530" s="92"/>
      <c r="Z530" s="92"/>
    </row>
    <row r="531" spans="1:26" ht="27.75" customHeight="1">
      <c r="A531" s="92"/>
      <c r="B531" s="106"/>
      <c r="C531" s="93"/>
      <c r="D531" s="93"/>
      <c r="E531" s="93"/>
      <c r="F531" s="93"/>
      <c r="G531" s="93"/>
      <c r="H531" s="93"/>
      <c r="I531" s="93"/>
      <c r="J531" s="93"/>
      <c r="K531" s="93"/>
      <c r="L531" s="92"/>
      <c r="M531" s="92"/>
      <c r="N531" s="92"/>
      <c r="O531" s="92"/>
      <c r="P531" s="92"/>
      <c r="Q531" s="92"/>
      <c r="R531" s="92"/>
      <c r="S531" s="92"/>
      <c r="T531" s="92"/>
      <c r="U531" s="92"/>
      <c r="V531" s="92"/>
      <c r="W531" s="92"/>
      <c r="X531" s="92"/>
      <c r="Y531" s="92"/>
      <c r="Z531" s="92"/>
    </row>
    <row r="532" spans="1:26" ht="27.75" customHeight="1">
      <c r="A532" s="92"/>
      <c r="B532" s="106"/>
      <c r="C532" s="93"/>
      <c r="D532" s="93"/>
      <c r="E532" s="93"/>
      <c r="F532" s="93"/>
      <c r="G532" s="93"/>
      <c r="H532" s="93"/>
      <c r="I532" s="93"/>
      <c r="J532" s="93"/>
      <c r="K532" s="93"/>
      <c r="L532" s="92"/>
      <c r="M532" s="92"/>
      <c r="N532" s="92"/>
      <c r="O532" s="92"/>
      <c r="P532" s="92"/>
      <c r="Q532" s="92"/>
      <c r="R532" s="92"/>
      <c r="S532" s="92"/>
      <c r="T532" s="92"/>
      <c r="U532" s="92"/>
      <c r="V532" s="92"/>
      <c r="W532" s="92"/>
      <c r="X532" s="92"/>
      <c r="Y532" s="92"/>
      <c r="Z532" s="92"/>
    </row>
    <row r="533" spans="1:26" ht="27.75" customHeight="1">
      <c r="A533" s="92"/>
      <c r="B533" s="106"/>
      <c r="C533" s="93"/>
      <c r="D533" s="93"/>
      <c r="E533" s="93"/>
      <c r="F533" s="93"/>
      <c r="G533" s="93"/>
      <c r="H533" s="93"/>
      <c r="I533" s="93"/>
      <c r="J533" s="93"/>
      <c r="K533" s="93"/>
      <c r="L533" s="92"/>
      <c r="M533" s="92"/>
      <c r="N533" s="92"/>
      <c r="O533" s="92"/>
      <c r="P533" s="92"/>
      <c r="Q533" s="92"/>
      <c r="R533" s="92"/>
      <c r="S533" s="92"/>
      <c r="T533" s="92"/>
      <c r="U533" s="92"/>
      <c r="V533" s="92"/>
      <c r="W533" s="92"/>
      <c r="X533" s="92"/>
      <c r="Y533" s="92"/>
      <c r="Z533" s="92"/>
    </row>
    <row r="534" spans="1:26" ht="27.75" customHeight="1">
      <c r="A534" s="92"/>
      <c r="B534" s="106"/>
      <c r="C534" s="93"/>
      <c r="D534" s="93"/>
      <c r="E534" s="93"/>
      <c r="F534" s="93"/>
      <c r="G534" s="93"/>
      <c r="H534" s="93"/>
      <c r="I534" s="93"/>
      <c r="J534" s="93"/>
      <c r="K534" s="93"/>
      <c r="L534" s="92"/>
      <c r="M534" s="92"/>
      <c r="N534" s="92"/>
      <c r="O534" s="92"/>
      <c r="P534" s="92"/>
      <c r="Q534" s="92"/>
      <c r="R534" s="92"/>
      <c r="S534" s="92"/>
      <c r="T534" s="92"/>
      <c r="U534" s="92"/>
      <c r="V534" s="92"/>
      <c r="W534" s="92"/>
      <c r="X534" s="92"/>
      <c r="Y534" s="92"/>
      <c r="Z534" s="92"/>
    </row>
    <row r="535" spans="1:26" ht="27.75" customHeight="1">
      <c r="A535" s="92"/>
      <c r="B535" s="106"/>
      <c r="C535" s="93"/>
      <c r="D535" s="93"/>
      <c r="E535" s="93"/>
      <c r="F535" s="93"/>
      <c r="G535" s="93"/>
      <c r="H535" s="93"/>
      <c r="I535" s="93"/>
      <c r="J535" s="93"/>
      <c r="K535" s="93"/>
      <c r="L535" s="92"/>
      <c r="M535" s="92"/>
      <c r="N535" s="92"/>
      <c r="O535" s="92"/>
      <c r="P535" s="92"/>
      <c r="Q535" s="92"/>
      <c r="R535" s="92"/>
      <c r="S535" s="92"/>
      <c r="T535" s="92"/>
      <c r="U535" s="92"/>
      <c r="V535" s="92"/>
      <c r="W535" s="92"/>
      <c r="X535" s="92"/>
      <c r="Y535" s="92"/>
      <c r="Z535" s="92"/>
    </row>
    <row r="536" spans="1:26" ht="27.75" customHeight="1">
      <c r="A536" s="92"/>
      <c r="B536" s="106"/>
      <c r="C536" s="93"/>
      <c r="D536" s="93"/>
      <c r="E536" s="93"/>
      <c r="F536" s="93"/>
      <c r="G536" s="93"/>
      <c r="H536" s="93"/>
      <c r="I536" s="93"/>
      <c r="J536" s="93"/>
      <c r="K536" s="93"/>
      <c r="L536" s="92"/>
      <c r="M536" s="92"/>
      <c r="N536" s="92"/>
      <c r="O536" s="92"/>
      <c r="P536" s="92"/>
      <c r="Q536" s="92"/>
      <c r="R536" s="92"/>
      <c r="S536" s="92"/>
      <c r="T536" s="92"/>
      <c r="U536" s="92"/>
      <c r="V536" s="92"/>
      <c r="W536" s="92"/>
      <c r="X536" s="92"/>
      <c r="Y536" s="92"/>
      <c r="Z536" s="92"/>
    </row>
    <row r="537" spans="1:26" ht="27.75" customHeight="1">
      <c r="A537" s="92"/>
      <c r="B537" s="106"/>
      <c r="C537" s="93"/>
      <c r="D537" s="93"/>
      <c r="E537" s="93"/>
      <c r="F537" s="93"/>
      <c r="G537" s="93"/>
      <c r="H537" s="93"/>
      <c r="I537" s="93"/>
      <c r="J537" s="93"/>
      <c r="K537" s="93"/>
      <c r="L537" s="92"/>
      <c r="M537" s="92"/>
      <c r="N537" s="92"/>
      <c r="O537" s="92"/>
      <c r="P537" s="92"/>
      <c r="Q537" s="92"/>
      <c r="R537" s="92"/>
      <c r="S537" s="92"/>
      <c r="T537" s="92"/>
      <c r="U537" s="92"/>
      <c r="V537" s="92"/>
      <c r="W537" s="92"/>
      <c r="X537" s="92"/>
      <c r="Y537" s="92"/>
      <c r="Z537" s="92"/>
    </row>
    <row r="538" spans="1:26" ht="27.75" customHeight="1">
      <c r="A538" s="92"/>
      <c r="B538" s="106"/>
      <c r="C538" s="93"/>
      <c r="D538" s="93"/>
      <c r="E538" s="93"/>
      <c r="F538" s="93"/>
      <c r="G538" s="93"/>
      <c r="H538" s="93"/>
      <c r="I538" s="93"/>
      <c r="J538" s="93"/>
      <c r="K538" s="93"/>
      <c r="L538" s="92"/>
      <c r="M538" s="92"/>
      <c r="N538" s="92"/>
      <c r="O538" s="92"/>
      <c r="P538" s="92"/>
      <c r="Q538" s="92"/>
      <c r="R538" s="92"/>
      <c r="S538" s="92"/>
      <c r="T538" s="92"/>
      <c r="U538" s="92"/>
      <c r="V538" s="92"/>
      <c r="W538" s="92"/>
      <c r="X538" s="92"/>
      <c r="Y538" s="92"/>
      <c r="Z538" s="92"/>
    </row>
    <row r="539" spans="1:26" ht="27.75" customHeight="1">
      <c r="A539" s="92"/>
      <c r="B539" s="106"/>
      <c r="C539" s="93"/>
      <c r="D539" s="93"/>
      <c r="E539" s="93"/>
      <c r="F539" s="93"/>
      <c r="G539" s="93"/>
      <c r="H539" s="93"/>
      <c r="I539" s="93"/>
      <c r="J539" s="93"/>
      <c r="K539" s="93"/>
      <c r="L539" s="92"/>
      <c r="M539" s="92"/>
      <c r="N539" s="92"/>
      <c r="O539" s="92"/>
      <c r="P539" s="92"/>
      <c r="Q539" s="92"/>
      <c r="R539" s="92"/>
      <c r="S539" s="92"/>
      <c r="T539" s="92"/>
      <c r="U539" s="92"/>
      <c r="V539" s="92"/>
      <c r="W539" s="92"/>
      <c r="X539" s="92"/>
      <c r="Y539" s="92"/>
      <c r="Z539" s="92"/>
    </row>
    <row r="540" spans="1:26" ht="27.75" customHeight="1">
      <c r="A540" s="92"/>
      <c r="B540" s="106"/>
      <c r="C540" s="93"/>
      <c r="D540" s="93"/>
      <c r="E540" s="93"/>
      <c r="F540" s="93"/>
      <c r="G540" s="93"/>
      <c r="H540" s="93"/>
      <c r="I540" s="93"/>
      <c r="J540" s="93"/>
      <c r="K540" s="93"/>
      <c r="L540" s="92"/>
      <c r="M540" s="92"/>
      <c r="N540" s="92"/>
      <c r="O540" s="92"/>
      <c r="P540" s="92"/>
      <c r="Q540" s="92"/>
      <c r="R540" s="92"/>
      <c r="S540" s="92"/>
      <c r="T540" s="92"/>
      <c r="U540" s="92"/>
      <c r="V540" s="92"/>
      <c r="W540" s="92"/>
      <c r="X540" s="92"/>
      <c r="Y540" s="92"/>
      <c r="Z540" s="92"/>
    </row>
    <row r="541" spans="1:26" ht="27.75" customHeight="1">
      <c r="A541" s="92"/>
      <c r="B541" s="106"/>
      <c r="C541" s="93"/>
      <c r="D541" s="93"/>
      <c r="E541" s="93"/>
      <c r="F541" s="93"/>
      <c r="G541" s="93"/>
      <c r="H541" s="93"/>
      <c r="I541" s="93"/>
      <c r="J541" s="93"/>
      <c r="K541" s="93"/>
      <c r="L541" s="92"/>
      <c r="M541" s="92"/>
      <c r="N541" s="92"/>
      <c r="O541" s="92"/>
      <c r="P541" s="92"/>
      <c r="Q541" s="92"/>
      <c r="R541" s="92"/>
      <c r="S541" s="92"/>
      <c r="T541" s="92"/>
      <c r="U541" s="92"/>
      <c r="V541" s="92"/>
      <c r="W541" s="92"/>
      <c r="X541" s="92"/>
      <c r="Y541" s="92"/>
      <c r="Z541" s="92"/>
    </row>
    <row r="542" spans="1:26" ht="27.75" customHeight="1">
      <c r="A542" s="92"/>
      <c r="B542" s="106"/>
      <c r="C542" s="93"/>
      <c r="D542" s="93"/>
      <c r="E542" s="93"/>
      <c r="F542" s="93"/>
      <c r="G542" s="93"/>
      <c r="H542" s="93"/>
      <c r="I542" s="93"/>
      <c r="J542" s="93"/>
      <c r="K542" s="93"/>
      <c r="L542" s="92"/>
      <c r="M542" s="92"/>
      <c r="N542" s="92"/>
      <c r="O542" s="92"/>
      <c r="P542" s="92"/>
      <c r="Q542" s="92"/>
      <c r="R542" s="92"/>
      <c r="S542" s="92"/>
      <c r="T542" s="92"/>
      <c r="U542" s="92"/>
      <c r="V542" s="92"/>
      <c r="W542" s="92"/>
      <c r="X542" s="92"/>
      <c r="Y542" s="92"/>
      <c r="Z542" s="92"/>
    </row>
    <row r="543" spans="1:26" ht="27.75" customHeight="1">
      <c r="A543" s="92"/>
      <c r="B543" s="106"/>
      <c r="C543" s="93"/>
      <c r="D543" s="93"/>
      <c r="E543" s="93"/>
      <c r="F543" s="93"/>
      <c r="G543" s="93"/>
      <c r="H543" s="93"/>
      <c r="I543" s="93"/>
      <c r="J543" s="93"/>
      <c r="K543" s="93"/>
      <c r="L543" s="92"/>
      <c r="M543" s="92"/>
      <c r="N543" s="92"/>
      <c r="O543" s="92"/>
      <c r="P543" s="92"/>
      <c r="Q543" s="92"/>
      <c r="R543" s="92"/>
      <c r="S543" s="92"/>
      <c r="T543" s="92"/>
      <c r="U543" s="92"/>
      <c r="V543" s="92"/>
      <c r="W543" s="92"/>
      <c r="X543" s="92"/>
      <c r="Y543" s="92"/>
      <c r="Z543" s="92"/>
    </row>
    <row r="544" spans="1:26" ht="27.75" customHeight="1">
      <c r="A544" s="92"/>
      <c r="B544" s="106"/>
      <c r="C544" s="93"/>
      <c r="D544" s="93"/>
      <c r="E544" s="93"/>
      <c r="F544" s="93"/>
      <c r="G544" s="93"/>
      <c r="H544" s="93"/>
      <c r="I544" s="93"/>
      <c r="J544" s="93"/>
      <c r="K544" s="93"/>
      <c r="L544" s="92"/>
      <c r="M544" s="92"/>
      <c r="N544" s="92"/>
      <c r="O544" s="92"/>
      <c r="P544" s="92"/>
      <c r="Q544" s="92"/>
      <c r="R544" s="92"/>
      <c r="S544" s="92"/>
      <c r="T544" s="92"/>
      <c r="U544" s="92"/>
      <c r="V544" s="92"/>
      <c r="W544" s="92"/>
      <c r="X544" s="92"/>
      <c r="Y544" s="92"/>
      <c r="Z544" s="92"/>
    </row>
    <row r="545" spans="1:26" ht="27.75" customHeight="1">
      <c r="A545" s="92"/>
      <c r="B545" s="106"/>
      <c r="C545" s="93"/>
      <c r="D545" s="93"/>
      <c r="E545" s="93"/>
      <c r="F545" s="93"/>
      <c r="G545" s="93"/>
      <c r="H545" s="93"/>
      <c r="I545" s="93"/>
      <c r="J545" s="93"/>
      <c r="K545" s="93"/>
      <c r="L545" s="92"/>
      <c r="M545" s="92"/>
      <c r="N545" s="92"/>
      <c r="O545" s="92"/>
      <c r="P545" s="92"/>
      <c r="Q545" s="92"/>
      <c r="R545" s="92"/>
      <c r="S545" s="92"/>
      <c r="T545" s="92"/>
      <c r="U545" s="92"/>
      <c r="V545" s="92"/>
      <c r="W545" s="92"/>
      <c r="X545" s="92"/>
      <c r="Y545" s="92"/>
      <c r="Z545" s="92"/>
    </row>
    <row r="546" spans="1:26" ht="27.75" customHeight="1">
      <c r="A546" s="92"/>
      <c r="B546" s="106"/>
      <c r="C546" s="93"/>
      <c r="D546" s="93"/>
      <c r="E546" s="93"/>
      <c r="F546" s="93"/>
      <c r="G546" s="93"/>
      <c r="H546" s="93"/>
      <c r="I546" s="93"/>
      <c r="J546" s="93"/>
      <c r="K546" s="93"/>
      <c r="L546" s="92"/>
      <c r="M546" s="92"/>
      <c r="N546" s="92"/>
      <c r="O546" s="92"/>
      <c r="P546" s="92"/>
      <c r="Q546" s="92"/>
      <c r="R546" s="92"/>
      <c r="S546" s="92"/>
      <c r="T546" s="92"/>
      <c r="U546" s="92"/>
      <c r="V546" s="92"/>
      <c r="W546" s="92"/>
      <c r="X546" s="92"/>
      <c r="Y546" s="92"/>
      <c r="Z546" s="92"/>
    </row>
    <row r="547" spans="1:26" ht="27.75" customHeight="1">
      <c r="A547" s="92"/>
      <c r="B547" s="106"/>
      <c r="C547" s="93"/>
      <c r="D547" s="93"/>
      <c r="E547" s="93"/>
      <c r="F547" s="93"/>
      <c r="G547" s="93"/>
      <c r="H547" s="93"/>
      <c r="I547" s="93"/>
      <c r="J547" s="93"/>
      <c r="K547" s="93"/>
      <c r="L547" s="92"/>
      <c r="M547" s="92"/>
      <c r="N547" s="92"/>
      <c r="O547" s="92"/>
      <c r="P547" s="92"/>
      <c r="Q547" s="92"/>
      <c r="R547" s="92"/>
      <c r="S547" s="92"/>
      <c r="T547" s="92"/>
      <c r="U547" s="92"/>
      <c r="V547" s="92"/>
      <c r="W547" s="92"/>
      <c r="X547" s="92"/>
      <c r="Y547" s="92"/>
      <c r="Z547" s="92"/>
    </row>
    <row r="548" spans="1:26" ht="27.75" customHeight="1">
      <c r="A548" s="92"/>
      <c r="B548" s="106"/>
      <c r="C548" s="93"/>
      <c r="D548" s="93"/>
      <c r="E548" s="93"/>
      <c r="F548" s="93"/>
      <c r="G548" s="93"/>
      <c r="H548" s="93"/>
      <c r="I548" s="93"/>
      <c r="J548" s="93"/>
      <c r="K548" s="93"/>
      <c r="L548" s="92"/>
      <c r="M548" s="92"/>
      <c r="N548" s="92"/>
      <c r="O548" s="92"/>
      <c r="P548" s="92"/>
      <c r="Q548" s="92"/>
      <c r="R548" s="92"/>
      <c r="S548" s="92"/>
      <c r="T548" s="92"/>
      <c r="U548" s="92"/>
      <c r="V548" s="92"/>
      <c r="W548" s="92"/>
      <c r="X548" s="92"/>
      <c r="Y548" s="92"/>
      <c r="Z548" s="92"/>
    </row>
    <row r="549" spans="1:26" ht="27.75" customHeight="1">
      <c r="A549" s="92"/>
      <c r="B549" s="106"/>
      <c r="C549" s="93"/>
      <c r="D549" s="93"/>
      <c r="E549" s="93"/>
      <c r="F549" s="93"/>
      <c r="G549" s="93"/>
      <c r="H549" s="93"/>
      <c r="I549" s="93"/>
      <c r="J549" s="93"/>
      <c r="K549" s="93"/>
      <c r="L549" s="92"/>
      <c r="M549" s="92"/>
      <c r="N549" s="92"/>
      <c r="O549" s="92"/>
      <c r="P549" s="92"/>
      <c r="Q549" s="92"/>
      <c r="R549" s="92"/>
      <c r="S549" s="92"/>
      <c r="T549" s="92"/>
      <c r="U549" s="92"/>
      <c r="V549" s="92"/>
      <c r="W549" s="92"/>
      <c r="X549" s="92"/>
      <c r="Y549" s="92"/>
      <c r="Z549" s="92"/>
    </row>
    <row r="550" spans="1:26" ht="27.75" customHeight="1">
      <c r="A550" s="92"/>
      <c r="B550" s="106"/>
      <c r="C550" s="93"/>
      <c r="D550" s="93"/>
      <c r="E550" s="93"/>
      <c r="F550" s="93"/>
      <c r="G550" s="93"/>
      <c r="H550" s="93"/>
      <c r="I550" s="93"/>
      <c r="J550" s="93"/>
      <c r="K550" s="93"/>
      <c r="L550" s="92"/>
      <c r="M550" s="92"/>
      <c r="N550" s="92"/>
      <c r="O550" s="92"/>
      <c r="P550" s="92"/>
      <c r="Q550" s="92"/>
      <c r="R550" s="92"/>
      <c r="S550" s="92"/>
      <c r="T550" s="92"/>
      <c r="U550" s="92"/>
      <c r="V550" s="92"/>
      <c r="W550" s="92"/>
      <c r="X550" s="92"/>
      <c r="Y550" s="92"/>
      <c r="Z550" s="92"/>
    </row>
    <row r="551" spans="1:26" ht="27.75" customHeight="1">
      <c r="A551" s="92"/>
      <c r="B551" s="106"/>
      <c r="C551" s="93"/>
      <c r="D551" s="93"/>
      <c r="E551" s="93"/>
      <c r="F551" s="93"/>
      <c r="G551" s="93"/>
      <c r="H551" s="93"/>
      <c r="I551" s="93"/>
      <c r="J551" s="93"/>
      <c r="K551" s="93"/>
      <c r="L551" s="92"/>
      <c r="M551" s="92"/>
      <c r="N551" s="92"/>
      <c r="O551" s="92"/>
      <c r="P551" s="92"/>
      <c r="Q551" s="92"/>
      <c r="R551" s="92"/>
      <c r="S551" s="92"/>
      <c r="T551" s="92"/>
      <c r="U551" s="92"/>
      <c r="V551" s="92"/>
      <c r="W551" s="92"/>
      <c r="X551" s="92"/>
      <c r="Y551" s="92"/>
      <c r="Z551" s="92"/>
    </row>
    <row r="552" spans="1:26" ht="27.75" customHeight="1">
      <c r="A552" s="92"/>
      <c r="B552" s="106"/>
      <c r="C552" s="93"/>
      <c r="D552" s="93"/>
      <c r="E552" s="93"/>
      <c r="F552" s="93"/>
      <c r="G552" s="93"/>
      <c r="H552" s="93"/>
      <c r="I552" s="93"/>
      <c r="J552" s="93"/>
      <c r="K552" s="93"/>
      <c r="L552" s="92"/>
      <c r="M552" s="92"/>
      <c r="N552" s="92"/>
      <c r="O552" s="92"/>
      <c r="P552" s="92"/>
      <c r="Q552" s="92"/>
      <c r="R552" s="92"/>
      <c r="S552" s="92"/>
      <c r="T552" s="92"/>
      <c r="U552" s="92"/>
      <c r="V552" s="92"/>
      <c r="W552" s="92"/>
      <c r="X552" s="92"/>
      <c r="Y552" s="92"/>
      <c r="Z552" s="92"/>
    </row>
    <row r="553" spans="1:26" ht="27.75" customHeight="1">
      <c r="A553" s="92"/>
      <c r="B553" s="106"/>
      <c r="C553" s="93"/>
      <c r="D553" s="93"/>
      <c r="E553" s="93"/>
      <c r="F553" s="93"/>
      <c r="G553" s="93"/>
      <c r="H553" s="93"/>
      <c r="I553" s="93"/>
      <c r="J553" s="93"/>
      <c r="K553" s="93"/>
      <c r="L553" s="92"/>
      <c r="M553" s="92"/>
      <c r="N553" s="92"/>
      <c r="O553" s="92"/>
      <c r="P553" s="92"/>
      <c r="Q553" s="92"/>
      <c r="R553" s="92"/>
      <c r="S553" s="92"/>
      <c r="T553" s="92"/>
      <c r="U553" s="92"/>
      <c r="V553" s="92"/>
      <c r="W553" s="92"/>
      <c r="X553" s="92"/>
      <c r="Y553" s="92"/>
      <c r="Z553" s="92"/>
    </row>
    <row r="554" spans="1:26" ht="27.75" customHeight="1">
      <c r="A554" s="92"/>
      <c r="B554" s="106"/>
      <c r="C554" s="93"/>
      <c r="D554" s="93"/>
      <c r="E554" s="93"/>
      <c r="F554" s="93"/>
      <c r="G554" s="93"/>
      <c r="H554" s="93"/>
      <c r="I554" s="93"/>
      <c r="J554" s="93"/>
      <c r="K554" s="93"/>
      <c r="L554" s="92"/>
      <c r="M554" s="92"/>
      <c r="N554" s="92"/>
      <c r="O554" s="92"/>
      <c r="P554" s="92"/>
      <c r="Q554" s="92"/>
      <c r="R554" s="92"/>
      <c r="S554" s="92"/>
      <c r="T554" s="92"/>
      <c r="U554" s="92"/>
      <c r="V554" s="92"/>
      <c r="W554" s="92"/>
      <c r="X554" s="92"/>
      <c r="Y554" s="92"/>
      <c r="Z554" s="92"/>
    </row>
    <row r="555" spans="1:26" ht="27.75" customHeight="1">
      <c r="A555" s="92"/>
      <c r="B555" s="106"/>
      <c r="C555" s="93"/>
      <c r="D555" s="93"/>
      <c r="E555" s="93"/>
      <c r="F555" s="93"/>
      <c r="G555" s="93"/>
      <c r="H555" s="93"/>
      <c r="I555" s="93"/>
      <c r="J555" s="93"/>
      <c r="K555" s="93"/>
      <c r="L555" s="92"/>
      <c r="M555" s="92"/>
      <c r="N555" s="92"/>
      <c r="O555" s="92"/>
      <c r="P555" s="92"/>
      <c r="Q555" s="92"/>
      <c r="R555" s="92"/>
      <c r="S555" s="92"/>
      <c r="T555" s="92"/>
      <c r="U555" s="92"/>
      <c r="V555" s="92"/>
      <c r="W555" s="92"/>
      <c r="X555" s="92"/>
      <c r="Y555" s="92"/>
      <c r="Z555" s="92"/>
    </row>
    <row r="556" spans="1:26" ht="27.75" customHeight="1">
      <c r="A556" s="92"/>
      <c r="B556" s="106"/>
      <c r="C556" s="93"/>
      <c r="D556" s="93"/>
      <c r="E556" s="93"/>
      <c r="F556" s="93"/>
      <c r="G556" s="93"/>
      <c r="H556" s="93"/>
      <c r="I556" s="93"/>
      <c r="J556" s="93"/>
      <c r="K556" s="93"/>
      <c r="L556" s="92"/>
      <c r="M556" s="92"/>
      <c r="N556" s="92"/>
      <c r="O556" s="92"/>
      <c r="P556" s="92"/>
      <c r="Q556" s="92"/>
      <c r="R556" s="92"/>
      <c r="S556" s="92"/>
      <c r="T556" s="92"/>
      <c r="U556" s="92"/>
      <c r="V556" s="92"/>
      <c r="W556" s="92"/>
      <c r="X556" s="92"/>
      <c r="Y556" s="92"/>
      <c r="Z556" s="92"/>
    </row>
    <row r="557" spans="1:26" ht="27.75" customHeight="1">
      <c r="A557" s="92"/>
      <c r="B557" s="106"/>
      <c r="C557" s="93"/>
      <c r="D557" s="93"/>
      <c r="E557" s="93"/>
      <c r="F557" s="93"/>
      <c r="G557" s="93"/>
      <c r="H557" s="93"/>
      <c r="I557" s="93"/>
      <c r="J557" s="93"/>
      <c r="K557" s="93"/>
      <c r="L557" s="92"/>
      <c r="M557" s="92"/>
      <c r="N557" s="92"/>
      <c r="O557" s="92"/>
      <c r="P557" s="92"/>
      <c r="Q557" s="92"/>
      <c r="R557" s="92"/>
      <c r="S557" s="92"/>
      <c r="T557" s="92"/>
      <c r="U557" s="92"/>
      <c r="V557" s="92"/>
      <c r="W557" s="92"/>
      <c r="X557" s="92"/>
      <c r="Y557" s="92"/>
      <c r="Z557" s="92"/>
    </row>
    <row r="558" spans="1:26" ht="27.75" customHeight="1">
      <c r="A558" s="92"/>
      <c r="B558" s="106"/>
      <c r="C558" s="93"/>
      <c r="D558" s="93"/>
      <c r="E558" s="93"/>
      <c r="F558" s="93"/>
      <c r="G558" s="93"/>
      <c r="H558" s="93"/>
      <c r="I558" s="93"/>
      <c r="J558" s="93"/>
      <c r="K558" s="93"/>
      <c r="L558" s="92"/>
      <c r="M558" s="92"/>
      <c r="N558" s="92"/>
      <c r="O558" s="92"/>
      <c r="P558" s="92"/>
      <c r="Q558" s="92"/>
      <c r="R558" s="92"/>
      <c r="S558" s="92"/>
      <c r="T558" s="92"/>
      <c r="U558" s="92"/>
      <c r="V558" s="92"/>
      <c r="W558" s="92"/>
      <c r="X558" s="92"/>
      <c r="Y558" s="92"/>
      <c r="Z558" s="92"/>
    </row>
    <row r="559" spans="1:26" ht="27.75" customHeight="1">
      <c r="A559" s="92"/>
      <c r="B559" s="106"/>
      <c r="C559" s="93"/>
      <c r="D559" s="93"/>
      <c r="E559" s="93"/>
      <c r="F559" s="93"/>
      <c r="G559" s="93"/>
      <c r="H559" s="93"/>
      <c r="I559" s="93"/>
      <c r="J559" s="93"/>
      <c r="K559" s="93"/>
      <c r="L559" s="92"/>
      <c r="M559" s="92"/>
      <c r="N559" s="92"/>
      <c r="O559" s="92"/>
      <c r="P559" s="92"/>
      <c r="Q559" s="92"/>
      <c r="R559" s="92"/>
      <c r="S559" s="92"/>
      <c r="T559" s="92"/>
      <c r="U559" s="92"/>
      <c r="V559" s="92"/>
      <c r="W559" s="92"/>
      <c r="X559" s="92"/>
      <c r="Y559" s="92"/>
      <c r="Z559" s="92"/>
    </row>
    <row r="560" spans="1:26" ht="27.75" customHeight="1">
      <c r="A560" s="92"/>
      <c r="B560" s="106"/>
      <c r="C560" s="93"/>
      <c r="D560" s="93"/>
      <c r="E560" s="93"/>
      <c r="F560" s="93"/>
      <c r="G560" s="93"/>
      <c r="H560" s="93"/>
      <c r="I560" s="93"/>
      <c r="J560" s="93"/>
      <c r="K560" s="93"/>
      <c r="L560" s="92"/>
      <c r="M560" s="92"/>
      <c r="N560" s="92"/>
      <c r="O560" s="92"/>
      <c r="P560" s="92"/>
      <c r="Q560" s="92"/>
      <c r="R560" s="92"/>
      <c r="S560" s="92"/>
      <c r="T560" s="92"/>
      <c r="U560" s="92"/>
      <c r="V560" s="92"/>
      <c r="W560" s="92"/>
      <c r="X560" s="92"/>
      <c r="Y560" s="92"/>
      <c r="Z560" s="92"/>
    </row>
    <row r="561" spans="1:26" ht="27.75" customHeight="1">
      <c r="A561" s="92"/>
      <c r="B561" s="106"/>
      <c r="C561" s="93"/>
      <c r="D561" s="93"/>
      <c r="E561" s="93"/>
      <c r="F561" s="93"/>
      <c r="G561" s="93"/>
      <c r="H561" s="93"/>
      <c r="I561" s="93"/>
      <c r="J561" s="93"/>
      <c r="K561" s="93"/>
      <c r="L561" s="92"/>
      <c r="M561" s="92"/>
      <c r="N561" s="92"/>
      <c r="O561" s="92"/>
      <c r="P561" s="92"/>
      <c r="Q561" s="92"/>
      <c r="R561" s="92"/>
      <c r="S561" s="92"/>
      <c r="T561" s="92"/>
      <c r="U561" s="92"/>
      <c r="V561" s="92"/>
      <c r="W561" s="92"/>
      <c r="X561" s="92"/>
      <c r="Y561" s="92"/>
      <c r="Z561" s="92"/>
    </row>
    <row r="562" spans="1:26" ht="27.75" customHeight="1">
      <c r="A562" s="92"/>
      <c r="B562" s="106"/>
      <c r="C562" s="93"/>
      <c r="D562" s="93"/>
      <c r="E562" s="93"/>
      <c r="F562" s="93"/>
      <c r="G562" s="93"/>
      <c r="H562" s="93"/>
      <c r="I562" s="93"/>
      <c r="J562" s="93"/>
      <c r="K562" s="93"/>
      <c r="L562" s="92"/>
      <c r="M562" s="92"/>
      <c r="N562" s="92"/>
      <c r="O562" s="92"/>
      <c r="P562" s="92"/>
      <c r="Q562" s="92"/>
      <c r="R562" s="92"/>
      <c r="S562" s="92"/>
      <c r="T562" s="92"/>
      <c r="U562" s="92"/>
      <c r="V562" s="92"/>
      <c r="W562" s="92"/>
      <c r="X562" s="92"/>
      <c r="Y562" s="92"/>
      <c r="Z562" s="92"/>
    </row>
    <row r="563" spans="1:26" ht="27.75" customHeight="1">
      <c r="A563" s="92"/>
      <c r="B563" s="106"/>
      <c r="C563" s="93"/>
      <c r="D563" s="93"/>
      <c r="E563" s="93"/>
      <c r="F563" s="93"/>
      <c r="G563" s="93"/>
      <c r="H563" s="93"/>
      <c r="I563" s="93"/>
      <c r="J563" s="93"/>
      <c r="K563" s="93"/>
      <c r="L563" s="92"/>
      <c r="M563" s="92"/>
      <c r="N563" s="92"/>
      <c r="O563" s="92"/>
      <c r="P563" s="92"/>
      <c r="Q563" s="92"/>
      <c r="R563" s="92"/>
      <c r="S563" s="92"/>
      <c r="T563" s="92"/>
      <c r="U563" s="92"/>
      <c r="V563" s="92"/>
      <c r="W563" s="92"/>
      <c r="X563" s="92"/>
      <c r="Y563" s="92"/>
      <c r="Z563" s="92"/>
    </row>
    <row r="564" spans="1:26" ht="27.75" customHeight="1">
      <c r="A564" s="92"/>
      <c r="B564" s="106"/>
      <c r="C564" s="93"/>
      <c r="D564" s="93"/>
      <c r="E564" s="93"/>
      <c r="F564" s="93"/>
      <c r="G564" s="93"/>
      <c r="H564" s="93"/>
      <c r="I564" s="93"/>
      <c r="J564" s="93"/>
      <c r="K564" s="93"/>
      <c r="L564" s="92"/>
      <c r="M564" s="92"/>
      <c r="N564" s="92"/>
      <c r="O564" s="92"/>
      <c r="P564" s="92"/>
      <c r="Q564" s="92"/>
      <c r="R564" s="92"/>
      <c r="S564" s="92"/>
      <c r="T564" s="92"/>
      <c r="U564" s="92"/>
      <c r="V564" s="92"/>
      <c r="W564" s="92"/>
      <c r="X564" s="92"/>
      <c r="Y564" s="92"/>
      <c r="Z564" s="92"/>
    </row>
    <row r="565" spans="1:26" ht="27.75" customHeight="1">
      <c r="A565" s="92"/>
      <c r="B565" s="106"/>
      <c r="C565" s="93"/>
      <c r="D565" s="93"/>
      <c r="E565" s="93"/>
      <c r="F565" s="93"/>
      <c r="G565" s="93"/>
      <c r="H565" s="93"/>
      <c r="I565" s="93"/>
      <c r="J565" s="93"/>
      <c r="K565" s="93"/>
      <c r="L565" s="92"/>
      <c r="M565" s="92"/>
      <c r="N565" s="92"/>
      <c r="O565" s="92"/>
      <c r="P565" s="92"/>
      <c r="Q565" s="92"/>
      <c r="R565" s="92"/>
      <c r="S565" s="92"/>
      <c r="T565" s="92"/>
      <c r="U565" s="92"/>
      <c r="V565" s="92"/>
      <c r="W565" s="92"/>
      <c r="X565" s="92"/>
      <c r="Y565" s="92"/>
      <c r="Z565" s="92"/>
    </row>
    <row r="566" spans="1:26" ht="27.75" customHeight="1">
      <c r="A566" s="92"/>
      <c r="B566" s="106"/>
      <c r="C566" s="93"/>
      <c r="D566" s="93"/>
      <c r="E566" s="93"/>
      <c r="F566" s="93"/>
      <c r="G566" s="93"/>
      <c r="H566" s="93"/>
      <c r="I566" s="93"/>
      <c r="J566" s="93"/>
      <c r="K566" s="93"/>
      <c r="L566" s="92"/>
      <c r="M566" s="92"/>
      <c r="N566" s="92"/>
      <c r="O566" s="92"/>
      <c r="P566" s="92"/>
      <c r="Q566" s="92"/>
      <c r="R566" s="92"/>
      <c r="S566" s="92"/>
      <c r="T566" s="92"/>
      <c r="U566" s="92"/>
      <c r="V566" s="92"/>
      <c r="W566" s="92"/>
      <c r="X566" s="92"/>
      <c r="Y566" s="92"/>
      <c r="Z566" s="92"/>
    </row>
    <row r="567" spans="1:26" ht="27.75" customHeight="1">
      <c r="A567" s="92"/>
      <c r="B567" s="106"/>
      <c r="C567" s="93"/>
      <c r="D567" s="93"/>
      <c r="E567" s="93"/>
      <c r="F567" s="93"/>
      <c r="G567" s="93"/>
      <c r="H567" s="93"/>
      <c r="I567" s="93"/>
      <c r="J567" s="93"/>
      <c r="K567" s="93"/>
      <c r="L567" s="92"/>
      <c r="M567" s="92"/>
      <c r="N567" s="92"/>
      <c r="O567" s="92"/>
      <c r="P567" s="92"/>
      <c r="Q567" s="92"/>
      <c r="R567" s="92"/>
      <c r="S567" s="92"/>
      <c r="T567" s="92"/>
      <c r="U567" s="92"/>
      <c r="V567" s="92"/>
      <c r="W567" s="92"/>
      <c r="X567" s="92"/>
      <c r="Y567" s="92"/>
      <c r="Z567" s="92"/>
    </row>
    <row r="568" spans="1:26" ht="27.75" customHeight="1">
      <c r="A568" s="92"/>
      <c r="B568" s="106"/>
      <c r="C568" s="93"/>
      <c r="D568" s="93"/>
      <c r="E568" s="93"/>
      <c r="F568" s="93"/>
      <c r="G568" s="93"/>
      <c r="H568" s="93"/>
      <c r="I568" s="93"/>
      <c r="J568" s="93"/>
      <c r="K568" s="93"/>
      <c r="L568" s="92"/>
      <c r="M568" s="92"/>
      <c r="N568" s="92"/>
      <c r="O568" s="92"/>
      <c r="P568" s="92"/>
      <c r="Q568" s="92"/>
      <c r="R568" s="92"/>
      <c r="S568" s="92"/>
      <c r="T568" s="92"/>
      <c r="U568" s="92"/>
      <c r="V568" s="92"/>
      <c r="W568" s="92"/>
      <c r="X568" s="92"/>
      <c r="Y568" s="92"/>
      <c r="Z568" s="92"/>
    </row>
    <row r="569" spans="1:26" ht="27.75" customHeight="1">
      <c r="A569" s="92"/>
      <c r="B569" s="106"/>
      <c r="C569" s="93"/>
      <c r="D569" s="93"/>
      <c r="E569" s="93"/>
      <c r="F569" s="93"/>
      <c r="G569" s="93"/>
      <c r="H569" s="93"/>
      <c r="I569" s="93"/>
      <c r="J569" s="93"/>
      <c r="K569" s="93"/>
      <c r="L569" s="92"/>
      <c r="M569" s="92"/>
      <c r="N569" s="92"/>
      <c r="O569" s="92"/>
      <c r="P569" s="92"/>
      <c r="Q569" s="92"/>
      <c r="R569" s="92"/>
      <c r="S569" s="92"/>
      <c r="T569" s="92"/>
      <c r="U569" s="92"/>
      <c r="V569" s="92"/>
      <c r="W569" s="92"/>
      <c r="X569" s="92"/>
      <c r="Y569" s="92"/>
      <c r="Z569" s="92"/>
    </row>
    <row r="570" spans="1:26" ht="27.75" customHeight="1">
      <c r="A570" s="92"/>
      <c r="B570" s="106"/>
      <c r="C570" s="93"/>
      <c r="D570" s="93"/>
      <c r="E570" s="93"/>
      <c r="F570" s="93"/>
      <c r="G570" s="93"/>
      <c r="H570" s="93"/>
      <c r="I570" s="93"/>
      <c r="J570" s="93"/>
      <c r="K570" s="93"/>
      <c r="L570" s="92"/>
      <c r="M570" s="92"/>
      <c r="N570" s="92"/>
      <c r="O570" s="92"/>
      <c r="P570" s="92"/>
      <c r="Q570" s="92"/>
      <c r="R570" s="92"/>
      <c r="S570" s="92"/>
      <c r="T570" s="92"/>
      <c r="U570" s="92"/>
      <c r="V570" s="92"/>
      <c r="W570" s="92"/>
      <c r="X570" s="92"/>
      <c r="Y570" s="92"/>
      <c r="Z570" s="92"/>
    </row>
    <row r="571" spans="1:26" ht="27.75" customHeight="1">
      <c r="A571" s="92"/>
      <c r="B571" s="106"/>
      <c r="C571" s="93"/>
      <c r="D571" s="93"/>
      <c r="E571" s="93"/>
      <c r="F571" s="93"/>
      <c r="G571" s="93"/>
      <c r="H571" s="93"/>
      <c r="I571" s="93"/>
      <c r="J571" s="93"/>
      <c r="K571" s="93"/>
      <c r="L571" s="92"/>
      <c r="M571" s="92"/>
      <c r="N571" s="92"/>
      <c r="O571" s="92"/>
      <c r="P571" s="92"/>
      <c r="Q571" s="92"/>
      <c r="R571" s="92"/>
      <c r="S571" s="92"/>
      <c r="T571" s="92"/>
      <c r="U571" s="92"/>
      <c r="V571" s="92"/>
      <c r="W571" s="92"/>
      <c r="X571" s="92"/>
      <c r="Y571" s="92"/>
      <c r="Z571" s="92"/>
    </row>
    <row r="572" spans="1:26" ht="27.75" customHeight="1">
      <c r="A572" s="92"/>
      <c r="B572" s="106"/>
      <c r="C572" s="93"/>
      <c r="D572" s="93"/>
      <c r="E572" s="93"/>
      <c r="F572" s="93"/>
      <c r="G572" s="93"/>
      <c r="H572" s="93"/>
      <c r="I572" s="93"/>
      <c r="J572" s="93"/>
      <c r="K572" s="93"/>
      <c r="L572" s="92"/>
      <c r="M572" s="92"/>
      <c r="N572" s="92"/>
      <c r="O572" s="92"/>
      <c r="P572" s="92"/>
      <c r="Q572" s="92"/>
      <c r="R572" s="92"/>
      <c r="S572" s="92"/>
      <c r="T572" s="92"/>
      <c r="U572" s="92"/>
      <c r="V572" s="92"/>
      <c r="W572" s="92"/>
      <c r="X572" s="92"/>
      <c r="Y572" s="92"/>
      <c r="Z572" s="92"/>
    </row>
    <row r="573" spans="1:26" ht="27.75" customHeight="1">
      <c r="A573" s="92"/>
      <c r="B573" s="106"/>
      <c r="C573" s="93"/>
      <c r="D573" s="93"/>
      <c r="E573" s="93"/>
      <c r="F573" s="93"/>
      <c r="G573" s="93"/>
      <c r="H573" s="93"/>
      <c r="I573" s="93"/>
      <c r="J573" s="93"/>
      <c r="K573" s="93"/>
      <c r="L573" s="92"/>
      <c r="M573" s="92"/>
      <c r="N573" s="92"/>
      <c r="O573" s="92"/>
      <c r="P573" s="92"/>
      <c r="Q573" s="92"/>
      <c r="R573" s="92"/>
      <c r="S573" s="92"/>
      <c r="T573" s="92"/>
      <c r="U573" s="92"/>
      <c r="V573" s="92"/>
      <c r="W573" s="92"/>
      <c r="X573" s="92"/>
      <c r="Y573" s="92"/>
      <c r="Z573" s="92"/>
    </row>
    <row r="574" spans="1:26" ht="27.75" customHeight="1">
      <c r="A574" s="92"/>
      <c r="B574" s="106"/>
      <c r="C574" s="93"/>
      <c r="D574" s="93"/>
      <c r="E574" s="93"/>
      <c r="F574" s="93"/>
      <c r="G574" s="93"/>
      <c r="H574" s="93"/>
      <c r="I574" s="93"/>
      <c r="J574" s="93"/>
      <c r="K574" s="93"/>
      <c r="L574" s="92"/>
      <c r="M574" s="92"/>
      <c r="N574" s="92"/>
      <c r="O574" s="92"/>
      <c r="P574" s="92"/>
      <c r="Q574" s="92"/>
      <c r="R574" s="92"/>
      <c r="S574" s="92"/>
      <c r="T574" s="92"/>
      <c r="U574" s="92"/>
      <c r="V574" s="92"/>
      <c r="W574" s="92"/>
      <c r="X574" s="92"/>
      <c r="Y574" s="92"/>
      <c r="Z574" s="92"/>
    </row>
    <row r="575" spans="1:26" ht="27.75" customHeight="1">
      <c r="A575" s="92"/>
      <c r="B575" s="106"/>
      <c r="C575" s="93"/>
      <c r="D575" s="93"/>
      <c r="E575" s="93"/>
      <c r="F575" s="93"/>
      <c r="G575" s="93"/>
      <c r="H575" s="93"/>
      <c r="I575" s="93"/>
      <c r="J575" s="93"/>
      <c r="K575" s="93"/>
      <c r="L575" s="92"/>
      <c r="M575" s="92"/>
      <c r="N575" s="92"/>
      <c r="O575" s="92"/>
      <c r="P575" s="92"/>
      <c r="Q575" s="92"/>
      <c r="R575" s="92"/>
      <c r="S575" s="92"/>
      <c r="T575" s="92"/>
      <c r="U575" s="92"/>
      <c r="V575" s="92"/>
      <c r="W575" s="92"/>
      <c r="X575" s="92"/>
      <c r="Y575" s="92"/>
      <c r="Z575" s="92"/>
    </row>
    <row r="576" spans="1:26" ht="27.75" customHeight="1">
      <c r="A576" s="92"/>
      <c r="B576" s="106"/>
      <c r="C576" s="93"/>
      <c r="D576" s="93"/>
      <c r="E576" s="93"/>
      <c r="F576" s="93"/>
      <c r="G576" s="93"/>
      <c r="H576" s="93"/>
      <c r="I576" s="93"/>
      <c r="J576" s="93"/>
      <c r="K576" s="93"/>
      <c r="L576" s="92"/>
      <c r="M576" s="92"/>
      <c r="N576" s="92"/>
      <c r="O576" s="92"/>
      <c r="P576" s="92"/>
      <c r="Q576" s="92"/>
      <c r="R576" s="92"/>
      <c r="S576" s="92"/>
      <c r="T576" s="92"/>
      <c r="U576" s="92"/>
      <c r="V576" s="92"/>
      <c r="W576" s="92"/>
      <c r="X576" s="92"/>
      <c r="Y576" s="92"/>
      <c r="Z576" s="92"/>
    </row>
    <row r="577" spans="1:26" ht="27.75" customHeight="1">
      <c r="A577" s="92"/>
      <c r="B577" s="106"/>
      <c r="C577" s="93"/>
      <c r="D577" s="93"/>
      <c r="E577" s="93"/>
      <c r="F577" s="93"/>
      <c r="G577" s="93"/>
      <c r="H577" s="93"/>
      <c r="I577" s="93"/>
      <c r="J577" s="93"/>
      <c r="K577" s="93"/>
      <c r="L577" s="92"/>
      <c r="M577" s="92"/>
      <c r="N577" s="92"/>
      <c r="O577" s="92"/>
      <c r="P577" s="92"/>
      <c r="Q577" s="92"/>
      <c r="R577" s="92"/>
      <c r="S577" s="92"/>
      <c r="T577" s="92"/>
      <c r="U577" s="92"/>
      <c r="V577" s="92"/>
      <c r="W577" s="92"/>
      <c r="X577" s="92"/>
      <c r="Y577" s="92"/>
      <c r="Z577" s="92"/>
    </row>
    <row r="578" spans="1:26" ht="27.75" customHeight="1">
      <c r="A578" s="92"/>
      <c r="B578" s="106"/>
      <c r="C578" s="93"/>
      <c r="D578" s="93"/>
      <c r="E578" s="93"/>
      <c r="F578" s="93"/>
      <c r="G578" s="93"/>
      <c r="H578" s="93"/>
      <c r="I578" s="93"/>
      <c r="J578" s="93"/>
      <c r="K578" s="93"/>
      <c r="L578" s="92"/>
      <c r="M578" s="92"/>
      <c r="N578" s="92"/>
      <c r="O578" s="92"/>
      <c r="P578" s="92"/>
      <c r="Q578" s="92"/>
      <c r="R578" s="92"/>
      <c r="S578" s="92"/>
      <c r="T578" s="92"/>
      <c r="U578" s="92"/>
      <c r="V578" s="92"/>
      <c r="W578" s="92"/>
      <c r="X578" s="92"/>
      <c r="Y578" s="92"/>
      <c r="Z578" s="92"/>
    </row>
    <row r="579" spans="1:26" ht="27.75" customHeight="1">
      <c r="A579" s="92"/>
      <c r="B579" s="106"/>
      <c r="C579" s="93"/>
      <c r="D579" s="93"/>
      <c r="E579" s="93"/>
      <c r="F579" s="93"/>
      <c r="G579" s="93"/>
      <c r="H579" s="93"/>
      <c r="I579" s="93"/>
      <c r="J579" s="93"/>
      <c r="K579" s="93"/>
      <c r="L579" s="92"/>
      <c r="M579" s="92"/>
      <c r="N579" s="92"/>
      <c r="O579" s="92"/>
      <c r="P579" s="92"/>
      <c r="Q579" s="92"/>
      <c r="R579" s="92"/>
      <c r="S579" s="92"/>
      <c r="T579" s="92"/>
      <c r="U579" s="92"/>
      <c r="V579" s="92"/>
      <c r="W579" s="92"/>
      <c r="X579" s="92"/>
      <c r="Y579" s="92"/>
      <c r="Z579" s="92"/>
    </row>
    <row r="580" spans="1:26" ht="27.75" customHeight="1">
      <c r="A580" s="92"/>
      <c r="B580" s="106"/>
      <c r="C580" s="93"/>
      <c r="D580" s="93"/>
      <c r="E580" s="93"/>
      <c r="F580" s="93"/>
      <c r="G580" s="93"/>
      <c r="H580" s="93"/>
      <c r="I580" s="93"/>
      <c r="J580" s="93"/>
      <c r="K580" s="93"/>
      <c r="L580" s="92"/>
      <c r="M580" s="92"/>
      <c r="N580" s="92"/>
      <c r="O580" s="92"/>
      <c r="P580" s="92"/>
      <c r="Q580" s="92"/>
      <c r="R580" s="92"/>
      <c r="S580" s="92"/>
      <c r="T580" s="92"/>
      <c r="U580" s="92"/>
      <c r="V580" s="92"/>
      <c r="W580" s="92"/>
      <c r="X580" s="92"/>
      <c r="Y580" s="92"/>
      <c r="Z580" s="92"/>
    </row>
    <row r="581" spans="1:26" ht="27.75" customHeight="1">
      <c r="A581" s="92"/>
      <c r="B581" s="106"/>
      <c r="C581" s="93"/>
      <c r="D581" s="93"/>
      <c r="E581" s="93"/>
      <c r="F581" s="93"/>
      <c r="G581" s="93"/>
      <c r="H581" s="93"/>
      <c r="I581" s="93"/>
      <c r="J581" s="93"/>
      <c r="K581" s="93"/>
      <c r="L581" s="92"/>
      <c r="M581" s="92"/>
      <c r="N581" s="92"/>
      <c r="O581" s="92"/>
      <c r="P581" s="92"/>
      <c r="Q581" s="92"/>
      <c r="R581" s="92"/>
      <c r="S581" s="92"/>
      <c r="T581" s="92"/>
      <c r="U581" s="92"/>
      <c r="V581" s="92"/>
      <c r="W581" s="92"/>
      <c r="X581" s="92"/>
      <c r="Y581" s="92"/>
      <c r="Z581" s="92"/>
    </row>
    <row r="582" spans="1:26" ht="27.75" customHeight="1">
      <c r="A582" s="92"/>
      <c r="B582" s="106"/>
      <c r="C582" s="93"/>
      <c r="D582" s="93"/>
      <c r="E582" s="93"/>
      <c r="F582" s="93"/>
      <c r="G582" s="93"/>
      <c r="H582" s="93"/>
      <c r="I582" s="93"/>
      <c r="J582" s="93"/>
      <c r="K582" s="93"/>
      <c r="L582" s="92"/>
      <c r="M582" s="92"/>
      <c r="N582" s="92"/>
      <c r="O582" s="92"/>
      <c r="P582" s="92"/>
      <c r="Q582" s="92"/>
      <c r="R582" s="92"/>
      <c r="S582" s="92"/>
      <c r="T582" s="92"/>
      <c r="U582" s="92"/>
      <c r="V582" s="92"/>
      <c r="W582" s="92"/>
      <c r="X582" s="92"/>
      <c r="Y582" s="92"/>
      <c r="Z582" s="92"/>
    </row>
    <row r="583" spans="1:26" ht="27.75" customHeight="1">
      <c r="A583" s="92"/>
      <c r="B583" s="106"/>
      <c r="C583" s="93"/>
      <c r="D583" s="93"/>
      <c r="E583" s="93"/>
      <c r="F583" s="93"/>
      <c r="G583" s="93"/>
      <c r="H583" s="93"/>
      <c r="I583" s="93"/>
      <c r="J583" s="93"/>
      <c r="K583" s="93"/>
      <c r="L583" s="92"/>
      <c r="M583" s="92"/>
      <c r="N583" s="92"/>
      <c r="O583" s="92"/>
      <c r="P583" s="92"/>
      <c r="Q583" s="92"/>
      <c r="R583" s="92"/>
      <c r="S583" s="92"/>
      <c r="T583" s="92"/>
      <c r="U583" s="92"/>
      <c r="V583" s="92"/>
      <c r="W583" s="92"/>
      <c r="X583" s="92"/>
      <c r="Y583" s="92"/>
      <c r="Z583" s="92"/>
    </row>
    <row r="584" spans="1:26" ht="27.75" customHeight="1">
      <c r="A584" s="92"/>
      <c r="B584" s="106"/>
      <c r="C584" s="93"/>
      <c r="D584" s="93"/>
      <c r="E584" s="93"/>
      <c r="F584" s="93"/>
      <c r="G584" s="93"/>
      <c r="H584" s="93"/>
      <c r="I584" s="93"/>
      <c r="J584" s="93"/>
      <c r="K584" s="93"/>
      <c r="L584" s="92"/>
      <c r="M584" s="92"/>
      <c r="N584" s="92"/>
      <c r="O584" s="92"/>
      <c r="P584" s="92"/>
      <c r="Q584" s="92"/>
      <c r="R584" s="92"/>
      <c r="S584" s="92"/>
      <c r="T584" s="92"/>
      <c r="U584" s="92"/>
      <c r="V584" s="92"/>
      <c r="W584" s="92"/>
      <c r="X584" s="92"/>
      <c r="Y584" s="92"/>
      <c r="Z584" s="92"/>
    </row>
    <row r="585" spans="1:26" ht="27.75" customHeight="1">
      <c r="A585" s="92"/>
      <c r="B585" s="106"/>
      <c r="C585" s="93"/>
      <c r="D585" s="93"/>
      <c r="E585" s="93"/>
      <c r="F585" s="93"/>
      <c r="G585" s="93"/>
      <c r="H585" s="93"/>
      <c r="I585" s="93"/>
      <c r="J585" s="93"/>
      <c r="K585" s="93"/>
      <c r="L585" s="92"/>
      <c r="M585" s="92"/>
      <c r="N585" s="92"/>
      <c r="O585" s="92"/>
      <c r="P585" s="92"/>
      <c r="Q585" s="92"/>
      <c r="R585" s="92"/>
      <c r="S585" s="92"/>
      <c r="T585" s="92"/>
      <c r="U585" s="92"/>
      <c r="V585" s="92"/>
      <c r="W585" s="92"/>
      <c r="X585" s="92"/>
      <c r="Y585" s="92"/>
      <c r="Z585" s="92"/>
    </row>
    <row r="586" spans="1:26" ht="27.75" customHeight="1">
      <c r="A586" s="92"/>
      <c r="B586" s="106"/>
      <c r="C586" s="93"/>
      <c r="D586" s="93"/>
      <c r="E586" s="93"/>
      <c r="F586" s="93"/>
      <c r="G586" s="93"/>
      <c r="H586" s="93"/>
      <c r="I586" s="93"/>
      <c r="J586" s="93"/>
      <c r="K586" s="93"/>
      <c r="L586" s="92"/>
      <c r="M586" s="92"/>
      <c r="N586" s="92"/>
      <c r="O586" s="92"/>
      <c r="P586" s="92"/>
      <c r="Q586" s="92"/>
      <c r="R586" s="92"/>
      <c r="S586" s="92"/>
      <c r="T586" s="92"/>
      <c r="U586" s="92"/>
      <c r="V586" s="92"/>
      <c r="W586" s="92"/>
      <c r="X586" s="92"/>
      <c r="Y586" s="92"/>
      <c r="Z586" s="92"/>
    </row>
    <row r="587" spans="1:26" ht="27.75" customHeight="1">
      <c r="A587" s="92"/>
      <c r="B587" s="106"/>
      <c r="C587" s="93"/>
      <c r="D587" s="93"/>
      <c r="E587" s="93"/>
      <c r="F587" s="93"/>
      <c r="G587" s="93"/>
      <c r="H587" s="93"/>
      <c r="I587" s="93"/>
      <c r="J587" s="93"/>
      <c r="K587" s="93"/>
      <c r="L587" s="92"/>
      <c r="M587" s="92"/>
      <c r="N587" s="92"/>
      <c r="O587" s="92"/>
      <c r="P587" s="92"/>
      <c r="Q587" s="92"/>
      <c r="R587" s="92"/>
      <c r="S587" s="92"/>
      <c r="T587" s="92"/>
      <c r="U587" s="92"/>
      <c r="V587" s="92"/>
      <c r="W587" s="92"/>
      <c r="X587" s="92"/>
      <c r="Y587" s="92"/>
      <c r="Z587" s="92"/>
    </row>
    <row r="588" spans="1:26" ht="27.75" customHeight="1">
      <c r="A588" s="92"/>
      <c r="B588" s="106"/>
      <c r="C588" s="93"/>
      <c r="D588" s="93"/>
      <c r="E588" s="93"/>
      <c r="F588" s="93"/>
      <c r="G588" s="93"/>
      <c r="H588" s="93"/>
      <c r="I588" s="93"/>
      <c r="J588" s="93"/>
      <c r="K588" s="93"/>
      <c r="L588" s="92"/>
      <c r="M588" s="92"/>
      <c r="N588" s="92"/>
      <c r="O588" s="92"/>
      <c r="P588" s="92"/>
      <c r="Q588" s="92"/>
      <c r="R588" s="92"/>
      <c r="S588" s="92"/>
      <c r="T588" s="92"/>
      <c r="U588" s="92"/>
      <c r="V588" s="92"/>
      <c r="W588" s="92"/>
      <c r="X588" s="92"/>
      <c r="Y588" s="92"/>
      <c r="Z588" s="92"/>
    </row>
    <row r="589" spans="1:26" ht="27.75" customHeight="1">
      <c r="A589" s="92"/>
      <c r="B589" s="106"/>
      <c r="C589" s="93"/>
      <c r="D589" s="93"/>
      <c r="E589" s="93"/>
      <c r="F589" s="93"/>
      <c r="G589" s="93"/>
      <c r="H589" s="93"/>
      <c r="I589" s="93"/>
      <c r="J589" s="93"/>
      <c r="K589" s="93"/>
      <c r="L589" s="92"/>
      <c r="M589" s="92"/>
      <c r="N589" s="92"/>
      <c r="O589" s="92"/>
      <c r="P589" s="92"/>
      <c r="Q589" s="92"/>
      <c r="R589" s="92"/>
      <c r="S589" s="92"/>
      <c r="T589" s="92"/>
      <c r="U589" s="92"/>
      <c r="V589" s="92"/>
      <c r="W589" s="92"/>
      <c r="X589" s="92"/>
      <c r="Y589" s="92"/>
      <c r="Z589" s="92"/>
    </row>
    <row r="590" spans="1:26" ht="27.75" customHeight="1">
      <c r="A590" s="92"/>
      <c r="B590" s="106"/>
      <c r="C590" s="93"/>
      <c r="D590" s="93"/>
      <c r="E590" s="93"/>
      <c r="F590" s="93"/>
      <c r="G590" s="93"/>
      <c r="H590" s="93"/>
      <c r="I590" s="93"/>
      <c r="J590" s="93"/>
      <c r="K590" s="93"/>
      <c r="L590" s="92"/>
      <c r="M590" s="92"/>
      <c r="N590" s="92"/>
      <c r="O590" s="92"/>
      <c r="P590" s="92"/>
      <c r="Q590" s="92"/>
      <c r="R590" s="92"/>
      <c r="S590" s="92"/>
      <c r="T590" s="92"/>
      <c r="U590" s="92"/>
      <c r="V590" s="92"/>
      <c r="W590" s="92"/>
      <c r="X590" s="92"/>
      <c r="Y590" s="92"/>
      <c r="Z590" s="92"/>
    </row>
    <row r="591" spans="1:26" ht="27.75" customHeight="1">
      <c r="A591" s="92"/>
      <c r="B591" s="106"/>
      <c r="C591" s="93"/>
      <c r="D591" s="93"/>
      <c r="E591" s="93"/>
      <c r="F591" s="93"/>
      <c r="G591" s="93"/>
      <c r="H591" s="93"/>
      <c r="I591" s="93"/>
      <c r="J591" s="93"/>
      <c r="K591" s="93"/>
      <c r="L591" s="92"/>
      <c r="M591" s="92"/>
      <c r="N591" s="92"/>
      <c r="O591" s="92"/>
      <c r="P591" s="92"/>
      <c r="Q591" s="92"/>
      <c r="R591" s="92"/>
      <c r="S591" s="92"/>
      <c r="T591" s="92"/>
      <c r="U591" s="92"/>
      <c r="V591" s="92"/>
      <c r="W591" s="92"/>
      <c r="X591" s="92"/>
      <c r="Y591" s="92"/>
      <c r="Z591" s="92"/>
    </row>
    <row r="592" spans="1:26" ht="27.75" customHeight="1">
      <c r="A592" s="92"/>
      <c r="B592" s="106"/>
      <c r="C592" s="93"/>
      <c r="D592" s="93"/>
      <c r="E592" s="93"/>
      <c r="F592" s="93"/>
      <c r="G592" s="93"/>
      <c r="H592" s="93"/>
      <c r="I592" s="93"/>
      <c r="J592" s="93"/>
      <c r="K592" s="93"/>
      <c r="L592" s="92"/>
      <c r="M592" s="92"/>
      <c r="N592" s="92"/>
      <c r="O592" s="92"/>
      <c r="P592" s="92"/>
      <c r="Q592" s="92"/>
      <c r="R592" s="92"/>
      <c r="S592" s="92"/>
      <c r="T592" s="92"/>
      <c r="U592" s="92"/>
      <c r="V592" s="92"/>
      <c r="W592" s="92"/>
      <c r="X592" s="92"/>
      <c r="Y592" s="92"/>
      <c r="Z592" s="92"/>
    </row>
    <row r="593" spans="1:26" ht="27.75" customHeight="1">
      <c r="A593" s="92"/>
      <c r="B593" s="106"/>
      <c r="C593" s="93"/>
      <c r="D593" s="93"/>
      <c r="E593" s="93"/>
      <c r="F593" s="93"/>
      <c r="G593" s="93"/>
      <c r="H593" s="93"/>
      <c r="I593" s="93"/>
      <c r="J593" s="93"/>
      <c r="K593" s="93"/>
      <c r="L593" s="92"/>
      <c r="M593" s="92"/>
      <c r="N593" s="92"/>
      <c r="O593" s="92"/>
      <c r="P593" s="92"/>
      <c r="Q593" s="92"/>
      <c r="R593" s="92"/>
      <c r="S593" s="92"/>
      <c r="T593" s="92"/>
      <c r="U593" s="92"/>
      <c r="V593" s="92"/>
      <c r="W593" s="92"/>
      <c r="X593" s="92"/>
      <c r="Y593" s="92"/>
      <c r="Z593" s="92"/>
    </row>
    <row r="594" spans="1:26" ht="27.75" customHeight="1">
      <c r="A594" s="92"/>
      <c r="B594" s="106"/>
      <c r="C594" s="93"/>
      <c r="D594" s="93"/>
      <c r="E594" s="93"/>
      <c r="F594" s="93"/>
      <c r="G594" s="93"/>
      <c r="H594" s="93"/>
      <c r="I594" s="93"/>
      <c r="J594" s="93"/>
      <c r="K594" s="93"/>
      <c r="L594" s="92"/>
      <c r="M594" s="92"/>
      <c r="N594" s="92"/>
      <c r="O594" s="92"/>
      <c r="P594" s="92"/>
      <c r="Q594" s="92"/>
      <c r="R594" s="92"/>
      <c r="S594" s="92"/>
      <c r="T594" s="92"/>
      <c r="U594" s="92"/>
      <c r="V594" s="92"/>
      <c r="W594" s="92"/>
      <c r="X594" s="92"/>
      <c r="Y594" s="92"/>
      <c r="Z594" s="92"/>
    </row>
    <row r="595" spans="1:26" ht="27.75" customHeight="1">
      <c r="A595" s="92"/>
      <c r="B595" s="106"/>
      <c r="C595" s="93"/>
      <c r="D595" s="93"/>
      <c r="E595" s="93"/>
      <c r="F595" s="93"/>
      <c r="G595" s="93"/>
      <c r="H595" s="93"/>
      <c r="I595" s="93"/>
      <c r="J595" s="93"/>
      <c r="K595" s="93"/>
      <c r="L595" s="92"/>
      <c r="M595" s="92"/>
      <c r="N595" s="92"/>
      <c r="O595" s="92"/>
      <c r="P595" s="92"/>
      <c r="Q595" s="92"/>
      <c r="R595" s="92"/>
      <c r="S595" s="92"/>
      <c r="T595" s="92"/>
      <c r="U595" s="92"/>
      <c r="V595" s="92"/>
      <c r="W595" s="92"/>
      <c r="X595" s="92"/>
      <c r="Y595" s="92"/>
      <c r="Z595" s="92"/>
    </row>
    <row r="596" spans="1:26" ht="27.75" customHeight="1">
      <c r="A596" s="92"/>
      <c r="B596" s="106"/>
      <c r="C596" s="93"/>
      <c r="D596" s="93"/>
      <c r="E596" s="93"/>
      <c r="F596" s="93"/>
      <c r="G596" s="93"/>
      <c r="H596" s="93"/>
      <c r="I596" s="93"/>
      <c r="J596" s="93"/>
      <c r="K596" s="93"/>
      <c r="L596" s="92"/>
      <c r="M596" s="92"/>
      <c r="N596" s="92"/>
      <c r="O596" s="92"/>
      <c r="P596" s="92"/>
      <c r="Q596" s="92"/>
      <c r="R596" s="92"/>
      <c r="S596" s="92"/>
      <c r="T596" s="92"/>
      <c r="U596" s="92"/>
      <c r="V596" s="92"/>
      <c r="W596" s="92"/>
      <c r="X596" s="92"/>
      <c r="Y596" s="92"/>
      <c r="Z596" s="92"/>
    </row>
    <row r="597" spans="1:26" ht="27.75" customHeight="1">
      <c r="A597" s="92"/>
      <c r="B597" s="106"/>
      <c r="C597" s="93"/>
      <c r="D597" s="93"/>
      <c r="E597" s="93"/>
      <c r="F597" s="93"/>
      <c r="G597" s="93"/>
      <c r="H597" s="93"/>
      <c r="I597" s="93"/>
      <c r="J597" s="93"/>
      <c r="K597" s="93"/>
      <c r="L597" s="92"/>
      <c r="M597" s="92"/>
      <c r="N597" s="92"/>
      <c r="O597" s="92"/>
      <c r="P597" s="92"/>
      <c r="Q597" s="92"/>
      <c r="R597" s="92"/>
      <c r="S597" s="92"/>
      <c r="T597" s="92"/>
      <c r="U597" s="92"/>
      <c r="V597" s="92"/>
      <c r="W597" s="92"/>
      <c r="X597" s="92"/>
      <c r="Y597" s="92"/>
      <c r="Z597" s="92"/>
    </row>
    <row r="598" spans="1:26" ht="27.75" customHeight="1">
      <c r="A598" s="92"/>
      <c r="B598" s="106"/>
      <c r="C598" s="93"/>
      <c r="D598" s="93"/>
      <c r="E598" s="93"/>
      <c r="F598" s="93"/>
      <c r="G598" s="93"/>
      <c r="H598" s="93"/>
      <c r="I598" s="93"/>
      <c r="J598" s="93"/>
      <c r="K598" s="93"/>
      <c r="L598" s="92"/>
      <c r="M598" s="92"/>
      <c r="N598" s="92"/>
      <c r="O598" s="92"/>
      <c r="P598" s="92"/>
      <c r="Q598" s="92"/>
      <c r="R598" s="92"/>
      <c r="S598" s="92"/>
      <c r="T598" s="92"/>
      <c r="U598" s="92"/>
      <c r="V598" s="92"/>
      <c r="W598" s="92"/>
      <c r="X598" s="92"/>
      <c r="Y598" s="92"/>
      <c r="Z598" s="92"/>
    </row>
    <row r="599" spans="1:26" ht="27.75" customHeight="1">
      <c r="A599" s="92"/>
      <c r="B599" s="106"/>
      <c r="C599" s="93"/>
      <c r="D599" s="93"/>
      <c r="E599" s="93"/>
      <c r="F599" s="93"/>
      <c r="G599" s="93"/>
      <c r="H599" s="93"/>
      <c r="I599" s="93"/>
      <c r="J599" s="93"/>
      <c r="K599" s="93"/>
      <c r="L599" s="92"/>
      <c r="M599" s="92"/>
      <c r="N599" s="92"/>
      <c r="O599" s="92"/>
      <c r="P599" s="92"/>
      <c r="Q599" s="92"/>
      <c r="R599" s="92"/>
      <c r="S599" s="92"/>
      <c r="T599" s="92"/>
      <c r="U599" s="92"/>
      <c r="V599" s="92"/>
      <c r="W599" s="92"/>
      <c r="X599" s="92"/>
      <c r="Y599" s="92"/>
      <c r="Z599" s="92"/>
    </row>
    <row r="600" spans="1:26" ht="27.75" customHeight="1">
      <c r="A600" s="92"/>
      <c r="B600" s="106"/>
      <c r="C600" s="93"/>
      <c r="D600" s="93"/>
      <c r="E600" s="93"/>
      <c r="F600" s="93"/>
      <c r="G600" s="93"/>
      <c r="H600" s="93"/>
      <c r="I600" s="93"/>
      <c r="J600" s="93"/>
      <c r="K600" s="93"/>
      <c r="L600" s="92"/>
      <c r="M600" s="92"/>
      <c r="N600" s="92"/>
      <c r="O600" s="92"/>
      <c r="P600" s="92"/>
      <c r="Q600" s="92"/>
      <c r="R600" s="92"/>
      <c r="S600" s="92"/>
      <c r="T600" s="92"/>
      <c r="U600" s="92"/>
      <c r="V600" s="92"/>
      <c r="W600" s="92"/>
      <c r="X600" s="92"/>
      <c r="Y600" s="92"/>
      <c r="Z600" s="92"/>
    </row>
    <row r="601" spans="1:26" ht="27.75" customHeight="1">
      <c r="A601" s="92"/>
      <c r="B601" s="106"/>
      <c r="C601" s="93"/>
      <c r="D601" s="93"/>
      <c r="E601" s="93"/>
      <c r="F601" s="93"/>
      <c r="G601" s="93"/>
      <c r="H601" s="93"/>
      <c r="I601" s="93"/>
      <c r="J601" s="93"/>
      <c r="K601" s="93"/>
      <c r="L601" s="92"/>
      <c r="M601" s="92"/>
      <c r="N601" s="92"/>
      <c r="O601" s="92"/>
      <c r="P601" s="92"/>
      <c r="Q601" s="92"/>
      <c r="R601" s="92"/>
      <c r="S601" s="92"/>
      <c r="T601" s="92"/>
      <c r="U601" s="92"/>
      <c r="V601" s="92"/>
      <c r="W601" s="92"/>
      <c r="X601" s="92"/>
      <c r="Y601" s="92"/>
      <c r="Z601" s="92"/>
    </row>
    <row r="602" spans="1:26" ht="27.75" customHeight="1">
      <c r="A602" s="92"/>
      <c r="B602" s="106"/>
      <c r="C602" s="93"/>
      <c r="D602" s="93"/>
      <c r="E602" s="93"/>
      <c r="F602" s="93"/>
      <c r="G602" s="93"/>
      <c r="H602" s="93"/>
      <c r="I602" s="93"/>
      <c r="J602" s="93"/>
      <c r="K602" s="93"/>
      <c r="L602" s="92"/>
      <c r="M602" s="92"/>
      <c r="N602" s="92"/>
      <c r="O602" s="92"/>
      <c r="P602" s="92"/>
      <c r="Q602" s="92"/>
      <c r="R602" s="92"/>
      <c r="S602" s="92"/>
      <c r="T602" s="92"/>
      <c r="U602" s="92"/>
      <c r="V602" s="92"/>
      <c r="W602" s="92"/>
      <c r="X602" s="92"/>
      <c r="Y602" s="92"/>
      <c r="Z602" s="92"/>
    </row>
    <row r="603" spans="1:26" ht="27.75" customHeight="1">
      <c r="A603" s="92"/>
      <c r="B603" s="106"/>
      <c r="C603" s="93"/>
      <c r="D603" s="93"/>
      <c r="E603" s="93"/>
      <c r="F603" s="93"/>
      <c r="G603" s="93"/>
      <c r="H603" s="93"/>
      <c r="I603" s="93"/>
      <c r="J603" s="93"/>
      <c r="K603" s="93"/>
      <c r="L603" s="92"/>
      <c r="M603" s="92"/>
      <c r="N603" s="92"/>
      <c r="O603" s="92"/>
      <c r="P603" s="92"/>
      <c r="Q603" s="92"/>
      <c r="R603" s="92"/>
      <c r="S603" s="92"/>
      <c r="T603" s="92"/>
      <c r="U603" s="92"/>
      <c r="V603" s="92"/>
      <c r="W603" s="92"/>
      <c r="X603" s="92"/>
      <c r="Y603" s="92"/>
      <c r="Z603" s="92"/>
    </row>
    <row r="604" spans="1:26" ht="27.75" customHeight="1">
      <c r="A604" s="92"/>
      <c r="B604" s="106"/>
      <c r="C604" s="93"/>
      <c r="D604" s="93"/>
      <c r="E604" s="93"/>
      <c r="F604" s="93"/>
      <c r="G604" s="93"/>
      <c r="H604" s="93"/>
      <c r="I604" s="93"/>
      <c r="J604" s="93"/>
      <c r="K604" s="93"/>
      <c r="L604" s="92"/>
      <c r="M604" s="92"/>
      <c r="N604" s="92"/>
      <c r="O604" s="92"/>
      <c r="P604" s="92"/>
      <c r="Q604" s="92"/>
      <c r="R604" s="92"/>
      <c r="S604" s="92"/>
      <c r="T604" s="92"/>
      <c r="U604" s="92"/>
      <c r="V604" s="92"/>
      <c r="W604" s="92"/>
      <c r="X604" s="92"/>
      <c r="Y604" s="92"/>
      <c r="Z604" s="92"/>
    </row>
    <row r="605" spans="1:26" ht="27.75" customHeight="1">
      <c r="A605" s="92"/>
      <c r="B605" s="106"/>
      <c r="C605" s="93"/>
      <c r="D605" s="93"/>
      <c r="E605" s="93"/>
      <c r="F605" s="93"/>
      <c r="G605" s="93"/>
      <c r="H605" s="93"/>
      <c r="I605" s="93"/>
      <c r="J605" s="93"/>
      <c r="K605" s="93"/>
      <c r="L605" s="92"/>
      <c r="M605" s="92"/>
      <c r="N605" s="92"/>
      <c r="O605" s="92"/>
      <c r="P605" s="92"/>
      <c r="Q605" s="92"/>
      <c r="R605" s="92"/>
      <c r="S605" s="92"/>
      <c r="T605" s="92"/>
      <c r="U605" s="92"/>
      <c r="V605" s="92"/>
      <c r="W605" s="92"/>
      <c r="X605" s="92"/>
      <c r="Y605" s="92"/>
      <c r="Z605" s="92"/>
    </row>
    <row r="606" spans="1:26" ht="27.75" customHeight="1">
      <c r="A606" s="92"/>
      <c r="B606" s="106"/>
      <c r="C606" s="93"/>
      <c r="D606" s="93"/>
      <c r="E606" s="93"/>
      <c r="F606" s="93"/>
      <c r="G606" s="93"/>
      <c r="H606" s="93"/>
      <c r="I606" s="93"/>
      <c r="J606" s="93"/>
      <c r="K606" s="93"/>
      <c r="L606" s="92"/>
      <c r="M606" s="92"/>
      <c r="N606" s="92"/>
      <c r="O606" s="92"/>
      <c r="P606" s="92"/>
      <c r="Q606" s="92"/>
      <c r="R606" s="92"/>
      <c r="S606" s="92"/>
      <c r="T606" s="92"/>
      <c r="U606" s="92"/>
      <c r="V606" s="92"/>
      <c r="W606" s="92"/>
      <c r="X606" s="92"/>
      <c r="Y606" s="92"/>
      <c r="Z606" s="92"/>
    </row>
    <row r="607" spans="1:26" ht="27.75" customHeight="1">
      <c r="A607" s="92"/>
      <c r="B607" s="106"/>
      <c r="C607" s="93"/>
      <c r="D607" s="93"/>
      <c r="E607" s="93"/>
      <c r="F607" s="93"/>
      <c r="G607" s="93"/>
      <c r="H607" s="93"/>
      <c r="I607" s="93"/>
      <c r="J607" s="93"/>
      <c r="K607" s="93"/>
      <c r="L607" s="92"/>
      <c r="M607" s="92"/>
      <c r="N607" s="92"/>
      <c r="O607" s="92"/>
      <c r="P607" s="92"/>
      <c r="Q607" s="92"/>
      <c r="R607" s="92"/>
      <c r="S607" s="92"/>
      <c r="T607" s="92"/>
      <c r="U607" s="92"/>
      <c r="V607" s="92"/>
      <c r="W607" s="92"/>
      <c r="X607" s="92"/>
      <c r="Y607" s="92"/>
      <c r="Z607" s="92"/>
    </row>
    <row r="608" spans="1:26" ht="27.75" customHeight="1">
      <c r="A608" s="92"/>
      <c r="B608" s="106"/>
      <c r="C608" s="93"/>
      <c r="D608" s="93"/>
      <c r="E608" s="93"/>
      <c r="F608" s="93"/>
      <c r="G608" s="93"/>
      <c r="H608" s="93"/>
      <c r="I608" s="93"/>
      <c r="J608" s="93"/>
      <c r="K608" s="93"/>
      <c r="L608" s="92"/>
      <c r="M608" s="92"/>
      <c r="N608" s="92"/>
      <c r="O608" s="92"/>
      <c r="P608" s="92"/>
      <c r="Q608" s="92"/>
      <c r="R608" s="92"/>
      <c r="S608" s="92"/>
      <c r="T608" s="92"/>
      <c r="U608" s="92"/>
      <c r="V608" s="92"/>
      <c r="W608" s="92"/>
      <c r="X608" s="92"/>
      <c r="Y608" s="92"/>
      <c r="Z608" s="92"/>
    </row>
    <row r="609" spans="1:26" ht="27.75" customHeight="1">
      <c r="A609" s="92"/>
      <c r="B609" s="106"/>
      <c r="C609" s="93"/>
      <c r="D609" s="93"/>
      <c r="E609" s="93"/>
      <c r="F609" s="93"/>
      <c r="G609" s="93"/>
      <c r="H609" s="93"/>
      <c r="I609" s="93"/>
      <c r="J609" s="93"/>
      <c r="K609" s="93"/>
      <c r="L609" s="92"/>
      <c r="M609" s="92"/>
      <c r="N609" s="92"/>
      <c r="O609" s="92"/>
      <c r="P609" s="92"/>
      <c r="Q609" s="92"/>
      <c r="R609" s="92"/>
      <c r="S609" s="92"/>
      <c r="T609" s="92"/>
      <c r="U609" s="92"/>
      <c r="V609" s="92"/>
      <c r="W609" s="92"/>
      <c r="X609" s="92"/>
      <c r="Y609" s="92"/>
      <c r="Z609" s="92"/>
    </row>
    <row r="610" spans="1:26" ht="27.75" customHeight="1">
      <c r="A610" s="92"/>
      <c r="B610" s="106"/>
      <c r="C610" s="93"/>
      <c r="D610" s="93"/>
      <c r="E610" s="93"/>
      <c r="F610" s="93"/>
      <c r="G610" s="93"/>
      <c r="H610" s="93"/>
      <c r="I610" s="93"/>
      <c r="J610" s="93"/>
      <c r="K610" s="93"/>
      <c r="L610" s="92"/>
      <c r="M610" s="92"/>
      <c r="N610" s="92"/>
      <c r="O610" s="92"/>
      <c r="P610" s="92"/>
      <c r="Q610" s="92"/>
      <c r="R610" s="92"/>
      <c r="S610" s="92"/>
      <c r="T610" s="92"/>
      <c r="U610" s="92"/>
      <c r="V610" s="92"/>
      <c r="W610" s="92"/>
      <c r="X610" s="92"/>
      <c r="Y610" s="92"/>
      <c r="Z610" s="92"/>
    </row>
    <row r="611" spans="1:26" ht="27.75" customHeight="1">
      <c r="A611" s="92"/>
      <c r="B611" s="106"/>
      <c r="C611" s="93"/>
      <c r="D611" s="93"/>
      <c r="E611" s="93"/>
      <c r="F611" s="93"/>
      <c r="G611" s="93"/>
      <c r="H611" s="93"/>
      <c r="I611" s="93"/>
      <c r="J611" s="93"/>
      <c r="K611" s="93"/>
      <c r="L611" s="92"/>
      <c r="M611" s="92"/>
      <c r="N611" s="92"/>
      <c r="O611" s="92"/>
      <c r="P611" s="92"/>
      <c r="Q611" s="92"/>
      <c r="R611" s="92"/>
      <c r="S611" s="92"/>
      <c r="T611" s="92"/>
      <c r="U611" s="92"/>
      <c r="V611" s="92"/>
      <c r="W611" s="92"/>
      <c r="X611" s="92"/>
      <c r="Y611" s="92"/>
      <c r="Z611" s="92"/>
    </row>
    <row r="612" spans="1:26" ht="27.75" customHeight="1">
      <c r="A612" s="92"/>
      <c r="B612" s="106"/>
      <c r="C612" s="93"/>
      <c r="D612" s="93"/>
      <c r="E612" s="93"/>
      <c r="F612" s="93"/>
      <c r="G612" s="93"/>
      <c r="H612" s="93"/>
      <c r="I612" s="93"/>
      <c r="J612" s="93"/>
      <c r="K612" s="93"/>
      <c r="L612" s="92"/>
      <c r="M612" s="92"/>
      <c r="N612" s="92"/>
      <c r="O612" s="92"/>
      <c r="P612" s="92"/>
      <c r="Q612" s="92"/>
      <c r="R612" s="92"/>
      <c r="S612" s="92"/>
      <c r="T612" s="92"/>
      <c r="U612" s="92"/>
      <c r="V612" s="92"/>
      <c r="W612" s="92"/>
      <c r="X612" s="92"/>
      <c r="Y612" s="92"/>
      <c r="Z612" s="92"/>
    </row>
    <row r="613" spans="1:26" ht="27.75" customHeight="1">
      <c r="A613" s="92"/>
      <c r="B613" s="106"/>
      <c r="C613" s="93"/>
      <c r="D613" s="93"/>
      <c r="E613" s="93"/>
      <c r="F613" s="93"/>
      <c r="G613" s="93"/>
      <c r="H613" s="93"/>
      <c r="I613" s="93"/>
      <c r="J613" s="93"/>
      <c r="K613" s="93"/>
      <c r="L613" s="92"/>
      <c r="M613" s="92"/>
      <c r="N613" s="92"/>
      <c r="O613" s="92"/>
      <c r="P613" s="92"/>
      <c r="Q613" s="92"/>
      <c r="R613" s="92"/>
      <c r="S613" s="92"/>
      <c r="T613" s="92"/>
      <c r="U613" s="92"/>
      <c r="V613" s="92"/>
      <c r="W613" s="92"/>
      <c r="X613" s="92"/>
      <c r="Y613" s="92"/>
      <c r="Z613" s="92"/>
    </row>
    <row r="614" spans="1:26" ht="27.75" customHeight="1">
      <c r="A614" s="92"/>
      <c r="B614" s="106"/>
      <c r="C614" s="93"/>
      <c r="D614" s="93"/>
      <c r="E614" s="93"/>
      <c r="F614" s="93"/>
      <c r="G614" s="93"/>
      <c r="H614" s="93"/>
      <c r="I614" s="93"/>
      <c r="J614" s="93"/>
      <c r="K614" s="93"/>
      <c r="L614" s="92"/>
      <c r="M614" s="92"/>
      <c r="N614" s="92"/>
      <c r="O614" s="92"/>
      <c r="P614" s="92"/>
      <c r="Q614" s="92"/>
      <c r="R614" s="92"/>
      <c r="S614" s="92"/>
      <c r="T614" s="92"/>
      <c r="U614" s="92"/>
      <c r="V614" s="92"/>
      <c r="W614" s="92"/>
      <c r="X614" s="92"/>
      <c r="Y614" s="92"/>
      <c r="Z614" s="92"/>
    </row>
    <row r="615" spans="1:26" ht="27.75" customHeight="1">
      <c r="A615" s="92"/>
      <c r="B615" s="106"/>
      <c r="C615" s="93"/>
      <c r="D615" s="93"/>
      <c r="E615" s="93"/>
      <c r="F615" s="93"/>
      <c r="G615" s="93"/>
      <c r="H615" s="93"/>
      <c r="I615" s="93"/>
      <c r="J615" s="93"/>
      <c r="K615" s="93"/>
      <c r="L615" s="92"/>
      <c r="M615" s="92"/>
      <c r="N615" s="92"/>
      <c r="O615" s="92"/>
      <c r="P615" s="92"/>
      <c r="Q615" s="92"/>
      <c r="R615" s="92"/>
      <c r="S615" s="92"/>
      <c r="T615" s="92"/>
      <c r="U615" s="92"/>
      <c r="V615" s="92"/>
      <c r="W615" s="92"/>
      <c r="X615" s="92"/>
      <c r="Y615" s="92"/>
      <c r="Z615" s="92"/>
    </row>
    <row r="616" spans="1:26" ht="27.75" customHeight="1">
      <c r="A616" s="92"/>
      <c r="B616" s="106"/>
      <c r="C616" s="93"/>
      <c r="D616" s="93"/>
      <c r="E616" s="93"/>
      <c r="F616" s="93"/>
      <c r="G616" s="93"/>
      <c r="H616" s="93"/>
      <c r="I616" s="93"/>
      <c r="J616" s="93"/>
      <c r="K616" s="93"/>
      <c r="L616" s="92"/>
      <c r="M616" s="92"/>
      <c r="N616" s="92"/>
      <c r="O616" s="92"/>
      <c r="P616" s="92"/>
      <c r="Q616" s="92"/>
      <c r="R616" s="92"/>
      <c r="S616" s="92"/>
      <c r="T616" s="92"/>
      <c r="U616" s="92"/>
      <c r="V616" s="92"/>
      <c r="W616" s="92"/>
      <c r="X616" s="92"/>
      <c r="Y616" s="92"/>
      <c r="Z616" s="92"/>
    </row>
    <row r="617" spans="1:26" ht="27.75" customHeight="1">
      <c r="A617" s="92"/>
      <c r="B617" s="106"/>
      <c r="C617" s="93"/>
      <c r="D617" s="93"/>
      <c r="E617" s="93"/>
      <c r="F617" s="93"/>
      <c r="G617" s="93"/>
      <c r="H617" s="93"/>
      <c r="I617" s="93"/>
      <c r="J617" s="93"/>
      <c r="K617" s="93"/>
      <c r="L617" s="92"/>
      <c r="M617" s="92"/>
      <c r="N617" s="92"/>
      <c r="O617" s="92"/>
      <c r="P617" s="92"/>
      <c r="Q617" s="92"/>
      <c r="R617" s="92"/>
      <c r="S617" s="92"/>
      <c r="T617" s="92"/>
      <c r="U617" s="92"/>
      <c r="V617" s="92"/>
      <c r="W617" s="92"/>
      <c r="X617" s="92"/>
      <c r="Y617" s="92"/>
      <c r="Z617" s="92"/>
    </row>
    <row r="618" spans="1:26" ht="27.75" customHeight="1">
      <c r="A618" s="92"/>
      <c r="B618" s="106"/>
      <c r="C618" s="93"/>
      <c r="D618" s="93"/>
      <c r="E618" s="93"/>
      <c r="F618" s="93"/>
      <c r="G618" s="93"/>
      <c r="H618" s="93"/>
      <c r="I618" s="93"/>
      <c r="J618" s="93"/>
      <c r="K618" s="93"/>
      <c r="L618" s="92"/>
      <c r="M618" s="92"/>
      <c r="N618" s="92"/>
      <c r="O618" s="92"/>
      <c r="P618" s="92"/>
      <c r="Q618" s="92"/>
      <c r="R618" s="92"/>
      <c r="S618" s="92"/>
      <c r="T618" s="92"/>
      <c r="U618" s="92"/>
      <c r="V618" s="92"/>
      <c r="W618" s="92"/>
      <c r="X618" s="92"/>
      <c r="Y618" s="92"/>
      <c r="Z618" s="92"/>
    </row>
    <row r="619" spans="1:26" ht="27.75" customHeight="1">
      <c r="A619" s="92"/>
      <c r="B619" s="106"/>
      <c r="C619" s="93"/>
      <c r="D619" s="93"/>
      <c r="E619" s="93"/>
      <c r="F619" s="93"/>
      <c r="G619" s="93"/>
      <c r="H619" s="93"/>
      <c r="I619" s="93"/>
      <c r="J619" s="93"/>
      <c r="K619" s="93"/>
      <c r="L619" s="92"/>
      <c r="M619" s="92"/>
      <c r="N619" s="92"/>
      <c r="O619" s="92"/>
      <c r="P619" s="92"/>
      <c r="Q619" s="92"/>
      <c r="R619" s="92"/>
      <c r="S619" s="92"/>
      <c r="T619" s="92"/>
      <c r="U619" s="92"/>
      <c r="V619" s="92"/>
      <c r="W619" s="92"/>
      <c r="X619" s="92"/>
      <c r="Y619" s="92"/>
      <c r="Z619" s="92"/>
    </row>
    <row r="620" spans="1:26" ht="27.75" customHeight="1">
      <c r="A620" s="92"/>
      <c r="B620" s="106"/>
      <c r="C620" s="93"/>
      <c r="D620" s="93"/>
      <c r="E620" s="93"/>
      <c r="F620" s="93"/>
      <c r="G620" s="93"/>
      <c r="H620" s="93"/>
      <c r="I620" s="93"/>
      <c r="J620" s="93"/>
      <c r="K620" s="93"/>
      <c r="L620" s="92"/>
      <c r="M620" s="92"/>
      <c r="N620" s="92"/>
      <c r="O620" s="92"/>
      <c r="P620" s="92"/>
      <c r="Q620" s="92"/>
      <c r="R620" s="92"/>
      <c r="S620" s="92"/>
      <c r="T620" s="92"/>
      <c r="U620" s="92"/>
      <c r="V620" s="92"/>
      <c r="W620" s="92"/>
      <c r="X620" s="92"/>
      <c r="Y620" s="92"/>
      <c r="Z620" s="92"/>
    </row>
    <row r="621" spans="1:26" ht="27.75" customHeight="1">
      <c r="A621" s="92"/>
      <c r="B621" s="106"/>
      <c r="C621" s="93"/>
      <c r="D621" s="93"/>
      <c r="E621" s="93"/>
      <c r="F621" s="93"/>
      <c r="G621" s="93"/>
      <c r="H621" s="93"/>
      <c r="I621" s="93"/>
      <c r="J621" s="93"/>
      <c r="K621" s="93"/>
      <c r="L621" s="92"/>
      <c r="M621" s="92"/>
      <c r="N621" s="92"/>
      <c r="O621" s="92"/>
      <c r="P621" s="92"/>
      <c r="Q621" s="92"/>
      <c r="R621" s="92"/>
      <c r="S621" s="92"/>
      <c r="T621" s="92"/>
      <c r="U621" s="92"/>
      <c r="V621" s="92"/>
      <c r="W621" s="92"/>
      <c r="X621" s="92"/>
      <c r="Y621" s="92"/>
      <c r="Z621" s="92"/>
    </row>
    <row r="622" spans="1:26" ht="27.75" customHeight="1">
      <c r="A622" s="92"/>
      <c r="B622" s="106"/>
      <c r="C622" s="93"/>
      <c r="D622" s="93"/>
      <c r="E622" s="93"/>
      <c r="F622" s="93"/>
      <c r="G622" s="93"/>
      <c r="H622" s="93"/>
      <c r="I622" s="93"/>
      <c r="J622" s="93"/>
      <c r="K622" s="93"/>
      <c r="L622" s="92"/>
      <c r="M622" s="92"/>
      <c r="N622" s="92"/>
      <c r="O622" s="92"/>
      <c r="P622" s="92"/>
      <c r="Q622" s="92"/>
      <c r="R622" s="92"/>
      <c r="S622" s="92"/>
      <c r="T622" s="92"/>
      <c r="U622" s="92"/>
      <c r="V622" s="92"/>
      <c r="W622" s="92"/>
      <c r="X622" s="92"/>
      <c r="Y622" s="92"/>
      <c r="Z622" s="92"/>
    </row>
    <row r="623" spans="1:26" ht="27.75" customHeight="1">
      <c r="A623" s="92"/>
      <c r="B623" s="106"/>
      <c r="C623" s="93"/>
      <c r="D623" s="93"/>
      <c r="E623" s="93"/>
      <c r="F623" s="93"/>
      <c r="G623" s="93"/>
      <c r="H623" s="93"/>
      <c r="I623" s="93"/>
      <c r="J623" s="93"/>
      <c r="K623" s="93"/>
      <c r="L623" s="92"/>
      <c r="M623" s="92"/>
      <c r="N623" s="92"/>
      <c r="O623" s="92"/>
      <c r="P623" s="92"/>
      <c r="Q623" s="92"/>
      <c r="R623" s="92"/>
      <c r="S623" s="92"/>
      <c r="T623" s="92"/>
      <c r="U623" s="92"/>
      <c r="V623" s="92"/>
      <c r="W623" s="92"/>
      <c r="X623" s="92"/>
      <c r="Y623" s="92"/>
      <c r="Z623" s="92"/>
    </row>
    <row r="624" spans="1:26" ht="27.75" customHeight="1">
      <c r="A624" s="92"/>
      <c r="B624" s="106"/>
      <c r="C624" s="93"/>
      <c r="D624" s="93"/>
      <c r="E624" s="93"/>
      <c r="F624" s="93"/>
      <c r="G624" s="93"/>
      <c r="H624" s="93"/>
      <c r="I624" s="93"/>
      <c r="J624" s="93"/>
      <c r="K624" s="93"/>
      <c r="L624" s="92"/>
      <c r="M624" s="92"/>
      <c r="N624" s="92"/>
      <c r="O624" s="92"/>
      <c r="P624" s="92"/>
      <c r="Q624" s="92"/>
      <c r="R624" s="92"/>
      <c r="S624" s="92"/>
      <c r="T624" s="92"/>
      <c r="U624" s="92"/>
      <c r="V624" s="92"/>
      <c r="W624" s="92"/>
      <c r="X624" s="92"/>
      <c r="Y624" s="92"/>
      <c r="Z624" s="92"/>
    </row>
    <row r="625" spans="1:26" ht="27.75" customHeight="1">
      <c r="A625" s="92"/>
      <c r="B625" s="106"/>
      <c r="C625" s="93"/>
      <c r="D625" s="93"/>
      <c r="E625" s="93"/>
      <c r="F625" s="93"/>
      <c r="G625" s="93"/>
      <c r="H625" s="93"/>
      <c r="I625" s="93"/>
      <c r="J625" s="93"/>
      <c r="K625" s="93"/>
      <c r="L625" s="92"/>
      <c r="M625" s="92"/>
      <c r="N625" s="92"/>
      <c r="O625" s="92"/>
      <c r="P625" s="92"/>
      <c r="Q625" s="92"/>
      <c r="R625" s="92"/>
      <c r="S625" s="92"/>
      <c r="T625" s="92"/>
      <c r="U625" s="92"/>
      <c r="V625" s="92"/>
      <c r="W625" s="92"/>
      <c r="X625" s="92"/>
      <c r="Y625" s="92"/>
      <c r="Z625" s="92"/>
    </row>
    <row r="626" spans="1:26" ht="27.75" customHeight="1">
      <c r="A626" s="92"/>
      <c r="B626" s="106"/>
      <c r="C626" s="93"/>
      <c r="D626" s="93"/>
      <c r="E626" s="93"/>
      <c r="F626" s="93"/>
      <c r="G626" s="93"/>
      <c r="H626" s="93"/>
      <c r="I626" s="93"/>
      <c r="J626" s="93"/>
      <c r="K626" s="93"/>
      <c r="L626" s="92"/>
      <c r="M626" s="92"/>
      <c r="N626" s="92"/>
      <c r="O626" s="92"/>
      <c r="P626" s="92"/>
      <c r="Q626" s="92"/>
      <c r="R626" s="92"/>
      <c r="S626" s="92"/>
      <c r="T626" s="92"/>
      <c r="U626" s="92"/>
      <c r="V626" s="92"/>
      <c r="W626" s="92"/>
      <c r="X626" s="92"/>
      <c r="Y626" s="92"/>
      <c r="Z626" s="92"/>
    </row>
    <row r="627" spans="1:26" ht="27.75" customHeight="1">
      <c r="A627" s="92"/>
      <c r="B627" s="106"/>
      <c r="C627" s="93"/>
      <c r="D627" s="93"/>
      <c r="E627" s="93"/>
      <c r="F627" s="93"/>
      <c r="G627" s="93"/>
      <c r="H627" s="93"/>
      <c r="I627" s="93"/>
      <c r="J627" s="93"/>
      <c r="K627" s="93"/>
      <c r="L627" s="92"/>
      <c r="M627" s="92"/>
      <c r="N627" s="92"/>
      <c r="O627" s="92"/>
      <c r="P627" s="92"/>
      <c r="Q627" s="92"/>
      <c r="R627" s="92"/>
      <c r="S627" s="92"/>
      <c r="T627" s="92"/>
      <c r="U627" s="92"/>
      <c r="V627" s="92"/>
      <c r="W627" s="92"/>
      <c r="X627" s="92"/>
      <c r="Y627" s="92"/>
      <c r="Z627" s="92"/>
    </row>
    <row r="628" spans="1:26" ht="27.75" customHeight="1">
      <c r="A628" s="92"/>
      <c r="B628" s="106"/>
      <c r="C628" s="93"/>
      <c r="D628" s="93"/>
      <c r="E628" s="93"/>
      <c r="F628" s="93"/>
      <c r="G628" s="93"/>
      <c r="H628" s="93"/>
      <c r="I628" s="93"/>
      <c r="J628" s="93"/>
      <c r="K628" s="93"/>
      <c r="L628" s="92"/>
      <c r="M628" s="92"/>
      <c r="N628" s="92"/>
      <c r="O628" s="92"/>
      <c r="P628" s="92"/>
      <c r="Q628" s="92"/>
      <c r="R628" s="92"/>
      <c r="S628" s="92"/>
      <c r="T628" s="92"/>
      <c r="U628" s="92"/>
      <c r="V628" s="92"/>
      <c r="W628" s="92"/>
      <c r="X628" s="92"/>
      <c r="Y628" s="92"/>
      <c r="Z628" s="92"/>
    </row>
    <row r="629" spans="1:26" ht="27.75" customHeight="1">
      <c r="A629" s="92"/>
      <c r="B629" s="106"/>
      <c r="C629" s="93"/>
      <c r="D629" s="93"/>
      <c r="E629" s="93"/>
      <c r="F629" s="93"/>
      <c r="G629" s="93"/>
      <c r="H629" s="93"/>
      <c r="I629" s="93"/>
      <c r="J629" s="93"/>
      <c r="K629" s="93"/>
      <c r="L629" s="92"/>
      <c r="M629" s="92"/>
      <c r="N629" s="92"/>
      <c r="O629" s="92"/>
      <c r="P629" s="92"/>
      <c r="Q629" s="92"/>
      <c r="R629" s="92"/>
      <c r="S629" s="92"/>
      <c r="T629" s="92"/>
      <c r="U629" s="92"/>
      <c r="V629" s="92"/>
      <c r="W629" s="92"/>
      <c r="X629" s="92"/>
      <c r="Y629" s="92"/>
      <c r="Z629" s="92"/>
    </row>
    <row r="630" spans="1:26" ht="27.75" customHeight="1">
      <c r="A630" s="92"/>
      <c r="B630" s="106"/>
      <c r="C630" s="93"/>
      <c r="D630" s="93"/>
      <c r="E630" s="93"/>
      <c r="F630" s="93"/>
      <c r="G630" s="93"/>
      <c r="H630" s="93"/>
      <c r="I630" s="93"/>
      <c r="J630" s="93"/>
      <c r="K630" s="93"/>
      <c r="L630" s="92"/>
      <c r="M630" s="92"/>
      <c r="N630" s="92"/>
      <c r="O630" s="92"/>
      <c r="P630" s="92"/>
      <c r="Q630" s="92"/>
      <c r="R630" s="92"/>
      <c r="S630" s="92"/>
      <c r="T630" s="92"/>
      <c r="U630" s="92"/>
      <c r="V630" s="92"/>
      <c r="W630" s="92"/>
      <c r="X630" s="92"/>
      <c r="Y630" s="92"/>
      <c r="Z630" s="92"/>
    </row>
    <row r="631" spans="1:26" ht="27.75" customHeight="1">
      <c r="A631" s="92"/>
      <c r="B631" s="106"/>
      <c r="C631" s="93"/>
      <c r="D631" s="93"/>
      <c r="E631" s="93"/>
      <c r="F631" s="93"/>
      <c r="G631" s="93"/>
      <c r="H631" s="93"/>
      <c r="I631" s="93"/>
      <c r="J631" s="93"/>
      <c r="K631" s="93"/>
      <c r="L631" s="92"/>
      <c r="M631" s="92"/>
      <c r="N631" s="92"/>
      <c r="O631" s="92"/>
      <c r="P631" s="92"/>
      <c r="Q631" s="92"/>
      <c r="R631" s="92"/>
      <c r="S631" s="92"/>
      <c r="T631" s="92"/>
      <c r="U631" s="92"/>
      <c r="V631" s="92"/>
      <c r="W631" s="92"/>
      <c r="X631" s="92"/>
      <c r="Y631" s="92"/>
      <c r="Z631" s="92"/>
    </row>
    <row r="632" spans="1:26" ht="27.75" customHeight="1">
      <c r="A632" s="92"/>
      <c r="B632" s="106"/>
      <c r="C632" s="93"/>
      <c r="D632" s="93"/>
      <c r="E632" s="93"/>
      <c r="F632" s="93"/>
      <c r="G632" s="93"/>
      <c r="H632" s="93"/>
      <c r="I632" s="93"/>
      <c r="J632" s="93"/>
      <c r="K632" s="93"/>
      <c r="L632" s="92"/>
      <c r="M632" s="92"/>
      <c r="N632" s="92"/>
      <c r="O632" s="92"/>
      <c r="P632" s="92"/>
      <c r="Q632" s="92"/>
      <c r="R632" s="92"/>
      <c r="S632" s="92"/>
      <c r="T632" s="92"/>
      <c r="U632" s="92"/>
      <c r="V632" s="92"/>
      <c r="W632" s="92"/>
      <c r="X632" s="92"/>
      <c r="Y632" s="92"/>
      <c r="Z632" s="92"/>
    </row>
    <row r="633" spans="1:26" ht="27.75" customHeight="1">
      <c r="A633" s="92"/>
      <c r="B633" s="106"/>
      <c r="C633" s="93"/>
      <c r="D633" s="93"/>
      <c r="E633" s="93"/>
      <c r="F633" s="93"/>
      <c r="G633" s="93"/>
      <c r="H633" s="93"/>
      <c r="I633" s="93"/>
      <c r="J633" s="93"/>
      <c r="K633" s="93"/>
      <c r="L633" s="92"/>
      <c r="M633" s="92"/>
      <c r="N633" s="92"/>
      <c r="O633" s="92"/>
      <c r="P633" s="92"/>
      <c r="Q633" s="92"/>
      <c r="R633" s="92"/>
      <c r="S633" s="92"/>
      <c r="T633" s="92"/>
      <c r="U633" s="92"/>
      <c r="V633" s="92"/>
      <c r="W633" s="92"/>
      <c r="X633" s="92"/>
      <c r="Y633" s="92"/>
      <c r="Z633" s="92"/>
    </row>
    <row r="634" spans="1:26" ht="27.75" customHeight="1">
      <c r="A634" s="92"/>
      <c r="B634" s="106"/>
      <c r="C634" s="93"/>
      <c r="D634" s="93"/>
      <c r="E634" s="93"/>
      <c r="F634" s="93"/>
      <c r="G634" s="93"/>
      <c r="H634" s="93"/>
      <c r="I634" s="93"/>
      <c r="J634" s="93"/>
      <c r="K634" s="93"/>
      <c r="L634" s="92"/>
      <c r="M634" s="92"/>
      <c r="N634" s="92"/>
      <c r="O634" s="92"/>
      <c r="P634" s="92"/>
      <c r="Q634" s="92"/>
      <c r="R634" s="92"/>
      <c r="S634" s="92"/>
      <c r="T634" s="92"/>
      <c r="U634" s="92"/>
      <c r="V634" s="92"/>
      <c r="W634" s="92"/>
      <c r="X634" s="92"/>
      <c r="Y634" s="92"/>
      <c r="Z634" s="92"/>
    </row>
    <row r="635" spans="1:26" ht="27.75" customHeight="1">
      <c r="A635" s="92"/>
      <c r="B635" s="106"/>
      <c r="C635" s="93"/>
      <c r="D635" s="93"/>
      <c r="E635" s="93"/>
      <c r="F635" s="93"/>
      <c r="G635" s="93"/>
      <c r="H635" s="93"/>
      <c r="I635" s="93"/>
      <c r="J635" s="93"/>
      <c r="K635" s="93"/>
      <c r="L635" s="92"/>
      <c r="M635" s="92"/>
      <c r="N635" s="92"/>
      <c r="O635" s="92"/>
      <c r="P635" s="92"/>
      <c r="Q635" s="92"/>
      <c r="R635" s="92"/>
      <c r="S635" s="92"/>
      <c r="T635" s="92"/>
      <c r="U635" s="92"/>
      <c r="V635" s="92"/>
      <c r="W635" s="92"/>
      <c r="X635" s="92"/>
      <c r="Y635" s="92"/>
      <c r="Z635" s="92"/>
    </row>
    <row r="636" spans="1:26" ht="27.75" customHeight="1">
      <c r="A636" s="92"/>
      <c r="B636" s="106"/>
      <c r="C636" s="93"/>
      <c r="D636" s="93"/>
      <c r="E636" s="93"/>
      <c r="F636" s="93"/>
      <c r="G636" s="93"/>
      <c r="H636" s="93"/>
      <c r="I636" s="93"/>
      <c r="J636" s="93"/>
      <c r="K636" s="93"/>
      <c r="L636" s="92"/>
      <c r="M636" s="92"/>
      <c r="N636" s="92"/>
      <c r="O636" s="92"/>
      <c r="P636" s="92"/>
      <c r="Q636" s="92"/>
      <c r="R636" s="92"/>
      <c r="S636" s="92"/>
      <c r="T636" s="92"/>
      <c r="U636" s="92"/>
      <c r="V636" s="92"/>
      <c r="W636" s="92"/>
      <c r="X636" s="92"/>
      <c r="Y636" s="92"/>
      <c r="Z636" s="92"/>
    </row>
    <row r="637" spans="1:26" ht="27.75" customHeight="1">
      <c r="A637" s="92"/>
      <c r="B637" s="106"/>
      <c r="C637" s="93"/>
      <c r="D637" s="93"/>
      <c r="E637" s="93"/>
      <c r="F637" s="93"/>
      <c r="G637" s="93"/>
      <c r="H637" s="93"/>
      <c r="I637" s="93"/>
      <c r="J637" s="93"/>
      <c r="K637" s="93"/>
      <c r="L637" s="92"/>
      <c r="M637" s="92"/>
      <c r="N637" s="92"/>
      <c r="O637" s="92"/>
      <c r="P637" s="92"/>
      <c r="Q637" s="92"/>
      <c r="R637" s="92"/>
      <c r="S637" s="92"/>
      <c r="T637" s="92"/>
      <c r="U637" s="92"/>
      <c r="V637" s="92"/>
      <c r="W637" s="92"/>
      <c r="X637" s="92"/>
      <c r="Y637" s="92"/>
      <c r="Z637" s="92"/>
    </row>
    <row r="638" spans="1:26" ht="27.75" customHeight="1">
      <c r="A638" s="92"/>
      <c r="B638" s="106"/>
      <c r="C638" s="93"/>
      <c r="D638" s="93"/>
      <c r="E638" s="93"/>
      <c r="F638" s="93"/>
      <c r="G638" s="93"/>
      <c r="H638" s="93"/>
      <c r="I638" s="93"/>
      <c r="J638" s="93"/>
      <c r="K638" s="93"/>
      <c r="L638" s="92"/>
      <c r="M638" s="92"/>
      <c r="N638" s="92"/>
      <c r="O638" s="92"/>
      <c r="P638" s="92"/>
      <c r="Q638" s="92"/>
      <c r="R638" s="92"/>
      <c r="S638" s="92"/>
      <c r="T638" s="92"/>
      <c r="U638" s="92"/>
      <c r="V638" s="92"/>
      <c r="W638" s="92"/>
      <c r="X638" s="92"/>
      <c r="Y638" s="92"/>
      <c r="Z638" s="92"/>
    </row>
    <row r="639" spans="1:26" ht="27.75" customHeight="1">
      <c r="A639" s="92"/>
      <c r="B639" s="106"/>
      <c r="C639" s="93"/>
      <c r="D639" s="93"/>
      <c r="E639" s="93"/>
      <c r="F639" s="93"/>
      <c r="G639" s="93"/>
      <c r="H639" s="93"/>
      <c r="I639" s="93"/>
      <c r="J639" s="93"/>
      <c r="K639" s="93"/>
      <c r="L639" s="92"/>
      <c r="M639" s="92"/>
      <c r="N639" s="92"/>
      <c r="O639" s="92"/>
      <c r="P639" s="92"/>
      <c r="Q639" s="92"/>
      <c r="R639" s="92"/>
      <c r="S639" s="92"/>
      <c r="T639" s="92"/>
      <c r="U639" s="92"/>
      <c r="V639" s="92"/>
      <c r="W639" s="92"/>
      <c r="X639" s="92"/>
      <c r="Y639" s="92"/>
      <c r="Z639" s="92"/>
    </row>
    <row r="640" spans="1:26" ht="27.75" customHeight="1">
      <c r="A640" s="92"/>
      <c r="B640" s="106"/>
      <c r="C640" s="93"/>
      <c r="D640" s="93"/>
      <c r="E640" s="93"/>
      <c r="F640" s="93"/>
      <c r="G640" s="93"/>
      <c r="H640" s="93"/>
      <c r="I640" s="93"/>
      <c r="J640" s="93"/>
      <c r="K640" s="93"/>
      <c r="L640" s="92"/>
      <c r="M640" s="92"/>
      <c r="N640" s="92"/>
      <c r="O640" s="92"/>
      <c r="P640" s="92"/>
      <c r="Q640" s="92"/>
      <c r="R640" s="92"/>
      <c r="S640" s="92"/>
      <c r="T640" s="92"/>
      <c r="U640" s="92"/>
      <c r="V640" s="92"/>
      <c r="W640" s="92"/>
      <c r="X640" s="92"/>
      <c r="Y640" s="92"/>
      <c r="Z640" s="92"/>
    </row>
    <row r="641" spans="1:26" ht="27.75" customHeight="1">
      <c r="A641" s="92"/>
      <c r="B641" s="106"/>
      <c r="C641" s="93"/>
      <c r="D641" s="93"/>
      <c r="E641" s="93"/>
      <c r="F641" s="93"/>
      <c r="G641" s="93"/>
      <c r="H641" s="93"/>
      <c r="I641" s="93"/>
      <c r="J641" s="93"/>
      <c r="K641" s="93"/>
      <c r="L641" s="92"/>
      <c r="M641" s="92"/>
      <c r="N641" s="92"/>
      <c r="O641" s="92"/>
      <c r="P641" s="92"/>
      <c r="Q641" s="92"/>
      <c r="R641" s="92"/>
      <c r="S641" s="92"/>
      <c r="T641" s="92"/>
      <c r="U641" s="92"/>
      <c r="V641" s="92"/>
      <c r="W641" s="92"/>
      <c r="X641" s="92"/>
      <c r="Y641" s="92"/>
      <c r="Z641" s="92"/>
    </row>
    <row r="642" spans="1:26" ht="27.75" customHeight="1">
      <c r="A642" s="92"/>
      <c r="B642" s="106"/>
      <c r="C642" s="93"/>
      <c r="D642" s="93"/>
      <c r="E642" s="93"/>
      <c r="F642" s="93"/>
      <c r="G642" s="93"/>
      <c r="H642" s="93"/>
      <c r="I642" s="93"/>
      <c r="J642" s="93"/>
      <c r="K642" s="93"/>
      <c r="L642" s="92"/>
      <c r="M642" s="92"/>
      <c r="N642" s="92"/>
      <c r="O642" s="92"/>
      <c r="P642" s="92"/>
      <c r="Q642" s="92"/>
      <c r="R642" s="92"/>
      <c r="S642" s="92"/>
      <c r="T642" s="92"/>
      <c r="U642" s="92"/>
      <c r="V642" s="92"/>
      <c r="W642" s="92"/>
      <c r="X642" s="92"/>
      <c r="Y642" s="92"/>
      <c r="Z642" s="92"/>
    </row>
    <row r="643" spans="1:26" ht="27.75" customHeight="1">
      <c r="A643" s="92"/>
      <c r="B643" s="106"/>
      <c r="C643" s="93"/>
      <c r="D643" s="93"/>
      <c r="E643" s="93"/>
      <c r="F643" s="93"/>
      <c r="G643" s="93"/>
      <c r="H643" s="93"/>
      <c r="I643" s="93"/>
      <c r="J643" s="93"/>
      <c r="K643" s="93"/>
      <c r="L643" s="92"/>
      <c r="M643" s="92"/>
      <c r="N643" s="92"/>
      <c r="O643" s="92"/>
      <c r="P643" s="92"/>
      <c r="Q643" s="92"/>
      <c r="R643" s="92"/>
      <c r="S643" s="92"/>
      <c r="T643" s="92"/>
      <c r="U643" s="92"/>
      <c r="V643" s="92"/>
      <c r="W643" s="92"/>
      <c r="X643" s="92"/>
      <c r="Y643" s="92"/>
      <c r="Z643" s="92"/>
    </row>
    <row r="644" spans="1:26" ht="27.75" customHeight="1">
      <c r="A644" s="92"/>
      <c r="B644" s="106"/>
      <c r="C644" s="93"/>
      <c r="D644" s="93"/>
      <c r="E644" s="93"/>
      <c r="F644" s="93"/>
      <c r="G644" s="93"/>
      <c r="H644" s="93"/>
      <c r="I644" s="93"/>
      <c r="J644" s="93"/>
      <c r="K644" s="93"/>
      <c r="L644" s="92"/>
      <c r="M644" s="92"/>
      <c r="N644" s="92"/>
      <c r="O644" s="92"/>
      <c r="P644" s="92"/>
      <c r="Q644" s="92"/>
      <c r="R644" s="92"/>
      <c r="S644" s="92"/>
      <c r="T644" s="92"/>
      <c r="U644" s="92"/>
      <c r="V644" s="92"/>
      <c r="W644" s="92"/>
      <c r="X644" s="92"/>
      <c r="Y644" s="92"/>
      <c r="Z644" s="92"/>
    </row>
    <row r="645" spans="1:26" ht="27.75" customHeight="1">
      <c r="A645" s="92"/>
      <c r="B645" s="106"/>
      <c r="C645" s="93"/>
      <c r="D645" s="93"/>
      <c r="E645" s="93"/>
      <c r="F645" s="93"/>
      <c r="G645" s="93"/>
      <c r="H645" s="93"/>
      <c r="I645" s="93"/>
      <c r="J645" s="93"/>
      <c r="K645" s="93"/>
      <c r="L645" s="92"/>
      <c r="M645" s="92"/>
      <c r="N645" s="92"/>
      <c r="O645" s="92"/>
      <c r="P645" s="92"/>
      <c r="Q645" s="92"/>
      <c r="R645" s="92"/>
      <c r="S645" s="92"/>
      <c r="T645" s="92"/>
      <c r="U645" s="92"/>
      <c r="V645" s="92"/>
      <c r="W645" s="92"/>
      <c r="X645" s="92"/>
      <c r="Y645" s="92"/>
      <c r="Z645" s="92"/>
    </row>
    <row r="646" spans="1:26" ht="27.75" customHeight="1">
      <c r="A646" s="92"/>
      <c r="B646" s="106"/>
      <c r="C646" s="93"/>
      <c r="D646" s="93"/>
      <c r="E646" s="93"/>
      <c r="F646" s="93"/>
      <c r="G646" s="93"/>
      <c r="H646" s="93"/>
      <c r="I646" s="93"/>
      <c r="J646" s="93"/>
      <c r="K646" s="93"/>
      <c r="L646" s="92"/>
      <c r="M646" s="92"/>
      <c r="N646" s="92"/>
      <c r="O646" s="92"/>
      <c r="P646" s="92"/>
      <c r="Q646" s="92"/>
      <c r="R646" s="92"/>
      <c r="S646" s="92"/>
      <c r="T646" s="92"/>
      <c r="U646" s="92"/>
      <c r="V646" s="92"/>
      <c r="W646" s="92"/>
      <c r="X646" s="92"/>
      <c r="Y646" s="92"/>
      <c r="Z646" s="92"/>
    </row>
    <row r="647" spans="1:26" ht="27.75" customHeight="1">
      <c r="A647" s="92"/>
      <c r="B647" s="106"/>
      <c r="C647" s="93"/>
      <c r="D647" s="93"/>
      <c r="E647" s="93"/>
      <c r="F647" s="93"/>
      <c r="G647" s="93"/>
      <c r="H647" s="93"/>
      <c r="I647" s="93"/>
      <c r="J647" s="93"/>
      <c r="K647" s="93"/>
      <c r="L647" s="92"/>
      <c r="M647" s="92"/>
      <c r="N647" s="92"/>
      <c r="O647" s="92"/>
      <c r="P647" s="92"/>
      <c r="Q647" s="92"/>
      <c r="R647" s="92"/>
      <c r="S647" s="92"/>
      <c r="T647" s="92"/>
      <c r="U647" s="92"/>
      <c r="V647" s="92"/>
      <c r="W647" s="92"/>
      <c r="X647" s="92"/>
      <c r="Y647" s="92"/>
      <c r="Z647" s="92"/>
    </row>
    <row r="648" spans="1:26" ht="27.75" customHeight="1">
      <c r="A648" s="92"/>
      <c r="B648" s="106"/>
      <c r="C648" s="93"/>
      <c r="D648" s="93"/>
      <c r="E648" s="93"/>
      <c r="F648" s="93"/>
      <c r="G648" s="93"/>
      <c r="H648" s="93"/>
      <c r="I648" s="93"/>
      <c r="J648" s="93"/>
      <c r="K648" s="93"/>
      <c r="L648" s="92"/>
      <c r="M648" s="92"/>
      <c r="N648" s="92"/>
      <c r="O648" s="92"/>
      <c r="P648" s="92"/>
      <c r="Q648" s="92"/>
      <c r="R648" s="92"/>
      <c r="S648" s="92"/>
      <c r="T648" s="92"/>
      <c r="U648" s="92"/>
      <c r="V648" s="92"/>
      <c r="W648" s="92"/>
      <c r="X648" s="92"/>
      <c r="Y648" s="92"/>
      <c r="Z648" s="92"/>
    </row>
    <row r="649" spans="1:26" ht="27.75" customHeight="1">
      <c r="A649" s="92"/>
      <c r="B649" s="106"/>
      <c r="C649" s="93"/>
      <c r="D649" s="93"/>
      <c r="E649" s="93"/>
      <c r="F649" s="93"/>
      <c r="G649" s="93"/>
      <c r="H649" s="93"/>
      <c r="I649" s="93"/>
      <c r="J649" s="93"/>
      <c r="K649" s="93"/>
      <c r="L649" s="92"/>
      <c r="M649" s="92"/>
      <c r="N649" s="92"/>
      <c r="O649" s="92"/>
      <c r="P649" s="92"/>
      <c r="Q649" s="92"/>
      <c r="R649" s="92"/>
      <c r="S649" s="92"/>
      <c r="T649" s="92"/>
      <c r="U649" s="92"/>
      <c r="V649" s="92"/>
      <c r="W649" s="92"/>
      <c r="X649" s="92"/>
      <c r="Y649" s="92"/>
      <c r="Z649" s="92"/>
    </row>
    <row r="650" spans="1:26" ht="27.75" customHeight="1">
      <c r="A650" s="92"/>
      <c r="B650" s="106"/>
      <c r="C650" s="93"/>
      <c r="D650" s="93"/>
      <c r="E650" s="93"/>
      <c r="F650" s="93"/>
      <c r="G650" s="93"/>
      <c r="H650" s="93"/>
      <c r="I650" s="93"/>
      <c r="J650" s="93"/>
      <c r="K650" s="93"/>
      <c r="L650" s="92"/>
      <c r="M650" s="92"/>
      <c r="N650" s="92"/>
      <c r="O650" s="92"/>
      <c r="P650" s="92"/>
      <c r="Q650" s="92"/>
      <c r="R650" s="92"/>
      <c r="S650" s="92"/>
      <c r="T650" s="92"/>
      <c r="U650" s="92"/>
      <c r="V650" s="92"/>
      <c r="W650" s="92"/>
      <c r="X650" s="92"/>
      <c r="Y650" s="92"/>
      <c r="Z650" s="92"/>
    </row>
    <row r="651" spans="1:26" ht="27.75" customHeight="1">
      <c r="A651" s="92"/>
      <c r="B651" s="106"/>
      <c r="C651" s="93"/>
      <c r="D651" s="93"/>
      <c r="E651" s="93"/>
      <c r="F651" s="93"/>
      <c r="G651" s="93"/>
      <c r="H651" s="93"/>
      <c r="I651" s="93"/>
      <c r="J651" s="93"/>
      <c r="K651" s="93"/>
      <c r="L651" s="92"/>
      <c r="M651" s="92"/>
      <c r="N651" s="92"/>
      <c r="O651" s="92"/>
      <c r="P651" s="92"/>
      <c r="Q651" s="92"/>
      <c r="R651" s="92"/>
      <c r="S651" s="92"/>
      <c r="T651" s="92"/>
      <c r="U651" s="92"/>
      <c r="V651" s="92"/>
      <c r="W651" s="92"/>
      <c r="X651" s="92"/>
      <c r="Y651" s="92"/>
      <c r="Z651" s="92"/>
    </row>
    <row r="652" spans="1:26" ht="27.75" customHeight="1">
      <c r="A652" s="92"/>
      <c r="B652" s="106"/>
      <c r="C652" s="93"/>
      <c r="D652" s="93"/>
      <c r="E652" s="93"/>
      <c r="F652" s="93"/>
      <c r="G652" s="93"/>
      <c r="H652" s="93"/>
      <c r="I652" s="93"/>
      <c r="J652" s="93"/>
      <c r="K652" s="93"/>
      <c r="L652" s="92"/>
      <c r="M652" s="92"/>
      <c r="N652" s="92"/>
      <c r="O652" s="92"/>
      <c r="P652" s="92"/>
      <c r="Q652" s="92"/>
      <c r="R652" s="92"/>
      <c r="S652" s="92"/>
      <c r="T652" s="92"/>
      <c r="U652" s="92"/>
      <c r="V652" s="92"/>
      <c r="W652" s="92"/>
      <c r="X652" s="92"/>
      <c r="Y652" s="92"/>
      <c r="Z652" s="92"/>
    </row>
    <row r="653" spans="1:26" ht="27.75" customHeight="1">
      <c r="A653" s="92"/>
      <c r="B653" s="106"/>
      <c r="C653" s="93"/>
      <c r="D653" s="93"/>
      <c r="E653" s="93"/>
      <c r="F653" s="93"/>
      <c r="G653" s="93"/>
      <c r="H653" s="93"/>
      <c r="I653" s="93"/>
      <c r="J653" s="93"/>
      <c r="K653" s="93"/>
      <c r="L653" s="92"/>
      <c r="M653" s="92"/>
      <c r="N653" s="92"/>
      <c r="O653" s="92"/>
      <c r="P653" s="92"/>
      <c r="Q653" s="92"/>
      <c r="R653" s="92"/>
      <c r="S653" s="92"/>
      <c r="T653" s="92"/>
      <c r="U653" s="92"/>
      <c r="V653" s="92"/>
      <c r="W653" s="92"/>
      <c r="X653" s="92"/>
      <c r="Y653" s="92"/>
      <c r="Z653" s="92"/>
    </row>
    <row r="654" spans="1:26" ht="27.75" customHeight="1">
      <c r="A654" s="92"/>
      <c r="B654" s="106"/>
      <c r="C654" s="93"/>
      <c r="D654" s="93"/>
      <c r="E654" s="93"/>
      <c r="F654" s="93"/>
      <c r="G654" s="93"/>
      <c r="H654" s="93"/>
      <c r="I654" s="93"/>
      <c r="J654" s="93"/>
      <c r="K654" s="93"/>
      <c r="L654" s="92"/>
      <c r="M654" s="92"/>
      <c r="N654" s="92"/>
      <c r="O654" s="92"/>
      <c r="P654" s="92"/>
      <c r="Q654" s="92"/>
      <c r="R654" s="92"/>
      <c r="S654" s="92"/>
      <c r="T654" s="92"/>
      <c r="U654" s="92"/>
      <c r="V654" s="92"/>
      <c r="W654" s="92"/>
      <c r="X654" s="92"/>
      <c r="Y654" s="92"/>
      <c r="Z654" s="92"/>
    </row>
    <row r="655" spans="1:26" ht="27.75" customHeight="1">
      <c r="A655" s="92"/>
      <c r="B655" s="106"/>
      <c r="C655" s="93"/>
      <c r="D655" s="93"/>
      <c r="E655" s="93"/>
      <c r="F655" s="93"/>
      <c r="G655" s="93"/>
      <c r="H655" s="93"/>
      <c r="I655" s="93"/>
      <c r="J655" s="93"/>
      <c r="K655" s="93"/>
      <c r="L655" s="92"/>
      <c r="M655" s="92"/>
      <c r="N655" s="92"/>
      <c r="O655" s="92"/>
      <c r="P655" s="92"/>
      <c r="Q655" s="92"/>
      <c r="R655" s="92"/>
      <c r="S655" s="92"/>
      <c r="T655" s="92"/>
      <c r="U655" s="92"/>
      <c r="V655" s="92"/>
      <c r="W655" s="92"/>
      <c r="X655" s="92"/>
      <c r="Y655" s="92"/>
      <c r="Z655" s="92"/>
    </row>
    <row r="656" spans="1:26" ht="27.75" customHeight="1">
      <c r="A656" s="92"/>
      <c r="B656" s="106"/>
      <c r="C656" s="93"/>
      <c r="D656" s="93"/>
      <c r="E656" s="93"/>
      <c r="F656" s="93"/>
      <c r="G656" s="93"/>
      <c r="H656" s="93"/>
      <c r="I656" s="93"/>
      <c r="J656" s="93"/>
      <c r="K656" s="93"/>
      <c r="L656" s="92"/>
      <c r="M656" s="92"/>
      <c r="N656" s="92"/>
      <c r="O656" s="92"/>
      <c r="P656" s="92"/>
      <c r="Q656" s="92"/>
      <c r="R656" s="92"/>
      <c r="S656" s="92"/>
      <c r="T656" s="92"/>
      <c r="U656" s="92"/>
      <c r="V656" s="92"/>
      <c r="W656" s="92"/>
      <c r="X656" s="92"/>
      <c r="Y656" s="92"/>
      <c r="Z656" s="92"/>
    </row>
    <row r="657" spans="1:26" ht="27.75" customHeight="1">
      <c r="A657" s="92"/>
      <c r="B657" s="106"/>
      <c r="C657" s="93"/>
      <c r="D657" s="93"/>
      <c r="E657" s="93"/>
      <c r="F657" s="93"/>
      <c r="G657" s="93"/>
      <c r="H657" s="93"/>
      <c r="I657" s="93"/>
      <c r="J657" s="93"/>
      <c r="K657" s="93"/>
      <c r="L657" s="92"/>
      <c r="M657" s="92"/>
      <c r="N657" s="92"/>
      <c r="O657" s="92"/>
      <c r="P657" s="92"/>
      <c r="Q657" s="92"/>
      <c r="R657" s="92"/>
      <c r="S657" s="92"/>
      <c r="T657" s="92"/>
      <c r="U657" s="92"/>
      <c r="V657" s="92"/>
      <c r="W657" s="92"/>
      <c r="X657" s="92"/>
      <c r="Y657" s="92"/>
      <c r="Z657" s="92"/>
    </row>
    <row r="658" spans="1:26" ht="27.75" customHeight="1">
      <c r="A658" s="92"/>
      <c r="B658" s="106"/>
      <c r="C658" s="93"/>
      <c r="D658" s="93"/>
      <c r="E658" s="93"/>
      <c r="F658" s="93"/>
      <c r="G658" s="93"/>
      <c r="H658" s="93"/>
      <c r="I658" s="93"/>
      <c r="J658" s="93"/>
      <c r="K658" s="93"/>
      <c r="L658" s="92"/>
      <c r="M658" s="92"/>
      <c r="N658" s="92"/>
      <c r="O658" s="92"/>
      <c r="P658" s="92"/>
      <c r="Q658" s="92"/>
      <c r="R658" s="92"/>
      <c r="S658" s="92"/>
      <c r="T658" s="92"/>
      <c r="U658" s="92"/>
      <c r="V658" s="92"/>
      <c r="W658" s="92"/>
      <c r="X658" s="92"/>
      <c r="Y658" s="92"/>
      <c r="Z658" s="92"/>
    </row>
    <row r="659" spans="1:26" ht="27.75" customHeight="1">
      <c r="A659" s="92"/>
      <c r="B659" s="106"/>
      <c r="C659" s="93"/>
      <c r="D659" s="93"/>
      <c r="E659" s="93"/>
      <c r="F659" s="93"/>
      <c r="G659" s="93"/>
      <c r="H659" s="93"/>
      <c r="I659" s="93"/>
      <c r="J659" s="93"/>
      <c r="K659" s="93"/>
      <c r="L659" s="92"/>
      <c r="M659" s="92"/>
      <c r="N659" s="92"/>
      <c r="O659" s="92"/>
      <c r="P659" s="92"/>
      <c r="Q659" s="92"/>
      <c r="R659" s="92"/>
      <c r="S659" s="92"/>
      <c r="T659" s="92"/>
      <c r="U659" s="92"/>
      <c r="V659" s="92"/>
      <c r="W659" s="92"/>
      <c r="X659" s="92"/>
      <c r="Y659" s="92"/>
      <c r="Z659" s="92"/>
    </row>
    <row r="660" spans="1:26" ht="27.75" customHeight="1">
      <c r="A660" s="92"/>
      <c r="B660" s="106"/>
      <c r="C660" s="93"/>
      <c r="D660" s="93"/>
      <c r="E660" s="93"/>
      <c r="F660" s="93"/>
      <c r="G660" s="93"/>
      <c r="H660" s="93"/>
      <c r="I660" s="93"/>
      <c r="J660" s="93"/>
      <c r="K660" s="93"/>
      <c r="L660" s="92"/>
      <c r="M660" s="92"/>
      <c r="N660" s="92"/>
      <c r="O660" s="92"/>
      <c r="P660" s="92"/>
      <c r="Q660" s="92"/>
      <c r="R660" s="92"/>
      <c r="S660" s="92"/>
      <c r="T660" s="92"/>
      <c r="U660" s="92"/>
      <c r="V660" s="92"/>
      <c r="W660" s="92"/>
      <c r="X660" s="92"/>
      <c r="Y660" s="92"/>
      <c r="Z660" s="92"/>
    </row>
    <row r="661" spans="1:26" ht="27.75" customHeight="1">
      <c r="A661" s="92"/>
      <c r="B661" s="106"/>
      <c r="C661" s="93"/>
      <c r="D661" s="93"/>
      <c r="E661" s="93"/>
      <c r="F661" s="93"/>
      <c r="G661" s="93"/>
      <c r="H661" s="93"/>
      <c r="I661" s="93"/>
      <c r="J661" s="93"/>
      <c r="K661" s="93"/>
      <c r="L661" s="92"/>
      <c r="M661" s="92"/>
      <c r="N661" s="92"/>
      <c r="O661" s="92"/>
      <c r="P661" s="92"/>
      <c r="Q661" s="92"/>
      <c r="R661" s="92"/>
      <c r="S661" s="92"/>
      <c r="T661" s="92"/>
      <c r="U661" s="92"/>
      <c r="V661" s="92"/>
      <c r="W661" s="92"/>
      <c r="X661" s="92"/>
      <c r="Y661" s="92"/>
      <c r="Z661" s="92"/>
    </row>
    <row r="662" spans="1:26" ht="27.75" customHeight="1">
      <c r="A662" s="92"/>
      <c r="B662" s="106"/>
      <c r="C662" s="93"/>
      <c r="D662" s="93"/>
      <c r="E662" s="93"/>
      <c r="F662" s="93"/>
      <c r="G662" s="93"/>
      <c r="H662" s="93"/>
      <c r="I662" s="93"/>
      <c r="J662" s="93"/>
      <c r="K662" s="93"/>
      <c r="L662" s="92"/>
      <c r="M662" s="92"/>
      <c r="N662" s="92"/>
      <c r="O662" s="92"/>
      <c r="P662" s="92"/>
      <c r="Q662" s="92"/>
      <c r="R662" s="92"/>
      <c r="S662" s="92"/>
      <c r="T662" s="92"/>
      <c r="U662" s="92"/>
      <c r="V662" s="92"/>
      <c r="W662" s="92"/>
      <c r="X662" s="92"/>
      <c r="Y662" s="92"/>
      <c r="Z662" s="92"/>
    </row>
    <row r="663" spans="1:26" ht="27.75" customHeight="1">
      <c r="A663" s="92"/>
      <c r="B663" s="106"/>
      <c r="C663" s="93"/>
      <c r="D663" s="93"/>
      <c r="E663" s="93"/>
      <c r="F663" s="93"/>
      <c r="G663" s="93"/>
      <c r="H663" s="93"/>
      <c r="I663" s="93"/>
      <c r="J663" s="93"/>
      <c r="K663" s="93"/>
      <c r="L663" s="92"/>
      <c r="M663" s="92"/>
      <c r="N663" s="92"/>
      <c r="O663" s="92"/>
      <c r="P663" s="92"/>
      <c r="Q663" s="92"/>
      <c r="R663" s="92"/>
      <c r="S663" s="92"/>
      <c r="T663" s="92"/>
      <c r="U663" s="92"/>
      <c r="V663" s="92"/>
      <c r="W663" s="92"/>
      <c r="X663" s="92"/>
      <c r="Y663" s="92"/>
      <c r="Z663" s="92"/>
    </row>
    <row r="664" spans="1:26" ht="27.75" customHeight="1">
      <c r="A664" s="92"/>
      <c r="B664" s="106"/>
      <c r="C664" s="93"/>
      <c r="D664" s="93"/>
      <c r="E664" s="93"/>
      <c r="F664" s="93"/>
      <c r="G664" s="93"/>
      <c r="H664" s="93"/>
      <c r="I664" s="93"/>
      <c r="J664" s="93"/>
      <c r="K664" s="93"/>
      <c r="L664" s="92"/>
      <c r="M664" s="92"/>
      <c r="N664" s="92"/>
      <c r="O664" s="92"/>
      <c r="P664" s="92"/>
      <c r="Q664" s="92"/>
      <c r="R664" s="92"/>
      <c r="S664" s="92"/>
      <c r="T664" s="92"/>
      <c r="U664" s="92"/>
      <c r="V664" s="92"/>
      <c r="W664" s="92"/>
      <c r="X664" s="92"/>
      <c r="Y664" s="92"/>
      <c r="Z664" s="92"/>
    </row>
    <row r="665" spans="1:26" ht="27.75" customHeight="1">
      <c r="A665" s="92"/>
      <c r="B665" s="106"/>
      <c r="C665" s="93"/>
      <c r="D665" s="93"/>
      <c r="E665" s="93"/>
      <c r="F665" s="93"/>
      <c r="G665" s="93"/>
      <c r="H665" s="93"/>
      <c r="I665" s="93"/>
      <c r="J665" s="93"/>
      <c r="K665" s="93"/>
      <c r="L665" s="92"/>
      <c r="M665" s="92"/>
      <c r="N665" s="92"/>
      <c r="O665" s="92"/>
      <c r="P665" s="92"/>
      <c r="Q665" s="92"/>
      <c r="R665" s="92"/>
      <c r="S665" s="92"/>
      <c r="T665" s="92"/>
      <c r="U665" s="92"/>
      <c r="V665" s="92"/>
      <c r="W665" s="92"/>
      <c r="X665" s="92"/>
      <c r="Y665" s="92"/>
      <c r="Z665" s="92"/>
    </row>
    <row r="666" spans="1:26" ht="27.75" customHeight="1">
      <c r="A666" s="92"/>
      <c r="B666" s="106"/>
      <c r="C666" s="93"/>
      <c r="D666" s="93"/>
      <c r="E666" s="93"/>
      <c r="F666" s="93"/>
      <c r="G666" s="93"/>
      <c r="H666" s="93"/>
      <c r="I666" s="93"/>
      <c r="J666" s="93"/>
      <c r="K666" s="93"/>
      <c r="L666" s="92"/>
      <c r="M666" s="92"/>
      <c r="N666" s="92"/>
      <c r="O666" s="92"/>
      <c r="P666" s="92"/>
      <c r="Q666" s="92"/>
      <c r="R666" s="92"/>
      <c r="S666" s="92"/>
      <c r="T666" s="92"/>
      <c r="U666" s="92"/>
      <c r="V666" s="92"/>
      <c r="W666" s="92"/>
      <c r="X666" s="92"/>
      <c r="Y666" s="92"/>
      <c r="Z666" s="92"/>
    </row>
    <row r="667" spans="1:26" ht="27.75" customHeight="1">
      <c r="A667" s="92"/>
      <c r="B667" s="106"/>
      <c r="C667" s="93"/>
      <c r="D667" s="93"/>
      <c r="E667" s="93"/>
      <c r="F667" s="93"/>
      <c r="G667" s="93"/>
      <c r="H667" s="93"/>
      <c r="I667" s="93"/>
      <c r="J667" s="93"/>
      <c r="K667" s="93"/>
      <c r="L667" s="92"/>
      <c r="M667" s="92"/>
      <c r="N667" s="92"/>
      <c r="O667" s="92"/>
      <c r="P667" s="92"/>
      <c r="Q667" s="92"/>
      <c r="R667" s="92"/>
      <c r="S667" s="92"/>
      <c r="T667" s="92"/>
      <c r="U667" s="92"/>
      <c r="V667" s="92"/>
      <c r="W667" s="92"/>
      <c r="X667" s="92"/>
      <c r="Y667" s="92"/>
      <c r="Z667" s="92"/>
    </row>
    <row r="668" spans="1:26" ht="27.75" customHeight="1">
      <c r="A668" s="92"/>
      <c r="B668" s="106"/>
      <c r="C668" s="93"/>
      <c r="D668" s="93"/>
      <c r="E668" s="93"/>
      <c r="F668" s="93"/>
      <c r="G668" s="93"/>
      <c r="H668" s="93"/>
      <c r="I668" s="93"/>
      <c r="J668" s="93"/>
      <c r="K668" s="93"/>
      <c r="L668" s="92"/>
      <c r="M668" s="92"/>
      <c r="N668" s="92"/>
      <c r="O668" s="92"/>
      <c r="P668" s="92"/>
      <c r="Q668" s="92"/>
      <c r="R668" s="92"/>
      <c r="S668" s="92"/>
      <c r="T668" s="92"/>
      <c r="U668" s="92"/>
      <c r="V668" s="92"/>
      <c r="W668" s="92"/>
      <c r="X668" s="92"/>
      <c r="Y668" s="92"/>
      <c r="Z668" s="92"/>
    </row>
    <row r="669" spans="1:26" ht="27.75" customHeight="1">
      <c r="A669" s="92"/>
      <c r="B669" s="106"/>
      <c r="C669" s="93"/>
      <c r="D669" s="93"/>
      <c r="E669" s="93"/>
      <c r="F669" s="93"/>
      <c r="G669" s="93"/>
      <c r="H669" s="93"/>
      <c r="I669" s="93"/>
      <c r="J669" s="93"/>
      <c r="K669" s="93"/>
      <c r="L669" s="92"/>
      <c r="M669" s="92"/>
      <c r="N669" s="92"/>
      <c r="O669" s="92"/>
      <c r="P669" s="92"/>
      <c r="Q669" s="92"/>
      <c r="R669" s="92"/>
      <c r="S669" s="92"/>
      <c r="T669" s="92"/>
      <c r="U669" s="92"/>
      <c r="V669" s="92"/>
      <c r="W669" s="92"/>
      <c r="X669" s="92"/>
      <c r="Y669" s="92"/>
      <c r="Z669" s="92"/>
    </row>
    <row r="670" spans="1:26" ht="27.75" customHeight="1">
      <c r="A670" s="92"/>
      <c r="B670" s="106"/>
      <c r="C670" s="93"/>
      <c r="D670" s="93"/>
      <c r="E670" s="93"/>
      <c r="F670" s="93"/>
      <c r="G670" s="93"/>
      <c r="H670" s="93"/>
      <c r="I670" s="93"/>
      <c r="J670" s="93"/>
      <c r="K670" s="93"/>
      <c r="L670" s="92"/>
      <c r="M670" s="92"/>
      <c r="N670" s="92"/>
      <c r="O670" s="92"/>
      <c r="P670" s="92"/>
      <c r="Q670" s="92"/>
      <c r="R670" s="92"/>
      <c r="S670" s="92"/>
      <c r="T670" s="92"/>
      <c r="U670" s="92"/>
      <c r="V670" s="92"/>
      <c r="W670" s="92"/>
      <c r="X670" s="92"/>
      <c r="Y670" s="92"/>
      <c r="Z670" s="92"/>
    </row>
    <row r="671" spans="1:26" ht="27.75" customHeight="1">
      <c r="A671" s="92"/>
      <c r="B671" s="106"/>
      <c r="C671" s="93"/>
      <c r="D671" s="93"/>
      <c r="E671" s="93"/>
      <c r="F671" s="93"/>
      <c r="G671" s="93"/>
      <c r="H671" s="93"/>
      <c r="I671" s="93"/>
      <c r="J671" s="93"/>
      <c r="K671" s="93"/>
      <c r="L671" s="92"/>
      <c r="M671" s="92"/>
      <c r="N671" s="92"/>
      <c r="O671" s="92"/>
      <c r="P671" s="92"/>
      <c r="Q671" s="92"/>
      <c r="R671" s="92"/>
      <c r="S671" s="92"/>
      <c r="T671" s="92"/>
      <c r="U671" s="92"/>
      <c r="V671" s="92"/>
      <c r="W671" s="92"/>
      <c r="X671" s="92"/>
      <c r="Y671" s="92"/>
      <c r="Z671" s="92"/>
    </row>
    <row r="672" spans="1:26" ht="27.75" customHeight="1">
      <c r="A672" s="92"/>
      <c r="B672" s="106"/>
      <c r="C672" s="93"/>
      <c r="D672" s="93"/>
      <c r="E672" s="93"/>
      <c r="F672" s="93"/>
      <c r="G672" s="93"/>
      <c r="H672" s="93"/>
      <c r="I672" s="93"/>
      <c r="J672" s="93"/>
      <c r="K672" s="93"/>
      <c r="L672" s="92"/>
      <c r="M672" s="92"/>
      <c r="N672" s="92"/>
      <c r="O672" s="92"/>
      <c r="P672" s="92"/>
      <c r="Q672" s="92"/>
      <c r="R672" s="92"/>
      <c r="S672" s="92"/>
      <c r="T672" s="92"/>
      <c r="U672" s="92"/>
      <c r="V672" s="92"/>
      <c r="W672" s="92"/>
      <c r="X672" s="92"/>
      <c r="Y672" s="92"/>
      <c r="Z672" s="92"/>
    </row>
    <row r="673" spans="1:26" ht="27.75" customHeight="1">
      <c r="A673" s="92"/>
      <c r="B673" s="106"/>
      <c r="C673" s="93"/>
      <c r="D673" s="93"/>
      <c r="E673" s="93"/>
      <c r="F673" s="93"/>
      <c r="G673" s="93"/>
      <c r="H673" s="93"/>
      <c r="I673" s="93"/>
      <c r="J673" s="93"/>
      <c r="K673" s="93"/>
      <c r="L673" s="92"/>
      <c r="M673" s="92"/>
      <c r="N673" s="92"/>
      <c r="O673" s="92"/>
      <c r="P673" s="92"/>
      <c r="Q673" s="92"/>
      <c r="R673" s="92"/>
      <c r="S673" s="92"/>
      <c r="T673" s="92"/>
      <c r="U673" s="92"/>
      <c r="V673" s="92"/>
      <c r="W673" s="92"/>
      <c r="X673" s="92"/>
      <c r="Y673" s="92"/>
      <c r="Z673" s="92"/>
    </row>
    <row r="674" spans="1:26" ht="27.75" customHeight="1">
      <c r="A674" s="92"/>
      <c r="B674" s="106"/>
      <c r="C674" s="93"/>
      <c r="D674" s="93"/>
      <c r="E674" s="93"/>
      <c r="F674" s="93"/>
      <c r="G674" s="93"/>
      <c r="H674" s="93"/>
      <c r="I674" s="93"/>
      <c r="J674" s="93"/>
      <c r="K674" s="93"/>
      <c r="L674" s="92"/>
      <c r="M674" s="92"/>
      <c r="N674" s="92"/>
      <c r="O674" s="92"/>
      <c r="P674" s="92"/>
      <c r="Q674" s="92"/>
      <c r="R674" s="92"/>
      <c r="S674" s="92"/>
      <c r="T674" s="92"/>
      <c r="U674" s="92"/>
      <c r="V674" s="92"/>
      <c r="W674" s="92"/>
      <c r="X674" s="92"/>
      <c r="Y674" s="92"/>
      <c r="Z674" s="92"/>
    </row>
    <row r="675" spans="1:26" ht="27.75" customHeight="1">
      <c r="A675" s="92"/>
      <c r="B675" s="106"/>
      <c r="C675" s="93"/>
      <c r="D675" s="93"/>
      <c r="E675" s="93"/>
      <c r="F675" s="93"/>
      <c r="G675" s="93"/>
      <c r="H675" s="93"/>
      <c r="I675" s="93"/>
      <c r="J675" s="93"/>
      <c r="K675" s="93"/>
      <c r="L675" s="92"/>
      <c r="M675" s="92"/>
      <c r="N675" s="92"/>
      <c r="O675" s="92"/>
      <c r="P675" s="92"/>
      <c r="Q675" s="92"/>
      <c r="R675" s="92"/>
      <c r="S675" s="92"/>
      <c r="T675" s="92"/>
      <c r="U675" s="92"/>
      <c r="V675" s="92"/>
      <c r="W675" s="92"/>
      <c r="X675" s="92"/>
      <c r="Y675" s="92"/>
      <c r="Z675" s="92"/>
    </row>
    <row r="676" spans="1:26" ht="27.75" customHeight="1">
      <c r="A676" s="92"/>
      <c r="B676" s="106"/>
      <c r="C676" s="93"/>
      <c r="D676" s="93"/>
      <c r="E676" s="93"/>
      <c r="F676" s="93"/>
      <c r="G676" s="93"/>
      <c r="H676" s="93"/>
      <c r="I676" s="93"/>
      <c r="J676" s="93"/>
      <c r="K676" s="93"/>
      <c r="L676" s="92"/>
      <c r="M676" s="92"/>
      <c r="N676" s="92"/>
      <c r="O676" s="92"/>
      <c r="P676" s="92"/>
      <c r="Q676" s="92"/>
      <c r="R676" s="92"/>
      <c r="S676" s="92"/>
      <c r="T676" s="92"/>
      <c r="U676" s="92"/>
      <c r="V676" s="92"/>
      <c r="W676" s="92"/>
      <c r="X676" s="92"/>
      <c r="Y676" s="92"/>
      <c r="Z676" s="92"/>
    </row>
    <row r="677" spans="1:26" ht="27.75" customHeight="1">
      <c r="A677" s="92"/>
      <c r="B677" s="106"/>
      <c r="C677" s="93"/>
      <c r="D677" s="93"/>
      <c r="E677" s="93"/>
      <c r="F677" s="93"/>
      <c r="G677" s="93"/>
      <c r="H677" s="93"/>
      <c r="I677" s="93"/>
      <c r="J677" s="93"/>
      <c r="K677" s="93"/>
      <c r="L677" s="92"/>
      <c r="M677" s="92"/>
      <c r="N677" s="92"/>
      <c r="O677" s="92"/>
      <c r="P677" s="92"/>
      <c r="Q677" s="92"/>
      <c r="R677" s="92"/>
      <c r="S677" s="92"/>
      <c r="T677" s="92"/>
      <c r="U677" s="92"/>
      <c r="V677" s="92"/>
      <c r="W677" s="92"/>
      <c r="X677" s="92"/>
      <c r="Y677" s="92"/>
      <c r="Z677" s="92"/>
    </row>
    <row r="678" spans="1:26" ht="27.75" customHeight="1">
      <c r="A678" s="92"/>
      <c r="B678" s="106"/>
      <c r="C678" s="93"/>
      <c r="D678" s="93"/>
      <c r="E678" s="93"/>
      <c r="F678" s="93"/>
      <c r="G678" s="93"/>
      <c r="H678" s="93"/>
      <c r="I678" s="93"/>
      <c r="J678" s="93"/>
      <c r="K678" s="93"/>
      <c r="L678" s="92"/>
      <c r="M678" s="92"/>
      <c r="N678" s="92"/>
      <c r="O678" s="92"/>
      <c r="P678" s="92"/>
      <c r="Q678" s="92"/>
      <c r="R678" s="92"/>
      <c r="S678" s="92"/>
      <c r="T678" s="92"/>
      <c r="U678" s="92"/>
      <c r="V678" s="92"/>
      <c r="W678" s="92"/>
      <c r="X678" s="92"/>
      <c r="Y678" s="92"/>
      <c r="Z678" s="92"/>
    </row>
    <row r="679" spans="1:26" ht="27.75" customHeight="1">
      <c r="A679" s="92"/>
      <c r="B679" s="106"/>
      <c r="C679" s="93"/>
      <c r="D679" s="93"/>
      <c r="E679" s="93"/>
      <c r="F679" s="93"/>
      <c r="G679" s="93"/>
      <c r="H679" s="93"/>
      <c r="I679" s="93"/>
      <c r="J679" s="93"/>
      <c r="K679" s="93"/>
      <c r="L679" s="92"/>
      <c r="M679" s="92"/>
      <c r="N679" s="92"/>
      <c r="O679" s="92"/>
      <c r="P679" s="92"/>
      <c r="Q679" s="92"/>
      <c r="R679" s="92"/>
      <c r="S679" s="92"/>
      <c r="T679" s="92"/>
      <c r="U679" s="92"/>
      <c r="V679" s="92"/>
      <c r="W679" s="92"/>
      <c r="X679" s="92"/>
      <c r="Y679" s="92"/>
      <c r="Z679" s="92"/>
    </row>
    <row r="680" spans="1:26" ht="27.75" customHeight="1">
      <c r="A680" s="92"/>
      <c r="B680" s="106"/>
      <c r="C680" s="93"/>
      <c r="D680" s="93"/>
      <c r="E680" s="93"/>
      <c r="F680" s="93"/>
      <c r="G680" s="93"/>
      <c r="H680" s="93"/>
      <c r="I680" s="93"/>
      <c r="J680" s="93"/>
      <c r="K680" s="93"/>
      <c r="L680" s="92"/>
      <c r="M680" s="92"/>
      <c r="N680" s="92"/>
      <c r="O680" s="92"/>
      <c r="P680" s="92"/>
      <c r="Q680" s="92"/>
      <c r="R680" s="92"/>
      <c r="S680" s="92"/>
      <c r="T680" s="92"/>
      <c r="U680" s="92"/>
      <c r="V680" s="92"/>
      <c r="W680" s="92"/>
      <c r="X680" s="92"/>
      <c r="Y680" s="92"/>
      <c r="Z680" s="92"/>
    </row>
    <row r="681" spans="1:26" ht="27.75" customHeight="1">
      <c r="A681" s="92"/>
      <c r="B681" s="106"/>
      <c r="C681" s="93"/>
      <c r="D681" s="93"/>
      <c r="E681" s="93"/>
      <c r="F681" s="93"/>
      <c r="G681" s="93"/>
      <c r="H681" s="93"/>
      <c r="I681" s="93"/>
      <c r="J681" s="93"/>
      <c r="K681" s="93"/>
      <c r="L681" s="92"/>
      <c r="M681" s="92"/>
      <c r="N681" s="92"/>
      <c r="O681" s="92"/>
      <c r="P681" s="92"/>
      <c r="Q681" s="92"/>
      <c r="R681" s="92"/>
      <c r="S681" s="92"/>
      <c r="T681" s="92"/>
      <c r="U681" s="92"/>
      <c r="V681" s="92"/>
      <c r="W681" s="92"/>
      <c r="X681" s="92"/>
      <c r="Y681" s="92"/>
      <c r="Z681" s="92"/>
    </row>
    <row r="682" spans="1:26" ht="27.75" customHeight="1">
      <c r="A682" s="92"/>
      <c r="B682" s="106"/>
      <c r="C682" s="93"/>
      <c r="D682" s="93"/>
      <c r="E682" s="93"/>
      <c r="F682" s="93"/>
      <c r="G682" s="93"/>
      <c r="H682" s="93"/>
      <c r="I682" s="93"/>
      <c r="J682" s="93"/>
      <c r="K682" s="93"/>
      <c r="L682" s="92"/>
      <c r="M682" s="92"/>
      <c r="N682" s="92"/>
      <c r="O682" s="92"/>
      <c r="P682" s="92"/>
      <c r="Q682" s="92"/>
      <c r="R682" s="92"/>
      <c r="S682" s="92"/>
      <c r="T682" s="92"/>
      <c r="U682" s="92"/>
      <c r="V682" s="92"/>
      <c r="W682" s="92"/>
      <c r="X682" s="92"/>
      <c r="Y682" s="92"/>
      <c r="Z682" s="92"/>
    </row>
    <row r="683" spans="1:26" ht="27.75" customHeight="1">
      <c r="A683" s="92"/>
      <c r="B683" s="106"/>
      <c r="C683" s="93"/>
      <c r="D683" s="93"/>
      <c r="E683" s="93"/>
      <c r="F683" s="93"/>
      <c r="G683" s="93"/>
      <c r="H683" s="93"/>
      <c r="I683" s="93"/>
      <c r="J683" s="93"/>
      <c r="K683" s="93"/>
      <c r="L683" s="92"/>
      <c r="M683" s="92"/>
      <c r="N683" s="92"/>
      <c r="O683" s="92"/>
      <c r="P683" s="92"/>
      <c r="Q683" s="92"/>
      <c r="R683" s="92"/>
      <c r="S683" s="92"/>
      <c r="T683" s="92"/>
      <c r="U683" s="92"/>
      <c r="V683" s="92"/>
      <c r="W683" s="92"/>
      <c r="X683" s="92"/>
      <c r="Y683" s="92"/>
      <c r="Z683" s="92"/>
    </row>
    <row r="684" spans="1:26" ht="27.75" customHeight="1">
      <c r="A684" s="92"/>
      <c r="B684" s="106"/>
      <c r="C684" s="93"/>
      <c r="D684" s="93"/>
      <c r="E684" s="93"/>
      <c r="F684" s="93"/>
      <c r="G684" s="93"/>
      <c r="H684" s="93"/>
      <c r="I684" s="93"/>
      <c r="J684" s="93"/>
      <c r="K684" s="93"/>
      <c r="L684" s="92"/>
      <c r="M684" s="92"/>
      <c r="N684" s="92"/>
      <c r="O684" s="92"/>
      <c r="P684" s="92"/>
      <c r="Q684" s="92"/>
      <c r="R684" s="92"/>
      <c r="S684" s="92"/>
      <c r="T684" s="92"/>
      <c r="U684" s="92"/>
      <c r="V684" s="92"/>
      <c r="W684" s="92"/>
      <c r="X684" s="92"/>
      <c r="Y684" s="92"/>
      <c r="Z684" s="92"/>
    </row>
    <row r="685" spans="1:26" ht="27.75" customHeight="1">
      <c r="A685" s="92"/>
      <c r="B685" s="106"/>
      <c r="C685" s="93"/>
      <c r="D685" s="93"/>
      <c r="E685" s="93"/>
      <c r="F685" s="93"/>
      <c r="G685" s="93"/>
      <c r="H685" s="93"/>
      <c r="I685" s="93"/>
      <c r="J685" s="93"/>
      <c r="K685" s="93"/>
      <c r="L685" s="92"/>
      <c r="M685" s="92"/>
      <c r="N685" s="92"/>
      <c r="O685" s="92"/>
      <c r="P685" s="92"/>
      <c r="Q685" s="92"/>
      <c r="R685" s="92"/>
      <c r="S685" s="92"/>
      <c r="T685" s="92"/>
      <c r="U685" s="92"/>
      <c r="V685" s="92"/>
      <c r="W685" s="92"/>
      <c r="X685" s="92"/>
      <c r="Y685" s="92"/>
      <c r="Z685" s="92"/>
    </row>
    <row r="686" spans="1:26" ht="27.75" customHeight="1">
      <c r="A686" s="92"/>
      <c r="B686" s="106"/>
      <c r="C686" s="93"/>
      <c r="D686" s="93"/>
      <c r="E686" s="93"/>
      <c r="F686" s="93"/>
      <c r="G686" s="93"/>
      <c r="H686" s="93"/>
      <c r="I686" s="93"/>
      <c r="J686" s="93"/>
      <c r="K686" s="93"/>
      <c r="L686" s="92"/>
      <c r="M686" s="92"/>
      <c r="N686" s="92"/>
      <c r="O686" s="92"/>
      <c r="P686" s="92"/>
      <c r="Q686" s="92"/>
      <c r="R686" s="92"/>
      <c r="S686" s="92"/>
      <c r="T686" s="92"/>
      <c r="U686" s="92"/>
      <c r="V686" s="92"/>
      <c r="W686" s="92"/>
      <c r="X686" s="92"/>
      <c r="Y686" s="92"/>
      <c r="Z686" s="92"/>
    </row>
    <row r="687" spans="1:26" ht="27.75" customHeight="1">
      <c r="A687" s="92"/>
      <c r="B687" s="106"/>
      <c r="C687" s="93"/>
      <c r="D687" s="93"/>
      <c r="E687" s="93"/>
      <c r="F687" s="93"/>
      <c r="G687" s="93"/>
      <c r="H687" s="93"/>
      <c r="I687" s="93"/>
      <c r="J687" s="93"/>
      <c r="K687" s="93"/>
      <c r="L687" s="92"/>
      <c r="M687" s="92"/>
      <c r="N687" s="92"/>
      <c r="O687" s="92"/>
      <c r="P687" s="92"/>
      <c r="Q687" s="92"/>
      <c r="R687" s="92"/>
      <c r="S687" s="92"/>
      <c r="T687" s="92"/>
      <c r="U687" s="92"/>
      <c r="V687" s="92"/>
      <c r="W687" s="92"/>
      <c r="X687" s="92"/>
      <c r="Y687" s="92"/>
      <c r="Z687" s="92"/>
    </row>
    <row r="688" spans="1:26" ht="27.75" customHeight="1">
      <c r="A688" s="92"/>
      <c r="B688" s="106"/>
      <c r="C688" s="93"/>
      <c r="D688" s="93"/>
      <c r="E688" s="93"/>
      <c r="F688" s="93"/>
      <c r="G688" s="93"/>
      <c r="H688" s="93"/>
      <c r="I688" s="93"/>
      <c r="J688" s="93"/>
      <c r="K688" s="93"/>
      <c r="L688" s="92"/>
      <c r="M688" s="92"/>
      <c r="N688" s="92"/>
      <c r="O688" s="92"/>
      <c r="P688" s="92"/>
      <c r="Q688" s="92"/>
      <c r="R688" s="92"/>
      <c r="S688" s="92"/>
      <c r="T688" s="92"/>
      <c r="U688" s="92"/>
      <c r="V688" s="92"/>
      <c r="W688" s="92"/>
      <c r="X688" s="92"/>
      <c r="Y688" s="92"/>
      <c r="Z688" s="92"/>
    </row>
    <row r="689" spans="1:26" ht="27.75" customHeight="1">
      <c r="A689" s="92"/>
      <c r="B689" s="106"/>
      <c r="C689" s="93"/>
      <c r="D689" s="93"/>
      <c r="E689" s="93"/>
      <c r="F689" s="93"/>
      <c r="G689" s="93"/>
      <c r="H689" s="93"/>
      <c r="I689" s="93"/>
      <c r="J689" s="93"/>
      <c r="K689" s="93"/>
      <c r="L689" s="92"/>
      <c r="M689" s="92"/>
      <c r="N689" s="92"/>
      <c r="O689" s="92"/>
      <c r="P689" s="92"/>
      <c r="Q689" s="92"/>
      <c r="R689" s="92"/>
      <c r="S689" s="92"/>
      <c r="T689" s="92"/>
      <c r="U689" s="92"/>
      <c r="V689" s="92"/>
      <c r="W689" s="92"/>
      <c r="X689" s="92"/>
      <c r="Y689" s="92"/>
      <c r="Z689" s="92"/>
    </row>
    <row r="690" spans="1:26" ht="27.75" customHeight="1">
      <c r="A690" s="92"/>
      <c r="B690" s="106"/>
      <c r="C690" s="93"/>
      <c r="D690" s="93"/>
      <c r="E690" s="93"/>
      <c r="F690" s="93"/>
      <c r="G690" s="93"/>
      <c r="H690" s="93"/>
      <c r="I690" s="93"/>
      <c r="J690" s="93"/>
      <c r="K690" s="93"/>
      <c r="L690" s="92"/>
      <c r="M690" s="92"/>
      <c r="N690" s="92"/>
      <c r="O690" s="92"/>
      <c r="P690" s="92"/>
      <c r="Q690" s="92"/>
      <c r="R690" s="92"/>
      <c r="S690" s="92"/>
      <c r="T690" s="92"/>
      <c r="U690" s="92"/>
      <c r="V690" s="92"/>
      <c r="W690" s="92"/>
      <c r="X690" s="92"/>
      <c r="Y690" s="92"/>
      <c r="Z690" s="92"/>
    </row>
    <row r="691" spans="1:26" ht="27.75" customHeight="1">
      <c r="A691" s="92"/>
      <c r="B691" s="106"/>
      <c r="C691" s="93"/>
      <c r="D691" s="93"/>
      <c r="E691" s="93"/>
      <c r="F691" s="93"/>
      <c r="G691" s="93"/>
      <c r="H691" s="93"/>
      <c r="I691" s="93"/>
      <c r="J691" s="93"/>
      <c r="K691" s="93"/>
      <c r="L691" s="92"/>
      <c r="M691" s="92"/>
      <c r="N691" s="92"/>
      <c r="O691" s="92"/>
      <c r="P691" s="92"/>
      <c r="Q691" s="92"/>
      <c r="R691" s="92"/>
      <c r="S691" s="92"/>
      <c r="T691" s="92"/>
      <c r="U691" s="92"/>
      <c r="V691" s="92"/>
      <c r="W691" s="92"/>
      <c r="X691" s="92"/>
      <c r="Y691" s="92"/>
      <c r="Z691" s="92"/>
    </row>
    <row r="692" spans="1:26" ht="27.75" customHeight="1">
      <c r="A692" s="92"/>
      <c r="B692" s="106"/>
      <c r="C692" s="93"/>
      <c r="D692" s="93"/>
      <c r="E692" s="93"/>
      <c r="F692" s="93"/>
      <c r="G692" s="93"/>
      <c r="H692" s="93"/>
      <c r="I692" s="93"/>
      <c r="J692" s="93"/>
      <c r="K692" s="93"/>
      <c r="L692" s="92"/>
      <c r="M692" s="92"/>
      <c r="N692" s="92"/>
      <c r="O692" s="92"/>
      <c r="P692" s="92"/>
      <c r="Q692" s="92"/>
      <c r="R692" s="92"/>
      <c r="S692" s="92"/>
      <c r="T692" s="92"/>
      <c r="U692" s="92"/>
      <c r="V692" s="92"/>
      <c r="W692" s="92"/>
      <c r="X692" s="92"/>
      <c r="Y692" s="92"/>
      <c r="Z692" s="92"/>
    </row>
    <row r="693" spans="1:26" ht="27.75" customHeight="1">
      <c r="A693" s="92"/>
      <c r="B693" s="106"/>
      <c r="C693" s="93"/>
      <c r="D693" s="93"/>
      <c r="E693" s="93"/>
      <c r="F693" s="93"/>
      <c r="G693" s="93"/>
      <c r="H693" s="93"/>
      <c r="I693" s="93"/>
      <c r="J693" s="93"/>
      <c r="K693" s="93"/>
      <c r="L693" s="92"/>
      <c r="M693" s="92"/>
      <c r="N693" s="92"/>
      <c r="O693" s="92"/>
      <c r="P693" s="92"/>
      <c r="Q693" s="92"/>
      <c r="R693" s="92"/>
      <c r="S693" s="92"/>
      <c r="T693" s="92"/>
      <c r="U693" s="92"/>
      <c r="V693" s="92"/>
      <c r="W693" s="92"/>
      <c r="X693" s="92"/>
      <c r="Y693" s="92"/>
      <c r="Z693" s="92"/>
    </row>
    <row r="694" spans="1:26" ht="27.75" customHeight="1">
      <c r="A694" s="92"/>
      <c r="B694" s="106"/>
      <c r="C694" s="93"/>
      <c r="D694" s="93"/>
      <c r="E694" s="93"/>
      <c r="F694" s="93"/>
      <c r="G694" s="93"/>
      <c r="H694" s="93"/>
      <c r="I694" s="93"/>
      <c r="J694" s="93"/>
      <c r="K694" s="93"/>
      <c r="L694" s="92"/>
      <c r="M694" s="92"/>
      <c r="N694" s="92"/>
      <c r="O694" s="92"/>
      <c r="P694" s="92"/>
      <c r="Q694" s="92"/>
      <c r="R694" s="92"/>
      <c r="S694" s="92"/>
      <c r="T694" s="92"/>
      <c r="U694" s="92"/>
      <c r="V694" s="92"/>
      <c r="W694" s="92"/>
      <c r="X694" s="92"/>
      <c r="Y694" s="92"/>
      <c r="Z694" s="92"/>
    </row>
    <row r="695" spans="1:26" ht="27.75" customHeight="1">
      <c r="A695" s="92"/>
      <c r="B695" s="106"/>
      <c r="C695" s="93"/>
      <c r="D695" s="93"/>
      <c r="E695" s="93"/>
      <c r="F695" s="93"/>
      <c r="G695" s="93"/>
      <c r="H695" s="93"/>
      <c r="I695" s="93"/>
      <c r="J695" s="93"/>
      <c r="K695" s="93"/>
      <c r="L695" s="92"/>
      <c r="M695" s="92"/>
      <c r="N695" s="92"/>
      <c r="O695" s="92"/>
      <c r="P695" s="92"/>
      <c r="Q695" s="92"/>
      <c r="R695" s="92"/>
      <c r="S695" s="92"/>
      <c r="T695" s="92"/>
      <c r="U695" s="92"/>
      <c r="V695" s="92"/>
      <c r="W695" s="92"/>
      <c r="X695" s="92"/>
      <c r="Y695" s="92"/>
      <c r="Z695" s="92"/>
    </row>
    <row r="696" spans="1:26" ht="27.75" customHeight="1">
      <c r="A696" s="92"/>
      <c r="B696" s="106"/>
      <c r="C696" s="93"/>
      <c r="D696" s="93"/>
      <c r="E696" s="93"/>
      <c r="F696" s="93"/>
      <c r="G696" s="93"/>
      <c r="H696" s="93"/>
      <c r="I696" s="93"/>
      <c r="J696" s="93"/>
      <c r="K696" s="93"/>
      <c r="L696" s="92"/>
      <c r="M696" s="92"/>
      <c r="N696" s="92"/>
      <c r="O696" s="92"/>
      <c r="P696" s="92"/>
      <c r="Q696" s="92"/>
      <c r="R696" s="92"/>
      <c r="S696" s="92"/>
      <c r="T696" s="92"/>
      <c r="U696" s="92"/>
      <c r="V696" s="92"/>
      <c r="W696" s="92"/>
      <c r="X696" s="92"/>
      <c r="Y696" s="92"/>
      <c r="Z696" s="92"/>
    </row>
    <row r="697" spans="1:26" ht="27.75" customHeight="1">
      <c r="A697" s="92"/>
      <c r="B697" s="106"/>
      <c r="C697" s="93"/>
      <c r="D697" s="93"/>
      <c r="E697" s="93"/>
      <c r="F697" s="93"/>
      <c r="G697" s="93"/>
      <c r="H697" s="93"/>
      <c r="I697" s="93"/>
      <c r="J697" s="93"/>
      <c r="K697" s="93"/>
      <c r="L697" s="92"/>
      <c r="M697" s="92"/>
      <c r="N697" s="92"/>
      <c r="O697" s="92"/>
      <c r="P697" s="92"/>
      <c r="Q697" s="92"/>
      <c r="R697" s="92"/>
      <c r="S697" s="92"/>
      <c r="T697" s="92"/>
      <c r="U697" s="92"/>
      <c r="V697" s="92"/>
      <c r="W697" s="92"/>
      <c r="X697" s="92"/>
      <c r="Y697" s="92"/>
      <c r="Z697" s="92"/>
    </row>
    <row r="698" spans="1:26" ht="27.75" customHeight="1">
      <c r="A698" s="92"/>
      <c r="B698" s="106"/>
      <c r="C698" s="93"/>
      <c r="D698" s="93"/>
      <c r="E698" s="93"/>
      <c r="F698" s="93"/>
      <c r="G698" s="93"/>
      <c r="H698" s="93"/>
      <c r="I698" s="93"/>
      <c r="J698" s="93"/>
      <c r="K698" s="93"/>
      <c r="L698" s="92"/>
      <c r="M698" s="92"/>
      <c r="N698" s="92"/>
      <c r="O698" s="92"/>
      <c r="P698" s="92"/>
      <c r="Q698" s="92"/>
      <c r="R698" s="92"/>
      <c r="S698" s="92"/>
      <c r="T698" s="92"/>
      <c r="U698" s="92"/>
      <c r="V698" s="92"/>
      <c r="W698" s="92"/>
      <c r="X698" s="92"/>
      <c r="Y698" s="92"/>
      <c r="Z698" s="92"/>
    </row>
    <row r="699" spans="1:26" ht="27.75" customHeight="1">
      <c r="A699" s="92"/>
      <c r="B699" s="106"/>
      <c r="C699" s="93"/>
      <c r="D699" s="93"/>
      <c r="E699" s="93"/>
      <c r="F699" s="93"/>
      <c r="G699" s="93"/>
      <c r="H699" s="93"/>
      <c r="I699" s="93"/>
      <c r="J699" s="93"/>
      <c r="K699" s="93"/>
      <c r="L699" s="92"/>
      <c r="M699" s="92"/>
      <c r="N699" s="92"/>
      <c r="O699" s="92"/>
      <c r="P699" s="92"/>
      <c r="Q699" s="92"/>
      <c r="R699" s="92"/>
      <c r="S699" s="92"/>
      <c r="T699" s="92"/>
      <c r="U699" s="92"/>
      <c r="V699" s="92"/>
      <c r="W699" s="92"/>
      <c r="X699" s="92"/>
      <c r="Y699" s="92"/>
      <c r="Z699" s="92"/>
    </row>
    <row r="700" spans="1:26" ht="27.75" customHeight="1">
      <c r="A700" s="92"/>
      <c r="B700" s="106"/>
      <c r="C700" s="93"/>
      <c r="D700" s="93"/>
      <c r="E700" s="93"/>
      <c r="F700" s="93"/>
      <c r="G700" s="93"/>
      <c r="H700" s="93"/>
      <c r="I700" s="93"/>
      <c r="J700" s="93"/>
      <c r="K700" s="93"/>
      <c r="L700" s="92"/>
      <c r="M700" s="92"/>
      <c r="N700" s="92"/>
      <c r="O700" s="92"/>
      <c r="P700" s="92"/>
      <c r="Q700" s="92"/>
      <c r="R700" s="92"/>
      <c r="S700" s="92"/>
      <c r="T700" s="92"/>
      <c r="U700" s="92"/>
      <c r="V700" s="92"/>
      <c r="W700" s="92"/>
      <c r="X700" s="92"/>
      <c r="Y700" s="92"/>
      <c r="Z700" s="92"/>
    </row>
    <row r="701" spans="1:26" ht="27.75" customHeight="1">
      <c r="A701" s="92"/>
      <c r="B701" s="106"/>
      <c r="C701" s="93"/>
      <c r="D701" s="93"/>
      <c r="E701" s="93"/>
      <c r="F701" s="93"/>
      <c r="G701" s="93"/>
      <c r="H701" s="93"/>
      <c r="I701" s="93"/>
      <c r="J701" s="93"/>
      <c r="K701" s="93"/>
      <c r="L701" s="92"/>
      <c r="M701" s="92"/>
      <c r="N701" s="92"/>
      <c r="O701" s="92"/>
      <c r="P701" s="92"/>
      <c r="Q701" s="92"/>
      <c r="R701" s="92"/>
      <c r="S701" s="92"/>
      <c r="T701" s="92"/>
      <c r="U701" s="92"/>
      <c r="V701" s="92"/>
      <c r="W701" s="92"/>
      <c r="X701" s="92"/>
      <c r="Y701" s="92"/>
      <c r="Z701" s="92"/>
    </row>
    <row r="702" spans="1:26" ht="27.75" customHeight="1">
      <c r="A702" s="92"/>
      <c r="B702" s="106"/>
      <c r="C702" s="93"/>
      <c r="D702" s="93"/>
      <c r="E702" s="93"/>
      <c r="F702" s="93"/>
      <c r="G702" s="93"/>
      <c r="H702" s="93"/>
      <c r="I702" s="93"/>
      <c r="J702" s="93"/>
      <c r="K702" s="93"/>
      <c r="L702" s="92"/>
      <c r="M702" s="92"/>
      <c r="N702" s="92"/>
      <c r="O702" s="92"/>
      <c r="P702" s="92"/>
      <c r="Q702" s="92"/>
      <c r="R702" s="92"/>
      <c r="S702" s="92"/>
      <c r="T702" s="92"/>
      <c r="U702" s="92"/>
      <c r="V702" s="92"/>
      <c r="W702" s="92"/>
      <c r="X702" s="92"/>
      <c r="Y702" s="92"/>
      <c r="Z702" s="92"/>
    </row>
    <row r="703" spans="1:26" ht="27.75" customHeight="1">
      <c r="A703" s="92"/>
      <c r="B703" s="106"/>
      <c r="C703" s="93"/>
      <c r="D703" s="93"/>
      <c r="E703" s="93"/>
      <c r="F703" s="93"/>
      <c r="G703" s="93"/>
      <c r="H703" s="93"/>
      <c r="I703" s="93"/>
      <c r="J703" s="93"/>
      <c r="K703" s="93"/>
      <c r="L703" s="92"/>
      <c r="M703" s="92"/>
      <c r="N703" s="92"/>
      <c r="O703" s="92"/>
      <c r="P703" s="92"/>
      <c r="Q703" s="92"/>
      <c r="R703" s="92"/>
      <c r="S703" s="92"/>
      <c r="T703" s="92"/>
      <c r="U703" s="92"/>
      <c r="V703" s="92"/>
      <c r="W703" s="92"/>
      <c r="X703" s="92"/>
      <c r="Y703" s="92"/>
      <c r="Z703" s="92"/>
    </row>
    <row r="704" spans="1:26" ht="27.75" customHeight="1">
      <c r="A704" s="92"/>
      <c r="B704" s="106"/>
      <c r="C704" s="93"/>
      <c r="D704" s="93"/>
      <c r="E704" s="93"/>
      <c r="F704" s="93"/>
      <c r="G704" s="93"/>
      <c r="H704" s="93"/>
      <c r="I704" s="93"/>
      <c r="J704" s="93"/>
      <c r="K704" s="93"/>
      <c r="L704" s="92"/>
      <c r="M704" s="92"/>
      <c r="N704" s="92"/>
      <c r="O704" s="92"/>
      <c r="P704" s="92"/>
      <c r="Q704" s="92"/>
      <c r="R704" s="92"/>
      <c r="S704" s="92"/>
      <c r="T704" s="92"/>
      <c r="U704" s="92"/>
      <c r="V704" s="92"/>
      <c r="W704" s="92"/>
      <c r="X704" s="92"/>
      <c r="Y704" s="92"/>
      <c r="Z704" s="92"/>
    </row>
    <row r="705" spans="1:26" ht="27.75" customHeight="1">
      <c r="A705" s="92"/>
      <c r="B705" s="106"/>
      <c r="C705" s="93"/>
      <c r="D705" s="93"/>
      <c r="E705" s="93"/>
      <c r="F705" s="93"/>
      <c r="G705" s="93"/>
      <c r="H705" s="93"/>
      <c r="I705" s="93"/>
      <c r="J705" s="93"/>
      <c r="K705" s="93"/>
      <c r="L705" s="92"/>
      <c r="M705" s="92"/>
      <c r="N705" s="92"/>
      <c r="O705" s="92"/>
      <c r="P705" s="92"/>
      <c r="Q705" s="92"/>
      <c r="R705" s="92"/>
      <c r="S705" s="92"/>
      <c r="T705" s="92"/>
      <c r="U705" s="92"/>
      <c r="V705" s="92"/>
      <c r="W705" s="92"/>
      <c r="X705" s="92"/>
      <c r="Y705" s="92"/>
      <c r="Z705" s="92"/>
    </row>
    <row r="706" spans="1:26" ht="27.75" customHeight="1">
      <c r="A706" s="92"/>
      <c r="B706" s="106"/>
      <c r="C706" s="93"/>
      <c r="D706" s="93"/>
      <c r="E706" s="93"/>
      <c r="F706" s="93"/>
      <c r="G706" s="93"/>
      <c r="H706" s="93"/>
      <c r="I706" s="93"/>
      <c r="J706" s="93"/>
      <c r="K706" s="93"/>
      <c r="L706" s="92"/>
      <c r="M706" s="92"/>
      <c r="N706" s="92"/>
      <c r="O706" s="92"/>
      <c r="P706" s="92"/>
      <c r="Q706" s="92"/>
      <c r="R706" s="92"/>
      <c r="S706" s="92"/>
      <c r="T706" s="92"/>
      <c r="U706" s="92"/>
      <c r="V706" s="92"/>
      <c r="W706" s="92"/>
      <c r="X706" s="92"/>
      <c r="Y706" s="92"/>
      <c r="Z706" s="92"/>
    </row>
    <row r="707" spans="1:26" ht="27.75" customHeight="1">
      <c r="A707" s="92"/>
      <c r="B707" s="106"/>
      <c r="C707" s="93"/>
      <c r="D707" s="93"/>
      <c r="E707" s="93"/>
      <c r="F707" s="93"/>
      <c r="G707" s="93"/>
      <c r="H707" s="93"/>
      <c r="I707" s="93"/>
      <c r="J707" s="93"/>
      <c r="K707" s="93"/>
      <c r="L707" s="92"/>
      <c r="M707" s="92"/>
      <c r="N707" s="92"/>
      <c r="O707" s="92"/>
      <c r="P707" s="92"/>
      <c r="Q707" s="92"/>
      <c r="R707" s="92"/>
      <c r="S707" s="92"/>
      <c r="T707" s="92"/>
      <c r="U707" s="92"/>
      <c r="V707" s="92"/>
      <c r="W707" s="92"/>
      <c r="X707" s="92"/>
      <c r="Y707" s="92"/>
      <c r="Z707" s="92"/>
    </row>
    <row r="708" spans="1:26" ht="27.75" customHeight="1">
      <c r="A708" s="92"/>
      <c r="B708" s="106"/>
      <c r="C708" s="93"/>
      <c r="D708" s="93"/>
      <c r="E708" s="93"/>
      <c r="F708" s="93"/>
      <c r="G708" s="93"/>
      <c r="H708" s="93"/>
      <c r="I708" s="93"/>
      <c r="J708" s="93"/>
      <c r="K708" s="93"/>
      <c r="L708" s="92"/>
      <c r="M708" s="92"/>
      <c r="N708" s="92"/>
      <c r="O708" s="92"/>
      <c r="P708" s="92"/>
      <c r="Q708" s="92"/>
      <c r="R708" s="92"/>
      <c r="S708" s="92"/>
      <c r="T708" s="92"/>
      <c r="U708" s="92"/>
      <c r="V708" s="92"/>
      <c r="W708" s="92"/>
      <c r="X708" s="92"/>
      <c r="Y708" s="92"/>
      <c r="Z708" s="92"/>
    </row>
    <row r="709" spans="1:26" ht="27.75" customHeight="1">
      <c r="A709" s="92"/>
      <c r="B709" s="106"/>
      <c r="C709" s="93"/>
      <c r="D709" s="93"/>
      <c r="E709" s="93"/>
      <c r="F709" s="93"/>
      <c r="G709" s="93"/>
      <c r="H709" s="93"/>
      <c r="I709" s="93"/>
      <c r="J709" s="93"/>
      <c r="K709" s="93"/>
      <c r="L709" s="92"/>
      <c r="M709" s="92"/>
      <c r="N709" s="92"/>
      <c r="O709" s="92"/>
      <c r="P709" s="92"/>
      <c r="Q709" s="92"/>
      <c r="R709" s="92"/>
      <c r="S709" s="92"/>
      <c r="T709" s="92"/>
      <c r="U709" s="92"/>
      <c r="V709" s="92"/>
      <c r="W709" s="92"/>
      <c r="X709" s="92"/>
      <c r="Y709" s="92"/>
      <c r="Z709" s="92"/>
    </row>
    <row r="710" spans="1:26" ht="27.75" customHeight="1">
      <c r="A710" s="92"/>
      <c r="B710" s="106"/>
      <c r="C710" s="93"/>
      <c r="D710" s="93"/>
      <c r="E710" s="93"/>
      <c r="F710" s="93"/>
      <c r="G710" s="93"/>
      <c r="H710" s="93"/>
      <c r="I710" s="93"/>
      <c r="J710" s="93"/>
      <c r="K710" s="93"/>
      <c r="L710" s="92"/>
      <c r="M710" s="92"/>
      <c r="N710" s="92"/>
      <c r="O710" s="92"/>
      <c r="P710" s="92"/>
      <c r="Q710" s="92"/>
      <c r="R710" s="92"/>
      <c r="S710" s="92"/>
      <c r="T710" s="92"/>
      <c r="U710" s="92"/>
      <c r="V710" s="92"/>
      <c r="W710" s="92"/>
      <c r="X710" s="92"/>
      <c r="Y710" s="92"/>
      <c r="Z710" s="92"/>
    </row>
    <row r="711" spans="1:26" ht="27.75" customHeight="1">
      <c r="A711" s="92"/>
      <c r="B711" s="106"/>
      <c r="C711" s="93"/>
      <c r="D711" s="93"/>
      <c r="E711" s="93"/>
      <c r="F711" s="93"/>
      <c r="G711" s="93"/>
      <c r="H711" s="93"/>
      <c r="I711" s="93"/>
      <c r="J711" s="93"/>
      <c r="K711" s="93"/>
      <c r="L711" s="92"/>
      <c r="M711" s="92"/>
      <c r="N711" s="92"/>
      <c r="O711" s="92"/>
      <c r="P711" s="92"/>
      <c r="Q711" s="92"/>
      <c r="R711" s="92"/>
      <c r="S711" s="92"/>
      <c r="T711" s="92"/>
      <c r="U711" s="92"/>
      <c r="V711" s="92"/>
      <c r="W711" s="92"/>
      <c r="X711" s="92"/>
      <c r="Y711" s="92"/>
      <c r="Z711" s="92"/>
    </row>
    <row r="712" spans="1:26" ht="27.75" customHeight="1">
      <c r="A712" s="92"/>
      <c r="B712" s="106"/>
      <c r="C712" s="93"/>
      <c r="D712" s="93"/>
      <c r="E712" s="93"/>
      <c r="F712" s="93"/>
      <c r="G712" s="93"/>
      <c r="H712" s="93"/>
      <c r="I712" s="93"/>
      <c r="J712" s="93"/>
      <c r="K712" s="93"/>
      <c r="L712" s="92"/>
      <c r="M712" s="92"/>
      <c r="N712" s="92"/>
      <c r="O712" s="92"/>
      <c r="P712" s="92"/>
      <c r="Q712" s="92"/>
      <c r="R712" s="92"/>
      <c r="S712" s="92"/>
      <c r="T712" s="92"/>
      <c r="U712" s="92"/>
      <c r="V712" s="92"/>
      <c r="W712" s="92"/>
      <c r="X712" s="92"/>
      <c r="Y712" s="92"/>
      <c r="Z712" s="92"/>
    </row>
    <row r="713" spans="1:26" ht="27.75" customHeight="1">
      <c r="A713" s="92"/>
      <c r="B713" s="106"/>
      <c r="C713" s="93"/>
      <c r="D713" s="93"/>
      <c r="E713" s="93"/>
      <c r="F713" s="93"/>
      <c r="G713" s="93"/>
      <c r="H713" s="93"/>
      <c r="I713" s="93"/>
      <c r="J713" s="93"/>
      <c r="K713" s="93"/>
      <c r="L713" s="92"/>
      <c r="M713" s="92"/>
      <c r="N713" s="92"/>
      <c r="O713" s="92"/>
      <c r="P713" s="92"/>
      <c r="Q713" s="92"/>
      <c r="R713" s="92"/>
      <c r="S713" s="92"/>
      <c r="T713" s="92"/>
      <c r="U713" s="92"/>
      <c r="V713" s="92"/>
      <c r="W713" s="92"/>
      <c r="X713" s="92"/>
      <c r="Y713" s="92"/>
      <c r="Z713" s="92"/>
    </row>
    <row r="714" spans="1:26" ht="27.75" customHeight="1">
      <c r="A714" s="92"/>
      <c r="B714" s="106"/>
      <c r="C714" s="93"/>
      <c r="D714" s="93"/>
      <c r="E714" s="93"/>
      <c r="F714" s="93"/>
      <c r="G714" s="93"/>
      <c r="H714" s="93"/>
      <c r="I714" s="93"/>
      <c r="J714" s="93"/>
      <c r="K714" s="93"/>
      <c r="L714" s="92"/>
      <c r="M714" s="92"/>
      <c r="N714" s="92"/>
      <c r="O714" s="92"/>
      <c r="P714" s="92"/>
      <c r="Q714" s="92"/>
      <c r="R714" s="92"/>
      <c r="S714" s="92"/>
      <c r="T714" s="92"/>
      <c r="U714" s="92"/>
      <c r="V714" s="92"/>
      <c r="W714" s="92"/>
      <c r="X714" s="92"/>
      <c r="Y714" s="92"/>
      <c r="Z714" s="92"/>
    </row>
    <row r="715" spans="1:26" ht="27.75" customHeight="1">
      <c r="A715" s="92"/>
      <c r="B715" s="106"/>
      <c r="C715" s="93"/>
      <c r="D715" s="93"/>
      <c r="E715" s="93"/>
      <c r="F715" s="93"/>
      <c r="G715" s="93"/>
      <c r="H715" s="93"/>
      <c r="I715" s="93"/>
      <c r="J715" s="93"/>
      <c r="K715" s="93"/>
      <c r="L715" s="92"/>
      <c r="M715" s="92"/>
      <c r="N715" s="92"/>
      <c r="O715" s="92"/>
      <c r="P715" s="92"/>
      <c r="Q715" s="92"/>
      <c r="R715" s="92"/>
      <c r="S715" s="92"/>
      <c r="T715" s="92"/>
      <c r="U715" s="92"/>
      <c r="V715" s="92"/>
      <c r="W715" s="92"/>
      <c r="X715" s="92"/>
      <c r="Y715" s="92"/>
      <c r="Z715" s="92"/>
    </row>
    <row r="716" spans="1:26" ht="27.75" customHeight="1">
      <c r="A716" s="92"/>
      <c r="B716" s="106"/>
      <c r="C716" s="93"/>
      <c r="D716" s="93"/>
      <c r="E716" s="93"/>
      <c r="F716" s="93"/>
      <c r="G716" s="93"/>
      <c r="H716" s="93"/>
      <c r="I716" s="93"/>
      <c r="J716" s="93"/>
      <c r="K716" s="93"/>
      <c r="L716" s="92"/>
      <c r="M716" s="92"/>
      <c r="N716" s="92"/>
      <c r="O716" s="92"/>
      <c r="P716" s="92"/>
      <c r="Q716" s="92"/>
      <c r="R716" s="92"/>
      <c r="S716" s="92"/>
      <c r="T716" s="92"/>
      <c r="U716" s="92"/>
      <c r="V716" s="92"/>
      <c r="W716" s="92"/>
      <c r="X716" s="92"/>
      <c r="Y716" s="92"/>
      <c r="Z716" s="92"/>
    </row>
    <row r="717" spans="1:26" ht="27.75" customHeight="1">
      <c r="A717" s="92"/>
      <c r="B717" s="106"/>
      <c r="C717" s="93"/>
      <c r="D717" s="93"/>
      <c r="E717" s="93"/>
      <c r="F717" s="93"/>
      <c r="G717" s="93"/>
      <c r="H717" s="93"/>
      <c r="I717" s="93"/>
      <c r="J717" s="93"/>
      <c r="K717" s="93"/>
      <c r="L717" s="92"/>
      <c r="M717" s="92"/>
      <c r="N717" s="92"/>
      <c r="O717" s="92"/>
      <c r="P717" s="92"/>
      <c r="Q717" s="92"/>
      <c r="R717" s="92"/>
      <c r="S717" s="92"/>
      <c r="T717" s="92"/>
      <c r="U717" s="92"/>
      <c r="V717" s="92"/>
      <c r="W717" s="92"/>
      <c r="X717" s="92"/>
      <c r="Y717" s="92"/>
      <c r="Z717" s="92"/>
    </row>
    <row r="718" spans="1:26" ht="27.75" customHeight="1">
      <c r="A718" s="92"/>
      <c r="B718" s="106"/>
      <c r="C718" s="93"/>
      <c r="D718" s="93"/>
      <c r="E718" s="93"/>
      <c r="F718" s="93"/>
      <c r="G718" s="93"/>
      <c r="H718" s="93"/>
      <c r="I718" s="93"/>
      <c r="J718" s="93"/>
      <c r="K718" s="93"/>
      <c r="L718" s="92"/>
      <c r="M718" s="92"/>
      <c r="N718" s="92"/>
      <c r="O718" s="92"/>
      <c r="P718" s="92"/>
      <c r="Q718" s="92"/>
      <c r="R718" s="92"/>
      <c r="S718" s="92"/>
      <c r="T718" s="92"/>
      <c r="U718" s="92"/>
      <c r="V718" s="92"/>
      <c r="W718" s="92"/>
      <c r="X718" s="92"/>
      <c r="Y718" s="92"/>
      <c r="Z718" s="92"/>
    </row>
    <row r="719" spans="1:26" ht="27.75" customHeight="1">
      <c r="A719" s="92"/>
      <c r="B719" s="106"/>
      <c r="C719" s="93"/>
      <c r="D719" s="93"/>
      <c r="E719" s="93"/>
      <c r="F719" s="93"/>
      <c r="G719" s="93"/>
      <c r="H719" s="93"/>
      <c r="I719" s="93"/>
      <c r="J719" s="93"/>
      <c r="K719" s="93"/>
      <c r="L719" s="92"/>
      <c r="M719" s="92"/>
      <c r="N719" s="92"/>
      <c r="O719" s="92"/>
      <c r="P719" s="92"/>
      <c r="Q719" s="92"/>
      <c r="R719" s="92"/>
      <c r="S719" s="92"/>
      <c r="T719" s="92"/>
      <c r="U719" s="92"/>
      <c r="V719" s="92"/>
      <c r="W719" s="92"/>
      <c r="X719" s="92"/>
      <c r="Y719" s="92"/>
      <c r="Z719" s="92"/>
    </row>
    <row r="720" spans="1:26" ht="27.75" customHeight="1">
      <c r="A720" s="92"/>
      <c r="B720" s="106"/>
      <c r="C720" s="93"/>
      <c r="D720" s="93"/>
      <c r="E720" s="93"/>
      <c r="F720" s="93"/>
      <c r="G720" s="93"/>
      <c r="H720" s="93"/>
      <c r="I720" s="93"/>
      <c r="J720" s="93"/>
      <c r="K720" s="93"/>
      <c r="L720" s="92"/>
      <c r="M720" s="92"/>
      <c r="N720" s="92"/>
      <c r="O720" s="92"/>
      <c r="P720" s="92"/>
      <c r="Q720" s="92"/>
      <c r="R720" s="92"/>
      <c r="S720" s="92"/>
      <c r="T720" s="92"/>
      <c r="U720" s="92"/>
      <c r="V720" s="92"/>
      <c r="W720" s="92"/>
      <c r="X720" s="92"/>
      <c r="Y720" s="92"/>
      <c r="Z720" s="92"/>
    </row>
    <row r="721" spans="1:26" ht="27.75" customHeight="1">
      <c r="A721" s="92"/>
      <c r="B721" s="106"/>
      <c r="C721" s="93"/>
      <c r="D721" s="93"/>
      <c r="E721" s="93"/>
      <c r="F721" s="93"/>
      <c r="G721" s="93"/>
      <c r="H721" s="93"/>
      <c r="I721" s="93"/>
      <c r="J721" s="93"/>
      <c r="K721" s="93"/>
      <c r="L721" s="92"/>
      <c r="M721" s="92"/>
      <c r="N721" s="92"/>
      <c r="O721" s="92"/>
      <c r="P721" s="92"/>
      <c r="Q721" s="92"/>
      <c r="R721" s="92"/>
      <c r="S721" s="92"/>
      <c r="T721" s="92"/>
      <c r="U721" s="92"/>
      <c r="V721" s="92"/>
      <c r="W721" s="92"/>
      <c r="X721" s="92"/>
      <c r="Y721" s="92"/>
      <c r="Z721" s="92"/>
    </row>
    <row r="722" spans="1:26" ht="27.75" customHeight="1">
      <c r="A722" s="92"/>
      <c r="B722" s="106"/>
      <c r="C722" s="93"/>
      <c r="D722" s="93"/>
      <c r="E722" s="93"/>
      <c r="F722" s="93"/>
      <c r="G722" s="93"/>
      <c r="H722" s="93"/>
      <c r="I722" s="93"/>
      <c r="J722" s="93"/>
      <c r="K722" s="93"/>
      <c r="L722" s="92"/>
      <c r="M722" s="92"/>
      <c r="N722" s="92"/>
      <c r="O722" s="92"/>
      <c r="P722" s="92"/>
      <c r="Q722" s="92"/>
      <c r="R722" s="92"/>
      <c r="S722" s="92"/>
      <c r="T722" s="92"/>
      <c r="U722" s="92"/>
      <c r="V722" s="92"/>
      <c r="W722" s="92"/>
      <c r="X722" s="92"/>
      <c r="Y722" s="92"/>
      <c r="Z722" s="92"/>
    </row>
    <row r="723" spans="1:26" ht="27.75" customHeight="1">
      <c r="A723" s="92"/>
      <c r="B723" s="106"/>
      <c r="C723" s="93"/>
      <c r="D723" s="93"/>
      <c r="E723" s="93"/>
      <c r="F723" s="93"/>
      <c r="G723" s="93"/>
      <c r="H723" s="93"/>
      <c r="I723" s="93"/>
      <c r="J723" s="93"/>
      <c r="K723" s="93"/>
      <c r="L723" s="92"/>
      <c r="M723" s="92"/>
      <c r="N723" s="92"/>
      <c r="O723" s="92"/>
      <c r="P723" s="92"/>
      <c r="Q723" s="92"/>
      <c r="R723" s="92"/>
      <c r="S723" s="92"/>
      <c r="T723" s="92"/>
      <c r="U723" s="92"/>
      <c r="V723" s="92"/>
      <c r="W723" s="92"/>
      <c r="X723" s="92"/>
      <c r="Y723" s="92"/>
      <c r="Z723" s="92"/>
    </row>
    <row r="724" spans="1:26" ht="27.75" customHeight="1">
      <c r="A724" s="92"/>
      <c r="B724" s="106"/>
      <c r="C724" s="93"/>
      <c r="D724" s="93"/>
      <c r="E724" s="93"/>
      <c r="F724" s="93"/>
      <c r="G724" s="93"/>
      <c r="H724" s="93"/>
      <c r="I724" s="93"/>
      <c r="J724" s="93"/>
      <c r="K724" s="93"/>
      <c r="L724" s="92"/>
      <c r="M724" s="92"/>
      <c r="N724" s="92"/>
      <c r="O724" s="92"/>
      <c r="P724" s="92"/>
      <c r="Q724" s="92"/>
      <c r="R724" s="92"/>
      <c r="S724" s="92"/>
      <c r="T724" s="92"/>
      <c r="U724" s="92"/>
      <c r="V724" s="92"/>
      <c r="W724" s="92"/>
      <c r="X724" s="92"/>
      <c r="Y724" s="92"/>
      <c r="Z724" s="92"/>
    </row>
    <row r="725" spans="1:26" ht="27.75" customHeight="1">
      <c r="A725" s="92"/>
      <c r="B725" s="106"/>
      <c r="C725" s="93"/>
      <c r="D725" s="93"/>
      <c r="E725" s="93"/>
      <c r="F725" s="93"/>
      <c r="G725" s="93"/>
      <c r="H725" s="93"/>
      <c r="I725" s="93"/>
      <c r="J725" s="93"/>
      <c r="K725" s="93"/>
      <c r="L725" s="92"/>
      <c r="M725" s="92"/>
      <c r="N725" s="92"/>
      <c r="O725" s="92"/>
      <c r="P725" s="92"/>
      <c r="Q725" s="92"/>
      <c r="R725" s="92"/>
      <c r="S725" s="92"/>
      <c r="T725" s="92"/>
      <c r="U725" s="92"/>
      <c r="V725" s="92"/>
      <c r="W725" s="92"/>
      <c r="X725" s="92"/>
      <c r="Y725" s="92"/>
      <c r="Z725" s="92"/>
    </row>
    <row r="726" spans="1:26" ht="27.75" customHeight="1">
      <c r="A726" s="92"/>
      <c r="B726" s="106"/>
      <c r="C726" s="93"/>
      <c r="D726" s="93"/>
      <c r="E726" s="93"/>
      <c r="F726" s="93"/>
      <c r="G726" s="93"/>
      <c r="H726" s="93"/>
      <c r="I726" s="93"/>
      <c r="J726" s="93"/>
      <c r="K726" s="93"/>
      <c r="L726" s="92"/>
      <c r="M726" s="92"/>
      <c r="N726" s="92"/>
      <c r="O726" s="92"/>
      <c r="P726" s="92"/>
      <c r="Q726" s="92"/>
      <c r="R726" s="92"/>
      <c r="S726" s="92"/>
      <c r="T726" s="92"/>
      <c r="U726" s="92"/>
      <c r="V726" s="92"/>
      <c r="W726" s="92"/>
      <c r="X726" s="92"/>
      <c r="Y726" s="92"/>
      <c r="Z726" s="92"/>
    </row>
    <row r="727" spans="1:26" ht="27.75" customHeight="1">
      <c r="A727" s="92"/>
      <c r="B727" s="106"/>
      <c r="C727" s="93"/>
      <c r="D727" s="93"/>
      <c r="E727" s="93"/>
      <c r="F727" s="93"/>
      <c r="G727" s="93"/>
      <c r="H727" s="93"/>
      <c r="I727" s="93"/>
      <c r="J727" s="93"/>
      <c r="K727" s="93"/>
      <c r="L727" s="92"/>
      <c r="M727" s="92"/>
      <c r="N727" s="92"/>
      <c r="O727" s="92"/>
      <c r="P727" s="92"/>
      <c r="Q727" s="92"/>
      <c r="R727" s="92"/>
      <c r="S727" s="92"/>
      <c r="T727" s="92"/>
      <c r="U727" s="92"/>
      <c r="V727" s="92"/>
      <c r="W727" s="92"/>
      <c r="X727" s="92"/>
      <c r="Y727" s="92"/>
      <c r="Z727" s="92"/>
    </row>
    <row r="728" spans="1:26" ht="27.75" customHeight="1">
      <c r="A728" s="92"/>
      <c r="B728" s="106"/>
      <c r="C728" s="93"/>
      <c r="D728" s="93"/>
      <c r="E728" s="93"/>
      <c r="F728" s="93"/>
      <c r="G728" s="93"/>
      <c r="H728" s="93"/>
      <c r="I728" s="93"/>
      <c r="J728" s="93"/>
      <c r="K728" s="93"/>
      <c r="L728" s="92"/>
      <c r="M728" s="92"/>
      <c r="N728" s="92"/>
      <c r="O728" s="92"/>
      <c r="P728" s="92"/>
      <c r="Q728" s="92"/>
      <c r="R728" s="92"/>
      <c r="S728" s="92"/>
      <c r="T728" s="92"/>
      <c r="U728" s="92"/>
      <c r="V728" s="92"/>
      <c r="W728" s="92"/>
      <c r="X728" s="92"/>
      <c r="Y728" s="92"/>
      <c r="Z728" s="92"/>
    </row>
    <row r="729" spans="1:26" ht="27.75" customHeight="1">
      <c r="A729" s="92"/>
      <c r="B729" s="106"/>
      <c r="C729" s="93"/>
      <c r="D729" s="93"/>
      <c r="E729" s="93"/>
      <c r="F729" s="93"/>
      <c r="G729" s="93"/>
      <c r="H729" s="93"/>
      <c r="I729" s="93"/>
      <c r="J729" s="93"/>
      <c r="K729" s="93"/>
      <c r="L729" s="92"/>
      <c r="M729" s="92"/>
      <c r="N729" s="92"/>
      <c r="O729" s="92"/>
      <c r="P729" s="92"/>
      <c r="Q729" s="92"/>
      <c r="R729" s="92"/>
      <c r="S729" s="92"/>
      <c r="T729" s="92"/>
      <c r="U729" s="92"/>
      <c r="V729" s="92"/>
      <c r="W729" s="92"/>
      <c r="X729" s="92"/>
      <c r="Y729" s="92"/>
      <c r="Z729" s="92"/>
    </row>
    <row r="730" spans="1:26" ht="27.75" customHeight="1">
      <c r="A730" s="92"/>
      <c r="B730" s="106"/>
      <c r="C730" s="93"/>
      <c r="D730" s="93"/>
      <c r="E730" s="93"/>
      <c r="F730" s="93"/>
      <c r="G730" s="93"/>
      <c r="H730" s="93"/>
      <c r="I730" s="93"/>
      <c r="J730" s="93"/>
      <c r="K730" s="93"/>
      <c r="L730" s="92"/>
      <c r="M730" s="92"/>
      <c r="N730" s="92"/>
      <c r="O730" s="92"/>
      <c r="P730" s="92"/>
      <c r="Q730" s="92"/>
      <c r="R730" s="92"/>
      <c r="S730" s="92"/>
      <c r="T730" s="92"/>
      <c r="U730" s="92"/>
      <c r="V730" s="92"/>
      <c r="W730" s="92"/>
      <c r="X730" s="92"/>
      <c r="Y730" s="92"/>
      <c r="Z730" s="92"/>
    </row>
    <row r="731" spans="1:26" ht="27.75" customHeight="1">
      <c r="A731" s="92"/>
      <c r="B731" s="106"/>
      <c r="C731" s="93"/>
      <c r="D731" s="93"/>
      <c r="E731" s="93"/>
      <c r="F731" s="93"/>
      <c r="G731" s="93"/>
      <c r="H731" s="93"/>
      <c r="I731" s="93"/>
      <c r="J731" s="93"/>
      <c r="K731" s="93"/>
      <c r="L731" s="92"/>
      <c r="M731" s="92"/>
      <c r="N731" s="92"/>
      <c r="O731" s="92"/>
      <c r="P731" s="92"/>
      <c r="Q731" s="92"/>
      <c r="R731" s="92"/>
      <c r="S731" s="92"/>
      <c r="T731" s="92"/>
      <c r="U731" s="92"/>
      <c r="V731" s="92"/>
      <c r="W731" s="92"/>
      <c r="X731" s="92"/>
      <c r="Y731" s="92"/>
      <c r="Z731" s="92"/>
    </row>
    <row r="732" spans="1:26" ht="27.75" customHeight="1">
      <c r="A732" s="92"/>
      <c r="B732" s="106"/>
      <c r="C732" s="93"/>
      <c r="D732" s="93"/>
      <c r="E732" s="93"/>
      <c r="F732" s="93"/>
      <c r="G732" s="93"/>
      <c r="H732" s="93"/>
      <c r="I732" s="93"/>
      <c r="J732" s="93"/>
      <c r="K732" s="93"/>
      <c r="L732" s="92"/>
      <c r="M732" s="92"/>
      <c r="N732" s="92"/>
      <c r="O732" s="92"/>
      <c r="P732" s="92"/>
      <c r="Q732" s="92"/>
      <c r="R732" s="92"/>
      <c r="S732" s="92"/>
      <c r="T732" s="92"/>
      <c r="U732" s="92"/>
      <c r="V732" s="92"/>
      <c r="W732" s="92"/>
      <c r="X732" s="92"/>
      <c r="Y732" s="92"/>
      <c r="Z732" s="92"/>
    </row>
    <row r="733" spans="1:26" ht="27.75" customHeight="1">
      <c r="A733" s="92"/>
      <c r="B733" s="106"/>
      <c r="C733" s="93"/>
      <c r="D733" s="93"/>
      <c r="E733" s="93"/>
      <c r="F733" s="93"/>
      <c r="G733" s="93"/>
      <c r="H733" s="93"/>
      <c r="I733" s="93"/>
      <c r="J733" s="93"/>
      <c r="K733" s="93"/>
      <c r="L733" s="92"/>
      <c r="M733" s="92"/>
      <c r="N733" s="92"/>
      <c r="O733" s="92"/>
      <c r="P733" s="92"/>
      <c r="Q733" s="92"/>
      <c r="R733" s="92"/>
      <c r="S733" s="92"/>
      <c r="T733" s="92"/>
      <c r="U733" s="92"/>
      <c r="V733" s="92"/>
      <c r="W733" s="92"/>
      <c r="X733" s="92"/>
      <c r="Y733" s="92"/>
      <c r="Z733" s="92"/>
    </row>
    <row r="734" spans="1:26" ht="27.75" customHeight="1">
      <c r="A734" s="92"/>
      <c r="B734" s="106"/>
      <c r="C734" s="93"/>
      <c r="D734" s="93"/>
      <c r="E734" s="93"/>
      <c r="F734" s="93"/>
      <c r="G734" s="93"/>
      <c r="H734" s="93"/>
      <c r="I734" s="93"/>
      <c r="J734" s="93"/>
      <c r="K734" s="93"/>
      <c r="L734" s="92"/>
      <c r="M734" s="92"/>
      <c r="N734" s="92"/>
      <c r="O734" s="92"/>
      <c r="P734" s="92"/>
      <c r="Q734" s="92"/>
      <c r="R734" s="92"/>
      <c r="S734" s="92"/>
      <c r="T734" s="92"/>
      <c r="U734" s="92"/>
      <c r="V734" s="92"/>
      <c r="W734" s="92"/>
      <c r="X734" s="92"/>
      <c r="Y734" s="92"/>
      <c r="Z734" s="92"/>
    </row>
    <row r="735" spans="1:26" ht="27.75" customHeight="1">
      <c r="A735" s="92"/>
      <c r="B735" s="106"/>
      <c r="C735" s="93"/>
      <c r="D735" s="93"/>
      <c r="E735" s="93"/>
      <c r="F735" s="93"/>
      <c r="G735" s="93"/>
      <c r="H735" s="93"/>
      <c r="I735" s="93"/>
      <c r="J735" s="93"/>
      <c r="K735" s="93"/>
      <c r="L735" s="92"/>
      <c r="M735" s="92"/>
      <c r="N735" s="92"/>
      <c r="O735" s="92"/>
      <c r="P735" s="92"/>
      <c r="Q735" s="92"/>
      <c r="R735" s="92"/>
      <c r="S735" s="92"/>
      <c r="T735" s="92"/>
      <c r="U735" s="92"/>
      <c r="V735" s="92"/>
      <c r="W735" s="92"/>
      <c r="X735" s="92"/>
      <c r="Y735" s="92"/>
      <c r="Z735" s="92"/>
    </row>
    <row r="736" spans="1:26" ht="27.75" customHeight="1">
      <c r="A736" s="92"/>
      <c r="B736" s="106"/>
      <c r="C736" s="93"/>
      <c r="D736" s="93"/>
      <c r="E736" s="93"/>
      <c r="F736" s="93"/>
      <c r="G736" s="93"/>
      <c r="H736" s="93"/>
      <c r="I736" s="93"/>
      <c r="J736" s="93"/>
      <c r="K736" s="93"/>
      <c r="L736" s="92"/>
      <c r="M736" s="92"/>
      <c r="N736" s="92"/>
      <c r="O736" s="92"/>
      <c r="P736" s="92"/>
      <c r="Q736" s="92"/>
      <c r="R736" s="92"/>
      <c r="S736" s="92"/>
      <c r="T736" s="92"/>
      <c r="U736" s="92"/>
      <c r="V736" s="92"/>
      <c r="W736" s="92"/>
      <c r="X736" s="92"/>
      <c r="Y736" s="92"/>
      <c r="Z736" s="92"/>
    </row>
    <row r="737" spans="1:26" ht="27.75" customHeight="1">
      <c r="A737" s="92"/>
      <c r="B737" s="106"/>
      <c r="C737" s="93"/>
      <c r="D737" s="93"/>
      <c r="E737" s="93"/>
      <c r="F737" s="93"/>
      <c r="G737" s="93"/>
      <c r="H737" s="93"/>
      <c r="I737" s="93"/>
      <c r="J737" s="93"/>
      <c r="K737" s="93"/>
      <c r="L737" s="92"/>
      <c r="M737" s="92"/>
      <c r="N737" s="92"/>
      <c r="O737" s="92"/>
      <c r="P737" s="92"/>
      <c r="Q737" s="92"/>
      <c r="R737" s="92"/>
      <c r="S737" s="92"/>
      <c r="T737" s="92"/>
      <c r="U737" s="92"/>
      <c r="V737" s="92"/>
      <c r="W737" s="92"/>
      <c r="X737" s="92"/>
      <c r="Y737" s="92"/>
      <c r="Z737" s="92"/>
    </row>
    <row r="738" spans="1:26" ht="27.75" customHeight="1">
      <c r="A738" s="92"/>
      <c r="B738" s="106"/>
      <c r="C738" s="93"/>
      <c r="D738" s="93"/>
      <c r="E738" s="93"/>
      <c r="F738" s="93"/>
      <c r="G738" s="93"/>
      <c r="H738" s="93"/>
      <c r="I738" s="93"/>
      <c r="J738" s="93"/>
      <c r="K738" s="93"/>
      <c r="L738" s="92"/>
      <c r="M738" s="92"/>
      <c r="N738" s="92"/>
      <c r="O738" s="92"/>
      <c r="P738" s="92"/>
      <c r="Q738" s="92"/>
      <c r="R738" s="92"/>
      <c r="S738" s="92"/>
      <c r="T738" s="92"/>
      <c r="U738" s="92"/>
      <c r="V738" s="92"/>
      <c r="W738" s="92"/>
      <c r="X738" s="92"/>
      <c r="Y738" s="92"/>
      <c r="Z738" s="92"/>
    </row>
    <row r="739" spans="1:26" ht="27.75" customHeight="1">
      <c r="A739" s="92"/>
      <c r="B739" s="106"/>
      <c r="C739" s="93"/>
      <c r="D739" s="93"/>
      <c r="E739" s="93"/>
      <c r="F739" s="93"/>
      <c r="G739" s="93"/>
      <c r="H739" s="93"/>
      <c r="I739" s="93"/>
      <c r="J739" s="93"/>
      <c r="K739" s="93"/>
      <c r="L739" s="92"/>
      <c r="M739" s="92"/>
      <c r="N739" s="92"/>
      <c r="O739" s="92"/>
      <c r="P739" s="92"/>
      <c r="Q739" s="92"/>
      <c r="R739" s="92"/>
      <c r="S739" s="92"/>
      <c r="T739" s="92"/>
      <c r="U739" s="92"/>
      <c r="V739" s="92"/>
      <c r="W739" s="92"/>
      <c r="X739" s="92"/>
      <c r="Y739" s="92"/>
      <c r="Z739" s="92"/>
    </row>
    <row r="740" spans="1:26" ht="27.75" customHeight="1">
      <c r="A740" s="92"/>
      <c r="B740" s="106"/>
      <c r="C740" s="93"/>
      <c r="D740" s="93"/>
      <c r="E740" s="93"/>
      <c r="F740" s="93"/>
      <c r="G740" s="93"/>
      <c r="H740" s="93"/>
      <c r="I740" s="93"/>
      <c r="J740" s="93"/>
      <c r="K740" s="93"/>
      <c r="L740" s="92"/>
      <c r="M740" s="92"/>
      <c r="N740" s="92"/>
      <c r="O740" s="92"/>
      <c r="P740" s="92"/>
      <c r="Q740" s="92"/>
      <c r="R740" s="92"/>
      <c r="S740" s="92"/>
      <c r="T740" s="92"/>
      <c r="U740" s="92"/>
      <c r="V740" s="92"/>
      <c r="W740" s="92"/>
      <c r="X740" s="92"/>
      <c r="Y740" s="92"/>
      <c r="Z740" s="92"/>
    </row>
    <row r="741" spans="1:26" ht="27.75" customHeight="1">
      <c r="A741" s="92"/>
      <c r="B741" s="106"/>
      <c r="C741" s="93"/>
      <c r="D741" s="93"/>
      <c r="E741" s="93"/>
      <c r="F741" s="93"/>
      <c r="G741" s="93"/>
      <c r="H741" s="93"/>
      <c r="I741" s="93"/>
      <c r="J741" s="93"/>
      <c r="K741" s="93"/>
      <c r="L741" s="92"/>
      <c r="M741" s="92"/>
      <c r="N741" s="92"/>
      <c r="O741" s="92"/>
      <c r="P741" s="92"/>
      <c r="Q741" s="92"/>
      <c r="R741" s="92"/>
      <c r="S741" s="92"/>
      <c r="T741" s="92"/>
      <c r="U741" s="92"/>
      <c r="V741" s="92"/>
      <c r="W741" s="92"/>
      <c r="X741" s="92"/>
      <c r="Y741" s="92"/>
      <c r="Z741" s="92"/>
    </row>
    <row r="742" spans="1:26" ht="27.75" customHeight="1">
      <c r="A742" s="92"/>
      <c r="B742" s="106"/>
      <c r="C742" s="93"/>
      <c r="D742" s="93"/>
      <c r="E742" s="93"/>
      <c r="F742" s="93"/>
      <c r="G742" s="93"/>
      <c r="H742" s="93"/>
      <c r="I742" s="93"/>
      <c r="J742" s="93"/>
      <c r="K742" s="93"/>
      <c r="L742" s="92"/>
      <c r="M742" s="92"/>
      <c r="N742" s="92"/>
      <c r="O742" s="92"/>
      <c r="P742" s="92"/>
      <c r="Q742" s="92"/>
      <c r="R742" s="92"/>
      <c r="S742" s="92"/>
      <c r="T742" s="92"/>
      <c r="U742" s="92"/>
      <c r="V742" s="92"/>
      <c r="W742" s="92"/>
      <c r="X742" s="92"/>
      <c r="Y742" s="92"/>
      <c r="Z742" s="92"/>
    </row>
    <row r="743" spans="1:26" ht="27.75" customHeight="1">
      <c r="A743" s="92"/>
      <c r="B743" s="106"/>
      <c r="C743" s="93"/>
      <c r="D743" s="93"/>
      <c r="E743" s="93"/>
      <c r="F743" s="93"/>
      <c r="G743" s="93"/>
      <c r="H743" s="93"/>
      <c r="I743" s="93"/>
      <c r="J743" s="93"/>
      <c r="K743" s="93"/>
      <c r="L743" s="92"/>
      <c r="M743" s="92"/>
      <c r="N743" s="92"/>
      <c r="O743" s="92"/>
      <c r="P743" s="92"/>
      <c r="Q743" s="92"/>
      <c r="R743" s="92"/>
      <c r="S743" s="92"/>
      <c r="T743" s="92"/>
      <c r="U743" s="92"/>
      <c r="V743" s="92"/>
      <c r="W743" s="92"/>
      <c r="X743" s="92"/>
      <c r="Y743" s="92"/>
      <c r="Z743" s="92"/>
    </row>
    <row r="744" spans="1:26" ht="27.75" customHeight="1">
      <c r="A744" s="92"/>
      <c r="B744" s="106"/>
      <c r="C744" s="93"/>
      <c r="D744" s="93"/>
      <c r="E744" s="93"/>
      <c r="F744" s="93"/>
      <c r="G744" s="93"/>
      <c r="H744" s="93"/>
      <c r="I744" s="93"/>
      <c r="J744" s="93"/>
      <c r="K744" s="93"/>
      <c r="L744" s="92"/>
      <c r="M744" s="92"/>
      <c r="N744" s="92"/>
      <c r="O744" s="92"/>
      <c r="P744" s="92"/>
      <c r="Q744" s="92"/>
      <c r="R744" s="92"/>
      <c r="S744" s="92"/>
      <c r="T744" s="92"/>
      <c r="U744" s="92"/>
      <c r="V744" s="92"/>
      <c r="W744" s="92"/>
      <c r="X744" s="92"/>
      <c r="Y744" s="92"/>
      <c r="Z744" s="92"/>
    </row>
    <row r="745" spans="1:26" ht="27.75" customHeight="1">
      <c r="A745" s="92"/>
      <c r="B745" s="106"/>
      <c r="C745" s="93"/>
      <c r="D745" s="93"/>
      <c r="E745" s="93"/>
      <c r="F745" s="93"/>
      <c r="G745" s="93"/>
      <c r="H745" s="93"/>
      <c r="I745" s="93"/>
      <c r="J745" s="93"/>
      <c r="K745" s="93"/>
      <c r="L745" s="92"/>
      <c r="M745" s="92"/>
      <c r="N745" s="92"/>
      <c r="O745" s="92"/>
      <c r="P745" s="92"/>
      <c r="Q745" s="92"/>
      <c r="R745" s="92"/>
      <c r="S745" s="92"/>
      <c r="T745" s="92"/>
      <c r="U745" s="92"/>
      <c r="V745" s="92"/>
      <c r="W745" s="92"/>
      <c r="X745" s="92"/>
      <c r="Y745" s="92"/>
      <c r="Z745" s="92"/>
    </row>
    <row r="746" spans="1:26" ht="27.75" customHeight="1">
      <c r="A746" s="92"/>
      <c r="B746" s="106"/>
      <c r="C746" s="93"/>
      <c r="D746" s="93"/>
      <c r="E746" s="93"/>
      <c r="F746" s="93"/>
      <c r="G746" s="93"/>
      <c r="H746" s="93"/>
      <c r="I746" s="93"/>
      <c r="J746" s="93"/>
      <c r="K746" s="93"/>
      <c r="L746" s="92"/>
      <c r="M746" s="92"/>
      <c r="N746" s="92"/>
      <c r="O746" s="92"/>
      <c r="P746" s="92"/>
      <c r="Q746" s="92"/>
      <c r="R746" s="92"/>
      <c r="S746" s="92"/>
      <c r="T746" s="92"/>
      <c r="U746" s="92"/>
      <c r="V746" s="92"/>
      <c r="W746" s="92"/>
      <c r="X746" s="92"/>
      <c r="Y746" s="92"/>
      <c r="Z746" s="92"/>
    </row>
    <row r="747" spans="1:26" ht="27.75" customHeight="1">
      <c r="A747" s="92"/>
      <c r="B747" s="106"/>
      <c r="C747" s="93"/>
      <c r="D747" s="93"/>
      <c r="E747" s="93"/>
      <c r="F747" s="93"/>
      <c r="G747" s="93"/>
      <c r="H747" s="93"/>
      <c r="I747" s="93"/>
      <c r="J747" s="93"/>
      <c r="K747" s="93"/>
      <c r="L747" s="92"/>
      <c r="M747" s="92"/>
      <c r="N747" s="92"/>
      <c r="O747" s="92"/>
      <c r="P747" s="92"/>
      <c r="Q747" s="92"/>
      <c r="R747" s="92"/>
      <c r="S747" s="92"/>
      <c r="T747" s="92"/>
      <c r="U747" s="92"/>
      <c r="V747" s="92"/>
      <c r="W747" s="92"/>
      <c r="X747" s="92"/>
      <c r="Y747" s="92"/>
      <c r="Z747" s="92"/>
    </row>
    <row r="748" spans="1:26" ht="27.75" customHeight="1">
      <c r="A748" s="92"/>
      <c r="B748" s="106"/>
      <c r="C748" s="93"/>
      <c r="D748" s="93"/>
      <c r="E748" s="93"/>
      <c r="F748" s="93"/>
      <c r="G748" s="93"/>
      <c r="H748" s="93"/>
      <c r="I748" s="93"/>
      <c r="J748" s="93"/>
      <c r="K748" s="93"/>
      <c r="L748" s="92"/>
      <c r="M748" s="92"/>
      <c r="N748" s="92"/>
      <c r="O748" s="92"/>
      <c r="P748" s="92"/>
      <c r="Q748" s="92"/>
      <c r="R748" s="92"/>
      <c r="S748" s="92"/>
      <c r="T748" s="92"/>
      <c r="U748" s="92"/>
      <c r="V748" s="92"/>
      <c r="W748" s="92"/>
      <c r="X748" s="92"/>
      <c r="Y748" s="92"/>
      <c r="Z748" s="92"/>
    </row>
    <row r="749" spans="1:26" ht="27.75" customHeight="1">
      <c r="A749" s="92"/>
      <c r="B749" s="106"/>
      <c r="C749" s="93"/>
      <c r="D749" s="93"/>
      <c r="E749" s="93"/>
      <c r="F749" s="93"/>
      <c r="G749" s="93"/>
      <c r="H749" s="93"/>
      <c r="I749" s="93"/>
      <c r="J749" s="93"/>
      <c r="K749" s="93"/>
      <c r="L749" s="92"/>
      <c r="M749" s="92"/>
      <c r="N749" s="92"/>
      <c r="O749" s="92"/>
      <c r="P749" s="92"/>
      <c r="Q749" s="92"/>
      <c r="R749" s="92"/>
      <c r="S749" s="92"/>
      <c r="T749" s="92"/>
      <c r="U749" s="92"/>
      <c r="V749" s="92"/>
      <c r="W749" s="92"/>
      <c r="X749" s="92"/>
      <c r="Y749" s="92"/>
      <c r="Z749" s="92"/>
    </row>
    <row r="750" spans="1:26" ht="27.75" customHeight="1">
      <c r="A750" s="92"/>
      <c r="B750" s="106"/>
      <c r="C750" s="93"/>
      <c r="D750" s="93"/>
      <c r="E750" s="93"/>
      <c r="F750" s="93"/>
      <c r="G750" s="93"/>
      <c r="H750" s="93"/>
      <c r="I750" s="93"/>
      <c r="J750" s="93"/>
      <c r="K750" s="93"/>
      <c r="L750" s="92"/>
      <c r="M750" s="92"/>
      <c r="N750" s="92"/>
      <c r="O750" s="92"/>
      <c r="P750" s="92"/>
      <c r="Q750" s="92"/>
      <c r="R750" s="92"/>
      <c r="S750" s="92"/>
      <c r="T750" s="92"/>
      <c r="U750" s="92"/>
      <c r="V750" s="92"/>
      <c r="W750" s="92"/>
      <c r="X750" s="92"/>
      <c r="Y750" s="92"/>
      <c r="Z750" s="92"/>
    </row>
    <row r="751" spans="1:26" ht="27.75" customHeight="1">
      <c r="A751" s="92"/>
      <c r="B751" s="106"/>
      <c r="C751" s="93"/>
      <c r="D751" s="93"/>
      <c r="E751" s="93"/>
      <c r="F751" s="93"/>
      <c r="G751" s="93"/>
      <c r="H751" s="93"/>
      <c r="I751" s="93"/>
      <c r="J751" s="93"/>
      <c r="K751" s="93"/>
      <c r="L751" s="92"/>
      <c r="M751" s="92"/>
      <c r="N751" s="92"/>
      <c r="O751" s="92"/>
      <c r="P751" s="92"/>
      <c r="Q751" s="92"/>
      <c r="R751" s="92"/>
      <c r="S751" s="92"/>
      <c r="T751" s="92"/>
      <c r="U751" s="92"/>
      <c r="V751" s="92"/>
      <c r="W751" s="92"/>
      <c r="X751" s="92"/>
      <c r="Y751" s="92"/>
      <c r="Z751" s="92"/>
    </row>
    <row r="752" spans="1:26" ht="27.75" customHeight="1">
      <c r="A752" s="92"/>
      <c r="B752" s="106"/>
      <c r="C752" s="93"/>
      <c r="D752" s="93"/>
      <c r="E752" s="93"/>
      <c r="F752" s="93"/>
      <c r="G752" s="93"/>
      <c r="H752" s="93"/>
      <c r="I752" s="93"/>
      <c r="J752" s="93"/>
      <c r="K752" s="93"/>
      <c r="L752" s="92"/>
      <c r="M752" s="92"/>
      <c r="N752" s="92"/>
      <c r="O752" s="92"/>
      <c r="P752" s="92"/>
      <c r="Q752" s="92"/>
      <c r="R752" s="92"/>
      <c r="S752" s="92"/>
      <c r="T752" s="92"/>
      <c r="U752" s="92"/>
      <c r="V752" s="92"/>
      <c r="W752" s="92"/>
      <c r="X752" s="92"/>
      <c r="Y752" s="92"/>
      <c r="Z752" s="92"/>
    </row>
    <row r="753" spans="1:26" ht="27.75" customHeight="1">
      <c r="A753" s="92"/>
      <c r="B753" s="106"/>
      <c r="C753" s="93"/>
      <c r="D753" s="93"/>
      <c r="E753" s="93"/>
      <c r="F753" s="93"/>
      <c r="G753" s="93"/>
      <c r="H753" s="93"/>
      <c r="I753" s="93"/>
      <c r="J753" s="93"/>
      <c r="K753" s="93"/>
      <c r="L753" s="92"/>
      <c r="M753" s="92"/>
      <c r="N753" s="92"/>
      <c r="O753" s="92"/>
      <c r="P753" s="92"/>
      <c r="Q753" s="92"/>
      <c r="R753" s="92"/>
      <c r="S753" s="92"/>
      <c r="T753" s="92"/>
      <c r="U753" s="92"/>
      <c r="V753" s="92"/>
      <c r="W753" s="92"/>
      <c r="X753" s="92"/>
      <c r="Y753" s="92"/>
      <c r="Z753" s="92"/>
    </row>
    <row r="754" spans="1:26" ht="27.75" customHeight="1">
      <c r="A754" s="92"/>
      <c r="B754" s="106"/>
      <c r="C754" s="93"/>
      <c r="D754" s="93"/>
      <c r="E754" s="93"/>
      <c r="F754" s="93"/>
      <c r="G754" s="93"/>
      <c r="H754" s="93"/>
      <c r="I754" s="93"/>
      <c r="J754" s="93"/>
      <c r="K754" s="93"/>
      <c r="L754" s="92"/>
      <c r="M754" s="92"/>
      <c r="N754" s="92"/>
      <c r="O754" s="92"/>
      <c r="P754" s="92"/>
      <c r="Q754" s="92"/>
      <c r="R754" s="92"/>
      <c r="S754" s="92"/>
      <c r="T754" s="92"/>
      <c r="U754" s="92"/>
      <c r="V754" s="92"/>
      <c r="W754" s="92"/>
      <c r="X754" s="92"/>
      <c r="Y754" s="92"/>
      <c r="Z754" s="92"/>
    </row>
    <row r="755" spans="1:26" ht="27.75" customHeight="1">
      <c r="A755" s="92"/>
      <c r="B755" s="106"/>
      <c r="C755" s="93"/>
      <c r="D755" s="93"/>
      <c r="E755" s="93"/>
      <c r="F755" s="93"/>
      <c r="G755" s="93"/>
      <c r="H755" s="93"/>
      <c r="I755" s="93"/>
      <c r="J755" s="93"/>
      <c r="K755" s="93"/>
      <c r="L755" s="92"/>
      <c r="M755" s="92"/>
      <c r="N755" s="92"/>
      <c r="O755" s="92"/>
      <c r="P755" s="92"/>
      <c r="Q755" s="92"/>
      <c r="R755" s="92"/>
      <c r="S755" s="92"/>
      <c r="T755" s="92"/>
      <c r="U755" s="92"/>
      <c r="V755" s="92"/>
      <c r="W755" s="92"/>
      <c r="X755" s="92"/>
      <c r="Y755" s="92"/>
      <c r="Z755" s="92"/>
    </row>
    <row r="756" spans="1:26" ht="27.75" customHeight="1">
      <c r="A756" s="92"/>
      <c r="B756" s="106"/>
      <c r="C756" s="93"/>
      <c r="D756" s="93"/>
      <c r="E756" s="93"/>
      <c r="F756" s="93"/>
      <c r="G756" s="93"/>
      <c r="H756" s="93"/>
      <c r="I756" s="93"/>
      <c r="J756" s="93"/>
      <c r="K756" s="93"/>
      <c r="L756" s="92"/>
      <c r="M756" s="92"/>
      <c r="N756" s="92"/>
      <c r="O756" s="92"/>
      <c r="P756" s="92"/>
      <c r="Q756" s="92"/>
      <c r="R756" s="92"/>
      <c r="S756" s="92"/>
      <c r="T756" s="92"/>
      <c r="U756" s="92"/>
      <c r="V756" s="92"/>
      <c r="W756" s="92"/>
      <c r="X756" s="92"/>
      <c r="Y756" s="92"/>
      <c r="Z756" s="92"/>
    </row>
    <row r="757" spans="1:26" ht="27.75" customHeight="1">
      <c r="A757" s="92"/>
      <c r="B757" s="106"/>
      <c r="C757" s="93"/>
      <c r="D757" s="93"/>
      <c r="E757" s="93"/>
      <c r="F757" s="93"/>
      <c r="G757" s="93"/>
      <c r="H757" s="93"/>
      <c r="I757" s="93"/>
      <c r="J757" s="93"/>
      <c r="K757" s="93"/>
      <c r="L757" s="92"/>
      <c r="M757" s="92"/>
      <c r="N757" s="92"/>
      <c r="O757" s="92"/>
      <c r="P757" s="92"/>
      <c r="Q757" s="92"/>
      <c r="R757" s="92"/>
      <c r="S757" s="92"/>
      <c r="T757" s="92"/>
      <c r="U757" s="92"/>
      <c r="V757" s="92"/>
      <c r="W757" s="92"/>
      <c r="X757" s="92"/>
      <c r="Y757" s="92"/>
      <c r="Z757" s="92"/>
    </row>
    <row r="758" spans="1:26" ht="27.75" customHeight="1">
      <c r="A758" s="92"/>
      <c r="B758" s="106"/>
      <c r="C758" s="93"/>
      <c r="D758" s="93"/>
      <c r="E758" s="93"/>
      <c r="F758" s="93"/>
      <c r="G758" s="93"/>
      <c r="H758" s="93"/>
      <c r="I758" s="93"/>
      <c r="J758" s="93"/>
      <c r="K758" s="93"/>
      <c r="L758" s="92"/>
      <c r="M758" s="92"/>
      <c r="N758" s="92"/>
      <c r="O758" s="92"/>
      <c r="P758" s="92"/>
      <c r="Q758" s="92"/>
      <c r="R758" s="92"/>
      <c r="S758" s="92"/>
      <c r="T758" s="92"/>
      <c r="U758" s="92"/>
      <c r="V758" s="92"/>
      <c r="W758" s="92"/>
      <c r="X758" s="92"/>
      <c r="Y758" s="92"/>
      <c r="Z758" s="92"/>
    </row>
    <row r="759" spans="1:26" ht="27.75" customHeight="1">
      <c r="A759" s="92"/>
      <c r="B759" s="106"/>
      <c r="C759" s="93"/>
      <c r="D759" s="93"/>
      <c r="E759" s="93"/>
      <c r="F759" s="93"/>
      <c r="G759" s="93"/>
      <c r="H759" s="93"/>
      <c r="I759" s="93"/>
      <c r="J759" s="93"/>
      <c r="K759" s="93"/>
      <c r="L759" s="92"/>
      <c r="M759" s="92"/>
      <c r="N759" s="92"/>
      <c r="O759" s="92"/>
      <c r="P759" s="92"/>
      <c r="Q759" s="92"/>
      <c r="R759" s="92"/>
      <c r="S759" s="92"/>
      <c r="T759" s="92"/>
      <c r="U759" s="92"/>
      <c r="V759" s="92"/>
      <c r="W759" s="92"/>
      <c r="X759" s="92"/>
      <c r="Y759" s="92"/>
      <c r="Z759" s="92"/>
    </row>
    <row r="760" spans="1:26" ht="27.75" customHeight="1">
      <c r="A760" s="92"/>
      <c r="B760" s="106"/>
      <c r="C760" s="93"/>
      <c r="D760" s="93"/>
      <c r="E760" s="93"/>
      <c r="F760" s="93"/>
      <c r="G760" s="93"/>
      <c r="H760" s="93"/>
      <c r="I760" s="93"/>
      <c r="J760" s="93"/>
      <c r="K760" s="93"/>
      <c r="L760" s="92"/>
      <c r="M760" s="92"/>
      <c r="N760" s="92"/>
      <c r="O760" s="92"/>
      <c r="P760" s="92"/>
      <c r="Q760" s="92"/>
      <c r="R760" s="92"/>
      <c r="S760" s="92"/>
      <c r="T760" s="92"/>
      <c r="U760" s="92"/>
      <c r="V760" s="92"/>
      <c r="W760" s="92"/>
      <c r="X760" s="92"/>
      <c r="Y760" s="92"/>
      <c r="Z760" s="92"/>
    </row>
    <row r="761" spans="1:26" ht="27.75" customHeight="1">
      <c r="A761" s="92"/>
      <c r="B761" s="106"/>
      <c r="C761" s="93"/>
      <c r="D761" s="93"/>
      <c r="E761" s="93"/>
      <c r="F761" s="93"/>
      <c r="G761" s="93"/>
      <c r="H761" s="93"/>
      <c r="I761" s="93"/>
      <c r="J761" s="93"/>
      <c r="K761" s="93"/>
      <c r="L761" s="92"/>
      <c r="M761" s="92"/>
      <c r="N761" s="92"/>
      <c r="O761" s="92"/>
      <c r="P761" s="92"/>
      <c r="Q761" s="92"/>
      <c r="R761" s="92"/>
      <c r="S761" s="92"/>
      <c r="T761" s="92"/>
      <c r="U761" s="92"/>
      <c r="V761" s="92"/>
      <c r="W761" s="92"/>
      <c r="X761" s="92"/>
      <c r="Y761" s="92"/>
      <c r="Z761" s="92"/>
    </row>
    <row r="762" spans="1:26" ht="27.75" customHeight="1">
      <c r="A762" s="92"/>
      <c r="B762" s="106"/>
      <c r="C762" s="93"/>
      <c r="D762" s="93"/>
      <c r="E762" s="93"/>
      <c r="F762" s="93"/>
      <c r="G762" s="93"/>
      <c r="H762" s="93"/>
      <c r="I762" s="93"/>
      <c r="J762" s="93"/>
      <c r="K762" s="93"/>
      <c r="L762" s="92"/>
      <c r="M762" s="92"/>
      <c r="N762" s="92"/>
      <c r="O762" s="92"/>
      <c r="P762" s="92"/>
      <c r="Q762" s="92"/>
      <c r="R762" s="92"/>
      <c r="S762" s="92"/>
      <c r="T762" s="92"/>
      <c r="U762" s="92"/>
      <c r="V762" s="92"/>
      <c r="W762" s="92"/>
      <c r="X762" s="92"/>
      <c r="Y762" s="92"/>
      <c r="Z762" s="92"/>
    </row>
    <row r="763" spans="1:26" ht="27.75" customHeight="1">
      <c r="A763" s="92"/>
      <c r="B763" s="106"/>
      <c r="C763" s="93"/>
      <c r="D763" s="93"/>
      <c r="E763" s="93"/>
      <c r="F763" s="93"/>
      <c r="G763" s="93"/>
      <c r="H763" s="93"/>
      <c r="I763" s="93"/>
      <c r="J763" s="93"/>
      <c r="K763" s="93"/>
      <c r="L763" s="92"/>
      <c r="M763" s="92"/>
      <c r="N763" s="92"/>
      <c r="O763" s="92"/>
      <c r="P763" s="92"/>
      <c r="Q763" s="92"/>
      <c r="R763" s="92"/>
      <c r="S763" s="92"/>
      <c r="T763" s="92"/>
      <c r="U763" s="92"/>
      <c r="V763" s="92"/>
      <c r="W763" s="92"/>
      <c r="X763" s="92"/>
      <c r="Y763" s="92"/>
      <c r="Z763" s="92"/>
    </row>
    <row r="764" spans="1:26" ht="27.75" customHeight="1">
      <c r="A764" s="92"/>
      <c r="B764" s="106"/>
      <c r="C764" s="93"/>
      <c r="D764" s="93"/>
      <c r="E764" s="93"/>
      <c r="F764" s="93"/>
      <c r="G764" s="93"/>
      <c r="H764" s="93"/>
      <c r="I764" s="93"/>
      <c r="J764" s="93"/>
      <c r="K764" s="93"/>
      <c r="L764" s="92"/>
      <c r="M764" s="92"/>
      <c r="N764" s="92"/>
      <c r="O764" s="92"/>
      <c r="P764" s="92"/>
      <c r="Q764" s="92"/>
      <c r="R764" s="92"/>
      <c r="S764" s="92"/>
      <c r="T764" s="92"/>
      <c r="U764" s="92"/>
      <c r="V764" s="92"/>
      <c r="W764" s="92"/>
      <c r="X764" s="92"/>
      <c r="Y764" s="92"/>
      <c r="Z764" s="92"/>
    </row>
    <row r="765" spans="1:26" ht="27.75" customHeight="1">
      <c r="A765" s="92"/>
      <c r="B765" s="106"/>
      <c r="C765" s="93"/>
      <c r="D765" s="93"/>
      <c r="E765" s="93"/>
      <c r="F765" s="93"/>
      <c r="G765" s="93"/>
      <c r="H765" s="93"/>
      <c r="I765" s="93"/>
      <c r="J765" s="93"/>
      <c r="K765" s="93"/>
      <c r="L765" s="92"/>
      <c r="M765" s="92"/>
      <c r="N765" s="92"/>
      <c r="O765" s="92"/>
      <c r="P765" s="92"/>
      <c r="Q765" s="92"/>
      <c r="R765" s="92"/>
      <c r="S765" s="92"/>
      <c r="T765" s="92"/>
      <c r="U765" s="92"/>
      <c r="V765" s="92"/>
      <c r="W765" s="92"/>
      <c r="X765" s="92"/>
      <c r="Y765" s="92"/>
      <c r="Z765" s="92"/>
    </row>
    <row r="766" spans="1:26" ht="27.75" customHeight="1">
      <c r="A766" s="92"/>
      <c r="B766" s="106"/>
      <c r="C766" s="93"/>
      <c r="D766" s="93"/>
      <c r="E766" s="93"/>
      <c r="F766" s="93"/>
      <c r="G766" s="93"/>
      <c r="H766" s="93"/>
      <c r="I766" s="93"/>
      <c r="J766" s="93"/>
      <c r="K766" s="93"/>
      <c r="L766" s="92"/>
      <c r="M766" s="92"/>
      <c r="N766" s="92"/>
      <c r="O766" s="92"/>
      <c r="P766" s="92"/>
      <c r="Q766" s="92"/>
      <c r="R766" s="92"/>
      <c r="S766" s="92"/>
      <c r="T766" s="92"/>
      <c r="U766" s="92"/>
      <c r="V766" s="92"/>
      <c r="W766" s="92"/>
      <c r="X766" s="92"/>
      <c r="Y766" s="92"/>
      <c r="Z766" s="92"/>
    </row>
    <row r="767" spans="1:26" ht="27.75" customHeight="1">
      <c r="A767" s="92"/>
      <c r="B767" s="106"/>
      <c r="C767" s="93"/>
      <c r="D767" s="93"/>
      <c r="E767" s="93"/>
      <c r="F767" s="93"/>
      <c r="G767" s="93"/>
      <c r="H767" s="93"/>
      <c r="I767" s="93"/>
      <c r="J767" s="93"/>
      <c r="K767" s="93"/>
      <c r="L767" s="92"/>
      <c r="M767" s="92"/>
      <c r="N767" s="92"/>
      <c r="O767" s="92"/>
      <c r="P767" s="92"/>
      <c r="Q767" s="92"/>
      <c r="R767" s="92"/>
      <c r="S767" s="92"/>
      <c r="T767" s="92"/>
      <c r="U767" s="92"/>
      <c r="V767" s="92"/>
      <c r="W767" s="92"/>
      <c r="X767" s="92"/>
      <c r="Y767" s="92"/>
      <c r="Z767" s="92"/>
    </row>
    <row r="768" spans="1:26" ht="27.75" customHeight="1">
      <c r="A768" s="92"/>
      <c r="B768" s="106"/>
      <c r="C768" s="93"/>
      <c r="D768" s="93"/>
      <c r="E768" s="93"/>
      <c r="F768" s="93"/>
      <c r="G768" s="93"/>
      <c r="H768" s="93"/>
      <c r="I768" s="93"/>
      <c r="J768" s="93"/>
      <c r="K768" s="93"/>
      <c r="L768" s="92"/>
      <c r="M768" s="92"/>
      <c r="N768" s="92"/>
      <c r="O768" s="92"/>
      <c r="P768" s="92"/>
      <c r="Q768" s="92"/>
      <c r="R768" s="92"/>
      <c r="S768" s="92"/>
      <c r="T768" s="92"/>
      <c r="U768" s="92"/>
      <c r="V768" s="92"/>
      <c r="W768" s="92"/>
      <c r="X768" s="92"/>
      <c r="Y768" s="92"/>
      <c r="Z768" s="92"/>
    </row>
    <row r="769" spans="1:26" ht="27.75" customHeight="1">
      <c r="A769" s="92"/>
      <c r="B769" s="106"/>
      <c r="C769" s="93"/>
      <c r="D769" s="93"/>
      <c r="E769" s="93"/>
      <c r="F769" s="93"/>
      <c r="G769" s="93"/>
      <c r="H769" s="93"/>
      <c r="I769" s="93"/>
      <c r="J769" s="93"/>
      <c r="K769" s="93"/>
      <c r="L769" s="92"/>
      <c r="M769" s="92"/>
      <c r="N769" s="92"/>
      <c r="O769" s="92"/>
      <c r="P769" s="92"/>
      <c r="Q769" s="92"/>
      <c r="R769" s="92"/>
      <c r="S769" s="92"/>
      <c r="T769" s="92"/>
      <c r="U769" s="92"/>
      <c r="V769" s="92"/>
      <c r="W769" s="92"/>
      <c r="X769" s="92"/>
      <c r="Y769" s="92"/>
      <c r="Z769" s="92"/>
    </row>
    <row r="770" spans="1:26" ht="27.75" customHeight="1">
      <c r="A770" s="92"/>
      <c r="B770" s="106"/>
      <c r="C770" s="93"/>
      <c r="D770" s="93"/>
      <c r="E770" s="93"/>
      <c r="F770" s="93"/>
      <c r="G770" s="93"/>
      <c r="H770" s="93"/>
      <c r="I770" s="93"/>
      <c r="J770" s="93"/>
      <c r="K770" s="93"/>
      <c r="L770" s="92"/>
      <c r="M770" s="92"/>
      <c r="N770" s="92"/>
      <c r="O770" s="92"/>
      <c r="P770" s="92"/>
      <c r="Q770" s="92"/>
      <c r="R770" s="92"/>
      <c r="S770" s="92"/>
      <c r="T770" s="92"/>
      <c r="U770" s="92"/>
      <c r="V770" s="92"/>
      <c r="W770" s="92"/>
      <c r="X770" s="92"/>
      <c r="Y770" s="92"/>
      <c r="Z770" s="92"/>
    </row>
    <row r="771" spans="1:26" ht="27.75" customHeight="1">
      <c r="A771" s="92"/>
      <c r="B771" s="106"/>
      <c r="C771" s="93"/>
      <c r="D771" s="93"/>
      <c r="E771" s="93"/>
      <c r="F771" s="93"/>
      <c r="G771" s="93"/>
      <c r="H771" s="93"/>
      <c r="I771" s="93"/>
      <c r="J771" s="93"/>
      <c r="K771" s="93"/>
      <c r="L771" s="92"/>
      <c r="M771" s="92"/>
      <c r="N771" s="92"/>
      <c r="O771" s="92"/>
      <c r="P771" s="92"/>
      <c r="Q771" s="92"/>
      <c r="R771" s="92"/>
      <c r="S771" s="92"/>
      <c r="T771" s="92"/>
      <c r="U771" s="92"/>
      <c r="V771" s="92"/>
      <c r="W771" s="92"/>
      <c r="X771" s="92"/>
      <c r="Y771" s="92"/>
      <c r="Z771" s="92"/>
    </row>
    <row r="772" spans="1:26" ht="27.75" customHeight="1">
      <c r="A772" s="92"/>
      <c r="B772" s="106"/>
      <c r="C772" s="93"/>
      <c r="D772" s="93"/>
      <c r="E772" s="93"/>
      <c r="F772" s="93"/>
      <c r="G772" s="93"/>
      <c r="H772" s="93"/>
      <c r="I772" s="93"/>
      <c r="J772" s="93"/>
      <c r="K772" s="93"/>
      <c r="L772" s="92"/>
      <c r="M772" s="92"/>
      <c r="N772" s="92"/>
      <c r="O772" s="92"/>
      <c r="P772" s="92"/>
      <c r="Q772" s="92"/>
      <c r="R772" s="92"/>
      <c r="S772" s="92"/>
      <c r="T772" s="92"/>
      <c r="U772" s="92"/>
      <c r="V772" s="92"/>
      <c r="W772" s="92"/>
      <c r="X772" s="92"/>
      <c r="Y772" s="92"/>
      <c r="Z772" s="92"/>
    </row>
    <row r="773" spans="1:26" ht="27.75" customHeight="1">
      <c r="A773" s="92"/>
      <c r="B773" s="106"/>
      <c r="C773" s="93"/>
      <c r="D773" s="93"/>
      <c r="E773" s="93"/>
      <c r="F773" s="93"/>
      <c r="G773" s="93"/>
      <c r="H773" s="93"/>
      <c r="I773" s="93"/>
      <c r="J773" s="93"/>
      <c r="K773" s="93"/>
      <c r="L773" s="92"/>
      <c r="M773" s="92"/>
      <c r="N773" s="92"/>
      <c r="O773" s="92"/>
      <c r="P773" s="92"/>
      <c r="Q773" s="92"/>
      <c r="R773" s="92"/>
      <c r="S773" s="92"/>
      <c r="T773" s="92"/>
      <c r="U773" s="92"/>
      <c r="V773" s="92"/>
      <c r="W773" s="92"/>
      <c r="X773" s="92"/>
      <c r="Y773" s="92"/>
      <c r="Z773" s="92"/>
    </row>
    <row r="774" spans="1:26" ht="27.75" customHeight="1">
      <c r="A774" s="92"/>
      <c r="B774" s="106"/>
      <c r="C774" s="93"/>
      <c r="D774" s="93"/>
      <c r="E774" s="93"/>
      <c r="F774" s="93"/>
      <c r="G774" s="93"/>
      <c r="H774" s="93"/>
      <c r="I774" s="93"/>
      <c r="J774" s="93"/>
      <c r="K774" s="93"/>
      <c r="L774" s="92"/>
      <c r="M774" s="92"/>
      <c r="N774" s="92"/>
      <c r="O774" s="92"/>
      <c r="P774" s="92"/>
      <c r="Q774" s="92"/>
      <c r="R774" s="92"/>
      <c r="S774" s="92"/>
      <c r="T774" s="92"/>
      <c r="U774" s="92"/>
      <c r="V774" s="92"/>
      <c r="W774" s="92"/>
      <c r="X774" s="92"/>
      <c r="Y774" s="92"/>
      <c r="Z774" s="92"/>
    </row>
    <row r="775" spans="1:26" ht="27.75" customHeight="1">
      <c r="A775" s="92"/>
      <c r="B775" s="106"/>
      <c r="C775" s="93"/>
      <c r="D775" s="93"/>
      <c r="E775" s="93"/>
      <c r="F775" s="93"/>
      <c r="G775" s="93"/>
      <c r="H775" s="93"/>
      <c r="I775" s="93"/>
      <c r="J775" s="93"/>
      <c r="K775" s="93"/>
      <c r="L775" s="92"/>
      <c r="M775" s="92"/>
      <c r="N775" s="92"/>
      <c r="O775" s="92"/>
      <c r="P775" s="92"/>
      <c r="Q775" s="92"/>
      <c r="R775" s="92"/>
      <c r="S775" s="92"/>
      <c r="T775" s="92"/>
      <c r="U775" s="92"/>
      <c r="V775" s="92"/>
      <c r="W775" s="92"/>
      <c r="X775" s="92"/>
      <c r="Y775" s="92"/>
      <c r="Z775" s="92"/>
    </row>
    <row r="776" spans="1:26" ht="27.75" customHeight="1">
      <c r="A776" s="92"/>
      <c r="B776" s="106"/>
      <c r="C776" s="93"/>
      <c r="D776" s="93"/>
      <c r="E776" s="93"/>
      <c r="F776" s="93"/>
      <c r="G776" s="93"/>
      <c r="H776" s="93"/>
      <c r="I776" s="93"/>
      <c r="J776" s="93"/>
      <c r="K776" s="93"/>
      <c r="L776" s="92"/>
      <c r="M776" s="92"/>
      <c r="N776" s="92"/>
      <c r="O776" s="92"/>
      <c r="P776" s="92"/>
      <c r="Q776" s="92"/>
      <c r="R776" s="92"/>
      <c r="S776" s="92"/>
      <c r="T776" s="92"/>
      <c r="U776" s="92"/>
      <c r="V776" s="92"/>
      <c r="W776" s="92"/>
      <c r="X776" s="92"/>
      <c r="Y776" s="92"/>
      <c r="Z776" s="92"/>
    </row>
    <row r="777" spans="1:26" ht="27.75" customHeight="1">
      <c r="A777" s="92"/>
      <c r="B777" s="106"/>
      <c r="C777" s="93"/>
      <c r="D777" s="93"/>
      <c r="E777" s="93"/>
      <c r="F777" s="93"/>
      <c r="G777" s="93"/>
      <c r="H777" s="93"/>
      <c r="I777" s="93"/>
      <c r="J777" s="93"/>
      <c r="K777" s="93"/>
      <c r="L777" s="92"/>
      <c r="M777" s="92"/>
      <c r="N777" s="92"/>
      <c r="O777" s="92"/>
      <c r="P777" s="92"/>
      <c r="Q777" s="92"/>
      <c r="R777" s="92"/>
      <c r="S777" s="92"/>
      <c r="T777" s="92"/>
      <c r="U777" s="92"/>
      <c r="V777" s="92"/>
      <c r="W777" s="92"/>
      <c r="X777" s="92"/>
      <c r="Y777" s="92"/>
      <c r="Z777" s="92"/>
    </row>
    <row r="778" spans="1:26" ht="27.75" customHeight="1">
      <c r="A778" s="92"/>
      <c r="B778" s="106"/>
      <c r="C778" s="93"/>
      <c r="D778" s="93"/>
      <c r="E778" s="93"/>
      <c r="F778" s="93"/>
      <c r="G778" s="93"/>
      <c r="H778" s="93"/>
      <c r="I778" s="93"/>
      <c r="J778" s="93"/>
      <c r="K778" s="93"/>
      <c r="L778" s="92"/>
      <c r="M778" s="92"/>
      <c r="N778" s="92"/>
      <c r="O778" s="92"/>
      <c r="P778" s="92"/>
      <c r="Q778" s="92"/>
      <c r="R778" s="92"/>
      <c r="S778" s="92"/>
      <c r="T778" s="92"/>
      <c r="U778" s="92"/>
      <c r="V778" s="92"/>
      <c r="W778" s="92"/>
      <c r="X778" s="92"/>
      <c r="Y778" s="92"/>
      <c r="Z778" s="92"/>
    </row>
    <row r="779" spans="1:26" ht="27.75" customHeight="1">
      <c r="A779" s="92"/>
      <c r="B779" s="106"/>
      <c r="C779" s="93"/>
      <c r="D779" s="93"/>
      <c r="E779" s="93"/>
      <c r="F779" s="93"/>
      <c r="G779" s="93"/>
      <c r="H779" s="93"/>
      <c r="I779" s="93"/>
      <c r="J779" s="93"/>
      <c r="K779" s="93"/>
      <c r="L779" s="92"/>
      <c r="M779" s="92"/>
      <c r="N779" s="92"/>
      <c r="O779" s="92"/>
      <c r="P779" s="92"/>
      <c r="Q779" s="92"/>
      <c r="R779" s="92"/>
      <c r="S779" s="92"/>
      <c r="T779" s="92"/>
      <c r="U779" s="92"/>
      <c r="V779" s="92"/>
      <c r="W779" s="92"/>
      <c r="X779" s="92"/>
      <c r="Y779" s="92"/>
      <c r="Z779" s="92"/>
    </row>
    <row r="780" spans="1:26" ht="27.75" customHeight="1">
      <c r="A780" s="92"/>
      <c r="B780" s="106"/>
      <c r="C780" s="93"/>
      <c r="D780" s="93"/>
      <c r="E780" s="93"/>
      <c r="F780" s="93"/>
      <c r="G780" s="93"/>
      <c r="H780" s="93"/>
      <c r="I780" s="93"/>
      <c r="J780" s="93"/>
      <c r="K780" s="93"/>
      <c r="L780" s="92"/>
      <c r="M780" s="92"/>
      <c r="N780" s="92"/>
      <c r="O780" s="92"/>
      <c r="P780" s="92"/>
      <c r="Q780" s="92"/>
      <c r="R780" s="92"/>
      <c r="S780" s="92"/>
      <c r="T780" s="92"/>
      <c r="U780" s="92"/>
      <c r="V780" s="92"/>
      <c r="W780" s="92"/>
      <c r="X780" s="92"/>
      <c r="Y780" s="92"/>
      <c r="Z780" s="92"/>
    </row>
    <row r="781" spans="1:26" ht="27.75" customHeight="1">
      <c r="A781" s="92"/>
      <c r="B781" s="106"/>
      <c r="C781" s="93"/>
      <c r="D781" s="93"/>
      <c r="E781" s="93"/>
      <c r="F781" s="93"/>
      <c r="G781" s="93"/>
      <c r="H781" s="93"/>
      <c r="I781" s="93"/>
      <c r="J781" s="93"/>
      <c r="K781" s="93"/>
      <c r="L781" s="92"/>
      <c r="M781" s="92"/>
      <c r="N781" s="92"/>
      <c r="O781" s="92"/>
      <c r="P781" s="92"/>
      <c r="Q781" s="92"/>
      <c r="R781" s="92"/>
      <c r="S781" s="92"/>
      <c r="T781" s="92"/>
      <c r="U781" s="92"/>
      <c r="V781" s="92"/>
      <c r="W781" s="92"/>
      <c r="X781" s="92"/>
      <c r="Y781" s="92"/>
      <c r="Z781" s="92"/>
    </row>
    <row r="782" spans="1:26" ht="27.75" customHeight="1">
      <c r="A782" s="92"/>
      <c r="B782" s="106"/>
      <c r="C782" s="93"/>
      <c r="D782" s="93"/>
      <c r="E782" s="93"/>
      <c r="F782" s="93"/>
      <c r="G782" s="93"/>
      <c r="H782" s="93"/>
      <c r="I782" s="93"/>
      <c r="J782" s="93"/>
      <c r="K782" s="93"/>
      <c r="L782" s="92"/>
      <c r="M782" s="92"/>
      <c r="N782" s="92"/>
      <c r="O782" s="92"/>
      <c r="P782" s="92"/>
      <c r="Q782" s="92"/>
      <c r="R782" s="92"/>
      <c r="S782" s="92"/>
      <c r="T782" s="92"/>
      <c r="U782" s="92"/>
      <c r="V782" s="92"/>
      <c r="W782" s="92"/>
      <c r="X782" s="92"/>
      <c r="Y782" s="92"/>
      <c r="Z782" s="92"/>
    </row>
    <row r="783" spans="1:26" ht="27.75" customHeight="1">
      <c r="A783" s="92"/>
      <c r="B783" s="106"/>
      <c r="C783" s="93"/>
      <c r="D783" s="93"/>
      <c r="E783" s="93"/>
      <c r="F783" s="93"/>
      <c r="G783" s="93"/>
      <c r="H783" s="93"/>
      <c r="I783" s="93"/>
      <c r="J783" s="93"/>
      <c r="K783" s="93"/>
      <c r="L783" s="92"/>
      <c r="M783" s="92"/>
      <c r="N783" s="92"/>
      <c r="O783" s="92"/>
      <c r="P783" s="92"/>
      <c r="Q783" s="92"/>
      <c r="R783" s="92"/>
      <c r="S783" s="92"/>
      <c r="T783" s="92"/>
      <c r="U783" s="92"/>
      <c r="V783" s="92"/>
      <c r="W783" s="92"/>
      <c r="X783" s="92"/>
      <c r="Y783" s="92"/>
      <c r="Z783" s="92"/>
    </row>
    <row r="784" spans="1:26" ht="27.75" customHeight="1">
      <c r="A784" s="92"/>
      <c r="B784" s="106"/>
      <c r="C784" s="93"/>
      <c r="D784" s="93"/>
      <c r="E784" s="93"/>
      <c r="F784" s="93"/>
      <c r="G784" s="93"/>
      <c r="H784" s="93"/>
      <c r="I784" s="93"/>
      <c r="J784" s="93"/>
      <c r="K784" s="93"/>
      <c r="L784" s="92"/>
      <c r="M784" s="92"/>
      <c r="N784" s="92"/>
      <c r="O784" s="92"/>
      <c r="P784" s="92"/>
      <c r="Q784" s="92"/>
      <c r="R784" s="92"/>
      <c r="S784" s="92"/>
      <c r="T784" s="92"/>
      <c r="U784" s="92"/>
      <c r="V784" s="92"/>
      <c r="W784" s="92"/>
      <c r="X784" s="92"/>
      <c r="Y784" s="92"/>
      <c r="Z784" s="92"/>
    </row>
    <row r="785" spans="1:26" ht="27.75" customHeight="1">
      <c r="A785" s="92"/>
      <c r="B785" s="106"/>
      <c r="C785" s="93"/>
      <c r="D785" s="93"/>
      <c r="E785" s="93"/>
      <c r="F785" s="93"/>
      <c r="G785" s="93"/>
      <c r="H785" s="93"/>
      <c r="I785" s="93"/>
      <c r="J785" s="93"/>
      <c r="K785" s="93"/>
      <c r="L785" s="92"/>
      <c r="M785" s="92"/>
      <c r="N785" s="92"/>
      <c r="O785" s="92"/>
      <c r="P785" s="92"/>
      <c r="Q785" s="92"/>
      <c r="R785" s="92"/>
      <c r="S785" s="92"/>
      <c r="T785" s="92"/>
      <c r="U785" s="92"/>
      <c r="V785" s="92"/>
      <c r="W785" s="92"/>
      <c r="X785" s="92"/>
      <c r="Y785" s="92"/>
      <c r="Z785" s="92"/>
    </row>
    <row r="786" spans="1:26" ht="27.75" customHeight="1">
      <c r="A786" s="92"/>
      <c r="B786" s="106"/>
      <c r="C786" s="93"/>
      <c r="D786" s="93"/>
      <c r="E786" s="93"/>
      <c r="F786" s="93"/>
      <c r="G786" s="93"/>
      <c r="H786" s="93"/>
      <c r="I786" s="93"/>
      <c r="J786" s="93"/>
      <c r="K786" s="93"/>
      <c r="L786" s="92"/>
      <c r="M786" s="92"/>
      <c r="N786" s="92"/>
      <c r="O786" s="92"/>
      <c r="P786" s="92"/>
      <c r="Q786" s="92"/>
      <c r="R786" s="92"/>
      <c r="S786" s="92"/>
      <c r="T786" s="92"/>
      <c r="U786" s="92"/>
      <c r="V786" s="92"/>
      <c r="W786" s="92"/>
      <c r="X786" s="92"/>
      <c r="Y786" s="92"/>
      <c r="Z786" s="92"/>
    </row>
    <row r="787" spans="1:26" ht="27.75" customHeight="1">
      <c r="A787" s="92"/>
      <c r="B787" s="106"/>
      <c r="C787" s="93"/>
      <c r="D787" s="93"/>
      <c r="E787" s="93"/>
      <c r="F787" s="93"/>
      <c r="G787" s="93"/>
      <c r="H787" s="93"/>
      <c r="I787" s="93"/>
      <c r="J787" s="93"/>
      <c r="K787" s="93"/>
      <c r="L787" s="92"/>
      <c r="M787" s="92"/>
      <c r="N787" s="92"/>
      <c r="O787" s="92"/>
      <c r="P787" s="92"/>
      <c r="Q787" s="92"/>
      <c r="R787" s="92"/>
      <c r="S787" s="92"/>
      <c r="T787" s="92"/>
      <c r="U787" s="92"/>
      <c r="V787" s="92"/>
      <c r="W787" s="92"/>
      <c r="X787" s="92"/>
      <c r="Y787" s="92"/>
      <c r="Z787" s="92"/>
    </row>
    <row r="788" spans="1:26" ht="27.75" customHeight="1">
      <c r="A788" s="92"/>
      <c r="B788" s="106"/>
      <c r="C788" s="93"/>
      <c r="D788" s="93"/>
      <c r="E788" s="93"/>
      <c r="F788" s="93"/>
      <c r="G788" s="93"/>
      <c r="H788" s="93"/>
      <c r="I788" s="93"/>
      <c r="J788" s="93"/>
      <c r="K788" s="93"/>
      <c r="L788" s="92"/>
      <c r="M788" s="92"/>
      <c r="N788" s="92"/>
      <c r="O788" s="92"/>
      <c r="P788" s="92"/>
      <c r="Q788" s="92"/>
      <c r="R788" s="92"/>
      <c r="S788" s="92"/>
      <c r="T788" s="92"/>
      <c r="U788" s="92"/>
      <c r="V788" s="92"/>
      <c r="W788" s="92"/>
      <c r="X788" s="92"/>
      <c r="Y788" s="92"/>
      <c r="Z788" s="92"/>
    </row>
    <row r="789" spans="1:26" ht="27.75" customHeight="1">
      <c r="A789" s="92"/>
      <c r="B789" s="106"/>
      <c r="C789" s="93"/>
      <c r="D789" s="93"/>
      <c r="E789" s="93"/>
      <c r="F789" s="93"/>
      <c r="G789" s="93"/>
      <c r="H789" s="93"/>
      <c r="I789" s="93"/>
      <c r="J789" s="93"/>
      <c r="K789" s="93"/>
      <c r="L789" s="92"/>
      <c r="M789" s="92"/>
      <c r="N789" s="92"/>
      <c r="O789" s="92"/>
      <c r="P789" s="92"/>
      <c r="Q789" s="92"/>
      <c r="R789" s="92"/>
      <c r="S789" s="92"/>
      <c r="T789" s="92"/>
      <c r="U789" s="92"/>
      <c r="V789" s="92"/>
      <c r="W789" s="92"/>
      <c r="X789" s="92"/>
      <c r="Y789" s="92"/>
      <c r="Z789" s="92"/>
    </row>
    <row r="790" spans="1:26" ht="27.75" customHeight="1">
      <c r="A790" s="92"/>
      <c r="B790" s="106"/>
      <c r="C790" s="93"/>
      <c r="D790" s="93"/>
      <c r="E790" s="93"/>
      <c r="F790" s="93"/>
      <c r="G790" s="93"/>
      <c r="H790" s="93"/>
      <c r="I790" s="93"/>
      <c r="J790" s="93"/>
      <c r="K790" s="93"/>
      <c r="L790" s="92"/>
      <c r="M790" s="92"/>
      <c r="N790" s="92"/>
      <c r="O790" s="92"/>
      <c r="P790" s="92"/>
      <c r="Q790" s="92"/>
      <c r="R790" s="92"/>
      <c r="S790" s="92"/>
      <c r="T790" s="92"/>
      <c r="U790" s="92"/>
      <c r="V790" s="92"/>
      <c r="W790" s="92"/>
      <c r="X790" s="92"/>
      <c r="Y790" s="92"/>
      <c r="Z790" s="92"/>
    </row>
    <row r="791" spans="1:26" ht="27.75" customHeight="1">
      <c r="A791" s="92"/>
      <c r="B791" s="106"/>
      <c r="C791" s="93"/>
      <c r="D791" s="93"/>
      <c r="E791" s="93"/>
      <c r="F791" s="93"/>
      <c r="G791" s="93"/>
      <c r="H791" s="93"/>
      <c r="I791" s="93"/>
      <c r="J791" s="93"/>
      <c r="K791" s="93"/>
      <c r="L791" s="92"/>
      <c r="M791" s="92"/>
      <c r="N791" s="92"/>
      <c r="O791" s="92"/>
      <c r="P791" s="92"/>
      <c r="Q791" s="92"/>
      <c r="R791" s="92"/>
      <c r="S791" s="92"/>
      <c r="T791" s="92"/>
      <c r="U791" s="92"/>
      <c r="V791" s="92"/>
      <c r="W791" s="92"/>
      <c r="X791" s="92"/>
      <c r="Y791" s="92"/>
      <c r="Z791" s="92"/>
    </row>
    <row r="792" spans="1:26" ht="27.75" customHeight="1">
      <c r="A792" s="92"/>
      <c r="B792" s="106"/>
      <c r="C792" s="93"/>
      <c r="D792" s="93"/>
      <c r="E792" s="93"/>
      <c r="F792" s="93"/>
      <c r="G792" s="93"/>
      <c r="H792" s="93"/>
      <c r="I792" s="93"/>
      <c r="J792" s="93"/>
      <c r="K792" s="93"/>
      <c r="L792" s="92"/>
      <c r="M792" s="92"/>
      <c r="N792" s="92"/>
      <c r="O792" s="92"/>
      <c r="P792" s="92"/>
      <c r="Q792" s="92"/>
      <c r="R792" s="92"/>
      <c r="S792" s="92"/>
      <c r="T792" s="92"/>
      <c r="U792" s="92"/>
      <c r="V792" s="92"/>
      <c r="W792" s="92"/>
      <c r="X792" s="92"/>
      <c r="Y792" s="92"/>
      <c r="Z792" s="92"/>
    </row>
    <row r="793" spans="1:26" ht="27.75" customHeight="1">
      <c r="A793" s="92"/>
      <c r="B793" s="106"/>
      <c r="C793" s="93"/>
      <c r="D793" s="93"/>
      <c r="E793" s="93"/>
      <c r="F793" s="93"/>
      <c r="G793" s="93"/>
      <c r="H793" s="93"/>
      <c r="I793" s="93"/>
      <c r="J793" s="93"/>
      <c r="K793" s="93"/>
      <c r="L793" s="92"/>
      <c r="M793" s="92"/>
      <c r="N793" s="92"/>
      <c r="O793" s="92"/>
      <c r="P793" s="92"/>
      <c r="Q793" s="92"/>
      <c r="R793" s="92"/>
      <c r="S793" s="92"/>
      <c r="T793" s="92"/>
      <c r="U793" s="92"/>
      <c r="V793" s="92"/>
      <c r="W793" s="92"/>
      <c r="X793" s="92"/>
      <c r="Y793" s="92"/>
      <c r="Z793" s="92"/>
    </row>
    <row r="794" spans="1:26" ht="27.75" customHeight="1">
      <c r="A794" s="92"/>
      <c r="B794" s="106"/>
      <c r="C794" s="93"/>
      <c r="D794" s="93"/>
      <c r="E794" s="93"/>
      <c r="F794" s="93"/>
      <c r="G794" s="93"/>
      <c r="H794" s="93"/>
      <c r="I794" s="93"/>
      <c r="J794" s="93"/>
      <c r="K794" s="93"/>
      <c r="L794" s="92"/>
      <c r="M794" s="92"/>
      <c r="N794" s="92"/>
      <c r="O794" s="92"/>
      <c r="P794" s="92"/>
      <c r="Q794" s="92"/>
      <c r="R794" s="92"/>
      <c r="S794" s="92"/>
      <c r="T794" s="92"/>
      <c r="U794" s="92"/>
      <c r="V794" s="92"/>
      <c r="W794" s="92"/>
      <c r="X794" s="92"/>
      <c r="Y794" s="92"/>
      <c r="Z794" s="92"/>
    </row>
    <row r="795" spans="1:26" ht="27.75" customHeight="1">
      <c r="A795" s="92"/>
      <c r="B795" s="106"/>
      <c r="C795" s="93"/>
      <c r="D795" s="93"/>
      <c r="E795" s="93"/>
      <c r="F795" s="93"/>
      <c r="G795" s="93"/>
      <c r="H795" s="93"/>
      <c r="I795" s="93"/>
      <c r="J795" s="93"/>
      <c r="K795" s="93"/>
      <c r="L795" s="92"/>
      <c r="M795" s="92"/>
      <c r="N795" s="92"/>
      <c r="O795" s="92"/>
      <c r="P795" s="92"/>
      <c r="Q795" s="92"/>
      <c r="R795" s="92"/>
      <c r="S795" s="92"/>
      <c r="T795" s="92"/>
      <c r="U795" s="92"/>
      <c r="V795" s="92"/>
      <c r="W795" s="92"/>
      <c r="X795" s="92"/>
      <c r="Y795" s="92"/>
      <c r="Z795" s="92"/>
    </row>
    <row r="796" spans="1:26" ht="27.75" customHeight="1">
      <c r="A796" s="92"/>
      <c r="B796" s="106"/>
      <c r="C796" s="93"/>
      <c r="D796" s="93"/>
      <c r="E796" s="93"/>
      <c r="F796" s="93"/>
      <c r="G796" s="93"/>
      <c r="H796" s="93"/>
      <c r="I796" s="93"/>
      <c r="J796" s="93"/>
      <c r="K796" s="93"/>
      <c r="L796" s="92"/>
      <c r="M796" s="92"/>
      <c r="N796" s="92"/>
      <c r="O796" s="92"/>
      <c r="P796" s="92"/>
      <c r="Q796" s="92"/>
      <c r="R796" s="92"/>
      <c r="S796" s="92"/>
      <c r="T796" s="92"/>
      <c r="U796" s="92"/>
      <c r="V796" s="92"/>
      <c r="W796" s="92"/>
      <c r="X796" s="92"/>
      <c r="Y796" s="92"/>
      <c r="Z796" s="92"/>
    </row>
    <row r="797" spans="1:26" ht="27.75" customHeight="1">
      <c r="A797" s="92"/>
      <c r="B797" s="106"/>
      <c r="C797" s="93"/>
      <c r="D797" s="93"/>
      <c r="E797" s="93"/>
      <c r="F797" s="93"/>
      <c r="G797" s="93"/>
      <c r="H797" s="93"/>
      <c r="I797" s="93"/>
      <c r="J797" s="93"/>
      <c r="K797" s="93"/>
      <c r="L797" s="92"/>
      <c r="M797" s="92"/>
      <c r="N797" s="92"/>
      <c r="O797" s="92"/>
      <c r="P797" s="92"/>
      <c r="Q797" s="92"/>
      <c r="R797" s="92"/>
      <c r="S797" s="92"/>
      <c r="T797" s="92"/>
      <c r="U797" s="92"/>
      <c r="V797" s="92"/>
      <c r="W797" s="92"/>
      <c r="X797" s="92"/>
      <c r="Y797" s="92"/>
      <c r="Z797" s="92"/>
    </row>
    <row r="798" spans="1:26" ht="27.75" customHeight="1">
      <c r="A798" s="92"/>
      <c r="B798" s="106"/>
      <c r="C798" s="93"/>
      <c r="D798" s="93"/>
      <c r="E798" s="93"/>
      <c r="F798" s="93"/>
      <c r="G798" s="93"/>
      <c r="H798" s="93"/>
      <c r="I798" s="93"/>
      <c r="J798" s="93"/>
      <c r="K798" s="93"/>
      <c r="L798" s="92"/>
      <c r="M798" s="92"/>
      <c r="N798" s="92"/>
      <c r="O798" s="92"/>
      <c r="P798" s="92"/>
      <c r="Q798" s="92"/>
      <c r="R798" s="92"/>
      <c r="S798" s="92"/>
      <c r="T798" s="92"/>
      <c r="U798" s="92"/>
      <c r="V798" s="92"/>
      <c r="W798" s="92"/>
      <c r="X798" s="92"/>
      <c r="Y798" s="92"/>
      <c r="Z798" s="92"/>
    </row>
    <row r="799" spans="1:26" ht="27.75" customHeight="1">
      <c r="A799" s="92"/>
      <c r="B799" s="106"/>
      <c r="C799" s="93"/>
      <c r="D799" s="93"/>
      <c r="E799" s="93"/>
      <c r="F799" s="93"/>
      <c r="G799" s="93"/>
      <c r="H799" s="93"/>
      <c r="I799" s="93"/>
      <c r="J799" s="93"/>
      <c r="K799" s="93"/>
      <c r="L799" s="92"/>
      <c r="M799" s="92"/>
      <c r="N799" s="92"/>
      <c r="O799" s="92"/>
      <c r="P799" s="92"/>
      <c r="Q799" s="92"/>
      <c r="R799" s="92"/>
      <c r="S799" s="92"/>
      <c r="T799" s="92"/>
      <c r="U799" s="92"/>
      <c r="V799" s="92"/>
      <c r="W799" s="92"/>
      <c r="X799" s="92"/>
      <c r="Y799" s="92"/>
      <c r="Z799" s="92"/>
    </row>
    <row r="800" spans="1:26" ht="27.75" customHeight="1">
      <c r="A800" s="92"/>
      <c r="B800" s="106"/>
      <c r="C800" s="93"/>
      <c r="D800" s="93"/>
      <c r="E800" s="93"/>
      <c r="F800" s="93"/>
      <c r="G800" s="93"/>
      <c r="H800" s="93"/>
      <c r="I800" s="93"/>
      <c r="J800" s="93"/>
      <c r="K800" s="93"/>
      <c r="L800" s="92"/>
      <c r="M800" s="92"/>
      <c r="N800" s="92"/>
      <c r="O800" s="92"/>
      <c r="P800" s="92"/>
      <c r="Q800" s="92"/>
      <c r="R800" s="92"/>
      <c r="S800" s="92"/>
      <c r="T800" s="92"/>
      <c r="U800" s="92"/>
      <c r="V800" s="92"/>
      <c r="W800" s="92"/>
      <c r="X800" s="92"/>
      <c r="Y800" s="92"/>
      <c r="Z800" s="92"/>
    </row>
    <row r="801" spans="1:26" ht="27.75" customHeight="1">
      <c r="A801" s="92"/>
      <c r="B801" s="106"/>
      <c r="C801" s="93"/>
      <c r="D801" s="93"/>
      <c r="E801" s="93"/>
      <c r="F801" s="93"/>
      <c r="G801" s="93"/>
      <c r="H801" s="93"/>
      <c r="I801" s="93"/>
      <c r="J801" s="93"/>
      <c r="K801" s="93"/>
      <c r="L801" s="92"/>
      <c r="M801" s="92"/>
      <c r="N801" s="92"/>
      <c r="O801" s="92"/>
      <c r="P801" s="92"/>
      <c r="Q801" s="92"/>
      <c r="R801" s="92"/>
      <c r="S801" s="92"/>
      <c r="T801" s="92"/>
      <c r="U801" s="92"/>
      <c r="V801" s="92"/>
      <c r="W801" s="92"/>
      <c r="X801" s="92"/>
      <c r="Y801" s="92"/>
      <c r="Z801" s="92"/>
    </row>
    <row r="802" spans="1:26" ht="27.75" customHeight="1">
      <c r="A802" s="92"/>
      <c r="B802" s="106"/>
      <c r="C802" s="93"/>
      <c r="D802" s="93"/>
      <c r="E802" s="93"/>
      <c r="F802" s="93"/>
      <c r="G802" s="93"/>
      <c r="H802" s="93"/>
      <c r="I802" s="93"/>
      <c r="J802" s="93"/>
      <c r="K802" s="93"/>
      <c r="L802" s="92"/>
      <c r="M802" s="92"/>
      <c r="N802" s="92"/>
      <c r="O802" s="92"/>
      <c r="P802" s="92"/>
      <c r="Q802" s="92"/>
      <c r="R802" s="92"/>
      <c r="S802" s="92"/>
      <c r="T802" s="92"/>
      <c r="U802" s="92"/>
      <c r="V802" s="92"/>
      <c r="W802" s="92"/>
      <c r="X802" s="92"/>
      <c r="Y802" s="92"/>
      <c r="Z802" s="92"/>
    </row>
    <row r="803" spans="1:26" ht="27.75" customHeight="1">
      <c r="A803" s="92"/>
      <c r="B803" s="106"/>
      <c r="C803" s="93"/>
      <c r="D803" s="93"/>
      <c r="E803" s="93"/>
      <c r="F803" s="93"/>
      <c r="G803" s="93"/>
      <c r="H803" s="93"/>
      <c r="I803" s="93"/>
      <c r="J803" s="93"/>
      <c r="K803" s="93"/>
      <c r="L803" s="92"/>
      <c r="M803" s="92"/>
      <c r="N803" s="92"/>
      <c r="O803" s="92"/>
      <c r="P803" s="92"/>
      <c r="Q803" s="92"/>
      <c r="R803" s="92"/>
      <c r="S803" s="92"/>
      <c r="T803" s="92"/>
      <c r="U803" s="92"/>
      <c r="V803" s="92"/>
      <c r="W803" s="92"/>
      <c r="X803" s="92"/>
      <c r="Y803" s="92"/>
      <c r="Z803" s="92"/>
    </row>
    <row r="804" spans="1:26" ht="27.75" customHeight="1">
      <c r="A804" s="92"/>
      <c r="B804" s="106"/>
      <c r="C804" s="93"/>
      <c r="D804" s="93"/>
      <c r="E804" s="93"/>
      <c r="F804" s="93"/>
      <c r="G804" s="93"/>
      <c r="H804" s="93"/>
      <c r="I804" s="93"/>
      <c r="J804" s="93"/>
      <c r="K804" s="93"/>
      <c r="L804" s="92"/>
      <c r="M804" s="92"/>
      <c r="N804" s="92"/>
      <c r="O804" s="92"/>
      <c r="P804" s="92"/>
      <c r="Q804" s="92"/>
      <c r="R804" s="92"/>
      <c r="S804" s="92"/>
      <c r="T804" s="92"/>
      <c r="U804" s="92"/>
      <c r="V804" s="92"/>
      <c r="W804" s="92"/>
      <c r="X804" s="92"/>
      <c r="Y804" s="92"/>
      <c r="Z804" s="92"/>
    </row>
    <row r="805" spans="1:26" ht="27.75" customHeight="1">
      <c r="A805" s="92"/>
      <c r="B805" s="106"/>
      <c r="C805" s="93"/>
      <c r="D805" s="93"/>
      <c r="E805" s="93"/>
      <c r="F805" s="93"/>
      <c r="G805" s="93"/>
      <c r="H805" s="93"/>
      <c r="I805" s="93"/>
      <c r="J805" s="93"/>
      <c r="K805" s="93"/>
      <c r="L805" s="92"/>
      <c r="M805" s="92"/>
      <c r="N805" s="92"/>
      <c r="O805" s="92"/>
      <c r="P805" s="92"/>
      <c r="Q805" s="92"/>
      <c r="R805" s="92"/>
      <c r="S805" s="92"/>
      <c r="T805" s="92"/>
      <c r="U805" s="92"/>
      <c r="V805" s="92"/>
      <c r="W805" s="92"/>
      <c r="X805" s="92"/>
      <c r="Y805" s="92"/>
      <c r="Z805" s="92"/>
    </row>
    <row r="806" spans="1:26" ht="27.75" customHeight="1">
      <c r="A806" s="92"/>
      <c r="B806" s="106"/>
      <c r="C806" s="93"/>
      <c r="D806" s="93"/>
      <c r="E806" s="93"/>
      <c r="F806" s="93"/>
      <c r="G806" s="93"/>
      <c r="H806" s="93"/>
      <c r="I806" s="93"/>
      <c r="J806" s="93"/>
      <c r="K806" s="93"/>
      <c r="L806" s="92"/>
      <c r="M806" s="92"/>
      <c r="N806" s="92"/>
      <c r="O806" s="92"/>
      <c r="P806" s="92"/>
      <c r="Q806" s="92"/>
      <c r="R806" s="92"/>
      <c r="S806" s="92"/>
      <c r="T806" s="92"/>
      <c r="U806" s="92"/>
      <c r="V806" s="92"/>
      <c r="W806" s="92"/>
      <c r="X806" s="92"/>
      <c r="Y806" s="92"/>
      <c r="Z806" s="92"/>
    </row>
    <row r="807" spans="1:26" ht="27.75" customHeight="1">
      <c r="A807" s="92"/>
      <c r="B807" s="106"/>
      <c r="C807" s="93"/>
      <c r="D807" s="93"/>
      <c r="E807" s="93"/>
      <c r="F807" s="93"/>
      <c r="G807" s="93"/>
      <c r="H807" s="93"/>
      <c r="I807" s="93"/>
      <c r="J807" s="93"/>
      <c r="K807" s="93"/>
      <c r="L807" s="92"/>
      <c r="M807" s="92"/>
      <c r="N807" s="92"/>
      <c r="O807" s="92"/>
      <c r="P807" s="92"/>
      <c r="Q807" s="92"/>
      <c r="R807" s="92"/>
      <c r="S807" s="92"/>
      <c r="T807" s="92"/>
      <c r="U807" s="92"/>
      <c r="V807" s="92"/>
      <c r="W807" s="92"/>
      <c r="X807" s="92"/>
      <c r="Y807" s="92"/>
      <c r="Z807" s="92"/>
    </row>
    <row r="808" spans="1:26" ht="27.75" customHeight="1">
      <c r="A808" s="92"/>
      <c r="B808" s="106"/>
      <c r="C808" s="93"/>
      <c r="D808" s="93"/>
      <c r="E808" s="93"/>
      <c r="F808" s="93"/>
      <c r="G808" s="93"/>
      <c r="H808" s="93"/>
      <c r="I808" s="93"/>
      <c r="J808" s="93"/>
      <c r="K808" s="93"/>
      <c r="L808" s="92"/>
      <c r="M808" s="92"/>
      <c r="N808" s="92"/>
      <c r="O808" s="92"/>
      <c r="P808" s="92"/>
      <c r="Q808" s="92"/>
      <c r="R808" s="92"/>
      <c r="S808" s="92"/>
      <c r="T808" s="92"/>
      <c r="U808" s="92"/>
      <c r="V808" s="92"/>
      <c r="W808" s="92"/>
      <c r="X808" s="92"/>
      <c r="Y808" s="92"/>
      <c r="Z808" s="92"/>
    </row>
    <row r="809" spans="1:26" ht="27.75" customHeight="1">
      <c r="A809" s="92"/>
      <c r="B809" s="106"/>
      <c r="C809" s="93"/>
      <c r="D809" s="93"/>
      <c r="E809" s="93"/>
      <c r="F809" s="93"/>
      <c r="G809" s="93"/>
      <c r="H809" s="93"/>
      <c r="I809" s="93"/>
      <c r="J809" s="93"/>
      <c r="K809" s="93"/>
      <c r="L809" s="92"/>
      <c r="M809" s="92"/>
      <c r="N809" s="92"/>
      <c r="O809" s="92"/>
      <c r="P809" s="92"/>
      <c r="Q809" s="92"/>
      <c r="R809" s="92"/>
      <c r="S809" s="92"/>
      <c r="T809" s="92"/>
      <c r="U809" s="92"/>
      <c r="V809" s="92"/>
      <c r="W809" s="92"/>
      <c r="X809" s="92"/>
      <c r="Y809" s="92"/>
      <c r="Z809" s="92"/>
    </row>
    <row r="810" spans="1:26" ht="27.75" customHeight="1">
      <c r="A810" s="92"/>
      <c r="B810" s="106"/>
      <c r="C810" s="93"/>
      <c r="D810" s="93"/>
      <c r="E810" s="93"/>
      <c r="F810" s="93"/>
      <c r="G810" s="93"/>
      <c r="H810" s="93"/>
      <c r="I810" s="93"/>
      <c r="J810" s="93"/>
      <c r="K810" s="93"/>
      <c r="L810" s="92"/>
      <c r="M810" s="92"/>
      <c r="N810" s="92"/>
      <c r="O810" s="92"/>
      <c r="P810" s="92"/>
      <c r="Q810" s="92"/>
      <c r="R810" s="92"/>
      <c r="S810" s="92"/>
      <c r="T810" s="92"/>
      <c r="U810" s="92"/>
      <c r="V810" s="92"/>
      <c r="W810" s="92"/>
      <c r="X810" s="92"/>
      <c r="Y810" s="92"/>
      <c r="Z810" s="92"/>
    </row>
    <row r="811" spans="1:26" ht="27.75" customHeight="1">
      <c r="A811" s="92"/>
      <c r="B811" s="106"/>
      <c r="C811" s="93"/>
      <c r="D811" s="93"/>
      <c r="E811" s="93"/>
      <c r="F811" s="93"/>
      <c r="G811" s="93"/>
      <c r="H811" s="93"/>
      <c r="I811" s="93"/>
      <c r="J811" s="93"/>
      <c r="K811" s="93"/>
      <c r="L811" s="92"/>
      <c r="M811" s="92"/>
      <c r="N811" s="92"/>
      <c r="O811" s="92"/>
      <c r="P811" s="92"/>
      <c r="Q811" s="92"/>
      <c r="R811" s="92"/>
      <c r="S811" s="92"/>
      <c r="T811" s="92"/>
      <c r="U811" s="92"/>
      <c r="V811" s="92"/>
      <c r="W811" s="92"/>
      <c r="X811" s="92"/>
      <c r="Y811" s="92"/>
      <c r="Z811" s="92"/>
    </row>
    <row r="812" spans="1:26" ht="27.75" customHeight="1">
      <c r="A812" s="92"/>
      <c r="B812" s="106"/>
      <c r="C812" s="93"/>
      <c r="D812" s="93"/>
      <c r="E812" s="93"/>
      <c r="F812" s="93"/>
      <c r="G812" s="93"/>
      <c r="H812" s="93"/>
      <c r="I812" s="93"/>
      <c r="J812" s="93"/>
      <c r="K812" s="93"/>
      <c r="L812" s="92"/>
      <c r="M812" s="92"/>
      <c r="N812" s="92"/>
      <c r="O812" s="92"/>
      <c r="P812" s="92"/>
      <c r="Q812" s="92"/>
      <c r="R812" s="92"/>
      <c r="S812" s="92"/>
      <c r="T812" s="92"/>
      <c r="U812" s="92"/>
      <c r="V812" s="92"/>
      <c r="W812" s="92"/>
      <c r="X812" s="92"/>
      <c r="Y812" s="92"/>
      <c r="Z812" s="92"/>
    </row>
    <row r="813" spans="1:26" ht="27.75" customHeight="1">
      <c r="A813" s="92"/>
      <c r="B813" s="106"/>
      <c r="C813" s="93"/>
      <c r="D813" s="93"/>
      <c r="E813" s="93"/>
      <c r="F813" s="93"/>
      <c r="G813" s="93"/>
      <c r="H813" s="93"/>
      <c r="I813" s="93"/>
      <c r="J813" s="93"/>
      <c r="K813" s="93"/>
      <c r="L813" s="92"/>
      <c r="M813" s="92"/>
      <c r="N813" s="92"/>
      <c r="O813" s="92"/>
      <c r="P813" s="92"/>
      <c r="Q813" s="92"/>
      <c r="R813" s="92"/>
      <c r="S813" s="92"/>
      <c r="T813" s="92"/>
      <c r="U813" s="92"/>
      <c r="V813" s="92"/>
      <c r="W813" s="92"/>
      <c r="X813" s="92"/>
      <c r="Y813" s="92"/>
      <c r="Z813" s="92"/>
    </row>
    <row r="814" spans="1:26" ht="27.75" customHeight="1">
      <c r="A814" s="92"/>
      <c r="B814" s="106"/>
      <c r="C814" s="93"/>
      <c r="D814" s="93"/>
      <c r="E814" s="93"/>
      <c r="F814" s="93"/>
      <c r="G814" s="93"/>
      <c r="H814" s="93"/>
      <c r="I814" s="93"/>
      <c r="J814" s="93"/>
      <c r="K814" s="93"/>
      <c r="L814" s="92"/>
      <c r="M814" s="92"/>
      <c r="N814" s="92"/>
      <c r="O814" s="92"/>
      <c r="P814" s="92"/>
      <c r="Q814" s="92"/>
      <c r="R814" s="92"/>
      <c r="S814" s="92"/>
      <c r="T814" s="92"/>
      <c r="U814" s="92"/>
      <c r="V814" s="92"/>
      <c r="W814" s="92"/>
      <c r="X814" s="92"/>
      <c r="Y814" s="92"/>
      <c r="Z814" s="92"/>
    </row>
    <row r="815" spans="1:26" ht="27.75" customHeight="1">
      <c r="A815" s="92"/>
      <c r="B815" s="106"/>
      <c r="C815" s="93"/>
      <c r="D815" s="93"/>
      <c r="E815" s="93"/>
      <c r="F815" s="93"/>
      <c r="G815" s="93"/>
      <c r="H815" s="93"/>
      <c r="I815" s="93"/>
      <c r="J815" s="93"/>
      <c r="K815" s="93"/>
      <c r="L815" s="92"/>
      <c r="M815" s="92"/>
      <c r="N815" s="92"/>
      <c r="O815" s="92"/>
      <c r="P815" s="92"/>
      <c r="Q815" s="92"/>
      <c r="R815" s="92"/>
      <c r="S815" s="92"/>
      <c r="T815" s="92"/>
      <c r="U815" s="92"/>
      <c r="V815" s="92"/>
      <c r="W815" s="92"/>
      <c r="X815" s="92"/>
      <c r="Y815" s="92"/>
      <c r="Z815" s="92"/>
    </row>
    <row r="816" spans="1:26" ht="27.75" customHeight="1">
      <c r="A816" s="92"/>
      <c r="B816" s="106"/>
      <c r="C816" s="93"/>
      <c r="D816" s="93"/>
      <c r="E816" s="93"/>
      <c r="F816" s="93"/>
      <c r="G816" s="93"/>
      <c r="H816" s="93"/>
      <c r="I816" s="93"/>
      <c r="J816" s="93"/>
      <c r="K816" s="93"/>
      <c r="L816" s="92"/>
      <c r="M816" s="92"/>
      <c r="N816" s="92"/>
      <c r="O816" s="92"/>
      <c r="P816" s="92"/>
      <c r="Q816" s="92"/>
      <c r="R816" s="92"/>
      <c r="S816" s="92"/>
      <c r="T816" s="92"/>
      <c r="U816" s="92"/>
      <c r="V816" s="92"/>
      <c r="W816" s="92"/>
      <c r="X816" s="92"/>
      <c r="Y816" s="92"/>
      <c r="Z816" s="92"/>
    </row>
    <row r="817" spans="1:26" ht="27.75" customHeight="1">
      <c r="A817" s="92"/>
      <c r="B817" s="106"/>
      <c r="C817" s="93"/>
      <c r="D817" s="93"/>
      <c r="E817" s="93"/>
      <c r="F817" s="93"/>
      <c r="G817" s="93"/>
      <c r="H817" s="93"/>
      <c r="I817" s="93"/>
      <c r="J817" s="93"/>
      <c r="K817" s="93"/>
      <c r="L817" s="92"/>
      <c r="M817" s="92"/>
      <c r="N817" s="92"/>
      <c r="O817" s="92"/>
      <c r="P817" s="92"/>
      <c r="Q817" s="92"/>
      <c r="R817" s="92"/>
      <c r="S817" s="92"/>
      <c r="T817" s="92"/>
      <c r="U817" s="92"/>
      <c r="V817" s="92"/>
      <c r="W817" s="92"/>
      <c r="X817" s="92"/>
      <c r="Y817" s="92"/>
      <c r="Z817" s="92"/>
    </row>
    <row r="818" spans="1:26" ht="27.75" customHeight="1">
      <c r="A818" s="92"/>
      <c r="B818" s="106"/>
      <c r="C818" s="93"/>
      <c r="D818" s="93"/>
      <c r="E818" s="93"/>
      <c r="F818" s="93"/>
      <c r="G818" s="93"/>
      <c r="H818" s="93"/>
      <c r="I818" s="93"/>
      <c r="J818" s="93"/>
      <c r="K818" s="93"/>
      <c r="L818" s="92"/>
      <c r="M818" s="92"/>
      <c r="N818" s="92"/>
      <c r="O818" s="92"/>
      <c r="P818" s="92"/>
      <c r="Q818" s="92"/>
      <c r="R818" s="92"/>
      <c r="S818" s="92"/>
      <c r="T818" s="92"/>
      <c r="U818" s="92"/>
      <c r="V818" s="92"/>
      <c r="W818" s="92"/>
      <c r="X818" s="92"/>
      <c r="Y818" s="92"/>
      <c r="Z818" s="92"/>
    </row>
    <row r="819" spans="1:26" ht="27.75" customHeight="1">
      <c r="A819" s="92"/>
      <c r="B819" s="106"/>
      <c r="C819" s="93"/>
      <c r="D819" s="93"/>
      <c r="E819" s="93"/>
      <c r="F819" s="93"/>
      <c r="G819" s="93"/>
      <c r="H819" s="93"/>
      <c r="I819" s="93"/>
      <c r="J819" s="93"/>
      <c r="K819" s="93"/>
      <c r="L819" s="92"/>
      <c r="M819" s="92"/>
      <c r="N819" s="92"/>
      <c r="O819" s="92"/>
      <c r="P819" s="92"/>
      <c r="Q819" s="92"/>
      <c r="R819" s="92"/>
      <c r="S819" s="92"/>
      <c r="T819" s="92"/>
      <c r="U819" s="92"/>
      <c r="V819" s="92"/>
      <c r="W819" s="92"/>
      <c r="X819" s="92"/>
      <c r="Y819" s="92"/>
      <c r="Z819" s="92"/>
    </row>
    <row r="820" spans="1:26" ht="27.75" customHeight="1">
      <c r="A820" s="92"/>
      <c r="B820" s="106"/>
      <c r="C820" s="93"/>
      <c r="D820" s="93"/>
      <c r="E820" s="93"/>
      <c r="F820" s="93"/>
      <c r="G820" s="93"/>
      <c r="H820" s="93"/>
      <c r="I820" s="93"/>
      <c r="J820" s="93"/>
      <c r="K820" s="93"/>
      <c r="L820" s="92"/>
      <c r="M820" s="92"/>
      <c r="N820" s="92"/>
      <c r="O820" s="92"/>
      <c r="P820" s="92"/>
      <c r="Q820" s="92"/>
      <c r="R820" s="92"/>
      <c r="S820" s="92"/>
      <c r="T820" s="92"/>
      <c r="U820" s="92"/>
      <c r="V820" s="92"/>
      <c r="W820" s="92"/>
      <c r="X820" s="92"/>
      <c r="Y820" s="92"/>
      <c r="Z820" s="92"/>
    </row>
    <row r="821" spans="1:26" ht="27.75" customHeight="1">
      <c r="A821" s="92"/>
      <c r="B821" s="106"/>
      <c r="C821" s="93"/>
      <c r="D821" s="93"/>
      <c r="E821" s="93"/>
      <c r="F821" s="93"/>
      <c r="G821" s="93"/>
      <c r="H821" s="93"/>
      <c r="I821" s="93"/>
      <c r="J821" s="93"/>
      <c r="K821" s="93"/>
      <c r="L821" s="92"/>
      <c r="M821" s="92"/>
      <c r="N821" s="92"/>
      <c r="O821" s="92"/>
      <c r="P821" s="92"/>
      <c r="Q821" s="92"/>
      <c r="R821" s="92"/>
      <c r="S821" s="92"/>
      <c r="T821" s="92"/>
      <c r="U821" s="92"/>
      <c r="V821" s="92"/>
      <c r="W821" s="92"/>
      <c r="X821" s="92"/>
      <c r="Y821" s="92"/>
      <c r="Z821" s="92"/>
    </row>
    <row r="822" spans="1:26" ht="27.75" customHeight="1">
      <c r="A822" s="92"/>
      <c r="B822" s="106"/>
      <c r="C822" s="93"/>
      <c r="D822" s="93"/>
      <c r="E822" s="93"/>
      <c r="F822" s="93"/>
      <c r="G822" s="93"/>
      <c r="H822" s="93"/>
      <c r="I822" s="93"/>
      <c r="J822" s="93"/>
      <c r="K822" s="93"/>
      <c r="L822" s="92"/>
      <c r="M822" s="92"/>
      <c r="N822" s="92"/>
      <c r="O822" s="92"/>
      <c r="P822" s="92"/>
      <c r="Q822" s="92"/>
      <c r="R822" s="92"/>
      <c r="S822" s="92"/>
      <c r="T822" s="92"/>
      <c r="U822" s="92"/>
      <c r="V822" s="92"/>
      <c r="W822" s="92"/>
      <c r="X822" s="92"/>
      <c r="Y822" s="92"/>
      <c r="Z822" s="92"/>
    </row>
    <row r="823" spans="1:26" ht="27.75" customHeight="1">
      <c r="A823" s="92"/>
      <c r="B823" s="106"/>
      <c r="C823" s="93"/>
      <c r="D823" s="93"/>
      <c r="E823" s="93"/>
      <c r="F823" s="93"/>
      <c r="G823" s="93"/>
      <c r="H823" s="93"/>
      <c r="I823" s="93"/>
      <c r="J823" s="93"/>
      <c r="K823" s="93"/>
      <c r="L823" s="92"/>
      <c r="M823" s="92"/>
      <c r="N823" s="92"/>
      <c r="O823" s="92"/>
      <c r="P823" s="92"/>
      <c r="Q823" s="92"/>
      <c r="R823" s="92"/>
      <c r="S823" s="92"/>
      <c r="T823" s="92"/>
      <c r="U823" s="92"/>
      <c r="V823" s="92"/>
      <c r="W823" s="92"/>
      <c r="X823" s="92"/>
      <c r="Y823" s="92"/>
      <c r="Z823" s="92"/>
    </row>
    <row r="824" spans="1:26" ht="27.75" customHeight="1">
      <c r="A824" s="92"/>
      <c r="B824" s="106"/>
      <c r="C824" s="93"/>
      <c r="D824" s="93"/>
      <c r="E824" s="93"/>
      <c r="F824" s="93"/>
      <c r="G824" s="93"/>
      <c r="H824" s="93"/>
      <c r="I824" s="93"/>
      <c r="J824" s="93"/>
      <c r="K824" s="93"/>
      <c r="L824" s="92"/>
      <c r="M824" s="92"/>
      <c r="N824" s="92"/>
      <c r="O824" s="92"/>
      <c r="P824" s="92"/>
      <c r="Q824" s="92"/>
      <c r="R824" s="92"/>
      <c r="S824" s="92"/>
      <c r="T824" s="92"/>
      <c r="U824" s="92"/>
      <c r="V824" s="92"/>
      <c r="W824" s="92"/>
      <c r="X824" s="92"/>
      <c r="Y824" s="92"/>
      <c r="Z824" s="92"/>
    </row>
    <row r="825" spans="1:26" ht="27.75" customHeight="1">
      <c r="A825" s="92"/>
      <c r="B825" s="106"/>
      <c r="C825" s="93"/>
      <c r="D825" s="93"/>
      <c r="E825" s="93"/>
      <c r="F825" s="93"/>
      <c r="G825" s="93"/>
      <c r="H825" s="93"/>
      <c r="I825" s="93"/>
      <c r="J825" s="93"/>
      <c r="K825" s="93"/>
      <c r="L825" s="92"/>
      <c r="M825" s="92"/>
      <c r="N825" s="92"/>
      <c r="O825" s="92"/>
      <c r="P825" s="92"/>
      <c r="Q825" s="92"/>
      <c r="R825" s="92"/>
      <c r="S825" s="92"/>
      <c r="T825" s="92"/>
      <c r="U825" s="92"/>
      <c r="V825" s="92"/>
      <c r="W825" s="92"/>
      <c r="X825" s="92"/>
      <c r="Y825" s="92"/>
      <c r="Z825" s="92"/>
    </row>
    <row r="826" spans="1:26" ht="27.75" customHeight="1">
      <c r="A826" s="92"/>
      <c r="B826" s="106"/>
      <c r="C826" s="93"/>
      <c r="D826" s="93"/>
      <c r="E826" s="93"/>
      <c r="F826" s="93"/>
      <c r="G826" s="93"/>
      <c r="H826" s="93"/>
      <c r="I826" s="93"/>
      <c r="J826" s="93"/>
      <c r="K826" s="93"/>
      <c r="L826" s="92"/>
      <c r="M826" s="92"/>
      <c r="N826" s="92"/>
      <c r="O826" s="92"/>
      <c r="P826" s="92"/>
      <c r="Q826" s="92"/>
      <c r="R826" s="92"/>
      <c r="S826" s="92"/>
      <c r="T826" s="92"/>
      <c r="U826" s="92"/>
      <c r="V826" s="92"/>
      <c r="W826" s="92"/>
      <c r="X826" s="92"/>
      <c r="Y826" s="92"/>
      <c r="Z826" s="92"/>
    </row>
    <row r="827" spans="1:26" ht="27.75" customHeight="1">
      <c r="A827" s="92"/>
      <c r="B827" s="106"/>
      <c r="C827" s="93"/>
      <c r="D827" s="93"/>
      <c r="E827" s="93"/>
      <c r="F827" s="93"/>
      <c r="G827" s="93"/>
      <c r="H827" s="93"/>
      <c r="I827" s="93"/>
      <c r="J827" s="93"/>
      <c r="K827" s="93"/>
      <c r="L827" s="92"/>
      <c r="M827" s="92"/>
      <c r="N827" s="92"/>
      <c r="O827" s="92"/>
      <c r="P827" s="92"/>
      <c r="Q827" s="92"/>
      <c r="R827" s="92"/>
      <c r="S827" s="92"/>
      <c r="T827" s="92"/>
      <c r="U827" s="92"/>
      <c r="V827" s="92"/>
      <c r="W827" s="92"/>
      <c r="X827" s="92"/>
      <c r="Y827" s="92"/>
      <c r="Z827" s="92"/>
    </row>
    <row r="828" spans="1:26" ht="27.75" customHeight="1">
      <c r="A828" s="92"/>
      <c r="B828" s="106"/>
      <c r="C828" s="93"/>
      <c r="D828" s="93"/>
      <c r="E828" s="93"/>
      <c r="F828" s="93"/>
      <c r="G828" s="93"/>
      <c r="H828" s="93"/>
      <c r="I828" s="93"/>
      <c r="J828" s="93"/>
      <c r="K828" s="93"/>
      <c r="L828" s="92"/>
      <c r="M828" s="92"/>
      <c r="N828" s="92"/>
      <c r="O828" s="92"/>
      <c r="P828" s="92"/>
      <c r="Q828" s="92"/>
      <c r="R828" s="92"/>
      <c r="S828" s="92"/>
      <c r="T828" s="92"/>
      <c r="U828" s="92"/>
      <c r="V828" s="92"/>
      <c r="W828" s="92"/>
      <c r="X828" s="92"/>
      <c r="Y828" s="92"/>
      <c r="Z828" s="92"/>
    </row>
    <row r="829" spans="1:26" ht="27.75" customHeight="1">
      <c r="A829" s="92"/>
      <c r="B829" s="106"/>
      <c r="C829" s="93"/>
      <c r="D829" s="93"/>
      <c r="E829" s="93"/>
      <c r="F829" s="93"/>
      <c r="G829" s="93"/>
      <c r="H829" s="93"/>
      <c r="I829" s="93"/>
      <c r="J829" s="93"/>
      <c r="K829" s="93"/>
      <c r="L829" s="92"/>
      <c r="M829" s="92"/>
      <c r="N829" s="92"/>
      <c r="O829" s="92"/>
      <c r="P829" s="92"/>
      <c r="Q829" s="92"/>
      <c r="R829" s="92"/>
      <c r="S829" s="92"/>
      <c r="T829" s="92"/>
      <c r="U829" s="92"/>
      <c r="V829" s="92"/>
      <c r="W829" s="92"/>
      <c r="X829" s="92"/>
      <c r="Y829" s="92"/>
      <c r="Z829" s="92"/>
    </row>
    <row r="830" spans="1:26" ht="27.75" customHeight="1">
      <c r="A830" s="92"/>
      <c r="B830" s="106"/>
      <c r="C830" s="93"/>
      <c r="D830" s="93"/>
      <c r="E830" s="93"/>
      <c r="F830" s="93"/>
      <c r="G830" s="93"/>
      <c r="H830" s="93"/>
      <c r="I830" s="93"/>
      <c r="J830" s="93"/>
      <c r="K830" s="93"/>
      <c r="L830" s="92"/>
      <c r="M830" s="92"/>
      <c r="N830" s="92"/>
      <c r="O830" s="92"/>
      <c r="P830" s="92"/>
      <c r="Q830" s="92"/>
      <c r="R830" s="92"/>
      <c r="S830" s="92"/>
      <c r="T830" s="92"/>
      <c r="U830" s="92"/>
      <c r="V830" s="92"/>
      <c r="W830" s="92"/>
      <c r="X830" s="92"/>
      <c r="Y830" s="92"/>
      <c r="Z830" s="92"/>
    </row>
    <row r="831" spans="1:26" ht="27.75" customHeight="1">
      <c r="A831" s="92"/>
      <c r="B831" s="106"/>
      <c r="C831" s="93"/>
      <c r="D831" s="93"/>
      <c r="E831" s="93"/>
      <c r="F831" s="93"/>
      <c r="G831" s="93"/>
      <c r="H831" s="93"/>
      <c r="I831" s="93"/>
      <c r="J831" s="93"/>
      <c r="K831" s="93"/>
      <c r="L831" s="92"/>
      <c r="M831" s="92"/>
      <c r="N831" s="92"/>
      <c r="O831" s="92"/>
      <c r="P831" s="92"/>
      <c r="Q831" s="92"/>
      <c r="R831" s="92"/>
      <c r="S831" s="92"/>
      <c r="T831" s="92"/>
      <c r="U831" s="92"/>
      <c r="V831" s="92"/>
      <c r="W831" s="92"/>
      <c r="X831" s="92"/>
      <c r="Y831" s="92"/>
      <c r="Z831" s="92"/>
    </row>
    <row r="832" spans="1:26" ht="27.75" customHeight="1">
      <c r="A832" s="92"/>
      <c r="B832" s="106"/>
      <c r="C832" s="93"/>
      <c r="D832" s="93"/>
      <c r="E832" s="93"/>
      <c r="F832" s="93"/>
      <c r="G832" s="93"/>
      <c r="H832" s="93"/>
      <c r="I832" s="93"/>
      <c r="J832" s="93"/>
      <c r="K832" s="93"/>
      <c r="L832" s="92"/>
      <c r="M832" s="92"/>
      <c r="N832" s="92"/>
      <c r="O832" s="92"/>
      <c r="P832" s="92"/>
      <c r="Q832" s="92"/>
      <c r="R832" s="92"/>
      <c r="S832" s="92"/>
      <c r="T832" s="92"/>
      <c r="U832" s="92"/>
      <c r="V832" s="92"/>
      <c r="W832" s="92"/>
      <c r="X832" s="92"/>
      <c r="Y832" s="92"/>
      <c r="Z832" s="92"/>
    </row>
    <row r="833" spans="1:26" ht="27.75" customHeight="1">
      <c r="A833" s="92"/>
      <c r="B833" s="106"/>
      <c r="C833" s="93"/>
      <c r="D833" s="93"/>
      <c r="E833" s="93"/>
      <c r="F833" s="93"/>
      <c r="G833" s="93"/>
      <c r="H833" s="93"/>
      <c r="I833" s="93"/>
      <c r="J833" s="93"/>
      <c r="K833" s="93"/>
      <c r="L833" s="92"/>
      <c r="M833" s="92"/>
      <c r="N833" s="92"/>
      <c r="O833" s="92"/>
      <c r="P833" s="92"/>
      <c r="Q833" s="92"/>
      <c r="R833" s="92"/>
      <c r="S833" s="92"/>
      <c r="T833" s="92"/>
      <c r="U833" s="92"/>
      <c r="V833" s="92"/>
      <c r="W833" s="92"/>
      <c r="X833" s="92"/>
      <c r="Y833" s="92"/>
      <c r="Z833" s="92"/>
    </row>
    <row r="834" spans="1:26" ht="27.75" customHeight="1">
      <c r="A834" s="92"/>
      <c r="B834" s="106"/>
      <c r="C834" s="93"/>
      <c r="D834" s="93"/>
      <c r="E834" s="93"/>
      <c r="F834" s="93"/>
      <c r="G834" s="93"/>
      <c r="H834" s="93"/>
      <c r="I834" s="93"/>
      <c r="J834" s="93"/>
      <c r="K834" s="93"/>
      <c r="L834" s="92"/>
      <c r="M834" s="92"/>
      <c r="N834" s="92"/>
      <c r="O834" s="92"/>
      <c r="P834" s="92"/>
      <c r="Q834" s="92"/>
      <c r="R834" s="92"/>
      <c r="S834" s="92"/>
      <c r="T834" s="92"/>
      <c r="U834" s="92"/>
      <c r="V834" s="92"/>
      <c r="W834" s="92"/>
      <c r="X834" s="92"/>
      <c r="Y834" s="92"/>
      <c r="Z834" s="92"/>
    </row>
    <row r="835" spans="1:26" ht="27.75" customHeight="1">
      <c r="A835" s="92"/>
      <c r="B835" s="106"/>
      <c r="C835" s="93"/>
      <c r="D835" s="93"/>
      <c r="E835" s="93"/>
      <c r="F835" s="93"/>
      <c r="G835" s="93"/>
      <c r="H835" s="93"/>
      <c r="I835" s="93"/>
      <c r="J835" s="93"/>
      <c r="K835" s="93"/>
      <c r="L835" s="92"/>
      <c r="M835" s="92"/>
      <c r="N835" s="92"/>
      <c r="O835" s="92"/>
      <c r="P835" s="92"/>
      <c r="Q835" s="92"/>
      <c r="R835" s="92"/>
      <c r="S835" s="92"/>
      <c r="T835" s="92"/>
      <c r="U835" s="92"/>
      <c r="V835" s="92"/>
      <c r="W835" s="92"/>
      <c r="X835" s="92"/>
      <c r="Y835" s="92"/>
      <c r="Z835" s="92"/>
    </row>
    <row r="836" spans="1:26" ht="27.75" customHeight="1">
      <c r="A836" s="92"/>
      <c r="B836" s="106"/>
      <c r="C836" s="93"/>
      <c r="D836" s="93"/>
      <c r="E836" s="93"/>
      <c r="F836" s="93"/>
      <c r="G836" s="93"/>
      <c r="H836" s="93"/>
      <c r="I836" s="93"/>
      <c r="J836" s="93"/>
      <c r="K836" s="93"/>
      <c r="L836" s="92"/>
      <c r="M836" s="92"/>
      <c r="N836" s="92"/>
      <c r="O836" s="92"/>
      <c r="P836" s="92"/>
      <c r="Q836" s="92"/>
      <c r="R836" s="92"/>
      <c r="S836" s="92"/>
      <c r="T836" s="92"/>
      <c r="U836" s="92"/>
      <c r="V836" s="92"/>
      <c r="W836" s="92"/>
      <c r="X836" s="92"/>
      <c r="Y836" s="92"/>
      <c r="Z836" s="92"/>
    </row>
    <row r="837" spans="1:26" ht="27.75" customHeight="1">
      <c r="A837" s="92"/>
      <c r="B837" s="106"/>
      <c r="C837" s="93"/>
      <c r="D837" s="93"/>
      <c r="E837" s="93"/>
      <c r="F837" s="93"/>
      <c r="G837" s="93"/>
      <c r="H837" s="93"/>
      <c r="I837" s="93"/>
      <c r="J837" s="93"/>
      <c r="K837" s="93"/>
      <c r="L837" s="92"/>
      <c r="M837" s="92"/>
      <c r="N837" s="92"/>
      <c r="O837" s="92"/>
      <c r="P837" s="92"/>
      <c r="Q837" s="92"/>
      <c r="R837" s="92"/>
      <c r="S837" s="92"/>
      <c r="T837" s="92"/>
      <c r="U837" s="92"/>
      <c r="V837" s="92"/>
      <c r="W837" s="92"/>
      <c r="X837" s="92"/>
      <c r="Y837" s="92"/>
      <c r="Z837" s="92"/>
    </row>
    <row r="838" spans="1:26" ht="27.75" customHeight="1">
      <c r="A838" s="92"/>
      <c r="B838" s="106"/>
      <c r="C838" s="93"/>
      <c r="D838" s="93"/>
      <c r="E838" s="93"/>
      <c r="F838" s="93"/>
      <c r="G838" s="93"/>
      <c r="H838" s="93"/>
      <c r="I838" s="93"/>
      <c r="J838" s="93"/>
      <c r="K838" s="93"/>
      <c r="L838" s="92"/>
      <c r="M838" s="92"/>
      <c r="N838" s="92"/>
      <c r="O838" s="92"/>
      <c r="P838" s="92"/>
      <c r="Q838" s="92"/>
      <c r="R838" s="92"/>
      <c r="S838" s="92"/>
      <c r="T838" s="92"/>
      <c r="U838" s="92"/>
      <c r="V838" s="92"/>
      <c r="W838" s="92"/>
      <c r="X838" s="92"/>
      <c r="Y838" s="92"/>
      <c r="Z838" s="92"/>
    </row>
    <row r="839" spans="1:26" ht="27.75" customHeight="1">
      <c r="A839" s="92"/>
      <c r="B839" s="106"/>
      <c r="C839" s="93"/>
      <c r="D839" s="93"/>
      <c r="E839" s="93"/>
      <c r="F839" s="93"/>
      <c r="G839" s="93"/>
      <c r="H839" s="93"/>
      <c r="I839" s="93"/>
      <c r="J839" s="93"/>
      <c r="K839" s="93"/>
      <c r="L839" s="92"/>
      <c r="M839" s="92"/>
      <c r="N839" s="92"/>
      <c r="O839" s="92"/>
      <c r="P839" s="92"/>
      <c r="Q839" s="92"/>
      <c r="R839" s="92"/>
      <c r="S839" s="92"/>
      <c r="T839" s="92"/>
      <c r="U839" s="92"/>
      <c r="V839" s="92"/>
      <c r="W839" s="92"/>
      <c r="X839" s="92"/>
      <c r="Y839" s="92"/>
      <c r="Z839" s="92"/>
    </row>
    <row r="840" spans="1:26" ht="27.75" customHeight="1">
      <c r="A840" s="92"/>
      <c r="B840" s="106"/>
      <c r="C840" s="93"/>
      <c r="D840" s="93"/>
      <c r="E840" s="93"/>
      <c r="F840" s="93"/>
      <c r="G840" s="93"/>
      <c r="H840" s="93"/>
      <c r="I840" s="93"/>
      <c r="J840" s="93"/>
      <c r="K840" s="93"/>
      <c r="L840" s="92"/>
      <c r="M840" s="92"/>
      <c r="N840" s="92"/>
      <c r="O840" s="92"/>
      <c r="P840" s="92"/>
      <c r="Q840" s="92"/>
      <c r="R840" s="92"/>
      <c r="S840" s="92"/>
      <c r="T840" s="92"/>
      <c r="U840" s="92"/>
      <c r="V840" s="92"/>
      <c r="W840" s="92"/>
      <c r="X840" s="92"/>
      <c r="Y840" s="92"/>
      <c r="Z840" s="92"/>
    </row>
    <row r="841" spans="1:26" ht="27.75" customHeight="1">
      <c r="A841" s="92"/>
      <c r="B841" s="106"/>
      <c r="C841" s="93"/>
      <c r="D841" s="93"/>
      <c r="E841" s="93"/>
      <c r="F841" s="93"/>
      <c r="G841" s="93"/>
      <c r="H841" s="93"/>
      <c r="I841" s="93"/>
      <c r="J841" s="93"/>
      <c r="K841" s="93"/>
      <c r="L841" s="92"/>
      <c r="M841" s="92"/>
      <c r="N841" s="92"/>
      <c r="O841" s="92"/>
      <c r="P841" s="92"/>
      <c r="Q841" s="92"/>
      <c r="R841" s="92"/>
      <c r="S841" s="92"/>
      <c r="T841" s="92"/>
      <c r="U841" s="92"/>
      <c r="V841" s="92"/>
      <c r="W841" s="92"/>
      <c r="X841" s="92"/>
      <c r="Y841" s="92"/>
      <c r="Z841" s="92"/>
    </row>
    <row r="842" spans="1:26" ht="27.75" customHeight="1">
      <c r="A842" s="92"/>
      <c r="B842" s="106"/>
      <c r="C842" s="93"/>
      <c r="D842" s="93"/>
      <c r="E842" s="93"/>
      <c r="F842" s="93"/>
      <c r="G842" s="93"/>
      <c r="H842" s="93"/>
      <c r="I842" s="93"/>
      <c r="J842" s="93"/>
      <c r="K842" s="93"/>
      <c r="L842" s="92"/>
      <c r="M842" s="92"/>
      <c r="N842" s="92"/>
      <c r="O842" s="92"/>
      <c r="P842" s="92"/>
      <c r="Q842" s="92"/>
      <c r="R842" s="92"/>
      <c r="S842" s="92"/>
      <c r="T842" s="92"/>
      <c r="U842" s="92"/>
      <c r="V842" s="92"/>
      <c r="W842" s="92"/>
      <c r="X842" s="92"/>
      <c r="Y842" s="92"/>
      <c r="Z842" s="92"/>
    </row>
    <row r="843" spans="1:26" ht="27.75" customHeight="1">
      <c r="A843" s="92"/>
      <c r="B843" s="106"/>
      <c r="C843" s="93"/>
      <c r="D843" s="93"/>
      <c r="E843" s="93"/>
      <c r="F843" s="93"/>
      <c r="G843" s="93"/>
      <c r="H843" s="93"/>
      <c r="I843" s="93"/>
      <c r="J843" s="93"/>
      <c r="K843" s="93"/>
      <c r="L843" s="92"/>
      <c r="M843" s="92"/>
      <c r="N843" s="92"/>
      <c r="O843" s="92"/>
      <c r="P843" s="92"/>
      <c r="Q843" s="92"/>
      <c r="R843" s="92"/>
      <c r="S843" s="92"/>
      <c r="T843" s="92"/>
      <c r="U843" s="92"/>
      <c r="V843" s="92"/>
      <c r="W843" s="92"/>
      <c r="X843" s="92"/>
      <c r="Y843" s="92"/>
      <c r="Z843" s="92"/>
    </row>
    <row r="844" spans="1:26" ht="27.75" customHeight="1">
      <c r="A844" s="92"/>
      <c r="B844" s="106"/>
      <c r="C844" s="93"/>
      <c r="D844" s="93"/>
      <c r="E844" s="93"/>
      <c r="F844" s="93"/>
      <c r="G844" s="93"/>
      <c r="H844" s="93"/>
      <c r="I844" s="93"/>
      <c r="J844" s="93"/>
      <c r="K844" s="93"/>
      <c r="L844" s="92"/>
      <c r="M844" s="92"/>
      <c r="N844" s="92"/>
      <c r="O844" s="92"/>
      <c r="P844" s="92"/>
      <c r="Q844" s="92"/>
      <c r="R844" s="92"/>
      <c r="S844" s="92"/>
      <c r="T844" s="92"/>
      <c r="U844" s="92"/>
      <c r="V844" s="92"/>
      <c r="W844" s="92"/>
      <c r="X844" s="92"/>
      <c r="Y844" s="92"/>
      <c r="Z844" s="92"/>
    </row>
    <row r="845" spans="1:26" ht="27.75" customHeight="1">
      <c r="A845" s="92"/>
      <c r="B845" s="106"/>
      <c r="C845" s="93"/>
      <c r="D845" s="93"/>
      <c r="E845" s="93"/>
      <c r="F845" s="93"/>
      <c r="G845" s="93"/>
      <c r="H845" s="93"/>
      <c r="I845" s="93"/>
      <c r="J845" s="93"/>
      <c r="K845" s="93"/>
      <c r="L845" s="92"/>
      <c r="M845" s="92"/>
      <c r="N845" s="92"/>
      <c r="O845" s="92"/>
      <c r="P845" s="92"/>
      <c r="Q845" s="92"/>
      <c r="R845" s="92"/>
      <c r="S845" s="92"/>
      <c r="T845" s="92"/>
      <c r="U845" s="92"/>
      <c r="V845" s="92"/>
      <c r="W845" s="92"/>
      <c r="X845" s="92"/>
      <c r="Y845" s="92"/>
      <c r="Z845" s="92"/>
    </row>
    <row r="846" spans="1:26" ht="27.75" customHeight="1">
      <c r="A846" s="92"/>
      <c r="B846" s="106"/>
      <c r="C846" s="93"/>
      <c r="D846" s="93"/>
      <c r="E846" s="93"/>
      <c r="F846" s="93"/>
      <c r="G846" s="93"/>
      <c r="H846" s="93"/>
      <c r="I846" s="93"/>
      <c r="J846" s="93"/>
      <c r="K846" s="93"/>
      <c r="L846" s="92"/>
      <c r="M846" s="92"/>
      <c r="N846" s="92"/>
      <c r="O846" s="92"/>
      <c r="P846" s="92"/>
      <c r="Q846" s="92"/>
      <c r="R846" s="92"/>
      <c r="S846" s="92"/>
      <c r="T846" s="92"/>
      <c r="U846" s="92"/>
      <c r="V846" s="92"/>
      <c r="W846" s="92"/>
      <c r="X846" s="92"/>
      <c r="Y846" s="92"/>
      <c r="Z846" s="92"/>
    </row>
    <row r="847" spans="1:26" ht="27.75" customHeight="1">
      <c r="A847" s="92"/>
      <c r="B847" s="106"/>
      <c r="C847" s="93"/>
      <c r="D847" s="93"/>
      <c r="E847" s="93"/>
      <c r="F847" s="93"/>
      <c r="G847" s="93"/>
      <c r="H847" s="93"/>
      <c r="I847" s="93"/>
      <c r="J847" s="93"/>
      <c r="K847" s="93"/>
      <c r="L847" s="92"/>
      <c r="M847" s="92"/>
      <c r="N847" s="92"/>
      <c r="O847" s="92"/>
      <c r="P847" s="92"/>
      <c r="Q847" s="92"/>
      <c r="R847" s="92"/>
      <c r="S847" s="92"/>
      <c r="T847" s="92"/>
      <c r="U847" s="92"/>
      <c r="V847" s="92"/>
      <c r="W847" s="92"/>
      <c r="X847" s="92"/>
      <c r="Y847" s="92"/>
      <c r="Z847" s="92"/>
    </row>
    <row r="848" spans="1:26" ht="27.75" customHeight="1">
      <c r="A848" s="92"/>
      <c r="B848" s="106"/>
      <c r="C848" s="93"/>
      <c r="D848" s="93"/>
      <c r="E848" s="93"/>
      <c r="F848" s="93"/>
      <c r="G848" s="93"/>
      <c r="H848" s="93"/>
      <c r="I848" s="93"/>
      <c r="J848" s="93"/>
      <c r="K848" s="93"/>
      <c r="L848" s="92"/>
      <c r="M848" s="92"/>
      <c r="N848" s="92"/>
      <c r="O848" s="92"/>
      <c r="P848" s="92"/>
      <c r="Q848" s="92"/>
      <c r="R848" s="92"/>
      <c r="S848" s="92"/>
      <c r="T848" s="92"/>
      <c r="U848" s="92"/>
      <c r="V848" s="92"/>
      <c r="W848" s="92"/>
      <c r="X848" s="92"/>
      <c r="Y848" s="92"/>
      <c r="Z848" s="92"/>
    </row>
    <row r="849" spans="1:26" ht="27.75" customHeight="1">
      <c r="A849" s="92"/>
      <c r="B849" s="106"/>
      <c r="C849" s="93"/>
      <c r="D849" s="93"/>
      <c r="E849" s="93"/>
      <c r="F849" s="93"/>
      <c r="G849" s="93"/>
      <c r="H849" s="93"/>
      <c r="I849" s="93"/>
      <c r="J849" s="93"/>
      <c r="K849" s="93"/>
      <c r="L849" s="92"/>
      <c r="M849" s="92"/>
      <c r="N849" s="92"/>
      <c r="O849" s="92"/>
      <c r="P849" s="92"/>
      <c r="Q849" s="92"/>
      <c r="R849" s="92"/>
      <c r="S849" s="92"/>
      <c r="T849" s="92"/>
      <c r="U849" s="92"/>
      <c r="V849" s="92"/>
      <c r="W849" s="92"/>
      <c r="X849" s="92"/>
      <c r="Y849" s="92"/>
      <c r="Z849" s="92"/>
    </row>
    <row r="850" spans="1:26" ht="27.75" customHeight="1">
      <c r="A850" s="92"/>
      <c r="B850" s="106"/>
      <c r="C850" s="93"/>
      <c r="D850" s="93"/>
      <c r="E850" s="93"/>
      <c r="F850" s="93"/>
      <c r="G850" s="93"/>
      <c r="H850" s="93"/>
      <c r="I850" s="93"/>
      <c r="J850" s="93"/>
      <c r="K850" s="93"/>
      <c r="L850" s="92"/>
      <c r="M850" s="92"/>
      <c r="N850" s="92"/>
      <c r="O850" s="92"/>
      <c r="P850" s="92"/>
      <c r="Q850" s="92"/>
      <c r="R850" s="92"/>
      <c r="S850" s="92"/>
      <c r="T850" s="92"/>
      <c r="U850" s="92"/>
      <c r="V850" s="92"/>
      <c r="W850" s="92"/>
      <c r="X850" s="92"/>
      <c r="Y850" s="92"/>
      <c r="Z850" s="92"/>
    </row>
    <row r="851" spans="1:26" ht="27.75" customHeight="1">
      <c r="A851" s="92"/>
      <c r="B851" s="106"/>
      <c r="C851" s="93"/>
      <c r="D851" s="93"/>
      <c r="E851" s="93"/>
      <c r="F851" s="93"/>
      <c r="G851" s="93"/>
      <c r="H851" s="93"/>
      <c r="I851" s="93"/>
      <c r="J851" s="93"/>
      <c r="K851" s="93"/>
      <c r="L851" s="92"/>
      <c r="M851" s="92"/>
      <c r="N851" s="92"/>
      <c r="O851" s="92"/>
      <c r="P851" s="92"/>
      <c r="Q851" s="92"/>
      <c r="R851" s="92"/>
      <c r="S851" s="92"/>
      <c r="T851" s="92"/>
      <c r="U851" s="92"/>
      <c r="V851" s="92"/>
      <c r="W851" s="92"/>
      <c r="X851" s="92"/>
      <c r="Y851" s="92"/>
      <c r="Z851" s="92"/>
    </row>
    <row r="852" spans="1:26" ht="27.75" customHeight="1">
      <c r="A852" s="92"/>
      <c r="B852" s="106"/>
      <c r="C852" s="93"/>
      <c r="D852" s="93"/>
      <c r="E852" s="93"/>
      <c r="F852" s="93"/>
      <c r="G852" s="93"/>
      <c r="H852" s="93"/>
      <c r="I852" s="93"/>
      <c r="J852" s="93"/>
      <c r="K852" s="93"/>
      <c r="L852" s="92"/>
      <c r="M852" s="92"/>
      <c r="N852" s="92"/>
      <c r="O852" s="92"/>
      <c r="P852" s="92"/>
      <c r="Q852" s="92"/>
      <c r="R852" s="92"/>
      <c r="S852" s="92"/>
      <c r="T852" s="92"/>
      <c r="U852" s="92"/>
      <c r="V852" s="92"/>
      <c r="W852" s="92"/>
      <c r="X852" s="92"/>
      <c r="Y852" s="92"/>
      <c r="Z852" s="92"/>
    </row>
    <row r="853" spans="1:26" ht="27.75" customHeight="1">
      <c r="A853" s="92"/>
      <c r="B853" s="106"/>
      <c r="C853" s="93"/>
      <c r="D853" s="93"/>
      <c r="E853" s="93"/>
      <c r="F853" s="93"/>
      <c r="G853" s="93"/>
      <c r="H853" s="93"/>
      <c r="I853" s="93"/>
      <c r="J853" s="93"/>
      <c r="K853" s="93"/>
      <c r="L853" s="92"/>
      <c r="M853" s="92"/>
      <c r="N853" s="92"/>
      <c r="O853" s="92"/>
      <c r="P853" s="92"/>
      <c r="Q853" s="92"/>
      <c r="R853" s="92"/>
      <c r="S853" s="92"/>
      <c r="T853" s="92"/>
      <c r="U853" s="92"/>
      <c r="V853" s="92"/>
      <c r="W853" s="92"/>
      <c r="X853" s="92"/>
      <c r="Y853" s="92"/>
      <c r="Z853" s="92"/>
    </row>
    <row r="854" spans="1:26" ht="27.75" customHeight="1">
      <c r="A854" s="92"/>
      <c r="B854" s="106"/>
      <c r="C854" s="93"/>
      <c r="D854" s="93"/>
      <c r="E854" s="93"/>
      <c r="F854" s="93"/>
      <c r="G854" s="93"/>
      <c r="H854" s="93"/>
      <c r="I854" s="93"/>
      <c r="J854" s="93"/>
      <c r="K854" s="93"/>
      <c r="L854" s="92"/>
      <c r="M854" s="92"/>
      <c r="N854" s="92"/>
      <c r="O854" s="92"/>
      <c r="P854" s="92"/>
      <c r="Q854" s="92"/>
      <c r="R854" s="92"/>
      <c r="S854" s="92"/>
      <c r="T854" s="92"/>
      <c r="U854" s="92"/>
      <c r="V854" s="92"/>
      <c r="W854" s="92"/>
      <c r="X854" s="92"/>
      <c r="Y854" s="92"/>
      <c r="Z854" s="92"/>
    </row>
    <row r="855" spans="1:26" ht="27.75" customHeight="1">
      <c r="A855" s="92"/>
      <c r="B855" s="106"/>
      <c r="C855" s="93"/>
      <c r="D855" s="93"/>
      <c r="E855" s="93"/>
      <c r="F855" s="93"/>
      <c r="G855" s="93"/>
      <c r="H855" s="93"/>
      <c r="I855" s="93"/>
      <c r="J855" s="93"/>
      <c r="K855" s="93"/>
      <c r="L855" s="92"/>
      <c r="M855" s="92"/>
      <c r="N855" s="92"/>
      <c r="O855" s="92"/>
      <c r="P855" s="92"/>
      <c r="Q855" s="92"/>
      <c r="R855" s="92"/>
      <c r="S855" s="92"/>
      <c r="T855" s="92"/>
      <c r="U855" s="92"/>
      <c r="V855" s="92"/>
      <c r="W855" s="92"/>
      <c r="X855" s="92"/>
      <c r="Y855" s="92"/>
      <c r="Z855" s="92"/>
    </row>
    <row r="856" spans="1:26" ht="27.75" customHeight="1">
      <c r="A856" s="92"/>
      <c r="B856" s="106"/>
      <c r="C856" s="93"/>
      <c r="D856" s="93"/>
      <c r="E856" s="93"/>
      <c r="F856" s="93"/>
      <c r="G856" s="93"/>
      <c r="H856" s="93"/>
      <c r="I856" s="93"/>
      <c r="J856" s="93"/>
      <c r="K856" s="93"/>
      <c r="L856" s="92"/>
      <c r="M856" s="92"/>
      <c r="N856" s="92"/>
      <c r="O856" s="92"/>
      <c r="P856" s="92"/>
      <c r="Q856" s="92"/>
      <c r="R856" s="92"/>
      <c r="S856" s="92"/>
      <c r="T856" s="92"/>
      <c r="U856" s="92"/>
      <c r="V856" s="92"/>
      <c r="W856" s="92"/>
      <c r="X856" s="92"/>
      <c r="Y856" s="92"/>
      <c r="Z856" s="92"/>
    </row>
    <row r="857" spans="1:26" ht="27.75" customHeight="1">
      <c r="A857" s="92"/>
      <c r="B857" s="106"/>
      <c r="C857" s="93"/>
      <c r="D857" s="93"/>
      <c r="E857" s="93"/>
      <c r="F857" s="93"/>
      <c r="G857" s="93"/>
      <c r="H857" s="93"/>
      <c r="I857" s="93"/>
      <c r="J857" s="93"/>
      <c r="K857" s="93"/>
      <c r="L857" s="92"/>
      <c r="M857" s="92"/>
      <c r="N857" s="92"/>
      <c r="O857" s="92"/>
      <c r="P857" s="92"/>
      <c r="Q857" s="92"/>
      <c r="R857" s="92"/>
      <c r="S857" s="92"/>
      <c r="T857" s="92"/>
      <c r="U857" s="92"/>
      <c r="V857" s="92"/>
      <c r="W857" s="92"/>
      <c r="X857" s="92"/>
      <c r="Y857" s="92"/>
      <c r="Z857" s="92"/>
    </row>
    <row r="858" spans="1:26" ht="27.75" customHeight="1">
      <c r="A858" s="92"/>
      <c r="B858" s="106"/>
      <c r="C858" s="93"/>
      <c r="D858" s="93"/>
      <c r="E858" s="93"/>
      <c r="F858" s="93"/>
      <c r="G858" s="93"/>
      <c r="H858" s="93"/>
      <c r="I858" s="93"/>
      <c r="J858" s="93"/>
      <c r="K858" s="93"/>
      <c r="L858" s="92"/>
      <c r="M858" s="92"/>
      <c r="N858" s="92"/>
      <c r="O858" s="92"/>
      <c r="P858" s="92"/>
      <c r="Q858" s="92"/>
      <c r="R858" s="92"/>
      <c r="S858" s="92"/>
      <c r="T858" s="92"/>
      <c r="U858" s="92"/>
      <c r="V858" s="92"/>
      <c r="W858" s="92"/>
      <c r="X858" s="92"/>
      <c r="Y858" s="92"/>
      <c r="Z858" s="92"/>
    </row>
    <row r="859" spans="1:26" ht="27.75" customHeight="1">
      <c r="A859" s="92"/>
      <c r="B859" s="106"/>
      <c r="C859" s="93"/>
      <c r="D859" s="93"/>
      <c r="E859" s="93"/>
      <c r="F859" s="93"/>
      <c r="G859" s="93"/>
      <c r="H859" s="93"/>
      <c r="I859" s="93"/>
      <c r="J859" s="93"/>
      <c r="K859" s="93"/>
      <c r="L859" s="92"/>
      <c r="M859" s="92"/>
      <c r="N859" s="92"/>
      <c r="O859" s="92"/>
      <c r="P859" s="92"/>
      <c r="Q859" s="92"/>
      <c r="R859" s="92"/>
      <c r="S859" s="92"/>
      <c r="T859" s="92"/>
      <c r="U859" s="92"/>
      <c r="V859" s="92"/>
      <c r="W859" s="92"/>
      <c r="X859" s="92"/>
      <c r="Y859" s="92"/>
      <c r="Z859" s="92"/>
    </row>
    <row r="860" spans="1:26" ht="27.75" customHeight="1">
      <c r="A860" s="92"/>
      <c r="B860" s="106"/>
      <c r="C860" s="93"/>
      <c r="D860" s="93"/>
      <c r="E860" s="93"/>
      <c r="F860" s="93"/>
      <c r="G860" s="93"/>
      <c r="H860" s="93"/>
      <c r="I860" s="93"/>
      <c r="J860" s="93"/>
      <c r="K860" s="93"/>
      <c r="L860" s="92"/>
      <c r="M860" s="92"/>
      <c r="N860" s="92"/>
      <c r="O860" s="92"/>
      <c r="P860" s="92"/>
      <c r="Q860" s="92"/>
      <c r="R860" s="92"/>
      <c r="S860" s="92"/>
      <c r="T860" s="92"/>
      <c r="U860" s="92"/>
      <c r="V860" s="92"/>
      <c r="W860" s="92"/>
      <c r="X860" s="92"/>
      <c r="Y860" s="92"/>
      <c r="Z860" s="92"/>
    </row>
    <row r="861" spans="1:26" ht="27.75" customHeight="1">
      <c r="A861" s="92"/>
      <c r="B861" s="106"/>
      <c r="C861" s="93"/>
      <c r="D861" s="93"/>
      <c r="E861" s="93"/>
      <c r="F861" s="93"/>
      <c r="G861" s="93"/>
      <c r="H861" s="93"/>
      <c r="I861" s="93"/>
      <c r="J861" s="93"/>
      <c r="K861" s="93"/>
      <c r="L861" s="92"/>
      <c r="M861" s="92"/>
      <c r="N861" s="92"/>
      <c r="O861" s="92"/>
      <c r="P861" s="92"/>
      <c r="Q861" s="92"/>
      <c r="R861" s="92"/>
      <c r="S861" s="92"/>
      <c r="T861" s="92"/>
      <c r="U861" s="92"/>
      <c r="V861" s="92"/>
      <c r="W861" s="92"/>
      <c r="X861" s="92"/>
      <c r="Y861" s="92"/>
      <c r="Z861" s="92"/>
    </row>
    <row r="862" spans="1:26" ht="27.75" customHeight="1">
      <c r="A862" s="92"/>
      <c r="B862" s="106"/>
      <c r="C862" s="93"/>
      <c r="D862" s="93"/>
      <c r="E862" s="93"/>
      <c r="F862" s="93"/>
      <c r="G862" s="93"/>
      <c r="H862" s="93"/>
      <c r="I862" s="93"/>
      <c r="J862" s="93"/>
      <c r="K862" s="93"/>
      <c r="L862" s="92"/>
      <c r="M862" s="92"/>
      <c r="N862" s="92"/>
      <c r="O862" s="92"/>
      <c r="P862" s="92"/>
      <c r="Q862" s="92"/>
      <c r="R862" s="92"/>
      <c r="S862" s="92"/>
      <c r="T862" s="92"/>
      <c r="U862" s="92"/>
      <c r="V862" s="92"/>
      <c r="W862" s="92"/>
      <c r="X862" s="92"/>
      <c r="Y862" s="92"/>
      <c r="Z862" s="92"/>
    </row>
    <row r="863" spans="1:26" ht="27.75" customHeight="1">
      <c r="A863" s="92"/>
      <c r="B863" s="106"/>
      <c r="C863" s="93"/>
      <c r="D863" s="93"/>
      <c r="E863" s="93"/>
      <c r="F863" s="93"/>
      <c r="G863" s="93"/>
      <c r="H863" s="93"/>
      <c r="I863" s="93"/>
      <c r="J863" s="93"/>
      <c r="K863" s="93"/>
      <c r="L863" s="92"/>
      <c r="M863" s="92"/>
      <c r="N863" s="92"/>
      <c r="O863" s="92"/>
      <c r="P863" s="92"/>
      <c r="Q863" s="92"/>
      <c r="R863" s="92"/>
      <c r="S863" s="92"/>
      <c r="T863" s="92"/>
      <c r="U863" s="92"/>
      <c r="V863" s="92"/>
      <c r="W863" s="92"/>
      <c r="X863" s="92"/>
      <c r="Y863" s="92"/>
      <c r="Z863" s="92"/>
    </row>
    <row r="864" spans="1:26" ht="27.75" customHeight="1">
      <c r="A864" s="92"/>
      <c r="B864" s="106"/>
      <c r="C864" s="93"/>
      <c r="D864" s="93"/>
      <c r="E864" s="93"/>
      <c r="F864" s="93"/>
      <c r="G864" s="93"/>
      <c r="H864" s="93"/>
      <c r="I864" s="93"/>
      <c r="J864" s="93"/>
      <c r="K864" s="93"/>
      <c r="L864" s="92"/>
      <c r="M864" s="92"/>
      <c r="N864" s="92"/>
      <c r="O864" s="92"/>
      <c r="P864" s="92"/>
      <c r="Q864" s="92"/>
      <c r="R864" s="92"/>
      <c r="S864" s="92"/>
      <c r="T864" s="92"/>
      <c r="U864" s="92"/>
      <c r="V864" s="92"/>
      <c r="W864" s="92"/>
      <c r="X864" s="92"/>
      <c r="Y864" s="92"/>
      <c r="Z864" s="92"/>
    </row>
    <row r="865" spans="1:26" ht="27.75" customHeight="1">
      <c r="A865" s="92"/>
      <c r="B865" s="106"/>
      <c r="C865" s="93"/>
      <c r="D865" s="93"/>
      <c r="E865" s="93"/>
      <c r="F865" s="93"/>
      <c r="G865" s="93"/>
      <c r="H865" s="93"/>
      <c r="I865" s="93"/>
      <c r="J865" s="93"/>
      <c r="K865" s="93"/>
      <c r="L865" s="92"/>
      <c r="M865" s="92"/>
      <c r="N865" s="92"/>
      <c r="O865" s="92"/>
      <c r="P865" s="92"/>
      <c r="Q865" s="92"/>
      <c r="R865" s="92"/>
      <c r="S865" s="92"/>
      <c r="T865" s="92"/>
      <c r="U865" s="92"/>
      <c r="V865" s="92"/>
      <c r="W865" s="92"/>
      <c r="X865" s="92"/>
      <c r="Y865" s="92"/>
      <c r="Z865" s="92"/>
    </row>
    <row r="866" spans="1:26" ht="27.75" customHeight="1">
      <c r="A866" s="92"/>
      <c r="B866" s="106"/>
      <c r="C866" s="93"/>
      <c r="D866" s="93"/>
      <c r="E866" s="93"/>
      <c r="F866" s="93"/>
      <c r="G866" s="93"/>
      <c r="H866" s="93"/>
      <c r="I866" s="93"/>
      <c r="J866" s="93"/>
      <c r="K866" s="93"/>
      <c r="L866" s="92"/>
      <c r="M866" s="92"/>
      <c r="N866" s="92"/>
      <c r="O866" s="92"/>
      <c r="P866" s="92"/>
      <c r="Q866" s="92"/>
      <c r="R866" s="92"/>
      <c r="S866" s="92"/>
      <c r="T866" s="92"/>
      <c r="U866" s="92"/>
      <c r="V866" s="92"/>
      <c r="W866" s="92"/>
      <c r="X866" s="92"/>
      <c r="Y866" s="92"/>
      <c r="Z866" s="92"/>
    </row>
    <row r="867" spans="1:26" ht="27.75" customHeight="1">
      <c r="A867" s="92"/>
      <c r="B867" s="106"/>
      <c r="C867" s="93"/>
      <c r="D867" s="93"/>
      <c r="E867" s="93"/>
      <c r="F867" s="93"/>
      <c r="G867" s="93"/>
      <c r="H867" s="93"/>
      <c r="I867" s="93"/>
      <c r="J867" s="93"/>
      <c r="K867" s="93"/>
      <c r="L867" s="92"/>
      <c r="M867" s="92"/>
      <c r="N867" s="92"/>
      <c r="O867" s="92"/>
      <c r="P867" s="92"/>
      <c r="Q867" s="92"/>
      <c r="R867" s="92"/>
      <c r="S867" s="92"/>
      <c r="T867" s="92"/>
      <c r="U867" s="92"/>
      <c r="V867" s="92"/>
      <c r="W867" s="92"/>
      <c r="X867" s="92"/>
      <c r="Y867" s="92"/>
      <c r="Z867" s="92"/>
    </row>
    <row r="868" spans="1:26" ht="27.75" customHeight="1">
      <c r="A868" s="92"/>
      <c r="B868" s="106"/>
      <c r="C868" s="93"/>
      <c r="D868" s="93"/>
      <c r="E868" s="93"/>
      <c r="F868" s="93"/>
      <c r="G868" s="93"/>
      <c r="H868" s="93"/>
      <c r="I868" s="93"/>
      <c r="J868" s="93"/>
      <c r="K868" s="93"/>
      <c r="L868" s="92"/>
      <c r="M868" s="92"/>
      <c r="N868" s="92"/>
      <c r="O868" s="92"/>
      <c r="P868" s="92"/>
      <c r="Q868" s="92"/>
      <c r="R868" s="92"/>
      <c r="S868" s="92"/>
      <c r="T868" s="92"/>
      <c r="U868" s="92"/>
      <c r="V868" s="92"/>
      <c r="W868" s="92"/>
      <c r="X868" s="92"/>
      <c r="Y868" s="92"/>
      <c r="Z868" s="92"/>
    </row>
    <row r="869" spans="1:26" ht="27.75" customHeight="1">
      <c r="A869" s="92"/>
      <c r="B869" s="106"/>
      <c r="C869" s="93"/>
      <c r="D869" s="93"/>
      <c r="E869" s="93"/>
      <c r="F869" s="93"/>
      <c r="G869" s="93"/>
      <c r="H869" s="93"/>
      <c r="I869" s="93"/>
      <c r="J869" s="93"/>
      <c r="K869" s="93"/>
      <c r="L869" s="92"/>
      <c r="M869" s="92"/>
      <c r="N869" s="92"/>
      <c r="O869" s="92"/>
      <c r="P869" s="92"/>
      <c r="Q869" s="92"/>
      <c r="R869" s="92"/>
      <c r="S869" s="92"/>
      <c r="T869" s="92"/>
      <c r="U869" s="92"/>
      <c r="V869" s="92"/>
      <c r="W869" s="92"/>
      <c r="X869" s="92"/>
      <c r="Y869" s="92"/>
      <c r="Z869" s="92"/>
    </row>
    <row r="870" spans="1:26" ht="27.75" customHeight="1">
      <c r="A870" s="92"/>
      <c r="B870" s="106"/>
      <c r="C870" s="93"/>
      <c r="D870" s="93"/>
      <c r="E870" s="93"/>
      <c r="F870" s="93"/>
      <c r="G870" s="93"/>
      <c r="H870" s="93"/>
      <c r="I870" s="93"/>
      <c r="J870" s="93"/>
      <c r="K870" s="93"/>
      <c r="L870" s="92"/>
      <c r="M870" s="92"/>
      <c r="N870" s="92"/>
      <c r="O870" s="92"/>
      <c r="P870" s="92"/>
      <c r="Q870" s="92"/>
      <c r="R870" s="92"/>
      <c r="S870" s="92"/>
      <c r="T870" s="92"/>
      <c r="U870" s="92"/>
      <c r="V870" s="92"/>
      <c r="W870" s="92"/>
      <c r="X870" s="92"/>
      <c r="Y870" s="92"/>
      <c r="Z870" s="92"/>
    </row>
    <row r="871" spans="1:26" ht="27.75" customHeight="1">
      <c r="A871" s="92"/>
      <c r="B871" s="106"/>
      <c r="C871" s="93"/>
      <c r="D871" s="93"/>
      <c r="E871" s="93"/>
      <c r="F871" s="93"/>
      <c r="G871" s="93"/>
      <c r="H871" s="93"/>
      <c r="I871" s="93"/>
      <c r="J871" s="93"/>
      <c r="K871" s="93"/>
      <c r="L871" s="92"/>
      <c r="M871" s="92"/>
      <c r="N871" s="92"/>
      <c r="O871" s="92"/>
      <c r="P871" s="92"/>
      <c r="Q871" s="92"/>
      <c r="R871" s="92"/>
      <c r="S871" s="92"/>
      <c r="T871" s="92"/>
      <c r="U871" s="92"/>
      <c r="V871" s="92"/>
      <c r="W871" s="92"/>
      <c r="X871" s="92"/>
      <c r="Y871" s="92"/>
      <c r="Z871" s="92"/>
    </row>
    <row r="872" spans="1:26" ht="27.75" customHeight="1">
      <c r="A872" s="92"/>
      <c r="B872" s="106"/>
      <c r="C872" s="93"/>
      <c r="D872" s="93"/>
      <c r="E872" s="93"/>
      <c r="F872" s="93"/>
      <c r="G872" s="93"/>
      <c r="H872" s="93"/>
      <c r="I872" s="93"/>
      <c r="J872" s="93"/>
      <c r="K872" s="93"/>
      <c r="L872" s="92"/>
      <c r="M872" s="92"/>
      <c r="N872" s="92"/>
      <c r="O872" s="92"/>
      <c r="P872" s="92"/>
      <c r="Q872" s="92"/>
      <c r="R872" s="92"/>
      <c r="S872" s="92"/>
      <c r="T872" s="92"/>
      <c r="U872" s="92"/>
      <c r="V872" s="92"/>
      <c r="W872" s="92"/>
      <c r="X872" s="92"/>
      <c r="Y872" s="92"/>
      <c r="Z872" s="92"/>
    </row>
    <row r="873" spans="1:26" ht="27.75" customHeight="1">
      <c r="A873" s="92"/>
      <c r="B873" s="106"/>
      <c r="C873" s="93"/>
      <c r="D873" s="93"/>
      <c r="E873" s="93"/>
      <c r="F873" s="93"/>
      <c r="G873" s="93"/>
      <c r="H873" s="93"/>
      <c r="I873" s="93"/>
      <c r="J873" s="93"/>
      <c r="K873" s="93"/>
      <c r="L873" s="92"/>
      <c r="M873" s="92"/>
      <c r="N873" s="92"/>
      <c r="O873" s="92"/>
      <c r="P873" s="92"/>
      <c r="Q873" s="92"/>
      <c r="R873" s="92"/>
      <c r="S873" s="92"/>
      <c r="T873" s="92"/>
      <c r="U873" s="92"/>
      <c r="V873" s="92"/>
      <c r="W873" s="92"/>
      <c r="X873" s="92"/>
      <c r="Y873" s="92"/>
      <c r="Z873" s="92"/>
    </row>
    <row r="874" spans="1:26" ht="27.75" customHeight="1">
      <c r="A874" s="92"/>
      <c r="B874" s="106"/>
      <c r="C874" s="93"/>
      <c r="D874" s="93"/>
      <c r="E874" s="93"/>
      <c r="F874" s="93"/>
      <c r="G874" s="93"/>
      <c r="H874" s="93"/>
      <c r="I874" s="93"/>
      <c r="J874" s="93"/>
      <c r="K874" s="93"/>
      <c r="L874" s="92"/>
      <c r="M874" s="92"/>
      <c r="N874" s="92"/>
      <c r="O874" s="92"/>
      <c r="P874" s="92"/>
      <c r="Q874" s="92"/>
      <c r="R874" s="92"/>
      <c r="S874" s="92"/>
      <c r="T874" s="92"/>
      <c r="U874" s="92"/>
      <c r="V874" s="92"/>
      <c r="W874" s="92"/>
      <c r="X874" s="92"/>
      <c r="Y874" s="92"/>
      <c r="Z874" s="92"/>
    </row>
    <row r="875" spans="1:26" ht="27.75" customHeight="1">
      <c r="A875" s="92"/>
      <c r="B875" s="106"/>
      <c r="C875" s="93"/>
      <c r="D875" s="93"/>
      <c r="E875" s="93"/>
      <c r="F875" s="93"/>
      <c r="G875" s="93"/>
      <c r="H875" s="93"/>
      <c r="I875" s="93"/>
      <c r="J875" s="93"/>
      <c r="K875" s="93"/>
      <c r="L875" s="92"/>
      <c r="M875" s="92"/>
      <c r="N875" s="92"/>
      <c r="O875" s="92"/>
      <c r="P875" s="92"/>
      <c r="Q875" s="92"/>
      <c r="R875" s="92"/>
      <c r="S875" s="92"/>
      <c r="T875" s="92"/>
      <c r="U875" s="92"/>
      <c r="V875" s="92"/>
      <c r="W875" s="92"/>
      <c r="X875" s="92"/>
      <c r="Y875" s="92"/>
      <c r="Z875" s="92"/>
    </row>
    <row r="876" spans="1:26" ht="27.75" customHeight="1">
      <c r="A876" s="92"/>
      <c r="B876" s="106"/>
      <c r="C876" s="93"/>
      <c r="D876" s="93"/>
      <c r="E876" s="93"/>
      <c r="F876" s="93"/>
      <c r="G876" s="93"/>
      <c r="H876" s="93"/>
      <c r="I876" s="93"/>
      <c r="J876" s="93"/>
      <c r="K876" s="93"/>
      <c r="L876" s="92"/>
      <c r="M876" s="92"/>
      <c r="N876" s="92"/>
      <c r="O876" s="92"/>
      <c r="P876" s="92"/>
      <c r="Q876" s="92"/>
      <c r="R876" s="92"/>
      <c r="S876" s="92"/>
      <c r="T876" s="92"/>
      <c r="U876" s="92"/>
      <c r="V876" s="92"/>
      <c r="W876" s="92"/>
      <c r="X876" s="92"/>
      <c r="Y876" s="92"/>
      <c r="Z876" s="92"/>
    </row>
    <row r="877" spans="1:26" ht="27.75" customHeight="1">
      <c r="A877" s="92"/>
      <c r="B877" s="106"/>
      <c r="C877" s="93"/>
      <c r="D877" s="93"/>
      <c r="E877" s="93"/>
      <c r="F877" s="93"/>
      <c r="G877" s="93"/>
      <c r="H877" s="93"/>
      <c r="I877" s="93"/>
      <c r="J877" s="93"/>
      <c r="K877" s="93"/>
      <c r="L877" s="92"/>
      <c r="M877" s="92"/>
      <c r="N877" s="92"/>
      <c r="O877" s="92"/>
      <c r="P877" s="92"/>
      <c r="Q877" s="92"/>
      <c r="R877" s="92"/>
      <c r="S877" s="92"/>
      <c r="T877" s="92"/>
      <c r="U877" s="92"/>
      <c r="V877" s="92"/>
      <c r="W877" s="92"/>
      <c r="X877" s="92"/>
      <c r="Y877" s="92"/>
      <c r="Z877" s="92"/>
    </row>
    <row r="878" spans="1:26" ht="27.75" customHeight="1">
      <c r="A878" s="92"/>
      <c r="B878" s="106"/>
      <c r="C878" s="93"/>
      <c r="D878" s="93"/>
      <c r="E878" s="93"/>
      <c r="F878" s="93"/>
      <c r="G878" s="93"/>
      <c r="H878" s="93"/>
      <c r="I878" s="93"/>
      <c r="J878" s="93"/>
      <c r="K878" s="93"/>
      <c r="L878" s="92"/>
      <c r="M878" s="92"/>
      <c r="N878" s="92"/>
      <c r="O878" s="92"/>
      <c r="P878" s="92"/>
      <c r="Q878" s="92"/>
      <c r="R878" s="92"/>
      <c r="S878" s="92"/>
      <c r="T878" s="92"/>
      <c r="U878" s="92"/>
      <c r="V878" s="92"/>
      <c r="W878" s="92"/>
      <c r="X878" s="92"/>
      <c r="Y878" s="92"/>
      <c r="Z878" s="92"/>
    </row>
    <row r="879" spans="1:26" ht="27.75" customHeight="1">
      <c r="A879" s="92"/>
      <c r="B879" s="106"/>
      <c r="C879" s="93"/>
      <c r="D879" s="93"/>
      <c r="E879" s="93"/>
      <c r="F879" s="93"/>
      <c r="G879" s="93"/>
      <c r="H879" s="93"/>
      <c r="I879" s="93"/>
      <c r="J879" s="93"/>
      <c r="K879" s="93"/>
      <c r="L879" s="92"/>
      <c r="M879" s="92"/>
      <c r="N879" s="92"/>
      <c r="O879" s="92"/>
      <c r="P879" s="92"/>
      <c r="Q879" s="92"/>
      <c r="R879" s="92"/>
      <c r="S879" s="92"/>
      <c r="T879" s="92"/>
      <c r="U879" s="92"/>
      <c r="V879" s="92"/>
      <c r="W879" s="92"/>
      <c r="X879" s="92"/>
      <c r="Y879" s="92"/>
      <c r="Z879" s="92"/>
    </row>
    <row r="880" spans="1:26" ht="27.75" customHeight="1">
      <c r="A880" s="92"/>
      <c r="B880" s="106"/>
      <c r="C880" s="93"/>
      <c r="D880" s="93"/>
      <c r="E880" s="93"/>
      <c r="F880" s="93"/>
      <c r="G880" s="93"/>
      <c r="H880" s="93"/>
      <c r="I880" s="93"/>
      <c r="J880" s="93"/>
      <c r="K880" s="93"/>
      <c r="L880" s="92"/>
      <c r="M880" s="92"/>
      <c r="N880" s="92"/>
      <c r="O880" s="92"/>
      <c r="P880" s="92"/>
      <c r="Q880" s="92"/>
      <c r="R880" s="92"/>
      <c r="S880" s="92"/>
      <c r="T880" s="92"/>
      <c r="U880" s="92"/>
      <c r="V880" s="92"/>
      <c r="W880" s="92"/>
      <c r="X880" s="92"/>
      <c r="Y880" s="92"/>
      <c r="Z880" s="92"/>
    </row>
    <row r="881" spans="1:26" ht="27.75" customHeight="1">
      <c r="A881" s="92"/>
      <c r="B881" s="106"/>
      <c r="C881" s="93"/>
      <c r="D881" s="93"/>
      <c r="E881" s="93"/>
      <c r="F881" s="93"/>
      <c r="G881" s="93"/>
      <c r="H881" s="93"/>
      <c r="I881" s="93"/>
      <c r="J881" s="93"/>
      <c r="K881" s="93"/>
      <c r="L881" s="92"/>
      <c r="M881" s="92"/>
      <c r="N881" s="92"/>
      <c r="O881" s="92"/>
      <c r="P881" s="92"/>
      <c r="Q881" s="92"/>
      <c r="R881" s="92"/>
      <c r="S881" s="92"/>
      <c r="T881" s="92"/>
      <c r="U881" s="92"/>
      <c r="V881" s="92"/>
      <c r="W881" s="92"/>
      <c r="X881" s="92"/>
      <c r="Y881" s="92"/>
      <c r="Z881" s="92"/>
    </row>
    <row r="882" spans="1:26" ht="27.75" customHeight="1">
      <c r="A882" s="92"/>
      <c r="B882" s="106"/>
      <c r="C882" s="93"/>
      <c r="D882" s="93"/>
      <c r="E882" s="93"/>
      <c r="F882" s="93"/>
      <c r="G882" s="93"/>
      <c r="H882" s="93"/>
      <c r="I882" s="93"/>
      <c r="J882" s="93"/>
      <c r="K882" s="93"/>
      <c r="L882" s="92"/>
      <c r="M882" s="92"/>
      <c r="N882" s="92"/>
      <c r="O882" s="92"/>
      <c r="P882" s="92"/>
      <c r="Q882" s="92"/>
      <c r="R882" s="92"/>
      <c r="S882" s="92"/>
      <c r="T882" s="92"/>
      <c r="U882" s="92"/>
      <c r="V882" s="92"/>
      <c r="W882" s="92"/>
      <c r="X882" s="92"/>
      <c r="Y882" s="92"/>
      <c r="Z882" s="92"/>
    </row>
    <row r="883" spans="1:26" ht="27.75" customHeight="1">
      <c r="A883" s="92"/>
      <c r="B883" s="106"/>
      <c r="C883" s="93"/>
      <c r="D883" s="93"/>
      <c r="E883" s="93"/>
      <c r="F883" s="93"/>
      <c r="G883" s="93"/>
      <c r="H883" s="93"/>
      <c r="I883" s="93"/>
      <c r="J883" s="93"/>
      <c r="K883" s="93"/>
      <c r="L883" s="92"/>
      <c r="M883" s="92"/>
      <c r="N883" s="92"/>
      <c r="O883" s="92"/>
      <c r="P883" s="92"/>
      <c r="Q883" s="92"/>
      <c r="R883" s="92"/>
      <c r="S883" s="92"/>
      <c r="T883" s="92"/>
      <c r="U883" s="92"/>
      <c r="V883" s="92"/>
      <c r="W883" s="92"/>
      <c r="X883" s="92"/>
      <c r="Y883" s="92"/>
      <c r="Z883" s="92"/>
    </row>
    <row r="884" spans="1:26" ht="27.75" customHeight="1">
      <c r="A884" s="92"/>
      <c r="B884" s="106"/>
      <c r="C884" s="93"/>
      <c r="D884" s="93"/>
      <c r="E884" s="93"/>
      <c r="F884" s="93"/>
      <c r="G884" s="93"/>
      <c r="H884" s="93"/>
      <c r="I884" s="93"/>
      <c r="J884" s="93"/>
      <c r="K884" s="93"/>
      <c r="L884" s="92"/>
      <c r="M884" s="92"/>
      <c r="N884" s="92"/>
      <c r="O884" s="92"/>
      <c r="P884" s="92"/>
      <c r="Q884" s="92"/>
      <c r="R884" s="92"/>
      <c r="S884" s="92"/>
      <c r="T884" s="92"/>
      <c r="U884" s="92"/>
      <c r="V884" s="92"/>
      <c r="W884" s="92"/>
      <c r="X884" s="92"/>
      <c r="Y884" s="92"/>
      <c r="Z884" s="92"/>
    </row>
    <row r="885" spans="1:26" ht="27.75" customHeight="1">
      <c r="A885" s="92"/>
      <c r="B885" s="106"/>
      <c r="C885" s="93"/>
      <c r="D885" s="93"/>
      <c r="E885" s="93"/>
      <c r="F885" s="93"/>
      <c r="G885" s="93"/>
      <c r="H885" s="93"/>
      <c r="I885" s="93"/>
      <c r="J885" s="93"/>
      <c r="K885" s="93"/>
      <c r="L885" s="92"/>
      <c r="M885" s="92"/>
      <c r="N885" s="92"/>
      <c r="O885" s="92"/>
      <c r="P885" s="92"/>
      <c r="Q885" s="92"/>
      <c r="R885" s="92"/>
      <c r="S885" s="92"/>
      <c r="T885" s="92"/>
      <c r="U885" s="92"/>
      <c r="V885" s="92"/>
      <c r="W885" s="92"/>
      <c r="X885" s="92"/>
      <c r="Y885" s="92"/>
      <c r="Z885" s="92"/>
    </row>
    <row r="886" spans="1:26" ht="27.75" customHeight="1">
      <c r="A886" s="92"/>
      <c r="B886" s="106"/>
      <c r="C886" s="93"/>
      <c r="D886" s="93"/>
      <c r="E886" s="93"/>
      <c r="F886" s="93"/>
      <c r="G886" s="93"/>
      <c r="H886" s="93"/>
      <c r="I886" s="93"/>
      <c r="J886" s="93"/>
      <c r="K886" s="93"/>
      <c r="L886" s="92"/>
      <c r="M886" s="92"/>
      <c r="N886" s="92"/>
      <c r="O886" s="92"/>
      <c r="P886" s="92"/>
      <c r="Q886" s="92"/>
      <c r="R886" s="92"/>
      <c r="S886" s="92"/>
      <c r="T886" s="92"/>
      <c r="U886" s="92"/>
      <c r="V886" s="92"/>
      <c r="W886" s="92"/>
      <c r="X886" s="92"/>
      <c r="Y886" s="92"/>
      <c r="Z886" s="92"/>
    </row>
    <row r="887" spans="1:26" ht="27.75" customHeight="1">
      <c r="A887" s="92"/>
      <c r="B887" s="106"/>
      <c r="C887" s="93"/>
      <c r="D887" s="93"/>
      <c r="E887" s="93"/>
      <c r="F887" s="93"/>
      <c r="G887" s="93"/>
      <c r="H887" s="93"/>
      <c r="I887" s="93"/>
      <c r="J887" s="93"/>
      <c r="K887" s="93"/>
      <c r="L887" s="92"/>
      <c r="M887" s="92"/>
      <c r="N887" s="92"/>
      <c r="O887" s="92"/>
      <c r="P887" s="92"/>
      <c r="Q887" s="92"/>
      <c r="R887" s="92"/>
      <c r="S887" s="92"/>
      <c r="T887" s="92"/>
      <c r="U887" s="92"/>
      <c r="V887" s="92"/>
      <c r="W887" s="92"/>
      <c r="X887" s="92"/>
      <c r="Y887" s="92"/>
      <c r="Z887" s="92"/>
    </row>
    <row r="888" spans="1:26" ht="27.75" customHeight="1">
      <c r="A888" s="92"/>
      <c r="B888" s="106"/>
      <c r="C888" s="93"/>
      <c r="D888" s="93"/>
      <c r="E888" s="93"/>
      <c r="F888" s="93"/>
      <c r="G888" s="93"/>
      <c r="H888" s="93"/>
      <c r="I888" s="93"/>
      <c r="J888" s="93"/>
      <c r="K888" s="93"/>
      <c r="L888" s="92"/>
      <c r="M888" s="92"/>
      <c r="N888" s="92"/>
      <c r="O888" s="92"/>
      <c r="P888" s="92"/>
      <c r="Q888" s="92"/>
      <c r="R888" s="92"/>
      <c r="S888" s="92"/>
      <c r="T888" s="92"/>
      <c r="U888" s="92"/>
      <c r="V888" s="92"/>
      <c r="W888" s="92"/>
      <c r="X888" s="92"/>
      <c r="Y888" s="92"/>
      <c r="Z888" s="92"/>
    </row>
    <row r="889" spans="1:26" ht="27.75" customHeight="1">
      <c r="A889" s="92"/>
      <c r="B889" s="106"/>
      <c r="C889" s="93"/>
      <c r="D889" s="93"/>
      <c r="E889" s="93"/>
      <c r="F889" s="93"/>
      <c r="G889" s="93"/>
      <c r="H889" s="93"/>
      <c r="I889" s="93"/>
      <c r="J889" s="93"/>
      <c r="K889" s="93"/>
      <c r="L889" s="92"/>
      <c r="M889" s="92"/>
      <c r="N889" s="92"/>
      <c r="O889" s="92"/>
      <c r="P889" s="92"/>
      <c r="Q889" s="92"/>
      <c r="R889" s="92"/>
      <c r="S889" s="92"/>
      <c r="T889" s="92"/>
      <c r="U889" s="92"/>
      <c r="V889" s="92"/>
      <c r="W889" s="92"/>
      <c r="X889" s="92"/>
      <c r="Y889" s="92"/>
      <c r="Z889" s="92"/>
    </row>
    <row r="890" spans="1:26" ht="27.75" customHeight="1">
      <c r="A890" s="92"/>
      <c r="B890" s="106"/>
      <c r="C890" s="93"/>
      <c r="D890" s="93"/>
      <c r="E890" s="93"/>
      <c r="F890" s="93"/>
      <c r="G890" s="93"/>
      <c r="H890" s="93"/>
      <c r="I890" s="93"/>
      <c r="J890" s="93"/>
      <c r="K890" s="93"/>
      <c r="L890" s="92"/>
      <c r="M890" s="92"/>
      <c r="N890" s="92"/>
      <c r="O890" s="92"/>
      <c r="P890" s="92"/>
      <c r="Q890" s="92"/>
      <c r="R890" s="92"/>
      <c r="S890" s="92"/>
      <c r="T890" s="92"/>
      <c r="U890" s="92"/>
      <c r="V890" s="92"/>
      <c r="W890" s="92"/>
      <c r="X890" s="92"/>
      <c r="Y890" s="92"/>
      <c r="Z890" s="92"/>
    </row>
    <row r="891" spans="1:26" ht="27.75" customHeight="1">
      <c r="A891" s="92"/>
      <c r="B891" s="106"/>
      <c r="C891" s="93"/>
      <c r="D891" s="93"/>
      <c r="E891" s="93"/>
      <c r="F891" s="93"/>
      <c r="G891" s="93"/>
      <c r="H891" s="93"/>
      <c r="I891" s="93"/>
      <c r="J891" s="93"/>
      <c r="K891" s="93"/>
      <c r="L891" s="92"/>
      <c r="M891" s="92"/>
      <c r="N891" s="92"/>
      <c r="O891" s="92"/>
      <c r="P891" s="92"/>
      <c r="Q891" s="92"/>
      <c r="R891" s="92"/>
      <c r="S891" s="92"/>
      <c r="T891" s="92"/>
      <c r="U891" s="92"/>
      <c r="V891" s="92"/>
      <c r="W891" s="92"/>
      <c r="X891" s="92"/>
      <c r="Y891" s="92"/>
      <c r="Z891" s="92"/>
    </row>
    <row r="892" spans="1:26" ht="27.75" customHeight="1">
      <c r="A892" s="92"/>
      <c r="B892" s="106"/>
      <c r="C892" s="93"/>
      <c r="D892" s="93"/>
      <c r="E892" s="93"/>
      <c r="F892" s="93"/>
      <c r="G892" s="93"/>
      <c r="H892" s="93"/>
      <c r="I892" s="93"/>
      <c r="J892" s="93"/>
      <c r="K892" s="93"/>
      <c r="L892" s="92"/>
      <c r="M892" s="92"/>
      <c r="N892" s="92"/>
      <c r="O892" s="92"/>
      <c r="P892" s="92"/>
      <c r="Q892" s="92"/>
      <c r="R892" s="92"/>
      <c r="S892" s="92"/>
      <c r="T892" s="92"/>
      <c r="U892" s="92"/>
      <c r="V892" s="92"/>
      <c r="W892" s="92"/>
      <c r="X892" s="92"/>
      <c r="Y892" s="92"/>
      <c r="Z892" s="92"/>
    </row>
    <row r="893" spans="1:26" ht="27.75" customHeight="1">
      <c r="A893" s="92"/>
      <c r="B893" s="106"/>
      <c r="C893" s="93"/>
      <c r="D893" s="93"/>
      <c r="E893" s="93"/>
      <c r="F893" s="93"/>
      <c r="G893" s="93"/>
      <c r="H893" s="93"/>
      <c r="I893" s="93"/>
      <c r="J893" s="93"/>
      <c r="K893" s="93"/>
      <c r="L893" s="92"/>
      <c r="M893" s="92"/>
      <c r="N893" s="92"/>
      <c r="O893" s="92"/>
      <c r="P893" s="92"/>
      <c r="Q893" s="92"/>
      <c r="R893" s="92"/>
      <c r="S893" s="92"/>
      <c r="T893" s="92"/>
      <c r="U893" s="92"/>
      <c r="V893" s="92"/>
      <c r="W893" s="92"/>
      <c r="X893" s="92"/>
      <c r="Y893" s="92"/>
      <c r="Z893" s="92"/>
    </row>
    <row r="894" spans="1:26" ht="27.75" customHeight="1">
      <c r="A894" s="92"/>
      <c r="B894" s="106"/>
      <c r="C894" s="93"/>
      <c r="D894" s="93"/>
      <c r="E894" s="93"/>
      <c r="F894" s="93"/>
      <c r="G894" s="93"/>
      <c r="H894" s="93"/>
      <c r="I894" s="93"/>
      <c r="J894" s="93"/>
      <c r="K894" s="93"/>
      <c r="L894" s="92"/>
      <c r="M894" s="92"/>
      <c r="N894" s="92"/>
      <c r="O894" s="92"/>
      <c r="P894" s="92"/>
      <c r="Q894" s="92"/>
      <c r="R894" s="92"/>
      <c r="S894" s="92"/>
      <c r="T894" s="92"/>
      <c r="U894" s="92"/>
      <c r="V894" s="92"/>
      <c r="W894" s="92"/>
      <c r="X894" s="92"/>
      <c r="Y894" s="92"/>
      <c r="Z894" s="92"/>
    </row>
    <row r="895" spans="1:26" ht="27.75" customHeight="1">
      <c r="A895" s="92"/>
      <c r="B895" s="106"/>
      <c r="C895" s="93"/>
      <c r="D895" s="93"/>
      <c r="E895" s="93"/>
      <c r="F895" s="93"/>
      <c r="G895" s="93"/>
      <c r="H895" s="93"/>
      <c r="I895" s="93"/>
      <c r="J895" s="93"/>
      <c r="K895" s="93"/>
      <c r="L895" s="92"/>
      <c r="M895" s="92"/>
      <c r="N895" s="92"/>
      <c r="O895" s="92"/>
      <c r="P895" s="92"/>
      <c r="Q895" s="92"/>
      <c r="R895" s="92"/>
      <c r="S895" s="92"/>
      <c r="T895" s="92"/>
      <c r="U895" s="92"/>
      <c r="V895" s="92"/>
      <c r="W895" s="92"/>
      <c r="X895" s="92"/>
      <c r="Y895" s="92"/>
      <c r="Z895" s="92"/>
    </row>
    <row r="896" spans="1:26" ht="27.75" customHeight="1">
      <c r="A896" s="92"/>
      <c r="B896" s="106"/>
      <c r="C896" s="93"/>
      <c r="D896" s="93"/>
      <c r="E896" s="93"/>
      <c r="F896" s="93"/>
      <c r="G896" s="93"/>
      <c r="H896" s="93"/>
      <c r="I896" s="93"/>
      <c r="J896" s="93"/>
      <c r="K896" s="93"/>
      <c r="L896" s="92"/>
      <c r="M896" s="92"/>
      <c r="N896" s="92"/>
      <c r="O896" s="92"/>
      <c r="P896" s="92"/>
      <c r="Q896" s="92"/>
      <c r="R896" s="92"/>
      <c r="S896" s="92"/>
      <c r="T896" s="92"/>
      <c r="U896" s="92"/>
      <c r="V896" s="92"/>
      <c r="W896" s="92"/>
      <c r="X896" s="92"/>
      <c r="Y896" s="92"/>
      <c r="Z896" s="92"/>
    </row>
    <row r="897" spans="1:26" ht="27.75" customHeight="1">
      <c r="A897" s="92"/>
      <c r="B897" s="106"/>
      <c r="C897" s="93"/>
      <c r="D897" s="93"/>
      <c r="E897" s="93"/>
      <c r="F897" s="93"/>
      <c r="G897" s="93"/>
      <c r="H897" s="93"/>
      <c r="I897" s="93"/>
      <c r="J897" s="93"/>
      <c r="K897" s="93"/>
      <c r="L897" s="92"/>
      <c r="M897" s="92"/>
      <c r="N897" s="92"/>
      <c r="O897" s="92"/>
      <c r="P897" s="92"/>
      <c r="Q897" s="92"/>
      <c r="R897" s="92"/>
      <c r="S897" s="92"/>
      <c r="T897" s="92"/>
      <c r="U897" s="92"/>
      <c r="V897" s="92"/>
      <c r="W897" s="92"/>
      <c r="X897" s="92"/>
      <c r="Y897" s="92"/>
      <c r="Z897" s="92"/>
    </row>
    <row r="898" spans="1:26" ht="27.75" customHeight="1">
      <c r="A898" s="92"/>
      <c r="B898" s="106"/>
      <c r="C898" s="93"/>
      <c r="D898" s="93"/>
      <c r="E898" s="93"/>
      <c r="F898" s="93"/>
      <c r="G898" s="93"/>
      <c r="H898" s="93"/>
      <c r="I898" s="93"/>
      <c r="J898" s="93"/>
      <c r="K898" s="93"/>
      <c r="L898" s="92"/>
      <c r="M898" s="92"/>
      <c r="N898" s="92"/>
      <c r="O898" s="92"/>
      <c r="P898" s="92"/>
      <c r="Q898" s="92"/>
      <c r="R898" s="92"/>
      <c r="S898" s="92"/>
      <c r="T898" s="92"/>
      <c r="U898" s="92"/>
      <c r="V898" s="92"/>
      <c r="W898" s="92"/>
      <c r="X898" s="92"/>
      <c r="Y898" s="92"/>
      <c r="Z898" s="92"/>
    </row>
    <row r="899" spans="1:26" ht="27.75" customHeight="1">
      <c r="A899" s="92"/>
      <c r="B899" s="106"/>
      <c r="C899" s="93"/>
      <c r="D899" s="93"/>
      <c r="E899" s="93"/>
      <c r="F899" s="93"/>
      <c r="G899" s="93"/>
      <c r="H899" s="93"/>
      <c r="I899" s="93"/>
      <c r="J899" s="93"/>
      <c r="K899" s="93"/>
      <c r="L899" s="92"/>
      <c r="M899" s="92"/>
      <c r="N899" s="92"/>
      <c r="O899" s="92"/>
      <c r="P899" s="92"/>
      <c r="Q899" s="92"/>
      <c r="R899" s="92"/>
      <c r="S899" s="92"/>
      <c r="T899" s="92"/>
      <c r="U899" s="92"/>
      <c r="V899" s="92"/>
      <c r="W899" s="92"/>
      <c r="X899" s="92"/>
      <c r="Y899" s="92"/>
      <c r="Z899" s="92"/>
    </row>
    <row r="900" spans="1:26" ht="27.75" customHeight="1">
      <c r="A900" s="92"/>
      <c r="B900" s="106"/>
      <c r="C900" s="93"/>
      <c r="D900" s="93"/>
      <c r="E900" s="93"/>
      <c r="F900" s="93"/>
      <c r="G900" s="93"/>
      <c r="H900" s="93"/>
      <c r="I900" s="93"/>
      <c r="J900" s="93"/>
      <c r="K900" s="93"/>
      <c r="L900" s="92"/>
      <c r="M900" s="92"/>
      <c r="N900" s="92"/>
      <c r="O900" s="92"/>
      <c r="P900" s="92"/>
      <c r="Q900" s="92"/>
      <c r="R900" s="92"/>
      <c r="S900" s="92"/>
      <c r="T900" s="92"/>
      <c r="U900" s="92"/>
      <c r="V900" s="92"/>
      <c r="W900" s="92"/>
      <c r="X900" s="92"/>
      <c r="Y900" s="92"/>
      <c r="Z900" s="92"/>
    </row>
    <row r="901" spans="1:26" ht="27.75" customHeight="1">
      <c r="A901" s="92"/>
      <c r="B901" s="106"/>
      <c r="C901" s="93"/>
      <c r="D901" s="93"/>
      <c r="E901" s="93"/>
      <c r="F901" s="93"/>
      <c r="G901" s="93"/>
      <c r="H901" s="93"/>
      <c r="I901" s="93"/>
      <c r="J901" s="93"/>
      <c r="K901" s="93"/>
      <c r="L901" s="92"/>
      <c r="M901" s="92"/>
      <c r="N901" s="92"/>
      <c r="O901" s="92"/>
      <c r="P901" s="92"/>
      <c r="Q901" s="92"/>
      <c r="R901" s="92"/>
      <c r="S901" s="92"/>
      <c r="T901" s="92"/>
      <c r="U901" s="92"/>
      <c r="V901" s="92"/>
      <c r="W901" s="92"/>
      <c r="X901" s="92"/>
      <c r="Y901" s="92"/>
      <c r="Z901" s="92"/>
    </row>
    <row r="902" spans="1:26" ht="27.75" customHeight="1">
      <c r="A902" s="92"/>
      <c r="B902" s="106"/>
      <c r="C902" s="93"/>
      <c r="D902" s="93"/>
      <c r="E902" s="93"/>
      <c r="F902" s="93"/>
      <c r="G902" s="93"/>
      <c r="H902" s="93"/>
      <c r="I902" s="93"/>
      <c r="J902" s="93"/>
      <c r="K902" s="93"/>
      <c r="L902" s="92"/>
      <c r="M902" s="92"/>
      <c r="N902" s="92"/>
      <c r="O902" s="92"/>
      <c r="P902" s="92"/>
      <c r="Q902" s="92"/>
      <c r="R902" s="92"/>
      <c r="S902" s="92"/>
      <c r="T902" s="92"/>
      <c r="U902" s="92"/>
      <c r="V902" s="92"/>
      <c r="W902" s="92"/>
      <c r="X902" s="92"/>
      <c r="Y902" s="92"/>
      <c r="Z902" s="92"/>
    </row>
    <row r="903" spans="1:26" ht="27.75" customHeight="1">
      <c r="A903" s="92"/>
      <c r="B903" s="106"/>
      <c r="C903" s="93"/>
      <c r="D903" s="93"/>
      <c r="E903" s="93"/>
      <c r="F903" s="93"/>
      <c r="G903" s="93"/>
      <c r="H903" s="93"/>
      <c r="I903" s="93"/>
      <c r="J903" s="93"/>
      <c r="K903" s="93"/>
      <c r="L903" s="92"/>
      <c r="M903" s="92"/>
      <c r="N903" s="92"/>
      <c r="O903" s="92"/>
      <c r="P903" s="92"/>
      <c r="Q903" s="92"/>
      <c r="R903" s="92"/>
      <c r="S903" s="92"/>
      <c r="T903" s="92"/>
      <c r="U903" s="92"/>
      <c r="V903" s="92"/>
      <c r="W903" s="92"/>
      <c r="X903" s="92"/>
      <c r="Y903" s="92"/>
      <c r="Z903" s="92"/>
    </row>
    <row r="904" spans="1:26" ht="27.75" customHeight="1">
      <c r="A904" s="92"/>
      <c r="B904" s="106"/>
      <c r="C904" s="93"/>
      <c r="D904" s="93"/>
      <c r="E904" s="93"/>
      <c r="F904" s="93"/>
      <c r="G904" s="93"/>
      <c r="H904" s="93"/>
      <c r="I904" s="93"/>
      <c r="J904" s="93"/>
      <c r="K904" s="93"/>
      <c r="L904" s="92"/>
      <c r="M904" s="92"/>
      <c r="N904" s="92"/>
      <c r="O904" s="92"/>
      <c r="P904" s="92"/>
      <c r="Q904" s="92"/>
      <c r="R904" s="92"/>
      <c r="S904" s="92"/>
      <c r="T904" s="92"/>
      <c r="U904" s="92"/>
      <c r="V904" s="92"/>
      <c r="W904" s="92"/>
      <c r="X904" s="92"/>
      <c r="Y904" s="92"/>
      <c r="Z904" s="92"/>
    </row>
    <row r="905" spans="1:26" ht="27.75" customHeight="1">
      <c r="A905" s="92"/>
      <c r="B905" s="106"/>
      <c r="C905" s="93"/>
      <c r="D905" s="93"/>
      <c r="E905" s="93"/>
      <c r="F905" s="93"/>
      <c r="G905" s="93"/>
      <c r="H905" s="93"/>
      <c r="I905" s="93"/>
      <c r="J905" s="93"/>
      <c r="K905" s="93"/>
      <c r="L905" s="92"/>
      <c r="M905" s="92"/>
      <c r="N905" s="92"/>
      <c r="O905" s="92"/>
      <c r="P905" s="92"/>
      <c r="Q905" s="92"/>
      <c r="R905" s="92"/>
      <c r="S905" s="92"/>
      <c r="T905" s="92"/>
      <c r="U905" s="92"/>
      <c r="V905" s="92"/>
      <c r="W905" s="92"/>
      <c r="X905" s="92"/>
      <c r="Y905" s="92"/>
      <c r="Z905" s="92"/>
    </row>
    <row r="906" spans="1:26" ht="27.75" customHeight="1">
      <c r="A906" s="92"/>
      <c r="B906" s="106"/>
      <c r="C906" s="93"/>
      <c r="D906" s="93"/>
      <c r="E906" s="93"/>
      <c r="F906" s="93"/>
      <c r="G906" s="93"/>
      <c r="H906" s="93"/>
      <c r="I906" s="93"/>
      <c r="J906" s="93"/>
      <c r="K906" s="93"/>
      <c r="L906" s="92"/>
      <c r="M906" s="92"/>
      <c r="N906" s="92"/>
      <c r="O906" s="92"/>
      <c r="P906" s="92"/>
      <c r="Q906" s="92"/>
      <c r="R906" s="92"/>
      <c r="S906" s="92"/>
      <c r="T906" s="92"/>
      <c r="U906" s="92"/>
      <c r="V906" s="92"/>
      <c r="W906" s="92"/>
      <c r="X906" s="92"/>
      <c r="Y906" s="92"/>
      <c r="Z906" s="92"/>
    </row>
    <row r="907" spans="1:26" ht="27.75" customHeight="1">
      <c r="A907" s="92"/>
      <c r="B907" s="106"/>
      <c r="C907" s="93"/>
      <c r="D907" s="93"/>
      <c r="E907" s="93"/>
      <c r="F907" s="93"/>
      <c r="G907" s="93"/>
      <c r="H907" s="93"/>
      <c r="I907" s="93"/>
      <c r="J907" s="93"/>
      <c r="K907" s="93"/>
      <c r="L907" s="92"/>
      <c r="M907" s="92"/>
      <c r="N907" s="92"/>
      <c r="O907" s="92"/>
      <c r="P907" s="92"/>
      <c r="Q907" s="92"/>
      <c r="R907" s="92"/>
      <c r="S907" s="92"/>
      <c r="T907" s="92"/>
      <c r="U907" s="92"/>
      <c r="V907" s="92"/>
      <c r="W907" s="92"/>
      <c r="X907" s="92"/>
      <c r="Y907" s="92"/>
      <c r="Z907" s="92"/>
    </row>
    <row r="908" spans="1:26" ht="27.75" customHeight="1">
      <c r="A908" s="92"/>
      <c r="B908" s="106"/>
      <c r="C908" s="93"/>
      <c r="D908" s="93"/>
      <c r="E908" s="93"/>
      <c r="F908" s="93"/>
      <c r="G908" s="93"/>
      <c r="H908" s="93"/>
      <c r="I908" s="93"/>
      <c r="J908" s="93"/>
      <c r="K908" s="93"/>
      <c r="L908" s="92"/>
      <c r="M908" s="92"/>
      <c r="N908" s="92"/>
      <c r="O908" s="92"/>
      <c r="P908" s="92"/>
      <c r="Q908" s="92"/>
      <c r="R908" s="92"/>
      <c r="S908" s="92"/>
      <c r="T908" s="92"/>
      <c r="U908" s="92"/>
      <c r="V908" s="92"/>
      <c r="W908" s="92"/>
      <c r="X908" s="92"/>
      <c r="Y908" s="92"/>
      <c r="Z908" s="92"/>
    </row>
    <row r="909" spans="1:26" ht="27.75" customHeight="1">
      <c r="A909" s="92"/>
      <c r="B909" s="106"/>
      <c r="C909" s="93"/>
      <c r="D909" s="93"/>
      <c r="E909" s="93"/>
      <c r="F909" s="93"/>
      <c r="G909" s="93"/>
      <c r="H909" s="93"/>
      <c r="I909" s="93"/>
      <c r="J909" s="93"/>
      <c r="K909" s="93"/>
      <c r="L909" s="92"/>
      <c r="M909" s="92"/>
      <c r="N909" s="92"/>
      <c r="O909" s="92"/>
      <c r="P909" s="92"/>
      <c r="Q909" s="92"/>
      <c r="R909" s="92"/>
      <c r="S909" s="92"/>
      <c r="T909" s="92"/>
      <c r="U909" s="92"/>
      <c r="V909" s="92"/>
      <c r="W909" s="92"/>
      <c r="X909" s="92"/>
      <c r="Y909" s="92"/>
      <c r="Z909" s="92"/>
    </row>
    <row r="910" spans="1:26" ht="27.75" customHeight="1">
      <c r="A910" s="92"/>
      <c r="B910" s="106"/>
      <c r="C910" s="93"/>
      <c r="D910" s="93"/>
      <c r="E910" s="93"/>
      <c r="F910" s="93"/>
      <c r="G910" s="93"/>
      <c r="H910" s="93"/>
      <c r="I910" s="93"/>
      <c r="J910" s="93"/>
      <c r="K910" s="93"/>
      <c r="L910" s="92"/>
      <c r="M910" s="92"/>
      <c r="N910" s="92"/>
      <c r="O910" s="92"/>
      <c r="P910" s="92"/>
      <c r="Q910" s="92"/>
      <c r="R910" s="92"/>
      <c r="S910" s="92"/>
      <c r="T910" s="92"/>
      <c r="U910" s="92"/>
      <c r="V910" s="92"/>
      <c r="W910" s="92"/>
      <c r="X910" s="92"/>
      <c r="Y910" s="92"/>
      <c r="Z910" s="92"/>
    </row>
    <row r="911" spans="1:26" ht="27.75" customHeight="1">
      <c r="A911" s="92"/>
      <c r="B911" s="106"/>
      <c r="C911" s="93"/>
      <c r="D911" s="93"/>
      <c r="E911" s="93"/>
      <c r="F911" s="93"/>
      <c r="G911" s="93"/>
      <c r="H911" s="93"/>
      <c r="I911" s="93"/>
      <c r="J911" s="93"/>
      <c r="K911" s="93"/>
      <c r="L911" s="92"/>
      <c r="M911" s="92"/>
      <c r="N911" s="92"/>
      <c r="O911" s="92"/>
      <c r="P911" s="92"/>
      <c r="Q911" s="92"/>
      <c r="R911" s="92"/>
      <c r="S911" s="92"/>
      <c r="T911" s="92"/>
      <c r="U911" s="92"/>
      <c r="V911" s="92"/>
      <c r="W911" s="92"/>
      <c r="X911" s="92"/>
      <c r="Y911" s="92"/>
      <c r="Z911" s="92"/>
    </row>
    <row r="912" spans="1:26" ht="27.75" customHeight="1">
      <c r="A912" s="92"/>
      <c r="B912" s="106"/>
      <c r="C912" s="93"/>
      <c r="D912" s="93"/>
      <c r="E912" s="93"/>
      <c r="F912" s="93"/>
      <c r="G912" s="93"/>
      <c r="H912" s="93"/>
      <c r="I912" s="93"/>
      <c r="J912" s="93"/>
      <c r="K912" s="93"/>
      <c r="L912" s="92"/>
      <c r="M912" s="92"/>
      <c r="N912" s="92"/>
      <c r="O912" s="92"/>
      <c r="P912" s="92"/>
      <c r="Q912" s="92"/>
      <c r="R912" s="92"/>
      <c r="S912" s="92"/>
      <c r="T912" s="92"/>
      <c r="U912" s="92"/>
      <c r="V912" s="92"/>
      <c r="W912" s="92"/>
      <c r="X912" s="92"/>
      <c r="Y912" s="92"/>
      <c r="Z912" s="92"/>
    </row>
    <row r="913" spans="1:26" ht="27.75" customHeight="1">
      <c r="A913" s="92"/>
      <c r="B913" s="106"/>
      <c r="C913" s="93"/>
      <c r="D913" s="93"/>
      <c r="E913" s="93"/>
      <c r="F913" s="93"/>
      <c r="G913" s="93"/>
      <c r="H913" s="93"/>
      <c r="I913" s="93"/>
      <c r="J913" s="93"/>
      <c r="K913" s="93"/>
      <c r="L913" s="92"/>
      <c r="M913" s="92"/>
      <c r="N913" s="92"/>
      <c r="O913" s="92"/>
      <c r="P913" s="92"/>
      <c r="Q913" s="92"/>
      <c r="R913" s="92"/>
      <c r="S913" s="92"/>
      <c r="T913" s="92"/>
      <c r="U913" s="92"/>
      <c r="V913" s="92"/>
      <c r="W913" s="92"/>
      <c r="X913" s="92"/>
      <c r="Y913" s="92"/>
      <c r="Z913" s="92"/>
    </row>
    <row r="914" spans="1:26" ht="27.75" customHeight="1">
      <c r="A914" s="92"/>
      <c r="B914" s="106"/>
      <c r="C914" s="93"/>
      <c r="D914" s="93"/>
      <c r="E914" s="93"/>
      <c r="F914" s="93"/>
      <c r="G914" s="93"/>
      <c r="H914" s="93"/>
      <c r="I914" s="93"/>
      <c r="J914" s="93"/>
      <c r="K914" s="93"/>
      <c r="L914" s="92"/>
      <c r="M914" s="92"/>
      <c r="N914" s="92"/>
      <c r="O914" s="92"/>
      <c r="P914" s="92"/>
      <c r="Q914" s="92"/>
      <c r="R914" s="92"/>
      <c r="S914" s="92"/>
      <c r="T914" s="92"/>
      <c r="U914" s="92"/>
      <c r="V914" s="92"/>
      <c r="W914" s="92"/>
      <c r="X914" s="92"/>
      <c r="Y914" s="92"/>
      <c r="Z914" s="92"/>
    </row>
    <row r="915" spans="1:26" ht="27.75" customHeight="1">
      <c r="A915" s="92"/>
      <c r="B915" s="106"/>
      <c r="C915" s="93"/>
      <c r="D915" s="93"/>
      <c r="E915" s="93"/>
      <c r="F915" s="93"/>
      <c r="G915" s="93"/>
      <c r="H915" s="93"/>
      <c r="I915" s="93"/>
      <c r="J915" s="93"/>
      <c r="K915" s="93"/>
      <c r="L915" s="92"/>
      <c r="M915" s="92"/>
      <c r="N915" s="92"/>
      <c r="O915" s="92"/>
      <c r="P915" s="92"/>
      <c r="Q915" s="92"/>
      <c r="R915" s="92"/>
      <c r="S915" s="92"/>
      <c r="T915" s="92"/>
      <c r="U915" s="92"/>
      <c r="V915" s="92"/>
      <c r="W915" s="92"/>
      <c r="X915" s="92"/>
      <c r="Y915" s="92"/>
      <c r="Z915" s="92"/>
    </row>
    <row r="916" spans="1:26" ht="27.75" customHeight="1">
      <c r="A916" s="92"/>
      <c r="B916" s="106"/>
      <c r="C916" s="93"/>
      <c r="D916" s="93"/>
      <c r="E916" s="93"/>
      <c r="F916" s="93"/>
      <c r="G916" s="93"/>
      <c r="H916" s="93"/>
      <c r="I916" s="93"/>
      <c r="J916" s="93"/>
      <c r="K916" s="93"/>
      <c r="L916" s="92"/>
      <c r="M916" s="92"/>
      <c r="N916" s="92"/>
      <c r="O916" s="92"/>
      <c r="P916" s="92"/>
      <c r="Q916" s="92"/>
      <c r="R916" s="92"/>
      <c r="S916" s="92"/>
      <c r="T916" s="92"/>
      <c r="U916" s="92"/>
      <c r="V916" s="92"/>
      <c r="W916" s="92"/>
      <c r="X916" s="92"/>
      <c r="Y916" s="92"/>
      <c r="Z916" s="92"/>
    </row>
    <row r="917" spans="1:26" ht="27.75" customHeight="1">
      <c r="A917" s="92"/>
      <c r="B917" s="106"/>
      <c r="C917" s="93"/>
      <c r="D917" s="93"/>
      <c r="E917" s="93"/>
      <c r="F917" s="93"/>
      <c r="G917" s="93"/>
      <c r="H917" s="93"/>
      <c r="I917" s="93"/>
      <c r="J917" s="93"/>
      <c r="K917" s="93"/>
      <c r="L917" s="92"/>
      <c r="M917" s="92"/>
      <c r="N917" s="92"/>
      <c r="O917" s="92"/>
      <c r="P917" s="92"/>
      <c r="Q917" s="92"/>
      <c r="R917" s="92"/>
      <c r="S917" s="92"/>
      <c r="T917" s="92"/>
      <c r="U917" s="92"/>
      <c r="V917" s="92"/>
      <c r="W917" s="92"/>
      <c r="X917" s="92"/>
      <c r="Y917" s="92"/>
      <c r="Z917" s="92"/>
    </row>
    <row r="918" spans="1:26" ht="27.75" customHeight="1">
      <c r="A918" s="92"/>
      <c r="B918" s="106"/>
      <c r="C918" s="93"/>
      <c r="D918" s="93"/>
      <c r="E918" s="93"/>
      <c r="F918" s="93"/>
      <c r="G918" s="93"/>
      <c r="H918" s="93"/>
      <c r="I918" s="93"/>
      <c r="J918" s="93"/>
      <c r="K918" s="93"/>
      <c r="L918" s="92"/>
      <c r="M918" s="92"/>
      <c r="N918" s="92"/>
      <c r="O918" s="92"/>
      <c r="P918" s="92"/>
      <c r="Q918" s="92"/>
      <c r="R918" s="92"/>
      <c r="S918" s="92"/>
      <c r="T918" s="92"/>
      <c r="U918" s="92"/>
      <c r="V918" s="92"/>
      <c r="W918" s="92"/>
      <c r="X918" s="92"/>
      <c r="Y918" s="92"/>
      <c r="Z918" s="92"/>
    </row>
    <row r="919" spans="1:26" ht="27.75" customHeight="1">
      <c r="A919" s="92"/>
      <c r="B919" s="106"/>
      <c r="C919" s="93"/>
      <c r="D919" s="93"/>
      <c r="E919" s="93"/>
      <c r="F919" s="93"/>
      <c r="G919" s="93"/>
      <c r="H919" s="93"/>
      <c r="I919" s="93"/>
      <c r="J919" s="93"/>
      <c r="K919" s="93"/>
      <c r="L919" s="92"/>
      <c r="M919" s="92"/>
      <c r="N919" s="92"/>
      <c r="O919" s="92"/>
      <c r="P919" s="92"/>
      <c r="Q919" s="92"/>
      <c r="R919" s="92"/>
      <c r="S919" s="92"/>
      <c r="T919" s="92"/>
      <c r="U919" s="92"/>
      <c r="V919" s="92"/>
      <c r="W919" s="92"/>
      <c r="X919" s="92"/>
      <c r="Y919" s="92"/>
      <c r="Z919" s="92"/>
    </row>
    <row r="920" spans="1:26" ht="27.75" customHeight="1">
      <c r="A920" s="92"/>
      <c r="B920" s="106"/>
      <c r="C920" s="93"/>
      <c r="D920" s="93"/>
      <c r="E920" s="93"/>
      <c r="F920" s="93"/>
      <c r="G920" s="93"/>
      <c r="H920" s="93"/>
      <c r="I920" s="93"/>
      <c r="J920" s="93"/>
      <c r="K920" s="93"/>
      <c r="L920" s="92"/>
      <c r="M920" s="92"/>
      <c r="N920" s="92"/>
      <c r="O920" s="92"/>
      <c r="P920" s="92"/>
      <c r="Q920" s="92"/>
      <c r="R920" s="92"/>
      <c r="S920" s="92"/>
      <c r="T920" s="92"/>
      <c r="U920" s="92"/>
      <c r="V920" s="92"/>
      <c r="W920" s="92"/>
      <c r="X920" s="92"/>
      <c r="Y920" s="92"/>
      <c r="Z920" s="92"/>
    </row>
    <row r="921" spans="1:26" ht="27.75" customHeight="1">
      <c r="A921" s="92"/>
      <c r="B921" s="106"/>
      <c r="C921" s="93"/>
      <c r="D921" s="93"/>
      <c r="E921" s="93"/>
      <c r="F921" s="93"/>
      <c r="G921" s="93"/>
      <c r="H921" s="93"/>
      <c r="I921" s="93"/>
      <c r="J921" s="93"/>
      <c r="K921" s="93"/>
      <c r="L921" s="92"/>
      <c r="M921" s="92"/>
      <c r="N921" s="92"/>
      <c r="O921" s="92"/>
      <c r="P921" s="92"/>
      <c r="Q921" s="92"/>
      <c r="R921" s="92"/>
      <c r="S921" s="92"/>
      <c r="T921" s="92"/>
      <c r="U921" s="92"/>
      <c r="V921" s="92"/>
      <c r="W921" s="92"/>
      <c r="X921" s="92"/>
      <c r="Y921" s="92"/>
      <c r="Z921" s="92"/>
    </row>
    <row r="922" spans="1:26" ht="27.75" customHeight="1">
      <c r="A922" s="92"/>
      <c r="B922" s="106"/>
      <c r="C922" s="93"/>
      <c r="D922" s="93"/>
      <c r="E922" s="93"/>
      <c r="F922" s="93"/>
      <c r="G922" s="93"/>
      <c r="H922" s="93"/>
      <c r="I922" s="93"/>
      <c r="J922" s="93"/>
      <c r="K922" s="93"/>
      <c r="L922" s="92"/>
      <c r="M922" s="92"/>
      <c r="N922" s="92"/>
      <c r="O922" s="92"/>
      <c r="P922" s="92"/>
      <c r="Q922" s="92"/>
      <c r="R922" s="92"/>
      <c r="S922" s="92"/>
      <c r="T922" s="92"/>
      <c r="U922" s="92"/>
      <c r="V922" s="92"/>
      <c r="W922" s="92"/>
      <c r="X922" s="92"/>
      <c r="Y922" s="92"/>
      <c r="Z922" s="92"/>
    </row>
    <row r="923" spans="1:26" ht="27.75" customHeight="1">
      <c r="A923" s="92"/>
      <c r="B923" s="106"/>
      <c r="C923" s="93"/>
      <c r="D923" s="93"/>
      <c r="E923" s="93"/>
      <c r="F923" s="93"/>
      <c r="G923" s="93"/>
      <c r="H923" s="93"/>
      <c r="I923" s="93"/>
      <c r="J923" s="93"/>
      <c r="K923" s="93"/>
      <c r="L923" s="92"/>
      <c r="M923" s="92"/>
      <c r="N923" s="92"/>
      <c r="O923" s="92"/>
      <c r="P923" s="92"/>
      <c r="Q923" s="92"/>
      <c r="R923" s="92"/>
      <c r="S923" s="92"/>
      <c r="T923" s="92"/>
      <c r="U923" s="92"/>
      <c r="V923" s="92"/>
      <c r="W923" s="92"/>
      <c r="X923" s="92"/>
      <c r="Y923" s="92"/>
      <c r="Z923" s="92"/>
    </row>
    <row r="924" spans="1:26" ht="27.75" customHeight="1">
      <c r="A924" s="92"/>
      <c r="B924" s="106"/>
      <c r="C924" s="93"/>
      <c r="D924" s="93"/>
      <c r="E924" s="93"/>
      <c r="F924" s="93"/>
      <c r="G924" s="93"/>
      <c r="H924" s="93"/>
      <c r="I924" s="93"/>
      <c r="J924" s="93"/>
      <c r="K924" s="93"/>
      <c r="L924" s="92"/>
      <c r="M924" s="92"/>
      <c r="N924" s="92"/>
      <c r="O924" s="92"/>
      <c r="P924" s="92"/>
      <c r="Q924" s="92"/>
      <c r="R924" s="92"/>
      <c r="S924" s="92"/>
      <c r="T924" s="92"/>
      <c r="U924" s="92"/>
      <c r="V924" s="92"/>
      <c r="W924" s="92"/>
      <c r="X924" s="92"/>
      <c r="Y924" s="92"/>
      <c r="Z924" s="92"/>
    </row>
    <row r="925" spans="1:26" ht="27.75" customHeight="1">
      <c r="A925" s="92"/>
      <c r="B925" s="106"/>
      <c r="C925" s="93"/>
      <c r="D925" s="93"/>
      <c r="E925" s="93"/>
      <c r="F925" s="93"/>
      <c r="G925" s="93"/>
      <c r="H925" s="93"/>
      <c r="I925" s="93"/>
      <c r="J925" s="93"/>
      <c r="K925" s="93"/>
      <c r="L925" s="92"/>
      <c r="M925" s="92"/>
      <c r="N925" s="92"/>
      <c r="O925" s="92"/>
      <c r="P925" s="92"/>
      <c r="Q925" s="92"/>
      <c r="R925" s="92"/>
      <c r="S925" s="92"/>
      <c r="T925" s="92"/>
      <c r="U925" s="92"/>
      <c r="V925" s="92"/>
      <c r="W925" s="92"/>
      <c r="X925" s="92"/>
      <c r="Y925" s="92"/>
      <c r="Z925" s="92"/>
    </row>
    <row r="926" spans="1:26" ht="27.75" customHeight="1">
      <c r="A926" s="92"/>
      <c r="B926" s="106"/>
      <c r="C926" s="93"/>
      <c r="D926" s="93"/>
      <c r="E926" s="93"/>
      <c r="F926" s="93"/>
      <c r="G926" s="93"/>
      <c r="H926" s="93"/>
      <c r="I926" s="93"/>
      <c r="J926" s="93"/>
      <c r="K926" s="93"/>
      <c r="L926" s="92"/>
      <c r="M926" s="92"/>
      <c r="N926" s="92"/>
      <c r="O926" s="92"/>
      <c r="P926" s="92"/>
      <c r="Q926" s="92"/>
      <c r="R926" s="92"/>
      <c r="S926" s="92"/>
      <c r="T926" s="92"/>
      <c r="U926" s="92"/>
      <c r="V926" s="92"/>
      <c r="W926" s="92"/>
      <c r="X926" s="92"/>
      <c r="Y926" s="92"/>
      <c r="Z926" s="92"/>
    </row>
    <row r="927" spans="1:26" ht="27.75" customHeight="1">
      <c r="A927" s="92"/>
      <c r="B927" s="106"/>
      <c r="C927" s="93"/>
      <c r="D927" s="93"/>
      <c r="E927" s="93"/>
      <c r="F927" s="93"/>
      <c r="G927" s="93"/>
      <c r="H927" s="93"/>
      <c r="I927" s="93"/>
      <c r="J927" s="93"/>
      <c r="K927" s="93"/>
      <c r="L927" s="92"/>
      <c r="M927" s="92"/>
      <c r="N927" s="92"/>
      <c r="O927" s="92"/>
      <c r="P927" s="92"/>
      <c r="Q927" s="92"/>
      <c r="R927" s="92"/>
      <c r="S927" s="92"/>
      <c r="T927" s="92"/>
      <c r="U927" s="92"/>
      <c r="V927" s="92"/>
      <c r="W927" s="92"/>
      <c r="X927" s="92"/>
      <c r="Y927" s="92"/>
      <c r="Z927" s="92"/>
    </row>
    <row r="928" spans="1:26" ht="27.75" customHeight="1">
      <c r="A928" s="92"/>
      <c r="B928" s="106"/>
      <c r="C928" s="93"/>
      <c r="D928" s="93"/>
      <c r="E928" s="93"/>
      <c r="F928" s="93"/>
      <c r="G928" s="93"/>
      <c r="H928" s="93"/>
      <c r="I928" s="93"/>
      <c r="J928" s="93"/>
      <c r="K928" s="93"/>
      <c r="L928" s="92"/>
      <c r="M928" s="92"/>
      <c r="N928" s="92"/>
      <c r="O928" s="92"/>
      <c r="P928" s="92"/>
      <c r="Q928" s="92"/>
      <c r="R928" s="92"/>
      <c r="S928" s="92"/>
      <c r="T928" s="92"/>
      <c r="U928" s="92"/>
      <c r="V928" s="92"/>
      <c r="W928" s="92"/>
      <c r="X928" s="92"/>
      <c r="Y928" s="92"/>
      <c r="Z928" s="92"/>
    </row>
    <row r="929" spans="1:26" ht="27.75" customHeight="1">
      <c r="A929" s="92"/>
      <c r="B929" s="106"/>
      <c r="C929" s="93"/>
      <c r="D929" s="93"/>
      <c r="E929" s="93"/>
      <c r="F929" s="93"/>
      <c r="G929" s="93"/>
      <c r="H929" s="93"/>
      <c r="I929" s="93"/>
      <c r="J929" s="93"/>
      <c r="K929" s="93"/>
      <c r="L929" s="92"/>
      <c r="M929" s="92"/>
      <c r="N929" s="92"/>
      <c r="O929" s="92"/>
      <c r="P929" s="92"/>
      <c r="Q929" s="92"/>
      <c r="R929" s="92"/>
      <c r="S929" s="92"/>
      <c r="T929" s="92"/>
      <c r="U929" s="92"/>
      <c r="V929" s="92"/>
      <c r="W929" s="92"/>
      <c r="X929" s="92"/>
      <c r="Y929" s="92"/>
      <c r="Z929" s="92"/>
    </row>
    <row r="930" spans="1:26" ht="27.75" customHeight="1">
      <c r="A930" s="92"/>
      <c r="B930" s="106"/>
      <c r="C930" s="93"/>
      <c r="D930" s="93"/>
      <c r="E930" s="93"/>
      <c r="F930" s="93"/>
      <c r="G930" s="93"/>
      <c r="H930" s="93"/>
      <c r="I930" s="93"/>
      <c r="J930" s="93"/>
      <c r="K930" s="93"/>
      <c r="L930" s="92"/>
      <c r="M930" s="92"/>
      <c r="N930" s="92"/>
      <c r="O930" s="92"/>
      <c r="P930" s="92"/>
      <c r="Q930" s="92"/>
      <c r="R930" s="92"/>
      <c r="S930" s="92"/>
      <c r="T930" s="92"/>
      <c r="U930" s="92"/>
      <c r="V930" s="92"/>
      <c r="W930" s="92"/>
      <c r="X930" s="92"/>
      <c r="Y930" s="92"/>
      <c r="Z930" s="92"/>
    </row>
    <row r="931" spans="1:26" ht="27.75" customHeight="1">
      <c r="A931" s="92"/>
      <c r="B931" s="106"/>
      <c r="C931" s="93"/>
      <c r="D931" s="93"/>
      <c r="E931" s="93"/>
      <c r="F931" s="93"/>
      <c r="G931" s="93"/>
      <c r="H931" s="93"/>
      <c r="I931" s="93"/>
      <c r="J931" s="93"/>
      <c r="K931" s="93"/>
      <c r="L931" s="92"/>
      <c r="M931" s="92"/>
      <c r="N931" s="92"/>
      <c r="O931" s="92"/>
      <c r="P931" s="92"/>
      <c r="Q931" s="92"/>
      <c r="R931" s="92"/>
      <c r="S931" s="92"/>
      <c r="T931" s="92"/>
      <c r="U931" s="92"/>
      <c r="V931" s="92"/>
      <c r="W931" s="92"/>
      <c r="X931" s="92"/>
      <c r="Y931" s="92"/>
      <c r="Z931" s="92"/>
    </row>
    <row r="932" spans="1:26" ht="27.75" customHeight="1">
      <c r="A932" s="92"/>
      <c r="B932" s="106"/>
      <c r="C932" s="93"/>
      <c r="D932" s="93"/>
      <c r="E932" s="93"/>
      <c r="F932" s="93"/>
      <c r="G932" s="93"/>
      <c r="H932" s="93"/>
      <c r="I932" s="93"/>
      <c r="J932" s="93"/>
      <c r="K932" s="93"/>
      <c r="L932" s="92"/>
      <c r="M932" s="92"/>
      <c r="N932" s="92"/>
      <c r="O932" s="92"/>
      <c r="P932" s="92"/>
      <c r="Q932" s="92"/>
      <c r="R932" s="92"/>
      <c r="S932" s="92"/>
      <c r="T932" s="92"/>
      <c r="U932" s="92"/>
      <c r="V932" s="92"/>
      <c r="W932" s="92"/>
      <c r="X932" s="92"/>
      <c r="Y932" s="92"/>
      <c r="Z932" s="92"/>
    </row>
    <row r="933" spans="1:26" ht="27.75" customHeight="1">
      <c r="A933" s="92"/>
      <c r="B933" s="106"/>
      <c r="C933" s="93"/>
      <c r="D933" s="93"/>
      <c r="E933" s="93"/>
      <c r="F933" s="93"/>
      <c r="G933" s="93"/>
      <c r="H933" s="93"/>
      <c r="I933" s="93"/>
      <c r="J933" s="93"/>
      <c r="K933" s="93"/>
      <c r="L933" s="92"/>
      <c r="M933" s="92"/>
      <c r="N933" s="92"/>
      <c r="O933" s="92"/>
      <c r="P933" s="92"/>
      <c r="Q933" s="92"/>
      <c r="R933" s="92"/>
      <c r="S933" s="92"/>
      <c r="T933" s="92"/>
      <c r="U933" s="92"/>
      <c r="V933" s="92"/>
      <c r="W933" s="92"/>
      <c r="X933" s="92"/>
      <c r="Y933" s="92"/>
      <c r="Z933" s="92"/>
    </row>
    <row r="934" spans="1:26" ht="27.75" customHeight="1">
      <c r="A934" s="92"/>
      <c r="B934" s="106"/>
      <c r="C934" s="93"/>
      <c r="D934" s="93"/>
      <c r="E934" s="93"/>
      <c r="F934" s="93"/>
      <c r="G934" s="93"/>
      <c r="H934" s="93"/>
      <c r="I934" s="93"/>
      <c r="J934" s="93"/>
      <c r="K934" s="93"/>
      <c r="L934" s="92"/>
      <c r="M934" s="92"/>
      <c r="N934" s="92"/>
      <c r="O934" s="92"/>
      <c r="P934" s="92"/>
      <c r="Q934" s="92"/>
      <c r="R934" s="92"/>
      <c r="S934" s="92"/>
      <c r="T934" s="92"/>
      <c r="U934" s="92"/>
      <c r="V934" s="92"/>
      <c r="W934" s="92"/>
      <c r="X934" s="92"/>
      <c r="Y934" s="92"/>
      <c r="Z934" s="92"/>
    </row>
    <row r="935" spans="1:26" ht="27.75" customHeight="1">
      <c r="A935" s="92"/>
      <c r="B935" s="106"/>
      <c r="C935" s="93"/>
      <c r="D935" s="93"/>
      <c r="E935" s="93"/>
      <c r="F935" s="93"/>
      <c r="G935" s="93"/>
      <c r="H935" s="93"/>
      <c r="I935" s="93"/>
      <c r="J935" s="93"/>
      <c r="K935" s="93"/>
      <c r="L935" s="92"/>
      <c r="M935" s="92"/>
      <c r="N935" s="92"/>
      <c r="O935" s="92"/>
      <c r="P935" s="92"/>
      <c r="Q935" s="92"/>
      <c r="R935" s="92"/>
      <c r="S935" s="92"/>
      <c r="T935" s="92"/>
      <c r="U935" s="92"/>
      <c r="V935" s="92"/>
      <c r="W935" s="92"/>
      <c r="X935" s="92"/>
      <c r="Y935" s="92"/>
      <c r="Z935" s="92"/>
    </row>
    <row r="936" spans="1:26" ht="27.75" customHeight="1">
      <c r="A936" s="92"/>
      <c r="B936" s="106"/>
      <c r="C936" s="93"/>
      <c r="D936" s="93"/>
      <c r="E936" s="93"/>
      <c r="F936" s="93"/>
      <c r="G936" s="93"/>
      <c r="H936" s="93"/>
      <c r="I936" s="93"/>
      <c r="J936" s="93"/>
      <c r="K936" s="93"/>
      <c r="L936" s="92"/>
      <c r="M936" s="92"/>
      <c r="N936" s="92"/>
      <c r="O936" s="92"/>
      <c r="P936" s="92"/>
      <c r="Q936" s="92"/>
      <c r="R936" s="92"/>
      <c r="S936" s="92"/>
      <c r="T936" s="92"/>
      <c r="U936" s="92"/>
      <c r="V936" s="92"/>
      <c r="W936" s="92"/>
      <c r="X936" s="92"/>
      <c r="Y936" s="92"/>
      <c r="Z936" s="92"/>
    </row>
    <row r="937" spans="1:26" ht="27.75" customHeight="1">
      <c r="A937" s="92"/>
      <c r="B937" s="106"/>
      <c r="C937" s="93"/>
      <c r="D937" s="93"/>
      <c r="E937" s="93"/>
      <c r="F937" s="93"/>
      <c r="G937" s="93"/>
      <c r="H937" s="93"/>
      <c r="I937" s="93"/>
      <c r="J937" s="93"/>
      <c r="K937" s="93"/>
      <c r="L937" s="92"/>
      <c r="M937" s="92"/>
      <c r="N937" s="92"/>
      <c r="O937" s="92"/>
      <c r="P937" s="92"/>
      <c r="Q937" s="92"/>
      <c r="R937" s="92"/>
      <c r="S937" s="92"/>
      <c r="T937" s="92"/>
      <c r="U937" s="92"/>
      <c r="V937" s="92"/>
      <c r="W937" s="92"/>
      <c r="X937" s="92"/>
      <c r="Y937" s="92"/>
      <c r="Z937" s="92"/>
    </row>
    <row r="938" spans="1:26" ht="27.75" customHeight="1">
      <c r="A938" s="92"/>
      <c r="B938" s="106"/>
      <c r="C938" s="93"/>
      <c r="D938" s="93"/>
      <c r="E938" s="93"/>
      <c r="F938" s="93"/>
      <c r="G938" s="93"/>
      <c r="H938" s="93"/>
      <c r="I938" s="93"/>
      <c r="J938" s="93"/>
      <c r="K938" s="93"/>
      <c r="L938" s="92"/>
      <c r="M938" s="92"/>
      <c r="N938" s="92"/>
      <c r="O938" s="92"/>
      <c r="P938" s="92"/>
      <c r="Q938" s="92"/>
      <c r="R938" s="92"/>
      <c r="S938" s="92"/>
      <c r="T938" s="92"/>
      <c r="U938" s="92"/>
      <c r="V938" s="92"/>
      <c r="W938" s="92"/>
      <c r="X938" s="92"/>
      <c r="Y938" s="92"/>
      <c r="Z938" s="92"/>
    </row>
    <row r="939" spans="1:26" ht="27.75" customHeight="1">
      <c r="A939" s="92"/>
      <c r="B939" s="106"/>
      <c r="C939" s="93"/>
      <c r="D939" s="93"/>
      <c r="E939" s="93"/>
      <c r="F939" s="93"/>
      <c r="G939" s="93"/>
      <c r="H939" s="93"/>
      <c r="I939" s="93"/>
      <c r="J939" s="93"/>
      <c r="K939" s="93"/>
      <c r="L939" s="92"/>
      <c r="M939" s="92"/>
      <c r="N939" s="92"/>
      <c r="O939" s="92"/>
      <c r="P939" s="92"/>
      <c r="Q939" s="92"/>
      <c r="R939" s="92"/>
      <c r="S939" s="92"/>
      <c r="T939" s="92"/>
      <c r="U939" s="92"/>
      <c r="V939" s="92"/>
      <c r="W939" s="92"/>
      <c r="X939" s="92"/>
      <c r="Y939" s="92"/>
      <c r="Z939" s="92"/>
    </row>
    <row r="940" spans="1:26" ht="27.75" customHeight="1">
      <c r="A940" s="92"/>
      <c r="B940" s="106"/>
      <c r="C940" s="93"/>
      <c r="D940" s="93"/>
      <c r="E940" s="93"/>
      <c r="F940" s="93"/>
      <c r="G940" s="93"/>
      <c r="H940" s="93"/>
      <c r="I940" s="93"/>
      <c r="J940" s="93"/>
      <c r="K940" s="93"/>
      <c r="L940" s="92"/>
      <c r="M940" s="92"/>
      <c r="N940" s="92"/>
      <c r="O940" s="92"/>
      <c r="P940" s="92"/>
      <c r="Q940" s="92"/>
      <c r="R940" s="92"/>
      <c r="S940" s="92"/>
      <c r="T940" s="92"/>
      <c r="U940" s="92"/>
      <c r="V940" s="92"/>
      <c r="W940" s="92"/>
      <c r="X940" s="92"/>
      <c r="Y940" s="92"/>
      <c r="Z940" s="92"/>
    </row>
    <row r="941" spans="1:26" ht="27.75" customHeight="1">
      <c r="A941" s="92"/>
      <c r="B941" s="106"/>
      <c r="C941" s="93"/>
      <c r="D941" s="93"/>
      <c r="E941" s="93"/>
      <c r="F941" s="93"/>
      <c r="G941" s="93"/>
      <c r="H941" s="93"/>
      <c r="I941" s="93"/>
      <c r="J941" s="93"/>
      <c r="K941" s="93"/>
      <c r="L941" s="92"/>
      <c r="M941" s="92"/>
      <c r="N941" s="92"/>
      <c r="O941" s="92"/>
      <c r="P941" s="92"/>
      <c r="Q941" s="92"/>
      <c r="R941" s="92"/>
      <c r="S941" s="92"/>
      <c r="T941" s="92"/>
      <c r="U941" s="92"/>
      <c r="V941" s="92"/>
      <c r="W941" s="92"/>
      <c r="X941" s="92"/>
      <c r="Y941" s="92"/>
      <c r="Z941" s="92"/>
    </row>
    <row r="942" spans="1:26" ht="27.75" customHeight="1">
      <c r="A942" s="92"/>
      <c r="B942" s="106"/>
      <c r="C942" s="93"/>
      <c r="D942" s="93"/>
      <c r="E942" s="93"/>
      <c r="F942" s="93"/>
      <c r="G942" s="93"/>
      <c r="H942" s="93"/>
      <c r="I942" s="93"/>
      <c r="J942" s="93"/>
      <c r="K942" s="93"/>
      <c r="L942" s="92"/>
      <c r="M942" s="92"/>
      <c r="N942" s="92"/>
      <c r="O942" s="92"/>
      <c r="P942" s="92"/>
      <c r="Q942" s="92"/>
      <c r="R942" s="92"/>
      <c r="S942" s="92"/>
      <c r="T942" s="92"/>
      <c r="U942" s="92"/>
      <c r="V942" s="92"/>
      <c r="W942" s="92"/>
      <c r="X942" s="92"/>
      <c r="Y942" s="92"/>
      <c r="Z942" s="92"/>
    </row>
    <row r="943" spans="1:26" ht="27.75" customHeight="1">
      <c r="A943" s="92"/>
      <c r="B943" s="106"/>
      <c r="C943" s="93"/>
      <c r="D943" s="93"/>
      <c r="E943" s="93"/>
      <c r="F943" s="93"/>
      <c r="G943" s="93"/>
      <c r="H943" s="93"/>
      <c r="I943" s="93"/>
      <c r="J943" s="93"/>
      <c r="K943" s="93"/>
      <c r="L943" s="92"/>
      <c r="M943" s="92"/>
      <c r="N943" s="92"/>
      <c r="O943" s="92"/>
      <c r="P943" s="92"/>
      <c r="Q943" s="92"/>
      <c r="R943" s="92"/>
      <c r="S943" s="92"/>
      <c r="T943" s="92"/>
      <c r="U943" s="92"/>
      <c r="V943" s="92"/>
      <c r="W943" s="92"/>
      <c r="X943" s="92"/>
      <c r="Y943" s="92"/>
      <c r="Z943" s="92"/>
    </row>
    <row r="944" spans="1:26" ht="27.75" customHeight="1">
      <c r="A944" s="92"/>
      <c r="B944" s="106"/>
      <c r="C944" s="93"/>
      <c r="D944" s="93"/>
      <c r="E944" s="93"/>
      <c r="F944" s="93"/>
      <c r="G944" s="93"/>
      <c r="H944" s="93"/>
      <c r="I944" s="93"/>
      <c r="J944" s="93"/>
      <c r="K944" s="93"/>
      <c r="L944" s="92"/>
      <c r="M944" s="92"/>
      <c r="N944" s="92"/>
      <c r="O944" s="92"/>
      <c r="P944" s="92"/>
      <c r="Q944" s="92"/>
      <c r="R944" s="92"/>
      <c r="S944" s="92"/>
      <c r="T944" s="92"/>
      <c r="U944" s="92"/>
      <c r="V944" s="92"/>
      <c r="W944" s="92"/>
      <c r="X944" s="92"/>
      <c r="Y944" s="92"/>
      <c r="Z944" s="92"/>
    </row>
    <row r="945" spans="1:26" ht="27.75" customHeight="1">
      <c r="A945" s="92"/>
      <c r="B945" s="106"/>
      <c r="C945" s="93"/>
      <c r="D945" s="93"/>
      <c r="E945" s="93"/>
      <c r="F945" s="93"/>
      <c r="G945" s="93"/>
      <c r="H945" s="93"/>
      <c r="I945" s="93"/>
      <c r="J945" s="93"/>
      <c r="K945" s="93"/>
      <c r="L945" s="92"/>
      <c r="M945" s="92"/>
      <c r="N945" s="92"/>
      <c r="O945" s="92"/>
      <c r="P945" s="92"/>
      <c r="Q945" s="92"/>
      <c r="R945" s="92"/>
      <c r="S945" s="92"/>
      <c r="T945" s="92"/>
      <c r="U945" s="92"/>
      <c r="V945" s="92"/>
      <c r="W945" s="92"/>
      <c r="X945" s="92"/>
      <c r="Y945" s="92"/>
      <c r="Z945" s="92"/>
    </row>
    <row r="946" spans="1:26" ht="27.75" customHeight="1">
      <c r="A946" s="92"/>
      <c r="B946" s="106"/>
      <c r="C946" s="93"/>
      <c r="D946" s="93"/>
      <c r="E946" s="93"/>
      <c r="F946" s="93"/>
      <c r="G946" s="93"/>
      <c r="H946" s="93"/>
      <c r="I946" s="93"/>
      <c r="J946" s="93"/>
      <c r="K946" s="93"/>
      <c r="L946" s="92"/>
      <c r="M946" s="92"/>
      <c r="N946" s="92"/>
      <c r="O946" s="92"/>
      <c r="P946" s="92"/>
      <c r="Q946" s="92"/>
      <c r="R946" s="92"/>
      <c r="S946" s="92"/>
      <c r="T946" s="92"/>
      <c r="U946" s="92"/>
      <c r="V946" s="92"/>
      <c r="W946" s="92"/>
      <c r="X946" s="92"/>
      <c r="Y946" s="92"/>
      <c r="Z946" s="92"/>
    </row>
    <row r="947" spans="1:26" ht="27.75" customHeight="1">
      <c r="A947" s="92"/>
      <c r="B947" s="106"/>
      <c r="C947" s="93"/>
      <c r="D947" s="93"/>
      <c r="E947" s="93"/>
      <c r="F947" s="93"/>
      <c r="G947" s="93"/>
      <c r="H947" s="93"/>
      <c r="I947" s="93"/>
      <c r="J947" s="93"/>
      <c r="K947" s="93"/>
      <c r="L947" s="92"/>
      <c r="M947" s="92"/>
      <c r="N947" s="92"/>
      <c r="O947" s="92"/>
      <c r="P947" s="92"/>
      <c r="Q947" s="92"/>
      <c r="R947" s="92"/>
      <c r="S947" s="92"/>
      <c r="T947" s="92"/>
      <c r="U947" s="92"/>
      <c r="V947" s="92"/>
      <c r="W947" s="92"/>
      <c r="X947" s="92"/>
      <c r="Y947" s="92"/>
      <c r="Z947" s="92"/>
    </row>
    <row r="948" spans="1:26" ht="27.75" customHeight="1">
      <c r="A948" s="92"/>
      <c r="B948" s="106"/>
      <c r="C948" s="93"/>
      <c r="D948" s="93"/>
      <c r="E948" s="93"/>
      <c r="F948" s="93"/>
      <c r="G948" s="93"/>
      <c r="H948" s="93"/>
      <c r="I948" s="93"/>
      <c r="J948" s="93"/>
      <c r="K948" s="93"/>
      <c r="L948" s="92"/>
      <c r="M948" s="92"/>
      <c r="N948" s="92"/>
      <c r="O948" s="92"/>
      <c r="P948" s="92"/>
      <c r="Q948" s="92"/>
      <c r="R948" s="92"/>
      <c r="S948" s="92"/>
      <c r="T948" s="92"/>
      <c r="U948" s="92"/>
      <c r="V948" s="92"/>
      <c r="W948" s="92"/>
      <c r="X948" s="92"/>
      <c r="Y948" s="92"/>
      <c r="Z948" s="92"/>
    </row>
    <row r="949" spans="1:26" ht="27.75" customHeight="1">
      <c r="A949" s="92"/>
      <c r="B949" s="106"/>
      <c r="C949" s="93"/>
      <c r="D949" s="93"/>
      <c r="E949" s="93"/>
      <c r="F949" s="93"/>
      <c r="G949" s="93"/>
      <c r="H949" s="93"/>
      <c r="I949" s="93"/>
      <c r="J949" s="93"/>
      <c r="K949" s="93"/>
      <c r="L949" s="92"/>
      <c r="M949" s="92"/>
      <c r="N949" s="92"/>
      <c r="O949" s="92"/>
      <c r="P949" s="92"/>
      <c r="Q949" s="92"/>
      <c r="R949" s="92"/>
      <c r="S949" s="92"/>
      <c r="T949" s="92"/>
      <c r="U949" s="92"/>
      <c r="V949" s="92"/>
      <c r="W949" s="92"/>
      <c r="X949" s="92"/>
      <c r="Y949" s="92"/>
      <c r="Z949" s="92"/>
    </row>
    <row r="950" spans="1:26" ht="27.75" customHeight="1">
      <c r="A950" s="92"/>
      <c r="B950" s="106"/>
      <c r="C950" s="93"/>
      <c r="D950" s="93"/>
      <c r="E950" s="93"/>
      <c r="F950" s="93"/>
      <c r="G950" s="93"/>
      <c r="H950" s="93"/>
      <c r="I950" s="93"/>
      <c r="J950" s="93"/>
      <c r="K950" s="93"/>
      <c r="L950" s="92"/>
      <c r="M950" s="92"/>
      <c r="N950" s="92"/>
      <c r="O950" s="92"/>
      <c r="P950" s="92"/>
      <c r="Q950" s="92"/>
      <c r="R950" s="92"/>
      <c r="S950" s="92"/>
      <c r="T950" s="92"/>
      <c r="U950" s="92"/>
      <c r="V950" s="92"/>
      <c r="W950" s="92"/>
      <c r="X950" s="92"/>
      <c r="Y950" s="92"/>
      <c r="Z950" s="92"/>
    </row>
    <row r="951" spans="1:26" ht="27.75" customHeight="1">
      <c r="A951" s="92"/>
      <c r="B951" s="106"/>
      <c r="C951" s="93"/>
      <c r="D951" s="93"/>
      <c r="E951" s="93"/>
      <c r="F951" s="93"/>
      <c r="G951" s="93"/>
      <c r="H951" s="93"/>
      <c r="I951" s="93"/>
      <c r="J951" s="93"/>
      <c r="K951" s="93"/>
      <c r="L951" s="92"/>
      <c r="M951" s="92"/>
      <c r="N951" s="92"/>
      <c r="O951" s="92"/>
      <c r="P951" s="92"/>
      <c r="Q951" s="92"/>
      <c r="R951" s="92"/>
      <c r="S951" s="92"/>
      <c r="T951" s="92"/>
      <c r="U951" s="92"/>
      <c r="V951" s="92"/>
      <c r="W951" s="92"/>
      <c r="X951" s="92"/>
      <c r="Y951" s="92"/>
      <c r="Z951" s="92"/>
    </row>
    <row r="952" spans="1:26" ht="27.75" customHeight="1">
      <c r="A952" s="92"/>
      <c r="B952" s="106"/>
      <c r="C952" s="93"/>
      <c r="D952" s="93"/>
      <c r="E952" s="93"/>
      <c r="F952" s="93"/>
      <c r="G952" s="93"/>
      <c r="H952" s="93"/>
      <c r="I952" s="93"/>
      <c r="J952" s="93"/>
      <c r="K952" s="93"/>
      <c r="L952" s="92"/>
      <c r="M952" s="92"/>
      <c r="N952" s="92"/>
      <c r="O952" s="92"/>
      <c r="P952" s="92"/>
      <c r="Q952" s="92"/>
      <c r="R952" s="92"/>
      <c r="S952" s="92"/>
      <c r="T952" s="92"/>
      <c r="U952" s="92"/>
      <c r="V952" s="92"/>
      <c r="W952" s="92"/>
      <c r="X952" s="92"/>
      <c r="Y952" s="92"/>
      <c r="Z952" s="92"/>
    </row>
    <row r="953" spans="1:26" ht="27.75" customHeight="1">
      <c r="A953" s="92"/>
      <c r="B953" s="106"/>
      <c r="C953" s="93"/>
      <c r="D953" s="93"/>
      <c r="E953" s="93"/>
      <c r="F953" s="93"/>
      <c r="G953" s="93"/>
      <c r="H953" s="93"/>
      <c r="I953" s="93"/>
      <c r="J953" s="93"/>
      <c r="K953" s="93"/>
      <c r="L953" s="92"/>
      <c r="M953" s="92"/>
      <c r="N953" s="92"/>
      <c r="O953" s="92"/>
      <c r="P953" s="92"/>
      <c r="Q953" s="92"/>
      <c r="R953" s="92"/>
      <c r="S953" s="92"/>
      <c r="T953" s="92"/>
      <c r="U953" s="92"/>
      <c r="V953" s="92"/>
      <c r="W953" s="92"/>
      <c r="X953" s="92"/>
      <c r="Y953" s="92"/>
      <c r="Z953" s="92"/>
    </row>
    <row r="954" spans="1:26" ht="27.75" customHeight="1">
      <c r="A954" s="92"/>
      <c r="B954" s="106"/>
      <c r="C954" s="93"/>
      <c r="D954" s="93"/>
      <c r="E954" s="93"/>
      <c r="F954" s="93"/>
      <c r="G954" s="93"/>
      <c r="H954" s="93"/>
      <c r="I954" s="93"/>
      <c r="J954" s="93"/>
      <c r="K954" s="93"/>
      <c r="L954" s="92"/>
      <c r="M954" s="92"/>
      <c r="N954" s="92"/>
      <c r="O954" s="92"/>
      <c r="P954" s="92"/>
      <c r="Q954" s="92"/>
      <c r="R954" s="92"/>
      <c r="S954" s="92"/>
      <c r="T954" s="92"/>
      <c r="U954" s="92"/>
      <c r="V954" s="92"/>
      <c r="W954" s="92"/>
      <c r="X954" s="92"/>
      <c r="Y954" s="92"/>
      <c r="Z954" s="92"/>
    </row>
    <row r="955" spans="1:26" ht="27.75" customHeight="1">
      <c r="A955" s="92"/>
      <c r="B955" s="106"/>
      <c r="C955" s="93"/>
      <c r="D955" s="93"/>
      <c r="E955" s="93"/>
      <c r="F955" s="93"/>
      <c r="G955" s="93"/>
      <c r="H955" s="93"/>
      <c r="I955" s="93"/>
      <c r="J955" s="93"/>
      <c r="K955" s="93"/>
      <c r="L955" s="92"/>
      <c r="M955" s="92"/>
      <c r="N955" s="92"/>
      <c r="O955" s="92"/>
      <c r="P955" s="92"/>
      <c r="Q955" s="92"/>
      <c r="R955" s="92"/>
      <c r="S955" s="92"/>
      <c r="T955" s="92"/>
      <c r="U955" s="92"/>
      <c r="V955" s="92"/>
      <c r="W955" s="92"/>
      <c r="X955" s="92"/>
      <c r="Y955" s="92"/>
      <c r="Z955" s="92"/>
    </row>
    <row r="956" spans="1:26" ht="27.75" customHeight="1">
      <c r="A956" s="92"/>
      <c r="B956" s="106"/>
      <c r="C956" s="93"/>
      <c r="D956" s="93"/>
      <c r="E956" s="93"/>
      <c r="F956" s="93"/>
      <c r="G956" s="93"/>
      <c r="H956" s="93"/>
      <c r="I956" s="93"/>
      <c r="J956" s="93"/>
      <c r="K956" s="93"/>
      <c r="L956" s="92"/>
      <c r="M956" s="92"/>
      <c r="N956" s="92"/>
      <c r="O956" s="92"/>
      <c r="P956" s="92"/>
      <c r="Q956" s="92"/>
      <c r="R956" s="92"/>
      <c r="S956" s="92"/>
      <c r="T956" s="92"/>
      <c r="U956" s="92"/>
      <c r="V956" s="92"/>
      <c r="W956" s="92"/>
      <c r="X956" s="92"/>
      <c r="Y956" s="92"/>
      <c r="Z956" s="92"/>
    </row>
    <row r="957" spans="1:26" ht="27.75" customHeight="1">
      <c r="A957" s="92"/>
      <c r="B957" s="106"/>
      <c r="C957" s="93"/>
      <c r="D957" s="93"/>
      <c r="E957" s="93"/>
      <c r="F957" s="93"/>
      <c r="G957" s="93"/>
      <c r="H957" s="93"/>
      <c r="I957" s="93"/>
      <c r="J957" s="93"/>
      <c r="K957" s="93"/>
      <c r="L957" s="92"/>
      <c r="M957" s="92"/>
      <c r="N957" s="92"/>
      <c r="O957" s="92"/>
      <c r="P957" s="92"/>
      <c r="Q957" s="92"/>
      <c r="R957" s="92"/>
      <c r="S957" s="92"/>
      <c r="T957" s="92"/>
      <c r="U957" s="92"/>
      <c r="V957" s="92"/>
      <c r="W957" s="92"/>
      <c r="X957" s="92"/>
      <c r="Y957" s="92"/>
      <c r="Z957" s="92"/>
    </row>
    <row r="958" spans="1:26" ht="27.75" customHeight="1">
      <c r="A958" s="92"/>
      <c r="B958" s="106"/>
      <c r="C958" s="93"/>
      <c r="D958" s="93"/>
      <c r="E958" s="93"/>
      <c r="F958" s="93"/>
      <c r="G958" s="93"/>
      <c r="H958" s="93"/>
      <c r="I958" s="93"/>
      <c r="J958" s="93"/>
      <c r="K958" s="93"/>
      <c r="L958" s="92"/>
      <c r="M958" s="92"/>
      <c r="N958" s="92"/>
      <c r="O958" s="92"/>
      <c r="P958" s="92"/>
      <c r="Q958" s="92"/>
      <c r="R958" s="92"/>
      <c r="S958" s="92"/>
      <c r="T958" s="92"/>
      <c r="U958" s="92"/>
      <c r="V958" s="92"/>
      <c r="W958" s="92"/>
      <c r="X958" s="92"/>
      <c r="Y958" s="92"/>
      <c r="Z958" s="92"/>
    </row>
    <row r="959" spans="1:26" ht="27.75" customHeight="1">
      <c r="A959" s="92"/>
      <c r="B959" s="106"/>
      <c r="C959" s="93"/>
      <c r="D959" s="93"/>
      <c r="E959" s="93"/>
      <c r="F959" s="93"/>
      <c r="G959" s="93"/>
      <c r="H959" s="93"/>
      <c r="I959" s="93"/>
      <c r="J959" s="93"/>
      <c r="K959" s="93"/>
      <c r="L959" s="92"/>
      <c r="M959" s="92"/>
      <c r="N959" s="92"/>
      <c r="O959" s="92"/>
      <c r="P959" s="92"/>
      <c r="Q959" s="92"/>
      <c r="R959" s="92"/>
      <c r="S959" s="92"/>
      <c r="T959" s="92"/>
      <c r="U959" s="92"/>
      <c r="V959" s="92"/>
      <c r="W959" s="92"/>
      <c r="X959" s="92"/>
      <c r="Y959" s="92"/>
      <c r="Z959" s="92"/>
    </row>
    <row r="960" spans="1:26" ht="27.75" customHeight="1">
      <c r="A960" s="92"/>
      <c r="B960" s="106"/>
      <c r="C960" s="93"/>
      <c r="D960" s="93"/>
      <c r="E960" s="93"/>
      <c r="F960" s="93"/>
      <c r="G960" s="93"/>
      <c r="H960" s="93"/>
      <c r="I960" s="93"/>
      <c r="J960" s="93"/>
      <c r="K960" s="93"/>
      <c r="L960" s="92"/>
      <c r="M960" s="92"/>
      <c r="N960" s="92"/>
      <c r="O960" s="92"/>
      <c r="P960" s="92"/>
      <c r="Q960" s="92"/>
      <c r="R960" s="92"/>
      <c r="S960" s="92"/>
      <c r="T960" s="92"/>
      <c r="U960" s="92"/>
      <c r="V960" s="92"/>
      <c r="W960" s="92"/>
      <c r="X960" s="92"/>
      <c r="Y960" s="92"/>
      <c r="Z960" s="92"/>
    </row>
    <row r="961" spans="1:26" ht="27.75" customHeight="1">
      <c r="A961" s="92"/>
      <c r="B961" s="106"/>
      <c r="C961" s="93"/>
      <c r="D961" s="93"/>
      <c r="E961" s="93"/>
      <c r="F961" s="93"/>
      <c r="G961" s="93"/>
      <c r="H961" s="93"/>
      <c r="I961" s="93"/>
      <c r="J961" s="93"/>
      <c r="K961" s="93"/>
      <c r="L961" s="92"/>
      <c r="M961" s="92"/>
      <c r="N961" s="92"/>
      <c r="O961" s="92"/>
      <c r="P961" s="92"/>
      <c r="Q961" s="92"/>
      <c r="R961" s="92"/>
      <c r="S961" s="92"/>
      <c r="T961" s="92"/>
      <c r="U961" s="92"/>
      <c r="V961" s="92"/>
      <c r="W961" s="92"/>
      <c r="X961" s="92"/>
      <c r="Y961" s="92"/>
      <c r="Z961" s="92"/>
    </row>
    <row r="962" spans="1:26" ht="27.75" customHeight="1">
      <c r="A962" s="92"/>
      <c r="B962" s="106"/>
      <c r="C962" s="93"/>
      <c r="D962" s="93"/>
      <c r="E962" s="93"/>
      <c r="F962" s="93"/>
      <c r="G962" s="93"/>
      <c r="H962" s="93"/>
      <c r="I962" s="93"/>
      <c r="J962" s="93"/>
      <c r="K962" s="93"/>
      <c r="L962" s="92"/>
      <c r="M962" s="92"/>
      <c r="N962" s="92"/>
      <c r="O962" s="92"/>
      <c r="P962" s="92"/>
      <c r="Q962" s="92"/>
      <c r="R962" s="92"/>
      <c r="S962" s="92"/>
      <c r="T962" s="92"/>
      <c r="U962" s="92"/>
      <c r="V962" s="92"/>
      <c r="W962" s="92"/>
      <c r="X962" s="92"/>
      <c r="Y962" s="92"/>
      <c r="Z962" s="92"/>
    </row>
    <row r="963" spans="1:26" ht="27.75" customHeight="1">
      <c r="A963" s="92"/>
      <c r="B963" s="106"/>
      <c r="C963" s="93"/>
      <c r="D963" s="93"/>
      <c r="E963" s="93"/>
      <c r="F963" s="93"/>
      <c r="G963" s="93"/>
      <c r="H963" s="93"/>
      <c r="I963" s="93"/>
      <c r="J963" s="93"/>
      <c r="K963" s="93"/>
      <c r="L963" s="92"/>
      <c r="M963" s="92"/>
      <c r="N963" s="92"/>
      <c r="O963" s="92"/>
      <c r="P963" s="92"/>
      <c r="Q963" s="92"/>
      <c r="R963" s="92"/>
      <c r="S963" s="92"/>
      <c r="T963" s="92"/>
      <c r="U963" s="92"/>
      <c r="V963" s="92"/>
      <c r="W963" s="92"/>
      <c r="X963" s="92"/>
      <c r="Y963" s="92"/>
      <c r="Z963" s="92"/>
    </row>
    <row r="964" spans="1:26" ht="27.75" customHeight="1">
      <c r="A964" s="92"/>
      <c r="B964" s="106"/>
      <c r="C964" s="93"/>
      <c r="D964" s="93"/>
      <c r="E964" s="93"/>
      <c r="F964" s="93"/>
      <c r="G964" s="93"/>
      <c r="H964" s="93"/>
      <c r="I964" s="93"/>
      <c r="J964" s="93"/>
      <c r="K964" s="93"/>
      <c r="L964" s="92"/>
      <c r="M964" s="92"/>
      <c r="N964" s="92"/>
      <c r="O964" s="92"/>
      <c r="P964" s="92"/>
      <c r="Q964" s="92"/>
      <c r="R964" s="92"/>
      <c r="S964" s="92"/>
      <c r="T964" s="92"/>
      <c r="U964" s="92"/>
      <c r="V964" s="92"/>
      <c r="W964" s="92"/>
      <c r="X964" s="92"/>
      <c r="Y964" s="92"/>
      <c r="Z964" s="92"/>
    </row>
    <row r="965" spans="1:26" ht="27.75" customHeight="1">
      <c r="A965" s="92"/>
      <c r="B965" s="106"/>
      <c r="C965" s="93"/>
      <c r="D965" s="93"/>
      <c r="E965" s="93"/>
      <c r="F965" s="93"/>
      <c r="G965" s="93"/>
      <c r="H965" s="93"/>
      <c r="I965" s="93"/>
      <c r="J965" s="93"/>
      <c r="K965" s="93"/>
      <c r="L965" s="92"/>
      <c r="M965" s="92"/>
      <c r="N965" s="92"/>
      <c r="O965" s="92"/>
      <c r="P965" s="92"/>
      <c r="Q965" s="92"/>
      <c r="R965" s="92"/>
      <c r="S965" s="92"/>
      <c r="T965" s="92"/>
      <c r="U965" s="92"/>
      <c r="V965" s="92"/>
      <c r="W965" s="92"/>
      <c r="X965" s="92"/>
      <c r="Y965" s="92"/>
      <c r="Z965" s="92"/>
    </row>
    <row r="966" spans="1:26" ht="27.75" customHeight="1">
      <c r="A966" s="92"/>
      <c r="B966" s="106"/>
      <c r="C966" s="93"/>
      <c r="D966" s="93"/>
      <c r="E966" s="93"/>
      <c r="F966" s="93"/>
      <c r="G966" s="93"/>
      <c r="H966" s="93"/>
      <c r="I966" s="93"/>
      <c r="J966" s="93"/>
      <c r="K966" s="93"/>
      <c r="L966" s="92"/>
      <c r="M966" s="92"/>
      <c r="N966" s="92"/>
      <c r="O966" s="92"/>
      <c r="P966" s="92"/>
      <c r="Q966" s="92"/>
      <c r="R966" s="92"/>
      <c r="S966" s="92"/>
      <c r="T966" s="92"/>
      <c r="U966" s="92"/>
      <c r="V966" s="92"/>
      <c r="W966" s="92"/>
      <c r="X966" s="92"/>
      <c r="Y966" s="92"/>
      <c r="Z966" s="92"/>
    </row>
    <row r="967" spans="1:26" ht="27.75" customHeight="1">
      <c r="A967" s="92"/>
      <c r="B967" s="106"/>
      <c r="C967" s="93"/>
      <c r="D967" s="93"/>
      <c r="E967" s="93"/>
      <c r="F967" s="93"/>
      <c r="G967" s="93"/>
      <c r="H967" s="93"/>
      <c r="I967" s="93"/>
      <c r="J967" s="93"/>
      <c r="K967" s="93"/>
      <c r="L967" s="92"/>
      <c r="M967" s="92"/>
      <c r="N967" s="92"/>
      <c r="O967" s="92"/>
      <c r="P967" s="92"/>
      <c r="Q967" s="92"/>
      <c r="R967" s="92"/>
      <c r="S967" s="92"/>
      <c r="T967" s="92"/>
      <c r="U967" s="92"/>
      <c r="V967" s="92"/>
      <c r="W967" s="92"/>
      <c r="X967" s="92"/>
      <c r="Y967" s="92"/>
      <c r="Z967" s="92"/>
    </row>
    <row r="968" spans="1:26" ht="27.75" customHeight="1">
      <c r="A968" s="92"/>
      <c r="B968" s="106"/>
      <c r="C968" s="93"/>
      <c r="D968" s="93"/>
      <c r="E968" s="93"/>
      <c r="F968" s="93"/>
      <c r="G968" s="93"/>
      <c r="H968" s="93"/>
      <c r="I968" s="93"/>
      <c r="J968" s="93"/>
      <c r="K968" s="93"/>
      <c r="L968" s="92"/>
      <c r="M968" s="92"/>
      <c r="N968" s="92"/>
      <c r="O968" s="92"/>
      <c r="P968" s="92"/>
      <c r="Q968" s="92"/>
      <c r="R968" s="92"/>
      <c r="S968" s="92"/>
      <c r="T968" s="92"/>
      <c r="U968" s="92"/>
      <c r="V968" s="92"/>
      <c r="W968" s="92"/>
      <c r="X968" s="92"/>
      <c r="Y968" s="92"/>
      <c r="Z968" s="92"/>
    </row>
    <row r="969" spans="1:26" ht="27.75" customHeight="1">
      <c r="A969" s="92"/>
      <c r="B969" s="106"/>
      <c r="C969" s="93"/>
      <c r="D969" s="93"/>
      <c r="E969" s="93"/>
      <c r="F969" s="93"/>
      <c r="G969" s="93"/>
      <c r="H969" s="93"/>
      <c r="I969" s="93"/>
      <c r="J969" s="93"/>
      <c r="K969" s="93"/>
      <c r="L969" s="92"/>
      <c r="M969" s="92"/>
      <c r="N969" s="92"/>
      <c r="O969" s="92"/>
      <c r="P969" s="92"/>
      <c r="Q969" s="92"/>
      <c r="R969" s="92"/>
      <c r="S969" s="92"/>
      <c r="T969" s="92"/>
      <c r="U969" s="92"/>
      <c r="V969" s="92"/>
      <c r="W969" s="92"/>
      <c r="X969" s="92"/>
      <c r="Y969" s="92"/>
      <c r="Z969" s="92"/>
    </row>
    <row r="970" spans="1:26" ht="27.75" customHeight="1">
      <c r="A970" s="92"/>
      <c r="B970" s="106"/>
      <c r="C970" s="93"/>
      <c r="D970" s="93"/>
      <c r="E970" s="93"/>
      <c r="F970" s="93"/>
      <c r="G970" s="93"/>
      <c r="H970" s="93"/>
      <c r="I970" s="93"/>
      <c r="J970" s="93"/>
      <c r="K970" s="93"/>
      <c r="L970" s="92"/>
      <c r="M970" s="92"/>
      <c r="N970" s="92"/>
      <c r="O970" s="92"/>
      <c r="P970" s="92"/>
      <c r="Q970" s="92"/>
      <c r="R970" s="92"/>
      <c r="S970" s="92"/>
      <c r="T970" s="92"/>
      <c r="U970" s="92"/>
      <c r="V970" s="92"/>
      <c r="W970" s="92"/>
      <c r="X970" s="92"/>
      <c r="Y970" s="92"/>
      <c r="Z970" s="92"/>
    </row>
    <row r="971" spans="1:26" ht="27.75" customHeight="1">
      <c r="A971" s="92"/>
      <c r="B971" s="106"/>
      <c r="C971" s="93"/>
      <c r="D971" s="93"/>
      <c r="E971" s="93"/>
      <c r="F971" s="93"/>
      <c r="G971" s="93"/>
      <c r="H971" s="93"/>
      <c r="I971" s="93"/>
      <c r="J971" s="93"/>
      <c r="K971" s="93"/>
      <c r="L971" s="92"/>
      <c r="M971" s="92"/>
      <c r="N971" s="92"/>
      <c r="O971" s="92"/>
      <c r="P971" s="92"/>
      <c r="Q971" s="92"/>
      <c r="R971" s="92"/>
      <c r="S971" s="92"/>
      <c r="T971" s="92"/>
      <c r="U971" s="92"/>
      <c r="V971" s="92"/>
      <c r="W971" s="92"/>
      <c r="X971" s="92"/>
      <c r="Y971" s="92"/>
      <c r="Z971" s="92"/>
    </row>
    <row r="972" spans="1:26" ht="27.75" customHeight="1">
      <c r="A972" s="92"/>
      <c r="B972" s="106"/>
      <c r="C972" s="93"/>
      <c r="D972" s="93"/>
      <c r="E972" s="93"/>
      <c r="F972" s="93"/>
      <c r="G972" s="93"/>
      <c r="H972" s="93"/>
      <c r="I972" s="93"/>
      <c r="J972" s="93"/>
      <c r="K972" s="93"/>
      <c r="L972" s="92"/>
      <c r="M972" s="92"/>
      <c r="N972" s="92"/>
      <c r="O972" s="92"/>
      <c r="P972" s="92"/>
      <c r="Q972" s="92"/>
      <c r="R972" s="92"/>
      <c r="S972" s="92"/>
      <c r="T972" s="92"/>
      <c r="U972" s="92"/>
      <c r="V972" s="92"/>
      <c r="W972" s="92"/>
      <c r="X972" s="92"/>
      <c r="Y972" s="92"/>
      <c r="Z972" s="92"/>
    </row>
    <row r="973" spans="1:26" ht="27.75" customHeight="1">
      <c r="A973" s="92"/>
      <c r="B973" s="106"/>
      <c r="C973" s="93"/>
      <c r="D973" s="93"/>
      <c r="E973" s="93"/>
      <c r="F973" s="93"/>
      <c r="G973" s="93"/>
      <c r="H973" s="93"/>
      <c r="I973" s="93"/>
      <c r="J973" s="93"/>
      <c r="K973" s="93"/>
      <c r="L973" s="92"/>
      <c r="M973" s="92"/>
      <c r="N973" s="92"/>
      <c r="O973" s="92"/>
      <c r="P973" s="92"/>
      <c r="Q973" s="92"/>
      <c r="R973" s="92"/>
      <c r="S973" s="92"/>
      <c r="T973" s="92"/>
      <c r="U973" s="92"/>
      <c r="V973" s="92"/>
      <c r="W973" s="92"/>
      <c r="X973" s="92"/>
      <c r="Y973" s="92"/>
      <c r="Z973" s="92"/>
    </row>
    <row r="974" spans="1:26" ht="27.75" customHeight="1">
      <c r="A974" s="92"/>
      <c r="B974" s="106"/>
      <c r="C974" s="93"/>
      <c r="D974" s="93"/>
      <c r="E974" s="93"/>
      <c r="F974" s="93"/>
      <c r="G974" s="93"/>
      <c r="H974" s="93"/>
      <c r="I974" s="93"/>
      <c r="J974" s="93"/>
      <c r="K974" s="93"/>
      <c r="L974" s="92"/>
      <c r="M974" s="92"/>
      <c r="N974" s="92"/>
      <c r="O974" s="92"/>
      <c r="P974" s="92"/>
      <c r="Q974" s="92"/>
      <c r="R974" s="92"/>
      <c r="S974" s="92"/>
      <c r="T974" s="92"/>
      <c r="U974" s="92"/>
      <c r="V974" s="92"/>
      <c r="W974" s="92"/>
      <c r="X974" s="92"/>
      <c r="Y974" s="92"/>
      <c r="Z974" s="92"/>
    </row>
    <row r="975" spans="1:26" ht="27.75" customHeight="1">
      <c r="A975" s="92"/>
      <c r="B975" s="106"/>
      <c r="C975" s="93"/>
      <c r="D975" s="93"/>
      <c r="E975" s="93"/>
      <c r="F975" s="93"/>
      <c r="G975" s="93"/>
      <c r="H975" s="93"/>
      <c r="I975" s="93"/>
      <c r="J975" s="93"/>
      <c r="K975" s="93"/>
      <c r="L975" s="92"/>
      <c r="M975" s="92"/>
      <c r="N975" s="92"/>
      <c r="O975" s="92"/>
      <c r="P975" s="92"/>
      <c r="Q975" s="92"/>
      <c r="R975" s="92"/>
      <c r="S975" s="92"/>
      <c r="T975" s="92"/>
      <c r="U975" s="92"/>
      <c r="V975" s="92"/>
      <c r="W975" s="92"/>
      <c r="X975" s="92"/>
      <c r="Y975" s="92"/>
      <c r="Z975" s="92"/>
    </row>
    <row r="976" spans="1:26" ht="27.75" customHeight="1">
      <c r="A976" s="92"/>
      <c r="B976" s="106"/>
      <c r="C976" s="93"/>
      <c r="D976" s="93"/>
      <c r="E976" s="93"/>
      <c r="F976" s="93"/>
      <c r="G976" s="93"/>
      <c r="H976" s="93"/>
      <c r="I976" s="93"/>
      <c r="J976" s="93"/>
      <c r="K976" s="93"/>
      <c r="L976" s="92"/>
      <c r="M976" s="92"/>
      <c r="N976" s="92"/>
      <c r="O976" s="92"/>
      <c r="P976" s="92"/>
      <c r="Q976" s="92"/>
      <c r="R976" s="92"/>
      <c r="S976" s="92"/>
      <c r="T976" s="92"/>
      <c r="U976" s="92"/>
      <c r="V976" s="92"/>
      <c r="W976" s="92"/>
      <c r="X976" s="92"/>
      <c r="Y976" s="92"/>
      <c r="Z976" s="92"/>
    </row>
    <row r="977" spans="1:26" ht="27.75" customHeight="1">
      <c r="A977" s="92"/>
      <c r="B977" s="106"/>
      <c r="C977" s="93"/>
      <c r="D977" s="93"/>
      <c r="E977" s="93"/>
      <c r="F977" s="93"/>
      <c r="G977" s="93"/>
      <c r="H977" s="93"/>
      <c r="I977" s="93"/>
      <c r="J977" s="93"/>
      <c r="K977" s="93"/>
      <c r="L977" s="92"/>
      <c r="M977" s="92"/>
      <c r="N977" s="92"/>
      <c r="O977" s="92"/>
      <c r="P977" s="92"/>
      <c r="Q977" s="92"/>
      <c r="R977" s="92"/>
      <c r="S977" s="92"/>
      <c r="T977" s="92"/>
      <c r="U977" s="92"/>
      <c r="V977" s="92"/>
      <c r="W977" s="92"/>
      <c r="X977" s="92"/>
      <c r="Y977" s="92"/>
      <c r="Z977" s="92"/>
    </row>
    <row r="978" spans="1:26" ht="27.75" customHeight="1">
      <c r="A978" s="92"/>
      <c r="B978" s="106"/>
      <c r="C978" s="93"/>
      <c r="D978" s="93"/>
      <c r="E978" s="93"/>
      <c r="F978" s="93"/>
      <c r="G978" s="93"/>
      <c r="H978" s="93"/>
      <c r="I978" s="93"/>
      <c r="J978" s="93"/>
      <c r="K978" s="93"/>
      <c r="L978" s="92"/>
      <c r="M978" s="92"/>
      <c r="N978" s="92"/>
      <c r="O978" s="92"/>
      <c r="P978" s="92"/>
      <c r="Q978" s="92"/>
      <c r="R978" s="92"/>
      <c r="S978" s="92"/>
      <c r="T978" s="92"/>
      <c r="U978" s="92"/>
      <c r="V978" s="92"/>
      <c r="W978" s="92"/>
      <c r="X978" s="92"/>
      <c r="Y978" s="92"/>
      <c r="Z978" s="92"/>
    </row>
    <row r="979" spans="1:26" ht="27.75" customHeight="1">
      <c r="A979" s="92"/>
      <c r="B979" s="106"/>
      <c r="C979" s="93"/>
      <c r="D979" s="93"/>
      <c r="E979" s="93"/>
      <c r="F979" s="93"/>
      <c r="G979" s="93"/>
      <c r="H979" s="93"/>
      <c r="I979" s="93"/>
      <c r="J979" s="93"/>
      <c r="K979" s="93"/>
      <c r="L979" s="92"/>
      <c r="M979" s="92"/>
      <c r="N979" s="92"/>
      <c r="O979" s="92"/>
      <c r="P979" s="92"/>
      <c r="Q979" s="92"/>
      <c r="R979" s="92"/>
      <c r="S979" s="92"/>
      <c r="T979" s="92"/>
      <c r="U979" s="92"/>
      <c r="V979" s="92"/>
      <c r="W979" s="92"/>
      <c r="X979" s="92"/>
      <c r="Y979" s="92"/>
      <c r="Z979" s="92"/>
    </row>
    <row r="980" spans="1:26" ht="27.75" customHeight="1">
      <c r="A980" s="92"/>
      <c r="B980" s="106"/>
      <c r="C980" s="93"/>
      <c r="D980" s="93"/>
      <c r="E980" s="93"/>
      <c r="F980" s="93"/>
      <c r="G980" s="93"/>
      <c r="H980" s="93"/>
      <c r="I980" s="93"/>
      <c r="J980" s="93"/>
      <c r="K980" s="93"/>
      <c r="L980" s="92"/>
      <c r="M980" s="92"/>
      <c r="N980" s="92"/>
      <c r="O980" s="92"/>
      <c r="P980" s="92"/>
      <c r="Q980" s="92"/>
      <c r="R980" s="92"/>
      <c r="S980" s="92"/>
      <c r="T980" s="92"/>
      <c r="U980" s="92"/>
      <c r="V980" s="92"/>
      <c r="W980" s="92"/>
      <c r="X980" s="92"/>
      <c r="Y980" s="92"/>
      <c r="Z980" s="92"/>
    </row>
    <row r="981" spans="1:26" ht="27.75" customHeight="1">
      <c r="A981" s="92"/>
      <c r="B981" s="106"/>
      <c r="C981" s="93"/>
      <c r="D981" s="93"/>
      <c r="E981" s="93"/>
      <c r="F981" s="93"/>
      <c r="G981" s="93"/>
      <c r="H981" s="93"/>
      <c r="I981" s="93"/>
      <c r="J981" s="93"/>
      <c r="K981" s="93"/>
      <c r="L981" s="92"/>
      <c r="M981" s="92"/>
      <c r="N981" s="92"/>
      <c r="O981" s="92"/>
      <c r="P981" s="92"/>
      <c r="Q981" s="92"/>
      <c r="R981" s="92"/>
      <c r="S981" s="92"/>
      <c r="T981" s="92"/>
      <c r="U981" s="92"/>
      <c r="V981" s="92"/>
      <c r="W981" s="92"/>
      <c r="X981" s="92"/>
      <c r="Y981" s="92"/>
      <c r="Z981" s="92"/>
    </row>
    <row r="982" spans="1:26" ht="27.75" customHeight="1">
      <c r="A982" s="92"/>
      <c r="B982" s="106"/>
      <c r="C982" s="93"/>
      <c r="D982" s="93"/>
      <c r="E982" s="93"/>
      <c r="F982" s="93"/>
      <c r="G982" s="93"/>
      <c r="H982" s="93"/>
      <c r="I982" s="93"/>
      <c r="J982" s="93"/>
      <c r="K982" s="93"/>
      <c r="L982" s="92"/>
      <c r="M982" s="92"/>
      <c r="N982" s="92"/>
      <c r="O982" s="92"/>
      <c r="P982" s="92"/>
      <c r="Q982" s="92"/>
      <c r="R982" s="92"/>
      <c r="S982" s="92"/>
      <c r="T982" s="92"/>
      <c r="U982" s="92"/>
      <c r="V982" s="92"/>
      <c r="W982" s="92"/>
      <c r="X982" s="92"/>
      <c r="Y982" s="92"/>
      <c r="Z982" s="92"/>
    </row>
    <row r="983" spans="1:26" ht="27.75" customHeight="1">
      <c r="A983" s="92"/>
      <c r="B983" s="106"/>
      <c r="C983" s="93"/>
      <c r="D983" s="93"/>
      <c r="E983" s="93"/>
      <c r="F983" s="93"/>
      <c r="G983" s="93"/>
      <c r="H983" s="93"/>
      <c r="I983" s="93"/>
      <c r="J983" s="93"/>
      <c r="K983" s="93"/>
      <c r="L983" s="92"/>
      <c r="M983" s="92"/>
      <c r="N983" s="92"/>
      <c r="O983" s="92"/>
      <c r="P983" s="92"/>
      <c r="Q983" s="92"/>
      <c r="R983" s="92"/>
      <c r="S983" s="92"/>
      <c r="T983" s="92"/>
      <c r="U983" s="92"/>
      <c r="V983" s="92"/>
      <c r="W983" s="92"/>
      <c r="X983" s="92"/>
      <c r="Y983" s="92"/>
      <c r="Z983" s="92"/>
    </row>
    <row r="984" spans="1:26" ht="27.75" customHeight="1">
      <c r="A984" s="92"/>
      <c r="B984" s="106"/>
      <c r="C984" s="93"/>
      <c r="D984" s="93"/>
      <c r="E984" s="93"/>
      <c r="F984" s="93"/>
      <c r="G984" s="93"/>
      <c r="H984" s="93"/>
      <c r="I984" s="93"/>
      <c r="J984" s="93"/>
      <c r="K984" s="93"/>
      <c r="L984" s="92"/>
      <c r="M984" s="92"/>
      <c r="N984" s="92"/>
      <c r="O984" s="92"/>
      <c r="P984" s="92"/>
      <c r="Q984" s="92"/>
      <c r="R984" s="92"/>
      <c r="S984" s="92"/>
      <c r="T984" s="92"/>
      <c r="U984" s="92"/>
      <c r="V984" s="92"/>
      <c r="W984" s="92"/>
      <c r="X984" s="92"/>
      <c r="Y984" s="92"/>
      <c r="Z984" s="92"/>
    </row>
    <row r="985" spans="1:26" ht="27.75" customHeight="1">
      <c r="A985" s="92"/>
      <c r="B985" s="106"/>
      <c r="C985" s="93"/>
      <c r="D985" s="93"/>
      <c r="E985" s="93"/>
      <c r="F985" s="93"/>
      <c r="G985" s="93"/>
      <c r="H985" s="93"/>
      <c r="I985" s="93"/>
      <c r="J985" s="93"/>
      <c r="K985" s="93"/>
      <c r="L985" s="92"/>
      <c r="M985" s="92"/>
      <c r="N985" s="92"/>
      <c r="O985" s="92"/>
      <c r="P985" s="92"/>
      <c r="Q985" s="92"/>
      <c r="R985" s="92"/>
      <c r="S985" s="92"/>
      <c r="T985" s="92"/>
      <c r="U985" s="92"/>
      <c r="V985" s="92"/>
      <c r="W985" s="92"/>
      <c r="X985" s="92"/>
      <c r="Y985" s="92"/>
      <c r="Z985" s="92"/>
    </row>
    <row r="986" spans="1:26" ht="27.75" customHeight="1">
      <c r="A986" s="92"/>
      <c r="B986" s="106"/>
      <c r="C986" s="93"/>
      <c r="D986" s="93"/>
      <c r="E986" s="93"/>
      <c r="F986" s="93"/>
      <c r="G986" s="93"/>
      <c r="H986" s="93"/>
      <c r="I986" s="93"/>
      <c r="J986" s="93"/>
      <c r="K986" s="93"/>
      <c r="L986" s="92"/>
      <c r="M986" s="92"/>
      <c r="N986" s="92"/>
      <c r="O986" s="92"/>
      <c r="P986" s="92"/>
      <c r="Q986" s="92"/>
      <c r="R986" s="92"/>
      <c r="S986" s="92"/>
      <c r="T986" s="92"/>
      <c r="U986" s="92"/>
      <c r="V986" s="92"/>
      <c r="W986" s="92"/>
      <c r="X986" s="92"/>
      <c r="Y986" s="92"/>
      <c r="Z986" s="92"/>
    </row>
    <row r="987" spans="1:26" ht="27.75" customHeight="1">
      <c r="A987" s="92"/>
      <c r="B987" s="106"/>
      <c r="C987" s="93"/>
      <c r="D987" s="93"/>
      <c r="E987" s="93"/>
      <c r="F987" s="93"/>
      <c r="G987" s="93"/>
      <c r="H987" s="93"/>
      <c r="I987" s="93"/>
      <c r="J987" s="93"/>
      <c r="K987" s="93"/>
      <c r="L987" s="92"/>
      <c r="M987" s="92"/>
      <c r="N987" s="92"/>
      <c r="O987" s="92"/>
      <c r="P987" s="92"/>
      <c r="Q987" s="92"/>
      <c r="R987" s="92"/>
      <c r="S987" s="92"/>
      <c r="T987" s="92"/>
      <c r="U987" s="92"/>
      <c r="V987" s="92"/>
      <c r="W987" s="92"/>
      <c r="X987" s="92"/>
      <c r="Y987" s="92"/>
      <c r="Z987" s="92"/>
    </row>
    <row r="988" spans="1:26" ht="27.75" customHeight="1">
      <c r="A988" s="92"/>
      <c r="B988" s="106"/>
      <c r="C988" s="93"/>
      <c r="D988" s="93"/>
      <c r="E988" s="93"/>
      <c r="F988" s="93"/>
      <c r="G988" s="93"/>
      <c r="H988" s="93"/>
      <c r="I988" s="93"/>
      <c r="J988" s="93"/>
      <c r="K988" s="93"/>
      <c r="L988" s="92"/>
      <c r="M988" s="92"/>
      <c r="N988" s="92"/>
      <c r="O988" s="92"/>
      <c r="P988" s="92"/>
      <c r="Q988" s="92"/>
      <c r="R988" s="92"/>
      <c r="S988" s="92"/>
      <c r="T988" s="92"/>
      <c r="U988" s="92"/>
      <c r="V988" s="92"/>
      <c r="W988" s="92"/>
      <c r="X988" s="92"/>
      <c r="Y988" s="92"/>
      <c r="Z988" s="92"/>
    </row>
    <row r="989" spans="1:26" ht="27.75" customHeight="1">
      <c r="A989" s="92"/>
      <c r="B989" s="106"/>
      <c r="C989" s="93"/>
      <c r="D989" s="93"/>
      <c r="E989" s="93"/>
      <c r="F989" s="93"/>
      <c r="G989" s="93"/>
      <c r="H989" s="93"/>
      <c r="I989" s="93"/>
      <c r="J989" s="93"/>
      <c r="K989" s="93"/>
      <c r="L989" s="92"/>
      <c r="M989" s="92"/>
      <c r="N989" s="92"/>
      <c r="O989" s="92"/>
      <c r="P989" s="92"/>
      <c r="Q989" s="92"/>
      <c r="R989" s="92"/>
      <c r="S989" s="92"/>
      <c r="T989" s="92"/>
      <c r="U989" s="92"/>
      <c r="V989" s="92"/>
      <c r="W989" s="92"/>
      <c r="X989" s="92"/>
      <c r="Y989" s="92"/>
      <c r="Z989" s="92"/>
    </row>
    <row r="990" spans="1:26" ht="27.75" customHeight="1">
      <c r="A990" s="92"/>
      <c r="B990" s="106"/>
      <c r="C990" s="93"/>
      <c r="D990" s="93"/>
      <c r="E990" s="93"/>
      <c r="F990" s="93"/>
      <c r="G990" s="93"/>
      <c r="H990" s="93"/>
      <c r="I990" s="93"/>
      <c r="J990" s="93"/>
      <c r="K990" s="93"/>
      <c r="L990" s="92"/>
      <c r="M990" s="92"/>
      <c r="N990" s="92"/>
      <c r="O990" s="92"/>
      <c r="P990" s="92"/>
      <c r="Q990" s="92"/>
      <c r="R990" s="92"/>
      <c r="S990" s="92"/>
      <c r="T990" s="92"/>
      <c r="U990" s="92"/>
      <c r="V990" s="92"/>
      <c r="W990" s="92"/>
      <c r="X990" s="92"/>
      <c r="Y990" s="92"/>
      <c r="Z990" s="92"/>
    </row>
    <row r="991" spans="1:26" ht="27.75" customHeight="1">
      <c r="A991" s="92"/>
      <c r="B991" s="106"/>
      <c r="C991" s="93"/>
      <c r="D991" s="93"/>
      <c r="E991" s="93"/>
      <c r="F991" s="93"/>
      <c r="G991" s="93"/>
      <c r="H991" s="93"/>
      <c r="I991" s="93"/>
      <c r="J991" s="93"/>
      <c r="K991" s="93"/>
      <c r="L991" s="92"/>
      <c r="M991" s="92"/>
      <c r="N991" s="92"/>
      <c r="O991" s="92"/>
      <c r="P991" s="92"/>
      <c r="Q991" s="92"/>
      <c r="R991" s="92"/>
      <c r="S991" s="92"/>
      <c r="T991" s="92"/>
      <c r="U991" s="92"/>
      <c r="V991" s="92"/>
      <c r="W991" s="92"/>
      <c r="X991" s="92"/>
      <c r="Y991" s="92"/>
      <c r="Z991" s="92"/>
    </row>
    <row r="992" spans="1:26" ht="27.75" customHeight="1">
      <c r="A992" s="92"/>
      <c r="B992" s="106"/>
      <c r="C992" s="93"/>
      <c r="D992" s="93"/>
      <c r="E992" s="93"/>
      <c r="F992" s="93"/>
      <c r="G992" s="93"/>
      <c r="H992" s="93"/>
      <c r="I992" s="93"/>
      <c r="J992" s="93"/>
      <c r="K992" s="93"/>
      <c r="L992" s="92"/>
      <c r="M992" s="92"/>
      <c r="N992" s="92"/>
      <c r="O992" s="92"/>
      <c r="P992" s="92"/>
      <c r="Q992" s="92"/>
      <c r="R992" s="92"/>
      <c r="S992" s="92"/>
      <c r="T992" s="92"/>
      <c r="U992" s="92"/>
      <c r="V992" s="92"/>
      <c r="W992" s="92"/>
      <c r="X992" s="92"/>
      <c r="Y992" s="92"/>
      <c r="Z992" s="92"/>
    </row>
    <row r="993" spans="1:26" ht="27.75" customHeight="1">
      <c r="A993" s="92"/>
      <c r="B993" s="106"/>
      <c r="C993" s="93"/>
      <c r="D993" s="93"/>
      <c r="E993" s="93"/>
      <c r="F993" s="93"/>
      <c r="G993" s="93"/>
      <c r="H993" s="93"/>
      <c r="I993" s="93"/>
      <c r="J993" s="93"/>
      <c r="K993" s="93"/>
      <c r="L993" s="92"/>
      <c r="M993" s="92"/>
      <c r="N993" s="92"/>
      <c r="O993" s="92"/>
      <c r="P993" s="92"/>
      <c r="Q993" s="92"/>
      <c r="R993" s="92"/>
      <c r="S993" s="92"/>
      <c r="T993" s="92"/>
      <c r="U993" s="92"/>
      <c r="V993" s="92"/>
      <c r="W993" s="92"/>
      <c r="X993" s="92"/>
      <c r="Y993" s="92"/>
      <c r="Z993" s="92"/>
    </row>
    <row r="994" spans="1:26" ht="27.75" customHeight="1">
      <c r="A994" s="92"/>
      <c r="B994" s="106"/>
      <c r="C994" s="93"/>
      <c r="D994" s="93"/>
      <c r="E994" s="93"/>
      <c r="F994" s="93"/>
      <c r="G994" s="93"/>
      <c r="H994" s="93"/>
      <c r="I994" s="93"/>
      <c r="J994" s="93"/>
      <c r="K994" s="93"/>
      <c r="L994" s="92"/>
      <c r="M994" s="92"/>
      <c r="N994" s="92"/>
      <c r="O994" s="92"/>
      <c r="P994" s="92"/>
      <c r="Q994" s="92"/>
      <c r="R994" s="92"/>
      <c r="S994" s="92"/>
      <c r="T994" s="92"/>
      <c r="U994" s="92"/>
      <c r="V994" s="92"/>
      <c r="W994" s="92"/>
      <c r="X994" s="92"/>
      <c r="Y994" s="92"/>
      <c r="Z994" s="92"/>
    </row>
    <row r="995" spans="1:26" ht="27.75" customHeight="1">
      <c r="A995" s="92"/>
      <c r="B995" s="106"/>
      <c r="C995" s="93"/>
      <c r="D995" s="93"/>
      <c r="E995" s="93"/>
      <c r="F995" s="93"/>
      <c r="G995" s="93"/>
      <c r="H995" s="93"/>
      <c r="I995" s="93"/>
      <c r="J995" s="93"/>
      <c r="K995" s="93"/>
      <c r="L995" s="92"/>
      <c r="M995" s="92"/>
      <c r="N995" s="92"/>
      <c r="O995" s="92"/>
      <c r="P995" s="92"/>
      <c r="Q995" s="92"/>
      <c r="R995" s="92"/>
      <c r="S995" s="92"/>
      <c r="T995" s="92"/>
      <c r="U995" s="92"/>
      <c r="V995" s="92"/>
      <c r="W995" s="92"/>
      <c r="X995" s="92"/>
      <c r="Y995" s="92"/>
      <c r="Z995" s="92"/>
    </row>
    <row r="996" spans="1:26" ht="27.75" customHeight="1">
      <c r="A996" s="92"/>
      <c r="B996" s="106"/>
      <c r="C996" s="93"/>
      <c r="D996" s="93"/>
      <c r="E996" s="93"/>
      <c r="F996" s="93"/>
      <c r="G996" s="93"/>
      <c r="H996" s="93"/>
      <c r="I996" s="93"/>
      <c r="J996" s="93"/>
      <c r="K996" s="93"/>
      <c r="L996" s="92"/>
      <c r="M996" s="92"/>
      <c r="N996" s="92"/>
      <c r="O996" s="92"/>
      <c r="P996" s="92"/>
      <c r="Q996" s="92"/>
      <c r="R996" s="92"/>
      <c r="S996" s="92"/>
      <c r="T996" s="92"/>
      <c r="U996" s="92"/>
      <c r="V996" s="92"/>
      <c r="W996" s="92"/>
      <c r="X996" s="92"/>
      <c r="Y996" s="92"/>
      <c r="Z996" s="92"/>
    </row>
    <row r="997" spans="1:26" ht="27.75" customHeight="1">
      <c r="A997" s="92"/>
      <c r="B997" s="106"/>
      <c r="C997" s="93"/>
      <c r="D997" s="93"/>
      <c r="E997" s="93"/>
      <c r="F997" s="93"/>
      <c r="G997" s="93"/>
      <c r="H997" s="93"/>
      <c r="I997" s="93"/>
      <c r="J997" s="93"/>
      <c r="K997" s="93"/>
      <c r="L997" s="92"/>
      <c r="M997" s="92"/>
      <c r="N997" s="92"/>
      <c r="O997" s="92"/>
      <c r="P997" s="92"/>
      <c r="Q997" s="92"/>
      <c r="R997" s="92"/>
      <c r="S997" s="92"/>
      <c r="T997" s="92"/>
      <c r="U997" s="92"/>
      <c r="V997" s="92"/>
      <c r="W997" s="92"/>
      <c r="X997" s="92"/>
      <c r="Y997" s="92"/>
      <c r="Z997" s="92"/>
    </row>
    <row r="998" spans="1:26" ht="27.75" customHeight="1">
      <c r="A998" s="92"/>
      <c r="B998" s="106"/>
      <c r="C998" s="93"/>
      <c r="D998" s="93"/>
      <c r="E998" s="93"/>
      <c r="F998" s="93"/>
      <c r="G998" s="93"/>
      <c r="H998" s="93"/>
      <c r="I998" s="93"/>
      <c r="J998" s="93"/>
      <c r="K998" s="93"/>
      <c r="L998" s="92"/>
      <c r="M998" s="92"/>
      <c r="N998" s="92"/>
      <c r="O998" s="92"/>
      <c r="P998" s="92"/>
      <c r="Q998" s="92"/>
      <c r="R998" s="92"/>
      <c r="S998" s="92"/>
      <c r="T998" s="92"/>
      <c r="U998" s="92"/>
      <c r="V998" s="92"/>
      <c r="W998" s="92"/>
      <c r="X998" s="92"/>
      <c r="Y998" s="92"/>
      <c r="Z998" s="92"/>
    </row>
    <row r="999" spans="1:26" ht="27.75" customHeight="1">
      <c r="A999" s="92"/>
      <c r="B999" s="106"/>
      <c r="C999" s="93"/>
      <c r="D999" s="93"/>
      <c r="E999" s="93"/>
      <c r="F999" s="93"/>
      <c r="G999" s="93"/>
      <c r="H999" s="93"/>
      <c r="I999" s="93"/>
      <c r="J999" s="93"/>
      <c r="K999" s="93"/>
      <c r="L999" s="92"/>
      <c r="M999" s="92"/>
      <c r="N999" s="92"/>
      <c r="O999" s="92"/>
      <c r="P999" s="92"/>
      <c r="Q999" s="92"/>
      <c r="R999" s="92"/>
      <c r="S999" s="92"/>
      <c r="T999" s="92"/>
      <c r="U999" s="92"/>
      <c r="V999" s="92"/>
      <c r="W999" s="92"/>
      <c r="X999" s="92"/>
      <c r="Y999" s="92"/>
      <c r="Z999" s="92"/>
    </row>
    <row r="1000" spans="1:26" ht="27.75" customHeight="1">
      <c r="A1000" s="92"/>
      <c r="B1000" s="106"/>
      <c r="C1000" s="93"/>
      <c r="D1000" s="93"/>
      <c r="E1000" s="93"/>
      <c r="F1000" s="93"/>
      <c r="G1000" s="93"/>
      <c r="H1000" s="93"/>
      <c r="I1000" s="93"/>
      <c r="J1000" s="93"/>
      <c r="K1000" s="93"/>
      <c r="L1000" s="92"/>
      <c r="M1000" s="92"/>
      <c r="N1000" s="92"/>
      <c r="O1000" s="92"/>
      <c r="P1000" s="92"/>
      <c r="Q1000" s="92"/>
      <c r="R1000" s="92"/>
      <c r="S1000" s="92"/>
      <c r="T1000" s="92"/>
      <c r="U1000" s="92"/>
      <c r="V1000" s="92"/>
      <c r="W1000" s="92"/>
      <c r="X1000" s="92"/>
      <c r="Y1000" s="92"/>
      <c r="Z1000" s="92"/>
    </row>
  </sheetData>
  <pageMargins left="0.7" right="0.7" top="0.75" bottom="0.75" header="0" footer="0"/>
  <pageSetup orientation="portrait"/>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2.6640625" defaultRowHeight="15" customHeight="1"/>
  <cols>
    <col min="1" max="1" width="14.6640625" customWidth="1"/>
    <col min="2" max="2" width="21.83203125" customWidth="1"/>
    <col min="3" max="3" width="24.83203125" customWidth="1"/>
    <col min="4" max="4" width="21.83203125" customWidth="1"/>
    <col min="5" max="5" width="22.33203125" customWidth="1"/>
    <col min="6" max="6" width="20.1640625" customWidth="1"/>
    <col min="7" max="7" width="11.33203125" customWidth="1"/>
    <col min="8" max="8" width="15.1640625" customWidth="1"/>
    <col min="9" max="9" width="17.1640625" customWidth="1"/>
    <col min="10" max="10" width="12.6640625" customWidth="1"/>
    <col min="11" max="11" width="20.1640625" customWidth="1"/>
    <col min="12" max="12" width="18.1640625" customWidth="1"/>
    <col min="13" max="13" width="20" customWidth="1"/>
    <col min="14" max="14" width="8.1640625" customWidth="1"/>
    <col min="15" max="26" width="8.6640625" customWidth="1"/>
  </cols>
  <sheetData>
    <row r="1" spans="1:26" ht="27.75" customHeight="1">
      <c r="A1" s="102" t="s">
        <v>1032</v>
      </c>
      <c r="B1" s="102" t="s">
        <v>1006</v>
      </c>
      <c r="C1" s="102" t="s">
        <v>1007</v>
      </c>
      <c r="D1" s="102" t="s">
        <v>1008</v>
      </c>
      <c r="E1" s="102" t="s">
        <v>1009</v>
      </c>
      <c r="F1" s="102" t="s">
        <v>1010</v>
      </c>
      <c r="G1" s="111" t="s">
        <v>15</v>
      </c>
      <c r="H1" s="112" t="s">
        <v>21</v>
      </c>
      <c r="I1" s="112" t="s">
        <v>1199</v>
      </c>
      <c r="J1" s="113" t="s">
        <v>1200</v>
      </c>
      <c r="K1" s="102" t="s">
        <v>1034</v>
      </c>
      <c r="L1" s="102" t="s">
        <v>1035</v>
      </c>
      <c r="M1" s="102" t="s">
        <v>1012</v>
      </c>
      <c r="N1" s="102" t="s">
        <v>1013</v>
      </c>
      <c r="O1" s="105"/>
      <c r="P1" s="105"/>
      <c r="Q1" s="105"/>
      <c r="R1" s="105"/>
      <c r="S1" s="105"/>
      <c r="T1" s="105"/>
      <c r="U1" s="105"/>
      <c r="V1" s="105"/>
      <c r="W1" s="105"/>
      <c r="X1" s="105"/>
      <c r="Y1" s="105"/>
      <c r="Z1" s="105"/>
    </row>
    <row r="2" spans="1:26" ht="12.75" customHeight="1">
      <c r="A2" s="74" t="str">
        <f t="shared" ref="A2:A149" si="0">"22S-"&amp;RIGHT("00"&amp;ROW()-1,3)</f>
        <v>22S-001</v>
      </c>
      <c r="B2" s="74"/>
      <c r="C2" s="74"/>
      <c r="D2" s="74"/>
      <c r="E2" s="74"/>
      <c r="F2" s="74"/>
      <c r="G2" s="76">
        <f t="array" ref="G2">IFERROR(
  IF(INDEX(RAW_DATA!P:P, MATCH(A2, RAW_DATA!A:A, 0)) = "",
     "",
     INDEX(RAW_DATA!P:P, MATCH(A2, RAW_DATA!A:A, 0))
  ),
  ""
)</f>
        <v>4</v>
      </c>
      <c r="H2" s="114">
        <f t="array" ref="H2">IFERROR(
  IF(
    ISNUMBER(MATCH(A2, RAW_DATA!A:A, 0)),
    IF(
      OR(
        INDEX(RAW_DATA!P:P, MATCH(A2, RAW_DATA!A:A, 0)) = "",
        INDEX(RAW_DATA!W:W, MATCH(A2, RAW_DATA!A:A, 0)) = "UNPAID"
      ),
      "",
      INDEX(RAW_DATA!V:V, MATCH(A2, RAW_DATA!A:A, 0))
    ),
    ""
  ),
  ""
)</f>
        <v>44908</v>
      </c>
      <c r="I2" s="115">
        <f t="array" ref="I2">IFERROR(
  IF(
    OR(
      INDEX(RAW_DATA!P:P, MATCH(A2, RAW_DATA!A:A, 0)) = "",
      INDEX(RAW_DATA!W:W, MATCH(A2, RAW_DATA!A:A, 0)) = "UNPAID"
    ),
    "",
    INDEX(RAW_DATA!S:S, MATCH(A2, RAW_DATA!A:A, 0))
  ),
  ""
)</f>
        <v>12189.08</v>
      </c>
      <c r="J2" s="116" t="str">
        <f t="array" ref="J2">IFERROR(
  IF(
    INDEX(RAW_DATA!P:P, MATCH(A2, RAW_DATA!A:A, 0)) = "",
    "Not Billed",
    INDEX(RAW_DATA!W:W, MATCH(A2, RAW_DATA!A:A, 0))
  ),
  ""
)</f>
        <v>PAID</v>
      </c>
      <c r="K2" s="74"/>
      <c r="L2" s="74"/>
      <c r="M2" s="74"/>
      <c r="N2" s="74"/>
    </row>
    <row r="3" spans="1:26" ht="12.75" customHeight="1">
      <c r="A3" s="74" t="str">
        <f t="shared" si="0"/>
        <v>22S-002</v>
      </c>
      <c r="B3" s="74"/>
      <c r="C3" s="74"/>
      <c r="D3" s="74"/>
      <c r="E3" s="74"/>
      <c r="F3" s="74"/>
      <c r="G3" s="76">
        <f t="array" ref="G3">IFERROR(
  IF(INDEX(RAW_DATA!P:P, MATCH(A3, RAW_DATA!A:A, 0)) = "",
     "",
     INDEX(RAW_DATA!P:P, MATCH(A3, RAW_DATA!A:A, 0))
  ),
  ""
)</f>
        <v>3</v>
      </c>
      <c r="H3" s="114">
        <f t="array" ref="H3">IFERROR(
  IF(
    ISNUMBER(MATCH(A3, RAW_DATA!A:A, 0)),
    IF(
      OR(
        INDEX(RAW_DATA!P:P, MATCH(A3, RAW_DATA!A:A, 0)) = "",
        INDEX(RAW_DATA!W:W, MATCH(A3, RAW_DATA!A:A, 0)) = "UNPAID"
      ),
      "",
      INDEX(RAW_DATA!V:V, MATCH(A3, RAW_DATA!A:A, 0))
    ),
    ""
  ),
  ""
)</f>
        <v>44874</v>
      </c>
      <c r="I3" s="115">
        <f t="array" ref="I3">IFERROR(
  IF(
    OR(
      INDEX(RAW_DATA!P:P, MATCH(A3, RAW_DATA!A:A, 0)) = "",
      INDEX(RAW_DATA!W:W, MATCH(A3, RAW_DATA!A:A, 0)) = "UNPAID"
    ),
    "",
    INDEX(RAW_DATA!S:S, MATCH(A3, RAW_DATA!A:A, 0))
  ),
  ""
)</f>
        <v>38819.14</v>
      </c>
      <c r="J3" s="116" t="str">
        <f t="array" ref="J3">IFERROR(
  IF(
    INDEX(RAW_DATA!P:P, MATCH(A3, RAW_DATA!A:A, 0)) = "",
    "Not Billed",
    INDEX(RAW_DATA!W:W, MATCH(A3, RAW_DATA!A:A, 0))
  ),
  ""
)</f>
        <v>PAID</v>
      </c>
      <c r="K3" s="74"/>
      <c r="L3" s="74"/>
      <c r="M3" s="74"/>
      <c r="N3" s="74"/>
    </row>
    <row r="4" spans="1:26" ht="12.75" customHeight="1">
      <c r="A4" s="74" t="str">
        <f t="shared" si="0"/>
        <v>22S-003</v>
      </c>
      <c r="B4" s="74"/>
      <c r="C4" s="74"/>
      <c r="D4" s="74"/>
      <c r="E4" s="74"/>
      <c r="F4" s="74"/>
      <c r="G4" s="76">
        <f t="array" ref="G4">IFERROR(
  IF(INDEX(RAW_DATA!P:P, MATCH(A4, RAW_DATA!A:A, 0)) = "",
     "",
     INDEX(RAW_DATA!P:P, MATCH(A4, RAW_DATA!A:A, 0))
  ),
  ""
)</f>
        <v>1</v>
      </c>
      <c r="H4" s="114">
        <f t="array" ref="H4">IFERROR(
  IF(
    ISNUMBER(MATCH(A4, RAW_DATA!A:A, 0)),
    IF(
      OR(
        INDEX(RAW_DATA!P:P, MATCH(A4, RAW_DATA!A:A, 0)) = "",
        INDEX(RAW_DATA!W:W, MATCH(A4, RAW_DATA!A:A, 0)) = "UNPAID"
      ),
      "",
      INDEX(RAW_DATA!V:V, MATCH(A4, RAW_DATA!A:A, 0))
    ),
    ""
  ),
  ""
)</f>
        <v>44840</v>
      </c>
      <c r="I4" s="115">
        <f t="array" ref="I4">IFERROR(
  IF(
    OR(
      INDEX(RAW_DATA!P:P, MATCH(A4, RAW_DATA!A:A, 0)) = "",
      INDEX(RAW_DATA!W:W, MATCH(A4, RAW_DATA!A:A, 0)) = "UNPAID"
    ),
    "",
    INDEX(RAW_DATA!S:S, MATCH(A4, RAW_DATA!A:A, 0))
  ),
  ""
)</f>
        <v>6453.9</v>
      </c>
      <c r="J4" s="116" t="str">
        <f t="array" ref="J4">IFERROR(
  IF(
    INDEX(RAW_DATA!P:P, MATCH(A4, RAW_DATA!A:A, 0)) = "",
    "Not Billed",
    INDEX(RAW_DATA!W:W, MATCH(A4, RAW_DATA!A:A, 0))
  ),
  ""
)</f>
        <v>PAID</v>
      </c>
      <c r="K4" s="74"/>
      <c r="L4" s="74"/>
      <c r="M4" s="74"/>
      <c r="N4" s="74"/>
    </row>
    <row r="5" spans="1:26" ht="12.75" customHeight="1">
      <c r="A5" s="74" t="str">
        <f t="shared" si="0"/>
        <v>22S-004</v>
      </c>
      <c r="B5" s="74"/>
      <c r="C5" s="74"/>
      <c r="D5" s="74"/>
      <c r="E5" s="74"/>
      <c r="F5" s="74"/>
      <c r="G5" s="76">
        <f t="array" ref="G5">IFERROR(
  IF(INDEX(RAW_DATA!P:P, MATCH(A5, RAW_DATA!A:A, 0)) = "",
     "",
     INDEX(RAW_DATA!P:P, MATCH(A5, RAW_DATA!A:A, 0))
  ),
  ""
)</f>
        <v>96</v>
      </c>
      <c r="H5" s="114">
        <f t="array" ref="H5">IFERROR(
  IF(
    ISNUMBER(MATCH(A5, RAW_DATA!A:A, 0)),
    IF(
      OR(
        INDEX(RAW_DATA!P:P, MATCH(A5, RAW_DATA!A:A, 0)) = "",
        INDEX(RAW_DATA!W:W, MATCH(A5, RAW_DATA!A:A, 0)) = "UNPAID"
      ),
      "",
      INDEX(RAW_DATA!V:V, MATCH(A5, RAW_DATA!A:A, 0))
    ),
    ""
  ),
  ""
)</f>
        <v>45478</v>
      </c>
      <c r="I5" s="115">
        <f t="array" ref="I5">IFERROR(
  IF(
    OR(
      INDEX(RAW_DATA!P:P, MATCH(A5, RAW_DATA!A:A, 0)) = "",
      INDEX(RAW_DATA!W:W, MATCH(A5, RAW_DATA!A:A, 0)) = "UNPAID"
    ),
    "",
    INDEX(RAW_DATA!S:S, MATCH(A5, RAW_DATA!A:A, 0))
  ),
  ""
)</f>
        <v>5171.03</v>
      </c>
      <c r="J5" s="116" t="str">
        <f t="array" ref="J5">IFERROR(
  IF(
    INDEX(RAW_DATA!P:P, MATCH(A5, RAW_DATA!A:A, 0)) = "",
    "Not Billed",
    INDEX(RAW_DATA!W:W, MATCH(A5, RAW_DATA!A:A, 0))
  ),
  ""
)</f>
        <v>PAID</v>
      </c>
      <c r="K5" s="74"/>
      <c r="L5" s="74"/>
      <c r="M5" s="74"/>
      <c r="N5" s="74"/>
    </row>
    <row r="6" spans="1:26" ht="12.75" customHeight="1">
      <c r="A6" s="74" t="str">
        <f t="shared" si="0"/>
        <v>22S-005</v>
      </c>
      <c r="B6" s="74"/>
      <c r="C6" s="74"/>
      <c r="D6" s="74"/>
      <c r="E6" s="74"/>
      <c r="F6" s="74"/>
      <c r="G6" s="76">
        <f t="array" ref="G6">IFERROR(
  IF(INDEX(RAW_DATA!P:P, MATCH(A6, RAW_DATA!A:A, 0)) = "",
     "",
     INDEX(RAW_DATA!P:P, MATCH(A6, RAW_DATA!A:A, 0))
  ),
  ""
)</f>
        <v>21</v>
      </c>
      <c r="H6" s="114">
        <f t="array" ref="H6">IFERROR(
  IF(
    ISNUMBER(MATCH(A6, RAW_DATA!A:A, 0)),
    IF(
      OR(
        INDEX(RAW_DATA!P:P, MATCH(A6, RAW_DATA!A:A, 0)) = "",
        INDEX(RAW_DATA!W:W, MATCH(A6, RAW_DATA!A:A, 0)) = "UNPAID"
      ),
      "",
      INDEX(RAW_DATA!V:V, MATCH(A6, RAW_DATA!A:A, 0))
    ),
    ""
  ),
  ""
)</f>
        <v>45135</v>
      </c>
      <c r="I6" s="115">
        <f t="array" ref="I6">IFERROR(
  IF(
    OR(
      INDEX(RAW_DATA!P:P, MATCH(A6, RAW_DATA!A:A, 0)) = "",
      INDEX(RAW_DATA!W:W, MATCH(A6, RAW_DATA!A:A, 0)) = "UNPAID"
    ),
    "",
    INDEX(RAW_DATA!S:S, MATCH(A6, RAW_DATA!A:A, 0))
  ),
  ""
)</f>
        <v>21825.8</v>
      </c>
      <c r="J6" s="116" t="str">
        <f t="array" ref="J6">IFERROR(
  IF(
    INDEX(RAW_DATA!P:P, MATCH(A6, RAW_DATA!A:A, 0)) = "",
    "Not Billed",
    INDEX(RAW_DATA!W:W, MATCH(A6, RAW_DATA!A:A, 0))
  ),
  ""
)</f>
        <v>PAID</v>
      </c>
      <c r="K6" s="74"/>
      <c r="L6" s="74"/>
      <c r="M6" s="74"/>
      <c r="N6" s="74"/>
    </row>
    <row r="7" spans="1:26" ht="12.75" customHeight="1">
      <c r="A7" s="74" t="str">
        <f t="shared" si="0"/>
        <v>22S-006</v>
      </c>
      <c r="B7" s="74"/>
      <c r="C7" s="74"/>
      <c r="D7" s="74"/>
      <c r="E7" s="74"/>
      <c r="F7" s="74"/>
      <c r="G7" s="76" t="str">
        <f t="array" ref="G7">IFERROR(
  IF(INDEX(RAW_DATA!P:P, MATCH(A7, RAW_DATA!A:A, 0)) = "",
     "",
     INDEX(RAW_DATA!P:P, MATCH(A7, RAW_DATA!A:A, 0))
  ),
  ""
)</f>
        <v/>
      </c>
      <c r="H7" s="114" t="str">
        <f t="array" ref="H7">IFERROR(
  IF(
    ISNUMBER(MATCH(A7, RAW_DATA!A:A, 0)),
    IF(
      OR(
        INDEX(RAW_DATA!P:P, MATCH(A7, RAW_DATA!A:A, 0)) = "",
        INDEX(RAW_DATA!W:W, MATCH(A7, RAW_DATA!A:A, 0)) = "UNPAID"
      ),
      "",
      INDEX(RAW_DATA!V:V, MATCH(A7, RAW_DATA!A:A, 0))
    ),
    ""
  ),
  ""
)</f>
        <v/>
      </c>
      <c r="I7" s="115" t="str">
        <f t="array" ref="I7">IFERROR(
  IF(
    OR(
      INDEX(RAW_DATA!P:P, MATCH(A7, RAW_DATA!A:A, 0)) = "",
      INDEX(RAW_DATA!W:W, MATCH(A7, RAW_DATA!A:A, 0)) = "UNPAID"
    ),
    "",
    INDEX(RAW_DATA!S:S, MATCH(A7, RAW_DATA!A:A, 0))
  ),
  ""
)</f>
        <v/>
      </c>
      <c r="J7" s="116" t="str">
        <f t="array" ref="J7">IFERROR(
  IF(
    INDEX(RAW_DATA!P:P, MATCH(A7, RAW_DATA!A:A, 0)) = "",
    "Not Billed",
    INDEX(RAW_DATA!W:W, MATCH(A7, RAW_DATA!A:A, 0))
  ),
  ""
)</f>
        <v/>
      </c>
      <c r="K7" s="74"/>
      <c r="L7" s="74"/>
      <c r="M7" s="74"/>
      <c r="N7" s="74"/>
    </row>
    <row r="8" spans="1:26" ht="12.75" customHeight="1">
      <c r="A8" s="74" t="str">
        <f t="shared" si="0"/>
        <v>22S-007</v>
      </c>
      <c r="B8" s="74"/>
      <c r="C8" s="74"/>
      <c r="D8" s="74"/>
      <c r="E8" s="74"/>
      <c r="F8" s="74"/>
      <c r="G8" s="76" t="str">
        <f t="array" ref="G8">IFERROR(
  IF(INDEX(RAW_DATA!P:P, MATCH(A8, RAW_DATA!A:A, 0)) = "",
     "",
     INDEX(RAW_DATA!P:P, MATCH(A8, RAW_DATA!A:A, 0))
  ),
  ""
)</f>
        <v/>
      </c>
      <c r="H8" s="114" t="str">
        <f t="array" ref="H8">IFERROR(
  IF(
    ISNUMBER(MATCH(A8, RAW_DATA!A:A, 0)),
    IF(
      OR(
        INDEX(RAW_DATA!P:P, MATCH(A8, RAW_DATA!A:A, 0)) = "",
        INDEX(RAW_DATA!W:W, MATCH(A8, RAW_DATA!A:A, 0)) = "UNPAID"
      ),
      "",
      INDEX(RAW_DATA!V:V, MATCH(A8, RAW_DATA!A:A, 0))
    ),
    ""
  ),
  ""
)</f>
        <v/>
      </c>
      <c r="I8" s="115" t="str">
        <f t="array" ref="I8">IFERROR(
  IF(
    OR(
      INDEX(RAW_DATA!P:P, MATCH(A8, RAW_DATA!A:A, 0)) = "",
      INDEX(RAW_DATA!W:W, MATCH(A8, RAW_DATA!A:A, 0)) = "UNPAID"
    ),
    "",
    INDEX(RAW_DATA!S:S, MATCH(A8, RAW_DATA!A:A, 0))
  ),
  ""
)</f>
        <v/>
      </c>
      <c r="J8" s="116" t="str">
        <f t="array" ref="J8">IFERROR(
  IF(
    INDEX(RAW_DATA!P:P, MATCH(A8, RAW_DATA!A:A, 0)) = "",
    "Not Billed",
    INDEX(RAW_DATA!W:W, MATCH(A8, RAW_DATA!A:A, 0))
  ),
  ""
)</f>
        <v/>
      </c>
      <c r="K8" s="74"/>
      <c r="L8" s="74"/>
      <c r="M8" s="74"/>
      <c r="N8" s="74"/>
    </row>
    <row r="9" spans="1:26" ht="12.75" customHeight="1">
      <c r="A9" s="74" t="str">
        <f t="shared" si="0"/>
        <v>22S-008</v>
      </c>
      <c r="B9" s="74"/>
      <c r="C9" s="74"/>
      <c r="D9" s="74"/>
      <c r="E9" s="74"/>
      <c r="F9" s="74"/>
      <c r="G9" s="76">
        <f t="array" ref="G9">IFERROR(
  IF(INDEX(RAW_DATA!P:P, MATCH(A9, RAW_DATA!A:A, 0)) = "",
     "",
     INDEX(RAW_DATA!P:P, MATCH(A9, RAW_DATA!A:A, 0))
  ),
  ""
)</f>
        <v>162</v>
      </c>
      <c r="H9" s="114">
        <f t="array" ref="H9">IFERROR(
  IF(
    ISNUMBER(MATCH(A9, RAW_DATA!A:A, 0)),
    IF(
      OR(
        INDEX(RAW_DATA!P:P, MATCH(A9, RAW_DATA!A:A, 0)) = "",
        INDEX(RAW_DATA!W:W, MATCH(A9, RAW_DATA!A:A, 0)) = "UNPAID"
      ),
      "",
      INDEX(RAW_DATA!V:V, MATCH(A9, RAW_DATA!A:A, 0))
    ),
    ""
  ),
  ""
)</f>
        <v>45814</v>
      </c>
      <c r="I9" s="115">
        <f t="array" ref="I9">IFERROR(
  IF(
    OR(
      INDEX(RAW_DATA!P:P, MATCH(A9, RAW_DATA!A:A, 0)) = "",
      INDEX(RAW_DATA!W:W, MATCH(A9, RAW_DATA!A:A, 0)) = "UNPAID"
    ),
    "",
    INDEX(RAW_DATA!S:S, MATCH(A9, RAW_DATA!A:A, 0))
  ),
  ""
)</f>
        <v>9949.73</v>
      </c>
      <c r="J9" s="116" t="str">
        <f t="array" ref="J9">IFERROR(
  IF(
    INDEX(RAW_DATA!P:P, MATCH(A9, RAW_DATA!A:A, 0)) = "",
    "Not Billed",
    INDEX(RAW_DATA!W:W, MATCH(A9, RAW_DATA!A:A, 0))
  ),
  ""
)</f>
        <v>PAID</v>
      </c>
      <c r="K9" s="74"/>
      <c r="L9" s="74"/>
      <c r="M9" s="74"/>
      <c r="N9" s="74"/>
    </row>
    <row r="10" spans="1:26" ht="12.75" customHeight="1">
      <c r="A10" s="74" t="str">
        <f t="shared" si="0"/>
        <v>22S-009</v>
      </c>
      <c r="B10" s="74"/>
      <c r="C10" s="74"/>
      <c r="D10" s="74"/>
      <c r="E10" s="74"/>
      <c r="F10" s="74"/>
      <c r="G10" s="76" t="str">
        <f t="array" ref="G10">IFERROR(
  IF(INDEX(RAW_DATA!P:P, MATCH(A10, RAW_DATA!A:A, 0)) = "",
     "",
     INDEX(RAW_DATA!P:P, MATCH(A10, RAW_DATA!A:A, 0))
  ),
  ""
)</f>
        <v/>
      </c>
      <c r="H10" s="114" t="str">
        <f t="array" ref="H10">IFERROR(
  IF(
    ISNUMBER(MATCH(A10, RAW_DATA!A:A, 0)),
    IF(
      OR(
        INDEX(RAW_DATA!P:P, MATCH(A10, RAW_DATA!A:A, 0)) = "",
        INDEX(RAW_DATA!W:W, MATCH(A10, RAW_DATA!A:A, 0)) = "UNPAID"
      ),
      "",
      INDEX(RAW_DATA!V:V, MATCH(A10, RAW_DATA!A:A, 0))
    ),
    ""
  ),
  ""
)</f>
        <v/>
      </c>
      <c r="I10" s="115" t="str">
        <f t="array" ref="I10">IFERROR(
  IF(
    OR(
      INDEX(RAW_DATA!P:P, MATCH(A10, RAW_DATA!A:A, 0)) = "",
      INDEX(RAW_DATA!W:W, MATCH(A10, RAW_DATA!A:A, 0)) = "UNPAID"
    ),
    "",
    INDEX(RAW_DATA!S:S, MATCH(A10, RAW_DATA!A:A, 0))
  ),
  ""
)</f>
        <v/>
      </c>
      <c r="J10" s="116" t="str">
        <f t="array" ref="J10">IFERROR(
  IF(
    INDEX(RAW_DATA!P:P, MATCH(A10, RAW_DATA!A:A, 0)) = "",
    "Not Billed",
    INDEX(RAW_DATA!W:W, MATCH(A10, RAW_DATA!A:A, 0))
  ),
  ""
)</f>
        <v/>
      </c>
      <c r="K10" s="74"/>
      <c r="L10" s="74"/>
      <c r="M10" s="74"/>
      <c r="N10" s="74"/>
    </row>
    <row r="11" spans="1:26" ht="12.75" customHeight="1">
      <c r="A11" s="74" t="str">
        <f t="shared" si="0"/>
        <v>22S-010</v>
      </c>
      <c r="B11" s="74"/>
      <c r="C11" s="74"/>
      <c r="D11" s="74"/>
      <c r="E11" s="74"/>
      <c r="F11" s="74"/>
      <c r="G11" s="76" t="str">
        <f t="array" ref="G11">IFERROR(
  IF(INDEX(RAW_DATA!P:P, MATCH(A11, RAW_DATA!A:A, 0)) = "",
     "",
     INDEX(RAW_DATA!P:P, MATCH(A11, RAW_DATA!A:A, 0))
  ),
  ""
)</f>
        <v/>
      </c>
      <c r="H11" s="114" t="str">
        <f t="array" ref="H11">IFERROR(
  IF(
    ISNUMBER(MATCH(A11, RAW_DATA!A:A, 0)),
    IF(
      OR(
        INDEX(RAW_DATA!P:P, MATCH(A11, RAW_DATA!A:A, 0)) = "",
        INDEX(RAW_DATA!W:W, MATCH(A11, RAW_DATA!A:A, 0)) = "UNPAID"
      ),
      "",
      INDEX(RAW_DATA!V:V, MATCH(A11, RAW_DATA!A:A, 0))
    ),
    ""
  ),
  ""
)</f>
        <v/>
      </c>
      <c r="I11" s="115" t="str">
        <f t="array" ref="I11">IFERROR(
  IF(
    OR(
      INDEX(RAW_DATA!P:P, MATCH(A11, RAW_DATA!A:A, 0)) = "",
      INDEX(RAW_DATA!W:W, MATCH(A11, RAW_DATA!A:A, 0)) = "UNPAID"
    ),
    "",
    INDEX(RAW_DATA!S:S, MATCH(A11, RAW_DATA!A:A, 0))
  ),
  ""
)</f>
        <v/>
      </c>
      <c r="J11" s="116" t="str">
        <f t="array" ref="J11">IFERROR(
  IF(
    INDEX(RAW_DATA!P:P, MATCH(A11, RAW_DATA!A:A, 0)) = "",
    "Not Billed",
    INDEX(RAW_DATA!W:W, MATCH(A11, RAW_DATA!A:A, 0))
  ),
  ""
)</f>
        <v/>
      </c>
      <c r="K11" s="74"/>
      <c r="L11" s="74"/>
      <c r="M11" s="74"/>
      <c r="N11" s="74"/>
    </row>
    <row r="12" spans="1:26" ht="12.75" customHeight="1">
      <c r="A12" s="74" t="str">
        <f t="shared" si="0"/>
        <v>22S-011</v>
      </c>
      <c r="B12" s="74"/>
      <c r="C12" s="74"/>
      <c r="D12" s="74"/>
      <c r="E12" s="74"/>
      <c r="F12" s="74"/>
      <c r="G12" s="76">
        <f t="array" ref="G12">IFERROR(
  IF(INDEX(RAW_DATA!P:P, MATCH(A12, RAW_DATA!A:A, 0)) = "",
     "",
     INDEX(RAW_DATA!P:P, MATCH(A12, RAW_DATA!A:A, 0))
  ),
  ""
)</f>
        <v>151</v>
      </c>
      <c r="H12" s="114">
        <f t="array" ref="H12">IFERROR(
  IF(
    ISNUMBER(MATCH(A12, RAW_DATA!A:A, 0)),
    IF(
      OR(
        INDEX(RAW_DATA!P:P, MATCH(A12, RAW_DATA!A:A, 0)) = "",
        INDEX(RAW_DATA!W:W, MATCH(A12, RAW_DATA!A:A, 0)) = "UNPAID"
      ),
      "",
      INDEX(RAW_DATA!V:V, MATCH(A12, RAW_DATA!A:A, 0))
    ),
    ""
  ),
  ""
)</f>
        <v>45811</v>
      </c>
      <c r="I12" s="115">
        <f t="array" ref="I12">IFERROR(
  IF(
    OR(
      INDEX(RAW_DATA!P:P, MATCH(A12, RAW_DATA!A:A, 0)) = "",
      INDEX(RAW_DATA!W:W, MATCH(A12, RAW_DATA!A:A, 0)) = "UNPAID"
    ),
    "",
    INDEX(RAW_DATA!S:S, MATCH(A12, RAW_DATA!A:A, 0))
  ),
  ""
)</f>
        <v>5589.53</v>
      </c>
      <c r="J12" s="116" t="str">
        <f t="array" ref="J12">IFERROR(
  IF(
    INDEX(RAW_DATA!P:P, MATCH(A12, RAW_DATA!A:A, 0)) = "",
    "Not Billed",
    INDEX(RAW_DATA!W:W, MATCH(A12, RAW_DATA!A:A, 0))
  ),
  ""
)</f>
        <v>PAID</v>
      </c>
      <c r="K12" s="74"/>
      <c r="L12" s="74"/>
      <c r="M12" s="74"/>
      <c r="N12" s="74"/>
    </row>
    <row r="13" spans="1:26" ht="12.75" customHeight="1">
      <c r="A13" s="74" t="str">
        <f t="shared" si="0"/>
        <v>22S-012</v>
      </c>
      <c r="B13" s="74"/>
      <c r="C13" s="74"/>
      <c r="D13" s="74"/>
      <c r="E13" s="74"/>
      <c r="F13" s="74"/>
      <c r="G13" s="76">
        <f t="array" ref="G13">IFERROR(
  IF(INDEX(RAW_DATA!P:P, MATCH(A13, RAW_DATA!A:A, 0)) = "",
     "",
     INDEX(RAW_DATA!P:P, MATCH(A13, RAW_DATA!A:A, 0))
  ),
  ""
)</f>
        <v>50</v>
      </c>
      <c r="H13" s="114">
        <f t="array" ref="H13">IFERROR(
  IF(
    ISNUMBER(MATCH(A13, RAW_DATA!A:A, 0)),
    IF(
      OR(
        INDEX(RAW_DATA!P:P, MATCH(A13, RAW_DATA!A:A, 0)) = "",
        INDEX(RAW_DATA!W:W, MATCH(A13, RAW_DATA!A:A, 0)) = "UNPAID"
      ),
      "",
      INDEX(RAW_DATA!V:V, MATCH(A13, RAW_DATA!A:A, 0))
    ),
    ""
  ),
  ""
)</f>
        <v>45271</v>
      </c>
      <c r="I13" s="115">
        <f t="array" ref="I13">IFERROR(
  IF(
    OR(
      INDEX(RAW_DATA!P:P, MATCH(A13, RAW_DATA!A:A, 0)) = "",
      INDEX(RAW_DATA!W:W, MATCH(A13, RAW_DATA!A:A, 0)) = "UNPAID"
    ),
    "",
    INDEX(RAW_DATA!S:S, MATCH(A13, RAW_DATA!A:A, 0))
  ),
  ""
)</f>
        <v>20556.68</v>
      </c>
      <c r="J13" s="116" t="str">
        <f t="array" ref="J13">IFERROR(
  IF(
    INDEX(RAW_DATA!P:P, MATCH(A13, RAW_DATA!A:A, 0)) = "",
    "Not Billed",
    INDEX(RAW_DATA!W:W, MATCH(A13, RAW_DATA!A:A, 0))
  ),
  ""
)</f>
        <v>PAID</v>
      </c>
      <c r="K13" s="74"/>
      <c r="L13" s="74"/>
      <c r="M13" s="74"/>
      <c r="N13" s="74"/>
    </row>
    <row r="14" spans="1:26" ht="12.75" customHeight="1">
      <c r="A14" s="74" t="str">
        <f t="shared" si="0"/>
        <v>22S-013</v>
      </c>
      <c r="B14" s="74"/>
      <c r="C14" s="74"/>
      <c r="D14" s="74"/>
      <c r="E14" s="74"/>
      <c r="F14" s="74"/>
      <c r="G14" s="76">
        <f t="array" ref="G14">IFERROR(
  IF(INDEX(RAW_DATA!P:P, MATCH(A14, RAW_DATA!A:A, 0)) = "",
     "",
     INDEX(RAW_DATA!P:P, MATCH(A14, RAW_DATA!A:A, 0))
  ),
  ""
)</f>
        <v>42</v>
      </c>
      <c r="H14" s="114">
        <f t="array" ref="H14">IFERROR(
  IF(
    ISNUMBER(MATCH(A14, RAW_DATA!A:A, 0)),
    IF(
      OR(
        INDEX(RAW_DATA!P:P, MATCH(A14, RAW_DATA!A:A, 0)) = "",
        INDEX(RAW_DATA!W:W, MATCH(A14, RAW_DATA!A:A, 0)) = "UNPAID"
      ),
      "",
      INDEX(RAW_DATA!V:V, MATCH(A14, RAW_DATA!A:A, 0))
    ),
    ""
  ),
  ""
)</f>
        <v>45224</v>
      </c>
      <c r="I14" s="115">
        <f t="array" ref="I14">IFERROR(
  IF(
    OR(
      INDEX(RAW_DATA!P:P, MATCH(A14, RAW_DATA!A:A, 0)) = "",
      INDEX(RAW_DATA!W:W, MATCH(A14, RAW_DATA!A:A, 0)) = "UNPAID"
    ),
    "",
    INDEX(RAW_DATA!S:S, MATCH(A14, RAW_DATA!A:A, 0))
  ),
  ""
)</f>
        <v>8661.09</v>
      </c>
      <c r="J14" s="116" t="str">
        <f t="array" ref="J14">IFERROR(
  IF(
    INDEX(RAW_DATA!P:P, MATCH(A14, RAW_DATA!A:A, 0)) = "",
    "Not Billed",
    INDEX(RAW_DATA!W:W, MATCH(A14, RAW_DATA!A:A, 0))
  ),
  ""
)</f>
        <v>PAID</v>
      </c>
      <c r="K14" s="74"/>
      <c r="L14" s="74"/>
      <c r="M14" s="74"/>
      <c r="N14" s="74"/>
    </row>
    <row r="15" spans="1:26" ht="12.75" customHeight="1">
      <c r="A15" s="74" t="str">
        <f t="shared" si="0"/>
        <v>22S-014</v>
      </c>
      <c r="B15" s="74"/>
      <c r="C15" s="74"/>
      <c r="D15" s="74"/>
      <c r="E15" s="74"/>
      <c r="F15" s="74"/>
      <c r="G15" s="76">
        <f t="array" ref="G15">IFERROR(
  IF(INDEX(RAW_DATA!P:P, MATCH(A15, RAW_DATA!A:A, 0)) = "",
     "",
     INDEX(RAW_DATA!P:P, MATCH(A15, RAW_DATA!A:A, 0))
  ),
  ""
)</f>
        <v>22</v>
      </c>
      <c r="H15" s="114">
        <f t="array" ref="H15">IFERROR(
  IF(
    ISNUMBER(MATCH(A15, RAW_DATA!A:A, 0)),
    IF(
      OR(
        INDEX(RAW_DATA!P:P, MATCH(A15, RAW_DATA!A:A, 0)) = "",
        INDEX(RAW_DATA!W:W, MATCH(A15, RAW_DATA!A:A, 0)) = "UNPAID"
      ),
      "",
      INDEX(RAW_DATA!V:V, MATCH(A15, RAW_DATA!A:A, 0))
    ),
    ""
  ),
  ""
)</f>
        <v>45138</v>
      </c>
      <c r="I15" s="115">
        <f t="array" ref="I15">IFERROR(
  IF(
    OR(
      INDEX(RAW_DATA!P:P, MATCH(A15, RAW_DATA!A:A, 0)) = "",
      INDEX(RAW_DATA!W:W, MATCH(A15, RAW_DATA!A:A, 0)) = "UNPAID"
    ),
    "",
    INDEX(RAW_DATA!S:S, MATCH(A15, RAW_DATA!A:A, 0))
  ),
  ""
)</f>
        <v>7140.93</v>
      </c>
      <c r="J15" s="116" t="str">
        <f t="array" ref="J15">IFERROR(
  IF(
    INDEX(RAW_DATA!P:P, MATCH(A15, RAW_DATA!A:A, 0)) = "",
    "Not Billed",
    INDEX(RAW_DATA!W:W, MATCH(A15, RAW_DATA!A:A, 0))
  ),
  ""
)</f>
        <v>PAID</v>
      </c>
      <c r="K15" s="74"/>
      <c r="L15" s="74"/>
      <c r="M15" s="74"/>
      <c r="N15" s="74"/>
    </row>
    <row r="16" spans="1:26" ht="12.75" customHeight="1">
      <c r="A16" s="74" t="str">
        <f t="shared" si="0"/>
        <v>22S-015</v>
      </c>
      <c r="B16" s="74"/>
      <c r="C16" s="74"/>
      <c r="D16" s="74"/>
      <c r="E16" s="74"/>
      <c r="F16" s="74"/>
      <c r="G16" s="76">
        <f t="array" ref="G16">IFERROR(
  IF(INDEX(RAW_DATA!P:P, MATCH(A16, RAW_DATA!A:A, 0)) = "",
     "",
     INDEX(RAW_DATA!P:P, MATCH(A16, RAW_DATA!A:A, 0))
  ),
  ""
)</f>
        <v>12</v>
      </c>
      <c r="H16" s="114">
        <f t="array" ref="H16">IFERROR(
  IF(
    ISNUMBER(MATCH(A16, RAW_DATA!A:A, 0)),
    IF(
      OR(
        INDEX(RAW_DATA!P:P, MATCH(A16, RAW_DATA!A:A, 0)) = "",
        INDEX(RAW_DATA!W:W, MATCH(A16, RAW_DATA!A:A, 0)) = "UNPAID"
      ),
      "",
      INDEX(RAW_DATA!V:V, MATCH(A16, RAW_DATA!A:A, 0))
    ),
    ""
  ),
  ""
)</f>
        <v>45102</v>
      </c>
      <c r="I16" s="115">
        <f t="array" ref="I16">IFERROR(
  IF(
    OR(
      INDEX(RAW_DATA!P:P, MATCH(A16, RAW_DATA!A:A, 0)) = "",
      INDEX(RAW_DATA!W:W, MATCH(A16, RAW_DATA!A:A, 0)) = "UNPAID"
    ),
    "",
    INDEX(RAW_DATA!S:S, MATCH(A16, RAW_DATA!A:A, 0))
  ),
  ""
)</f>
        <v>7579.36</v>
      </c>
      <c r="J16" s="116" t="str">
        <f t="array" ref="J16">IFERROR(
  IF(
    INDEX(RAW_DATA!P:P, MATCH(A16, RAW_DATA!A:A, 0)) = "",
    "Not Billed",
    INDEX(RAW_DATA!W:W, MATCH(A16, RAW_DATA!A:A, 0))
  ),
  ""
)</f>
        <v>PAID</v>
      </c>
      <c r="K16" s="74"/>
      <c r="L16" s="74"/>
      <c r="M16" s="74"/>
      <c r="N16" s="74"/>
    </row>
    <row r="17" spans="1:14" ht="12.75" customHeight="1">
      <c r="A17" s="74" t="str">
        <f t="shared" si="0"/>
        <v>22S-016</v>
      </c>
      <c r="B17" s="74"/>
      <c r="C17" s="74"/>
      <c r="D17" s="74"/>
      <c r="E17" s="74"/>
      <c r="F17" s="74"/>
      <c r="G17" s="76">
        <f t="array" ref="G17">IFERROR(
  IF(INDEX(RAW_DATA!P:P, MATCH(A17, RAW_DATA!A:A, 0)) = "",
     "",
     INDEX(RAW_DATA!P:P, MATCH(A17, RAW_DATA!A:A, 0))
  ),
  ""
)</f>
        <v>18</v>
      </c>
      <c r="H17" s="114">
        <f t="array" ref="H17">IFERROR(
  IF(
    ISNUMBER(MATCH(A17, RAW_DATA!A:A, 0)),
    IF(
      OR(
        INDEX(RAW_DATA!P:P, MATCH(A17, RAW_DATA!A:A, 0)) = "",
        INDEX(RAW_DATA!W:W, MATCH(A17, RAW_DATA!A:A, 0)) = "UNPAID"
      ),
      "",
      INDEX(RAW_DATA!V:V, MATCH(A17, RAW_DATA!A:A, 0))
    ),
    ""
  ),
  ""
)</f>
        <v>45119</v>
      </c>
      <c r="I17" s="115">
        <f t="array" ref="I17">IFERROR(
  IF(
    OR(
      INDEX(RAW_DATA!P:P, MATCH(A17, RAW_DATA!A:A, 0)) = "",
      INDEX(RAW_DATA!W:W, MATCH(A17, RAW_DATA!A:A, 0)) = "UNPAID"
    ),
    "",
    INDEX(RAW_DATA!S:S, MATCH(A17, RAW_DATA!A:A, 0))
  ),
  ""
)</f>
        <v>9012.85</v>
      </c>
      <c r="J17" s="116" t="str">
        <f t="array" ref="J17">IFERROR(
  IF(
    INDEX(RAW_DATA!P:P, MATCH(A17, RAW_DATA!A:A, 0)) = "",
    "Not Billed",
    INDEX(RAW_DATA!W:W, MATCH(A17, RAW_DATA!A:A, 0))
  ),
  ""
)</f>
        <v>PAID</v>
      </c>
      <c r="K17" s="74"/>
      <c r="L17" s="74"/>
      <c r="M17" s="74"/>
      <c r="N17" s="74"/>
    </row>
    <row r="18" spans="1:14" ht="12.75" customHeight="1">
      <c r="A18" s="74" t="str">
        <f t="shared" si="0"/>
        <v>22S-017</v>
      </c>
      <c r="B18" s="74"/>
      <c r="C18" s="74"/>
      <c r="D18" s="74"/>
      <c r="E18" s="74"/>
      <c r="F18" s="74"/>
      <c r="G18" s="76">
        <f t="array" ref="G18">IFERROR(
  IF(INDEX(RAW_DATA!P:P, MATCH(A18, RAW_DATA!A:A, 0)) = "",
     "",
     INDEX(RAW_DATA!P:P, MATCH(A18, RAW_DATA!A:A, 0))
  ),
  ""
)</f>
        <v>20</v>
      </c>
      <c r="H18" s="114">
        <f t="array" ref="H18">IFERROR(
  IF(
    ISNUMBER(MATCH(A18, RAW_DATA!A:A, 0)),
    IF(
      OR(
        INDEX(RAW_DATA!P:P, MATCH(A18, RAW_DATA!A:A, 0)) = "",
        INDEX(RAW_DATA!W:W, MATCH(A18, RAW_DATA!A:A, 0)) = "UNPAID"
      ),
      "",
      INDEX(RAW_DATA!V:V, MATCH(A18, RAW_DATA!A:A, 0))
    ),
    ""
  ),
  ""
)</f>
        <v>45146</v>
      </c>
      <c r="I18" s="115">
        <f t="array" ref="I18">IFERROR(
  IF(
    OR(
      INDEX(RAW_DATA!P:P, MATCH(A18, RAW_DATA!A:A, 0)) = "",
      INDEX(RAW_DATA!W:W, MATCH(A18, RAW_DATA!A:A, 0)) = "UNPAID"
    ),
    "",
    INDEX(RAW_DATA!S:S, MATCH(A18, RAW_DATA!A:A, 0))
  ),
  ""
)</f>
        <v>21497.37</v>
      </c>
      <c r="J18" s="116" t="str">
        <f t="array" ref="J18">IFERROR(
  IF(
    INDEX(RAW_DATA!P:P, MATCH(A18, RAW_DATA!A:A, 0)) = "",
    "Not Billed",
    INDEX(RAW_DATA!W:W, MATCH(A18, RAW_DATA!A:A, 0))
  ),
  ""
)</f>
        <v>PAID</v>
      </c>
      <c r="K18" s="74"/>
      <c r="L18" s="74"/>
      <c r="M18" s="74"/>
      <c r="N18" s="74"/>
    </row>
    <row r="19" spans="1:14" ht="12.75" customHeight="1">
      <c r="A19" s="74" t="str">
        <f t="shared" si="0"/>
        <v>22S-018</v>
      </c>
      <c r="B19" s="74"/>
      <c r="C19" s="74"/>
      <c r="D19" s="74"/>
      <c r="E19" s="74"/>
      <c r="F19" s="74"/>
      <c r="G19" s="76">
        <f t="array" ref="G19">IFERROR(
  IF(INDEX(RAW_DATA!P:P, MATCH(A19, RAW_DATA!A:A, 0)) = "",
     "",
     INDEX(RAW_DATA!P:P, MATCH(A19, RAW_DATA!A:A, 0))
  ),
  ""
)</f>
        <v>140</v>
      </c>
      <c r="H19" s="114">
        <f t="array" ref="H19">IFERROR(
  IF(
    ISNUMBER(MATCH(A19, RAW_DATA!A:A, 0)),
    IF(
      OR(
        INDEX(RAW_DATA!P:P, MATCH(A19, RAW_DATA!A:A, 0)) = "",
        INDEX(RAW_DATA!W:W, MATCH(A19, RAW_DATA!A:A, 0)) = "UNPAID"
      ),
      "",
      INDEX(RAW_DATA!V:V, MATCH(A19, RAW_DATA!A:A, 0))
    ),
    ""
  ),
  ""
)</f>
        <v>45680</v>
      </c>
      <c r="I19" s="115">
        <f t="array" ref="I19">IFERROR(
  IF(
    OR(
      INDEX(RAW_DATA!P:P, MATCH(A19, RAW_DATA!A:A, 0)) = "",
      INDEX(RAW_DATA!W:W, MATCH(A19, RAW_DATA!A:A, 0)) = "UNPAID"
    ),
    "",
    INDEX(RAW_DATA!S:S, MATCH(A19, RAW_DATA!A:A, 0))
  ),
  ""
)</f>
        <v>19983.259999999998</v>
      </c>
      <c r="J19" s="116" t="str">
        <f t="array" ref="J19">IFERROR(
  IF(
    INDEX(RAW_DATA!P:P, MATCH(A19, RAW_DATA!A:A, 0)) = "",
    "Not Billed",
    INDEX(RAW_DATA!W:W, MATCH(A19, RAW_DATA!A:A, 0))
  ),
  ""
)</f>
        <v>PAID</v>
      </c>
      <c r="K19" s="74"/>
      <c r="L19" s="74"/>
      <c r="M19" s="74"/>
      <c r="N19" s="74"/>
    </row>
    <row r="20" spans="1:14" ht="12.75" customHeight="1">
      <c r="A20" s="74" t="str">
        <f t="shared" si="0"/>
        <v>22S-019</v>
      </c>
      <c r="B20" s="74"/>
      <c r="C20" s="74"/>
      <c r="D20" s="74"/>
      <c r="E20" s="74"/>
      <c r="F20" s="74"/>
      <c r="G20" s="76">
        <f t="array" ref="G20">IFERROR(
  IF(INDEX(RAW_DATA!P:P, MATCH(A20, RAW_DATA!A:A, 0)) = "",
     "",
     INDEX(RAW_DATA!P:P, MATCH(A20, RAW_DATA!A:A, 0))
  ),
  ""
)</f>
        <v>13</v>
      </c>
      <c r="H20" s="114">
        <f t="array" ref="H20">IFERROR(
  IF(
    ISNUMBER(MATCH(A20, RAW_DATA!A:A, 0)),
    IF(
      OR(
        INDEX(RAW_DATA!P:P, MATCH(A20, RAW_DATA!A:A, 0)) = "",
        INDEX(RAW_DATA!W:W, MATCH(A20, RAW_DATA!A:A, 0)) = "UNPAID"
      ),
      "",
      INDEX(RAW_DATA!V:V, MATCH(A20, RAW_DATA!A:A, 0))
    ),
    ""
  ),
  ""
)</f>
        <v>45174</v>
      </c>
      <c r="I20" s="115">
        <f t="array" ref="I20">IFERROR(
  IF(
    OR(
      INDEX(RAW_DATA!P:P, MATCH(A20, RAW_DATA!A:A, 0)) = "",
      INDEX(RAW_DATA!W:W, MATCH(A20, RAW_DATA!A:A, 0)) = "UNPAID"
    ),
    "",
    INDEX(RAW_DATA!S:S, MATCH(A20, RAW_DATA!A:A, 0))
  ),
  ""
)</f>
        <v>8548.59</v>
      </c>
      <c r="J20" s="116" t="str">
        <f t="array" ref="J20">IFERROR(
  IF(
    INDEX(RAW_DATA!P:P, MATCH(A20, RAW_DATA!A:A, 0)) = "",
    "Not Billed",
    INDEX(RAW_DATA!W:W, MATCH(A20, RAW_DATA!A:A, 0))
  ),
  ""
)</f>
        <v>PAID</v>
      </c>
      <c r="K20" s="74"/>
      <c r="L20" s="74"/>
      <c r="M20" s="74"/>
      <c r="N20" s="74"/>
    </row>
    <row r="21" spans="1:14" ht="12.75" customHeight="1">
      <c r="A21" s="74" t="str">
        <f t="shared" si="0"/>
        <v>22S-020</v>
      </c>
      <c r="B21" s="74"/>
      <c r="C21" s="74"/>
      <c r="D21" s="74"/>
      <c r="E21" s="74"/>
      <c r="F21" s="74"/>
      <c r="G21" s="76" t="str">
        <f t="array" ref="G21">IFERROR(
  IF(INDEX(RAW_DATA!P:P, MATCH(A21, RAW_DATA!A:A, 0)) = "",
     "",
     INDEX(RAW_DATA!P:P, MATCH(A21, RAW_DATA!A:A, 0))
  ),
  ""
)</f>
        <v/>
      </c>
      <c r="H21" s="114" t="str">
        <f t="array" ref="H21">IFERROR(
  IF(
    ISNUMBER(MATCH(A21, RAW_DATA!A:A, 0)),
    IF(
      OR(
        INDEX(RAW_DATA!P:P, MATCH(A21, RAW_DATA!A:A, 0)) = "",
        INDEX(RAW_DATA!W:W, MATCH(A21, RAW_DATA!A:A, 0)) = "UNPAID"
      ),
      "",
      INDEX(RAW_DATA!V:V, MATCH(A21, RAW_DATA!A:A, 0))
    ),
    ""
  ),
  ""
)</f>
        <v/>
      </c>
      <c r="I21" s="115" t="str">
        <f t="array" ref="I21">IFERROR(
  IF(
    OR(
      INDEX(RAW_DATA!P:P, MATCH(A21, RAW_DATA!A:A, 0)) = "",
      INDEX(RAW_DATA!W:W, MATCH(A21, RAW_DATA!A:A, 0)) = "UNPAID"
    ),
    "",
    INDEX(RAW_DATA!S:S, MATCH(A21, RAW_DATA!A:A, 0))
  ),
  ""
)</f>
        <v/>
      </c>
      <c r="J21" s="116" t="str">
        <f t="array" ref="J21">IFERROR(
  IF(
    INDEX(RAW_DATA!P:P, MATCH(A21, RAW_DATA!A:A, 0)) = "",
    "Not Billed",
    INDEX(RAW_DATA!W:W, MATCH(A21, RAW_DATA!A:A, 0))
  ),
  ""
)</f>
        <v/>
      </c>
      <c r="K21" s="74"/>
      <c r="L21" s="74"/>
      <c r="M21" s="74"/>
      <c r="N21" s="74"/>
    </row>
    <row r="22" spans="1:14" ht="12.75" customHeight="1">
      <c r="A22" s="74" t="str">
        <f t="shared" si="0"/>
        <v>22S-021</v>
      </c>
      <c r="B22" s="74"/>
      <c r="C22" s="74"/>
      <c r="D22" s="74"/>
      <c r="E22" s="74"/>
      <c r="F22" s="74"/>
      <c r="G22" s="76">
        <f t="array" ref="G22">IFERROR(
  IF(INDEX(RAW_DATA!P:P, MATCH(A22, RAW_DATA!A:A, 0)) = "",
     "",
     INDEX(RAW_DATA!P:P, MATCH(A22, RAW_DATA!A:A, 0))
  ),
  ""
)</f>
        <v>16</v>
      </c>
      <c r="H22" s="114">
        <f t="array" ref="H22">IFERROR(
  IF(
    ISNUMBER(MATCH(A22, RAW_DATA!A:A, 0)),
    IF(
      OR(
        INDEX(RAW_DATA!P:P, MATCH(A22, RAW_DATA!A:A, 0)) = "",
        INDEX(RAW_DATA!W:W, MATCH(A22, RAW_DATA!A:A, 0)) = "UNPAID"
      ),
      "",
      INDEX(RAW_DATA!V:V, MATCH(A22, RAW_DATA!A:A, 0))
    ),
    ""
  ),
  ""
)</f>
        <v>45119</v>
      </c>
      <c r="I22" s="115">
        <f t="array" ref="I22">IFERROR(
  IF(
    OR(
      INDEX(RAW_DATA!P:P, MATCH(A22, RAW_DATA!A:A, 0)) = "",
      INDEX(RAW_DATA!W:W, MATCH(A22, RAW_DATA!A:A, 0)) = "UNPAID"
    ),
    "",
    INDEX(RAW_DATA!S:S, MATCH(A22, RAW_DATA!A:A, 0))
  ),
  ""
)</f>
        <v>15635.03</v>
      </c>
      <c r="J22" s="116" t="str">
        <f t="array" ref="J22">IFERROR(
  IF(
    INDEX(RAW_DATA!P:P, MATCH(A22, RAW_DATA!A:A, 0)) = "",
    "Not Billed",
    INDEX(RAW_DATA!W:W, MATCH(A22, RAW_DATA!A:A, 0))
  ),
  ""
)</f>
        <v>PAID</v>
      </c>
      <c r="K22" s="74"/>
      <c r="L22" s="74"/>
      <c r="M22" s="74"/>
      <c r="N22" s="74"/>
    </row>
    <row r="23" spans="1:14" ht="12.75" customHeight="1">
      <c r="A23" s="74" t="str">
        <f t="shared" si="0"/>
        <v>22S-022</v>
      </c>
      <c r="B23" s="74"/>
      <c r="C23" s="74"/>
      <c r="D23" s="74"/>
      <c r="E23" s="74"/>
      <c r="F23" s="74"/>
      <c r="G23" s="76">
        <f t="array" ref="G23">IFERROR(
  IF(INDEX(RAW_DATA!P:P, MATCH(A23, RAW_DATA!A:A, 0)) = "",
     "",
     INDEX(RAW_DATA!P:P, MATCH(A23, RAW_DATA!A:A, 0))
  ),
  ""
)</f>
        <v>5</v>
      </c>
      <c r="H23" s="114">
        <f t="array" ref="H23">IFERROR(
  IF(
    ISNUMBER(MATCH(A23, RAW_DATA!A:A, 0)),
    IF(
      OR(
        INDEX(RAW_DATA!P:P, MATCH(A23, RAW_DATA!A:A, 0)) = "",
        INDEX(RAW_DATA!W:W, MATCH(A23, RAW_DATA!A:A, 0)) = "UNPAID"
      ),
      "",
      INDEX(RAW_DATA!V:V, MATCH(A23, RAW_DATA!A:A, 0))
    ),
    ""
  ),
  ""
)</f>
        <v>44966</v>
      </c>
      <c r="I23" s="115">
        <f t="array" ref="I23">IFERROR(
  IF(
    OR(
      INDEX(RAW_DATA!P:P, MATCH(A23, RAW_DATA!A:A, 0)) = "",
      INDEX(RAW_DATA!W:W, MATCH(A23, RAW_DATA!A:A, 0)) = "UNPAID"
    ),
    "",
    INDEX(RAW_DATA!S:S, MATCH(A23, RAW_DATA!A:A, 0))
  ),
  ""
)</f>
        <v>3300.38</v>
      </c>
      <c r="J23" s="116" t="str">
        <f t="array" ref="J23">IFERROR(
  IF(
    INDEX(RAW_DATA!P:P, MATCH(A23, RAW_DATA!A:A, 0)) = "",
    "Not Billed",
    INDEX(RAW_DATA!W:W, MATCH(A23, RAW_DATA!A:A, 0))
  ),
  ""
)</f>
        <v>PAID</v>
      </c>
      <c r="K23" s="74"/>
      <c r="L23" s="74"/>
      <c r="M23" s="74"/>
      <c r="N23" s="74"/>
    </row>
    <row r="24" spans="1:14" ht="12.75" customHeight="1">
      <c r="A24" s="74" t="str">
        <f t="shared" si="0"/>
        <v>22S-023</v>
      </c>
      <c r="B24" s="74"/>
      <c r="C24" s="74"/>
      <c r="D24" s="74"/>
      <c r="E24" s="74"/>
      <c r="F24" s="74"/>
      <c r="G24" s="76">
        <f t="array" ref="G24">IFERROR(
  IF(INDEX(RAW_DATA!P:P, MATCH(A24, RAW_DATA!A:A, 0)) = "",
     "",
     INDEX(RAW_DATA!P:P, MATCH(A24, RAW_DATA!A:A, 0))
  ),
  ""
)</f>
        <v>45</v>
      </c>
      <c r="H24" s="114">
        <f t="array" ref="H24">IFERROR(
  IF(
    ISNUMBER(MATCH(A24, RAW_DATA!A:A, 0)),
    IF(
      OR(
        INDEX(RAW_DATA!P:P, MATCH(A24, RAW_DATA!A:A, 0)) = "",
        INDEX(RAW_DATA!W:W, MATCH(A24, RAW_DATA!A:A, 0)) = "UNPAID"
      ),
      "",
      INDEX(RAW_DATA!V:V, MATCH(A24, RAW_DATA!A:A, 0))
    ),
    ""
  ),
  ""
)</f>
        <v>45433</v>
      </c>
      <c r="I24" s="115">
        <f t="array" ref="I24">IFERROR(
  IF(
    OR(
      INDEX(RAW_DATA!P:P, MATCH(A24, RAW_DATA!A:A, 0)) = "",
      INDEX(RAW_DATA!W:W, MATCH(A24, RAW_DATA!A:A, 0)) = "UNPAID"
    ),
    "",
    INDEX(RAW_DATA!S:S, MATCH(A24, RAW_DATA!A:A, 0))
  ),
  ""
)</f>
        <v>26283.31</v>
      </c>
      <c r="J24" s="116" t="str">
        <f t="array" ref="J24">IFERROR(
  IF(
    INDEX(RAW_DATA!P:P, MATCH(A24, RAW_DATA!A:A, 0)) = "",
    "Not Billed",
    INDEX(RAW_DATA!W:W, MATCH(A24, RAW_DATA!A:A, 0))
  ),
  ""
)</f>
        <v>PAID</v>
      </c>
      <c r="K24" s="74"/>
      <c r="L24" s="74"/>
      <c r="M24" s="74"/>
      <c r="N24" s="74"/>
    </row>
    <row r="25" spans="1:14" ht="12.75" customHeight="1">
      <c r="A25" s="74" t="str">
        <f t="shared" si="0"/>
        <v>22S-024</v>
      </c>
      <c r="B25" s="74"/>
      <c r="C25" s="74"/>
      <c r="D25" s="74"/>
      <c r="E25" s="74"/>
      <c r="F25" s="74"/>
      <c r="G25" s="76">
        <f t="array" ref="G25">IFERROR(
  IF(INDEX(RAW_DATA!P:P, MATCH(A25, RAW_DATA!A:A, 0)) = "",
     "",
     INDEX(RAW_DATA!P:P, MATCH(A25, RAW_DATA!A:A, 0))
  ),
  ""
)</f>
        <v>6</v>
      </c>
      <c r="H25" s="114">
        <f t="array" ref="H25">IFERROR(
  IF(
    ISNUMBER(MATCH(A25, RAW_DATA!A:A, 0)),
    IF(
      OR(
        INDEX(RAW_DATA!P:P, MATCH(A25, RAW_DATA!A:A, 0)) = "",
        INDEX(RAW_DATA!W:W, MATCH(A25, RAW_DATA!A:A, 0)) = "UNPAID"
      ),
      "",
      INDEX(RAW_DATA!V:V, MATCH(A25, RAW_DATA!A:A, 0))
    ),
    ""
  ),
  ""
)</f>
        <v>44993</v>
      </c>
      <c r="I25" s="115">
        <f t="array" ref="I25">IFERROR(
  IF(
    OR(
      INDEX(RAW_DATA!P:P, MATCH(A25, RAW_DATA!A:A, 0)) = "",
      INDEX(RAW_DATA!W:W, MATCH(A25, RAW_DATA!A:A, 0)) = "UNPAID"
    ),
    "",
    INDEX(RAW_DATA!S:S, MATCH(A25, RAW_DATA!A:A, 0))
  ),
  ""
)</f>
        <v>6339.9</v>
      </c>
      <c r="J25" s="116" t="str">
        <f t="array" ref="J25">IFERROR(
  IF(
    INDEX(RAW_DATA!P:P, MATCH(A25, RAW_DATA!A:A, 0)) = "",
    "Not Billed",
    INDEX(RAW_DATA!W:W, MATCH(A25, RAW_DATA!A:A, 0))
  ),
  ""
)</f>
        <v>PAID</v>
      </c>
      <c r="K25" s="74"/>
      <c r="L25" s="74"/>
      <c r="M25" s="74"/>
      <c r="N25" s="74"/>
    </row>
    <row r="26" spans="1:14" ht="12.75" customHeight="1">
      <c r="A26" s="74" t="str">
        <f t="shared" si="0"/>
        <v>22S-025</v>
      </c>
      <c r="B26" s="74"/>
      <c r="C26" s="74"/>
      <c r="D26" s="74"/>
      <c r="E26" s="74"/>
      <c r="F26" s="74"/>
      <c r="G26" s="76">
        <f t="array" ref="G26">IFERROR(
  IF(INDEX(RAW_DATA!P:P, MATCH(A26, RAW_DATA!A:A, 0)) = "",
     "",
     INDEX(RAW_DATA!P:P, MATCH(A26, RAW_DATA!A:A, 0))
  ),
  ""
)</f>
        <v>116</v>
      </c>
      <c r="H26" s="114">
        <f t="array" ref="H26">IFERROR(
  IF(
    ISNUMBER(MATCH(A26, RAW_DATA!A:A, 0)),
    IF(
      OR(
        INDEX(RAW_DATA!P:P, MATCH(A26, RAW_DATA!A:A, 0)) = "",
        INDEX(RAW_DATA!W:W, MATCH(A26, RAW_DATA!A:A, 0)) = "UNPAID"
      ),
      "",
      INDEX(RAW_DATA!V:V, MATCH(A26, RAW_DATA!A:A, 0))
    ),
    ""
  ),
  ""
)</f>
        <v>45531</v>
      </c>
      <c r="I26" s="115">
        <f t="array" ref="I26">IFERROR(
  IF(
    OR(
      INDEX(RAW_DATA!P:P, MATCH(A26, RAW_DATA!A:A, 0)) = "",
      INDEX(RAW_DATA!W:W, MATCH(A26, RAW_DATA!A:A, 0)) = "UNPAID"
    ),
    "",
    INDEX(RAW_DATA!S:S, MATCH(A26, RAW_DATA!A:A, 0))
  ),
  ""
)</f>
        <v>23786.87</v>
      </c>
      <c r="J26" s="116" t="str">
        <f t="array" ref="J26">IFERROR(
  IF(
    INDEX(RAW_DATA!P:P, MATCH(A26, RAW_DATA!A:A, 0)) = "",
    "Not Billed",
    INDEX(RAW_DATA!W:W, MATCH(A26, RAW_DATA!A:A, 0))
  ),
  ""
)</f>
        <v>PAID</v>
      </c>
      <c r="K26" s="74"/>
      <c r="L26" s="74"/>
      <c r="M26" s="74"/>
      <c r="N26" s="74"/>
    </row>
    <row r="27" spans="1:14" ht="12.75" customHeight="1">
      <c r="A27" s="74" t="str">
        <f t="shared" si="0"/>
        <v>22S-026</v>
      </c>
      <c r="B27" s="74"/>
      <c r="C27" s="74"/>
      <c r="D27" s="74"/>
      <c r="E27" s="74"/>
      <c r="F27" s="74"/>
      <c r="G27" s="76">
        <f t="array" ref="G27">IFERROR(
  IF(INDEX(RAW_DATA!P:P, MATCH(A27, RAW_DATA!A:A, 0)) = "",
     "",
     INDEX(RAW_DATA!P:P, MATCH(A27, RAW_DATA!A:A, 0))
  ),
  ""
)</f>
        <v>67</v>
      </c>
      <c r="H27" s="114">
        <f t="array" ref="H27">IFERROR(
  IF(
    ISNUMBER(MATCH(A27, RAW_DATA!A:A, 0)),
    IF(
      OR(
        INDEX(RAW_DATA!P:P, MATCH(A27, RAW_DATA!A:A, 0)) = "",
        INDEX(RAW_DATA!W:W, MATCH(A27, RAW_DATA!A:A, 0)) = "UNPAID"
      ),
      "",
      INDEX(RAW_DATA!V:V, MATCH(A27, RAW_DATA!A:A, 0))
    ),
    ""
  ),
  ""
)</f>
        <v>45441</v>
      </c>
      <c r="I27" s="115">
        <f t="array" ref="I27">IFERROR(
  IF(
    OR(
      INDEX(RAW_DATA!P:P, MATCH(A27, RAW_DATA!A:A, 0)) = "",
      INDEX(RAW_DATA!W:W, MATCH(A27, RAW_DATA!A:A, 0)) = "UNPAID"
    ),
    "",
    INDEX(RAW_DATA!S:S, MATCH(A27, RAW_DATA!A:A, 0))
  ),
  ""
)</f>
        <v>7124.33</v>
      </c>
      <c r="J27" s="116" t="str">
        <f t="array" ref="J27">IFERROR(
  IF(
    INDEX(RAW_DATA!P:P, MATCH(A27, RAW_DATA!A:A, 0)) = "",
    "Not Billed",
    INDEX(RAW_DATA!W:W, MATCH(A27, RAW_DATA!A:A, 0))
  ),
  ""
)</f>
        <v>PAID</v>
      </c>
      <c r="K27" s="74"/>
      <c r="L27" s="74"/>
      <c r="M27" s="74"/>
      <c r="N27" s="74"/>
    </row>
    <row r="28" spans="1:14" ht="12.75" customHeight="1">
      <c r="A28" s="74" t="str">
        <f t="shared" si="0"/>
        <v>22S-027</v>
      </c>
      <c r="B28" s="74"/>
      <c r="C28" s="74"/>
      <c r="D28" s="74"/>
      <c r="E28" s="74"/>
      <c r="F28" s="74"/>
      <c r="G28" s="76">
        <f t="array" ref="G28">IFERROR(
  IF(INDEX(RAW_DATA!P:P, MATCH(A28, RAW_DATA!A:A, 0)) = "",
     "",
     INDEX(RAW_DATA!P:P, MATCH(A28, RAW_DATA!A:A, 0))
  ),
  ""
)</f>
        <v>80</v>
      </c>
      <c r="H28" s="114">
        <f t="array" ref="H28">IFERROR(
  IF(
    ISNUMBER(MATCH(A28, RAW_DATA!A:A, 0)),
    IF(
      OR(
        INDEX(RAW_DATA!P:P, MATCH(A28, RAW_DATA!A:A, 0)) = "",
        INDEX(RAW_DATA!W:W, MATCH(A28, RAW_DATA!A:A, 0)) = "UNPAID"
      ),
      "",
      INDEX(RAW_DATA!V:V, MATCH(A28, RAW_DATA!A:A, 0))
    ),
    ""
  ),
  ""
)</f>
        <v>45569</v>
      </c>
      <c r="I28" s="115">
        <f t="array" ref="I28">IFERROR(
  IF(
    OR(
      INDEX(RAW_DATA!P:P, MATCH(A28, RAW_DATA!A:A, 0)) = "",
      INDEX(RAW_DATA!W:W, MATCH(A28, RAW_DATA!A:A, 0)) = "UNPAID"
    ),
    "",
    INDEX(RAW_DATA!S:S, MATCH(A28, RAW_DATA!A:A, 0))
  ),
  ""
)</f>
        <v>7902.2</v>
      </c>
      <c r="J28" s="116" t="str">
        <f t="array" ref="J28">IFERROR(
  IF(
    INDEX(RAW_DATA!P:P, MATCH(A28, RAW_DATA!A:A, 0)) = "",
    "Not Billed",
    INDEX(RAW_DATA!W:W, MATCH(A28, RAW_DATA!A:A, 0))
  ),
  ""
)</f>
        <v>PAID</v>
      </c>
      <c r="K28" s="74"/>
      <c r="L28" s="74"/>
      <c r="M28" s="74"/>
      <c r="N28" s="74"/>
    </row>
    <row r="29" spans="1:14" ht="12.75" customHeight="1">
      <c r="A29" s="74" t="str">
        <f t="shared" si="0"/>
        <v>22S-028</v>
      </c>
      <c r="B29" s="74"/>
      <c r="C29" s="74"/>
      <c r="D29" s="74"/>
      <c r="E29" s="74"/>
      <c r="F29" s="74"/>
      <c r="G29" s="76">
        <f t="array" ref="G29">IFERROR(
  IF(INDEX(RAW_DATA!P:P, MATCH(A29, RAW_DATA!A:A, 0)) = "",
     "",
     INDEX(RAW_DATA!P:P, MATCH(A29, RAW_DATA!A:A, 0))
  ),
  ""
)</f>
        <v>14</v>
      </c>
      <c r="H29" s="114">
        <f t="array" ref="H29">IFERROR(
  IF(
    ISNUMBER(MATCH(A29, RAW_DATA!A:A, 0)),
    IF(
      OR(
        INDEX(RAW_DATA!P:P, MATCH(A29, RAW_DATA!A:A, 0)) = "",
        INDEX(RAW_DATA!W:W, MATCH(A29, RAW_DATA!A:A, 0)) = "UNPAID"
      ),
      "",
      INDEX(RAW_DATA!V:V, MATCH(A29, RAW_DATA!A:A, 0))
    ),
    ""
  ),
  ""
)</f>
        <v>45118</v>
      </c>
      <c r="I29" s="115">
        <f t="array" ref="I29">IFERROR(
  IF(
    OR(
      INDEX(RAW_DATA!P:P, MATCH(A29, RAW_DATA!A:A, 0)) = "",
      INDEX(RAW_DATA!W:W, MATCH(A29, RAW_DATA!A:A, 0)) = "UNPAID"
    ),
    "",
    INDEX(RAW_DATA!S:S, MATCH(A29, RAW_DATA!A:A, 0))
  ),
  ""
)</f>
        <v>6187.21</v>
      </c>
      <c r="J29" s="116" t="str">
        <f t="array" ref="J29">IFERROR(
  IF(
    INDEX(RAW_DATA!P:P, MATCH(A29, RAW_DATA!A:A, 0)) = "",
    "Not Billed",
    INDEX(RAW_DATA!W:W, MATCH(A29, RAW_DATA!A:A, 0))
  ),
  ""
)</f>
        <v>PAID</v>
      </c>
      <c r="K29" s="74"/>
      <c r="L29" s="74"/>
      <c r="M29" s="74"/>
      <c r="N29" s="74"/>
    </row>
    <row r="30" spans="1:14" ht="12.75" customHeight="1">
      <c r="A30" s="74" t="str">
        <f t="shared" si="0"/>
        <v>22S-029</v>
      </c>
      <c r="B30" s="74"/>
      <c r="C30" s="74"/>
      <c r="D30" s="74"/>
      <c r="E30" s="74"/>
      <c r="F30" s="74"/>
      <c r="G30" s="76" t="str">
        <f t="array" ref="G30">IFERROR(
  IF(INDEX(RAW_DATA!P:P, MATCH(A30, RAW_DATA!A:A, 0)) = "",
     "",
     INDEX(RAW_DATA!P:P, MATCH(A30, RAW_DATA!A:A, 0))
  ),
  ""
)</f>
        <v/>
      </c>
      <c r="H30" s="114" t="str">
        <f t="array" ref="H30">IFERROR(
  IF(
    ISNUMBER(MATCH(A30, RAW_DATA!A:A, 0)),
    IF(
      OR(
        INDEX(RAW_DATA!P:P, MATCH(A30, RAW_DATA!A:A, 0)) = "",
        INDEX(RAW_DATA!W:W, MATCH(A30, RAW_DATA!A:A, 0)) = "UNPAID"
      ),
      "",
      INDEX(RAW_DATA!V:V, MATCH(A30, RAW_DATA!A:A, 0))
    ),
    ""
  ),
  ""
)</f>
        <v/>
      </c>
      <c r="I30" s="115" t="str">
        <f t="array" ref="I30">IFERROR(
  IF(
    OR(
      INDEX(RAW_DATA!P:P, MATCH(A30, RAW_DATA!A:A, 0)) = "",
      INDEX(RAW_DATA!W:W, MATCH(A30, RAW_DATA!A:A, 0)) = "UNPAID"
    ),
    "",
    INDEX(RAW_DATA!S:S, MATCH(A30, RAW_DATA!A:A, 0))
  ),
  ""
)</f>
        <v/>
      </c>
      <c r="J30" s="116" t="str">
        <f t="array" ref="J30">IFERROR(
  IF(
    INDEX(RAW_DATA!P:P, MATCH(A30, RAW_DATA!A:A, 0)) = "",
    "Not Billed",
    INDEX(RAW_DATA!W:W, MATCH(A30, RAW_DATA!A:A, 0))
  ),
  ""
)</f>
        <v/>
      </c>
      <c r="K30" s="74"/>
      <c r="L30" s="74"/>
      <c r="M30" s="74"/>
      <c r="N30" s="74"/>
    </row>
    <row r="31" spans="1:14" ht="12.75" customHeight="1">
      <c r="A31" s="74" t="str">
        <f t="shared" si="0"/>
        <v>22S-030</v>
      </c>
      <c r="B31" s="74"/>
      <c r="C31" s="74"/>
      <c r="D31" s="74"/>
      <c r="E31" s="74"/>
      <c r="F31" s="74"/>
      <c r="G31" s="76">
        <f t="array" ref="G31">IFERROR(
  IF(INDEX(RAW_DATA!P:P, MATCH(A31, RAW_DATA!A:A, 0)) = "",
     "",
     INDEX(RAW_DATA!P:P, MATCH(A31, RAW_DATA!A:A, 0))
  ),
  ""
)</f>
        <v>99</v>
      </c>
      <c r="H31" s="114">
        <f t="array" ref="H31">IFERROR(
  IF(
    ISNUMBER(MATCH(A31, RAW_DATA!A:A, 0)),
    IF(
      OR(
        INDEX(RAW_DATA!P:P, MATCH(A31, RAW_DATA!A:A, 0)) = "",
        INDEX(RAW_DATA!W:W, MATCH(A31, RAW_DATA!A:A, 0)) = "UNPAID"
      ),
      "",
      INDEX(RAW_DATA!V:V, MATCH(A31, RAW_DATA!A:A, 0))
    ),
    ""
  ),
  ""
)</f>
        <v>45481</v>
      </c>
      <c r="I31" s="115">
        <f t="array" ref="I31">IFERROR(
  IF(
    OR(
      INDEX(RAW_DATA!P:P, MATCH(A31, RAW_DATA!A:A, 0)) = "",
      INDEX(RAW_DATA!W:W, MATCH(A31, RAW_DATA!A:A, 0)) = "UNPAID"
    ),
    "",
    INDEX(RAW_DATA!S:S, MATCH(A31, RAW_DATA!A:A, 0))
  ),
  ""
)</f>
        <v>8999.02</v>
      </c>
      <c r="J31" s="116" t="str">
        <f t="array" ref="J31">IFERROR(
  IF(
    INDEX(RAW_DATA!P:P, MATCH(A31, RAW_DATA!A:A, 0)) = "",
    "Not Billed",
    INDEX(RAW_DATA!W:W, MATCH(A31, RAW_DATA!A:A, 0))
  ),
  ""
)</f>
        <v>PAID</v>
      </c>
      <c r="K31" s="74"/>
      <c r="L31" s="74"/>
      <c r="M31" s="74"/>
      <c r="N31" s="74"/>
    </row>
    <row r="32" spans="1:14" ht="12.75" customHeight="1">
      <c r="A32" s="74" t="str">
        <f t="shared" si="0"/>
        <v>22S-031</v>
      </c>
      <c r="B32" s="74"/>
      <c r="C32" s="74"/>
      <c r="D32" s="74"/>
      <c r="E32" s="74"/>
      <c r="F32" s="74"/>
      <c r="G32" s="76" t="str">
        <f t="array" ref="G32">IFERROR(
  IF(INDEX(RAW_DATA!P:P, MATCH(A32, RAW_DATA!A:A, 0)) = "",
     "",
     INDEX(RAW_DATA!P:P, MATCH(A32, RAW_DATA!A:A, 0))
  ),
  ""
)</f>
        <v/>
      </c>
      <c r="H32" s="114" t="str">
        <f t="array" ref="H32">IFERROR(
  IF(
    ISNUMBER(MATCH(A32, RAW_DATA!A:A, 0)),
    IF(
      OR(
        INDEX(RAW_DATA!P:P, MATCH(A32, RAW_DATA!A:A, 0)) = "",
        INDEX(RAW_DATA!W:W, MATCH(A32, RAW_DATA!A:A, 0)) = "UNPAID"
      ),
      "",
      INDEX(RAW_DATA!V:V, MATCH(A32, RAW_DATA!A:A, 0))
    ),
    ""
  ),
  ""
)</f>
        <v/>
      </c>
      <c r="I32" s="115" t="str">
        <f t="array" ref="I32">IFERROR(
  IF(
    OR(
      INDEX(RAW_DATA!P:P, MATCH(A32, RAW_DATA!A:A, 0)) = "",
      INDEX(RAW_DATA!W:W, MATCH(A32, RAW_DATA!A:A, 0)) = "UNPAID"
    ),
    "",
    INDEX(RAW_DATA!S:S, MATCH(A32, RAW_DATA!A:A, 0))
  ),
  ""
)</f>
        <v/>
      </c>
      <c r="J32" s="116" t="str">
        <f t="array" ref="J32">IFERROR(
  IF(
    INDEX(RAW_DATA!P:P, MATCH(A32, RAW_DATA!A:A, 0)) = "",
    "Not Billed",
    INDEX(RAW_DATA!W:W, MATCH(A32, RAW_DATA!A:A, 0))
  ),
  ""
)</f>
        <v/>
      </c>
      <c r="K32" s="74"/>
      <c r="L32" s="74"/>
      <c r="M32" s="74"/>
      <c r="N32" s="74"/>
    </row>
    <row r="33" spans="1:14" ht="12.75" customHeight="1">
      <c r="A33" s="74" t="str">
        <f t="shared" si="0"/>
        <v>22S-032</v>
      </c>
      <c r="B33" s="74"/>
      <c r="C33" s="74"/>
      <c r="D33" s="74"/>
      <c r="E33" s="74"/>
      <c r="F33" s="74"/>
      <c r="G33" s="76" t="str">
        <f t="array" ref="G33">IFERROR(
  IF(INDEX(RAW_DATA!P:P, MATCH(A33, RAW_DATA!A:A, 0)) = "",
     "",
     INDEX(RAW_DATA!P:P, MATCH(A33, RAW_DATA!A:A, 0))
  ),
  ""
)</f>
        <v/>
      </c>
      <c r="H33" s="114" t="str">
        <f t="array" ref="H33">IFERROR(
  IF(
    ISNUMBER(MATCH(A33, RAW_DATA!A:A, 0)),
    IF(
      OR(
        INDEX(RAW_DATA!P:P, MATCH(A33, RAW_DATA!A:A, 0)) = "",
        INDEX(RAW_DATA!W:W, MATCH(A33, RAW_DATA!A:A, 0)) = "UNPAID"
      ),
      "",
      INDEX(RAW_DATA!V:V, MATCH(A33, RAW_DATA!A:A, 0))
    ),
    ""
  ),
  ""
)</f>
        <v/>
      </c>
      <c r="I33" s="115" t="str">
        <f t="array" ref="I33">IFERROR(
  IF(
    OR(
      INDEX(RAW_DATA!P:P, MATCH(A33, RAW_DATA!A:A, 0)) = "",
      INDEX(RAW_DATA!W:W, MATCH(A33, RAW_DATA!A:A, 0)) = "UNPAID"
    ),
    "",
    INDEX(RAW_DATA!S:S, MATCH(A33, RAW_DATA!A:A, 0))
  ),
  ""
)</f>
        <v/>
      </c>
      <c r="J33" s="116" t="str">
        <f t="array" ref="J33">IFERROR(
  IF(
    INDEX(RAW_DATA!P:P, MATCH(A33, RAW_DATA!A:A, 0)) = "",
    "Not Billed",
    INDEX(RAW_DATA!W:W, MATCH(A33, RAW_DATA!A:A, 0))
  ),
  ""
)</f>
        <v/>
      </c>
      <c r="K33" s="74"/>
      <c r="L33" s="74"/>
      <c r="M33" s="74"/>
      <c r="N33" s="74"/>
    </row>
    <row r="34" spans="1:14" ht="12.75" customHeight="1">
      <c r="A34" s="74" t="str">
        <f t="shared" si="0"/>
        <v>22S-033</v>
      </c>
      <c r="B34" s="74"/>
      <c r="C34" s="74"/>
      <c r="D34" s="74"/>
      <c r="E34" s="74"/>
      <c r="F34" s="74"/>
      <c r="G34" s="76">
        <f t="array" ref="G34">IFERROR(
  IF(INDEX(RAW_DATA!P:P, MATCH(A34, RAW_DATA!A:A, 0)) = "",
     "",
     INDEX(RAW_DATA!P:P, MATCH(A34, RAW_DATA!A:A, 0))
  ),
  ""
)</f>
        <v>148</v>
      </c>
      <c r="H34" s="114">
        <f t="array" ref="H34">IFERROR(
  IF(
    ISNUMBER(MATCH(A34, RAW_DATA!A:A, 0)),
    IF(
      OR(
        INDEX(RAW_DATA!P:P, MATCH(A34, RAW_DATA!A:A, 0)) = "",
        INDEX(RAW_DATA!W:W, MATCH(A34, RAW_DATA!A:A, 0)) = "UNPAID"
      ),
      "",
      INDEX(RAW_DATA!V:V, MATCH(A34, RAW_DATA!A:A, 0))
    ),
    ""
  ),
  ""
)</f>
        <v>45799</v>
      </c>
      <c r="I34" s="115">
        <f t="array" ref="I34">IFERROR(
  IF(
    OR(
      INDEX(RAW_DATA!P:P, MATCH(A34, RAW_DATA!A:A, 0)) = "",
      INDEX(RAW_DATA!W:W, MATCH(A34, RAW_DATA!A:A, 0)) = "UNPAID"
    ),
    "",
    INDEX(RAW_DATA!S:S, MATCH(A34, RAW_DATA!A:A, 0))
  ),
  ""
)</f>
        <v>14183.93</v>
      </c>
      <c r="J34" s="116" t="str">
        <f t="array" ref="J34">IFERROR(
  IF(
    INDEX(RAW_DATA!P:P, MATCH(A34, RAW_DATA!A:A, 0)) = "",
    "Not Billed",
    INDEX(RAW_DATA!W:W, MATCH(A34, RAW_DATA!A:A, 0))
  ),
  ""
)</f>
        <v>PAID</v>
      </c>
      <c r="K34" s="74"/>
      <c r="L34" s="74"/>
      <c r="M34" s="74"/>
      <c r="N34" s="74"/>
    </row>
    <row r="35" spans="1:14" ht="12.75" customHeight="1">
      <c r="A35" s="74" t="str">
        <f t="shared" si="0"/>
        <v>22S-034</v>
      </c>
      <c r="B35" s="74"/>
      <c r="C35" s="74"/>
      <c r="D35" s="74"/>
      <c r="E35" s="74"/>
      <c r="F35" s="74"/>
      <c r="G35" s="76">
        <f t="array" ref="G35">IFERROR(
  IF(INDEX(RAW_DATA!P:P, MATCH(A35, RAW_DATA!A:A, 0)) = "",
     "",
     INDEX(RAW_DATA!P:P, MATCH(A35, RAW_DATA!A:A, 0))
  ),
  ""
)</f>
        <v>2</v>
      </c>
      <c r="H35" s="114">
        <f t="array" ref="H35">IFERROR(
  IF(
    ISNUMBER(MATCH(A35, RAW_DATA!A:A, 0)),
    IF(
      OR(
        INDEX(RAW_DATA!P:P, MATCH(A35, RAW_DATA!A:A, 0)) = "",
        INDEX(RAW_DATA!W:W, MATCH(A35, RAW_DATA!A:A, 0)) = "UNPAID"
      ),
      "",
      INDEX(RAW_DATA!V:V, MATCH(A35, RAW_DATA!A:A, 0))
    ),
    ""
  ),
  ""
)</f>
        <v>44840</v>
      </c>
      <c r="I35" s="115">
        <f t="array" ref="I35">IFERROR(
  IF(
    OR(
      INDEX(RAW_DATA!P:P, MATCH(A35, RAW_DATA!A:A, 0)) = "",
      INDEX(RAW_DATA!W:W, MATCH(A35, RAW_DATA!A:A, 0)) = "UNPAID"
    ),
    "",
    INDEX(RAW_DATA!S:S, MATCH(A35, RAW_DATA!A:A, 0))
  ),
  ""
)</f>
        <v>29313.56</v>
      </c>
      <c r="J35" s="116" t="str">
        <f t="array" ref="J35">IFERROR(
  IF(
    INDEX(RAW_DATA!P:P, MATCH(A35, RAW_DATA!A:A, 0)) = "",
    "Not Billed",
    INDEX(RAW_DATA!W:W, MATCH(A35, RAW_DATA!A:A, 0))
  ),
  ""
)</f>
        <v>PAID</v>
      </c>
      <c r="K35" s="74"/>
      <c r="L35" s="74"/>
      <c r="M35" s="74"/>
      <c r="N35" s="74"/>
    </row>
    <row r="36" spans="1:14" ht="12.75" customHeight="1">
      <c r="A36" s="74" t="str">
        <f t="shared" si="0"/>
        <v>22S-035</v>
      </c>
      <c r="B36" s="74"/>
      <c r="C36" s="74"/>
      <c r="D36" s="74"/>
      <c r="E36" s="74"/>
      <c r="F36" s="74"/>
      <c r="G36" s="76">
        <f t="array" ref="G36">IFERROR(
  IF(INDEX(RAW_DATA!P:P, MATCH(A36, RAW_DATA!A:A, 0)) = "",
     "",
     INDEX(RAW_DATA!P:P, MATCH(A36, RAW_DATA!A:A, 0))
  ),
  ""
)</f>
        <v>232</v>
      </c>
      <c r="H36" s="114" t="str">
        <f t="array" ref="H36">IFERROR(
  IF(
    ISNUMBER(MATCH(A36, RAW_DATA!A:A, 0)),
    IF(
      OR(
        INDEX(RAW_DATA!P:P, MATCH(A36, RAW_DATA!A:A, 0)) = "",
        INDEX(RAW_DATA!W:W, MATCH(A36, RAW_DATA!A:A, 0)) = "UNPAID"
      ),
      "",
      INDEX(RAW_DATA!V:V, MATCH(A36, RAW_DATA!A:A, 0))
    ),
    ""
  ),
  ""
)</f>
        <v/>
      </c>
      <c r="I36" s="115" t="str">
        <f t="array" ref="I36">IFERROR(
  IF(
    OR(
      INDEX(RAW_DATA!P:P, MATCH(A36, RAW_DATA!A:A, 0)) = "",
      INDEX(RAW_DATA!W:W, MATCH(A36, RAW_DATA!A:A, 0)) = "UNPAID"
    ),
    "",
    INDEX(RAW_DATA!S:S, MATCH(A36, RAW_DATA!A:A, 0))
  ),
  ""
)</f>
        <v/>
      </c>
      <c r="J36" s="116" t="str">
        <f t="array" ref="J36">IFERROR(
  IF(
    INDEX(RAW_DATA!P:P, MATCH(A36, RAW_DATA!A:A, 0)) = "",
    "Not Billed",
    INDEX(RAW_DATA!W:W, MATCH(A36, RAW_DATA!A:A, 0))
  ),
  ""
)</f>
        <v>UNPAID</v>
      </c>
      <c r="K36" s="74"/>
      <c r="L36" s="74"/>
      <c r="M36" s="74"/>
      <c r="N36" s="74"/>
    </row>
    <row r="37" spans="1:14" ht="12.75" customHeight="1">
      <c r="A37" s="74" t="str">
        <f t="shared" si="0"/>
        <v>22S-036</v>
      </c>
      <c r="B37" s="74"/>
      <c r="C37" s="74"/>
      <c r="D37" s="74"/>
      <c r="E37" s="74"/>
      <c r="F37" s="74"/>
      <c r="G37" s="76">
        <f t="array" ref="G37">IFERROR(
  IF(INDEX(RAW_DATA!P:P, MATCH(A37, RAW_DATA!A:A, 0)) = "",
     "",
     INDEX(RAW_DATA!P:P, MATCH(A37, RAW_DATA!A:A, 0))
  ),
  ""
)</f>
        <v>24</v>
      </c>
      <c r="H37" s="114">
        <f t="array" ref="H37">IFERROR(
  IF(
    ISNUMBER(MATCH(A37, RAW_DATA!A:A, 0)),
    IF(
      OR(
        INDEX(RAW_DATA!P:P, MATCH(A37, RAW_DATA!A:A, 0)) = "",
        INDEX(RAW_DATA!W:W, MATCH(A37, RAW_DATA!A:A, 0)) = "UNPAID"
      ),
      "",
      INDEX(RAW_DATA!V:V, MATCH(A37, RAW_DATA!A:A, 0))
    ),
    ""
  ),
  ""
)</f>
        <v>45191</v>
      </c>
      <c r="I37" s="115">
        <f t="array" ref="I37">IFERROR(
  IF(
    OR(
      INDEX(RAW_DATA!P:P, MATCH(A37, RAW_DATA!A:A, 0)) = "",
      INDEX(RAW_DATA!W:W, MATCH(A37, RAW_DATA!A:A, 0)) = "UNPAID"
    ),
    "",
    INDEX(RAW_DATA!S:S, MATCH(A37, RAW_DATA!A:A, 0))
  ),
  ""
)</f>
        <v>11811.36</v>
      </c>
      <c r="J37" s="116" t="str">
        <f t="array" ref="J37">IFERROR(
  IF(
    INDEX(RAW_DATA!P:P, MATCH(A37, RAW_DATA!A:A, 0)) = "",
    "Not Billed",
    INDEX(RAW_DATA!W:W, MATCH(A37, RAW_DATA!A:A, 0))
  ),
  ""
)</f>
        <v>PAID</v>
      </c>
      <c r="K37" s="74"/>
      <c r="L37" s="74"/>
      <c r="M37" s="74"/>
      <c r="N37" s="74"/>
    </row>
    <row r="38" spans="1:14" ht="12.75" customHeight="1">
      <c r="A38" s="74" t="str">
        <f t="shared" si="0"/>
        <v>22S-037</v>
      </c>
      <c r="B38" s="74"/>
      <c r="C38" s="74"/>
      <c r="D38" s="74"/>
      <c r="E38" s="74"/>
      <c r="F38" s="74"/>
      <c r="G38" s="76">
        <f t="array" ref="G38">IFERROR(
  IF(INDEX(RAW_DATA!P:P, MATCH(A38, RAW_DATA!A:A, 0)) = "",
     "",
     INDEX(RAW_DATA!P:P, MATCH(A38, RAW_DATA!A:A, 0))
  ),
  ""
)</f>
        <v>17</v>
      </c>
      <c r="H38" s="114">
        <f t="array" ref="H38">IFERROR(
  IF(
    ISNUMBER(MATCH(A38, RAW_DATA!A:A, 0)),
    IF(
      OR(
        INDEX(RAW_DATA!P:P, MATCH(A38, RAW_DATA!A:A, 0)) = "",
        INDEX(RAW_DATA!W:W, MATCH(A38, RAW_DATA!A:A, 0)) = "UNPAID"
      ),
      "",
      INDEX(RAW_DATA!V:V, MATCH(A38, RAW_DATA!A:A, 0))
    ),
    ""
  ),
  ""
)</f>
        <v>45131</v>
      </c>
      <c r="I38" s="115">
        <f t="array" ref="I38">IFERROR(
  IF(
    OR(
      INDEX(RAW_DATA!P:P, MATCH(A38, RAW_DATA!A:A, 0)) = "",
      INDEX(RAW_DATA!W:W, MATCH(A38, RAW_DATA!A:A, 0)) = "UNPAID"
    ),
    "",
    INDEX(RAW_DATA!S:S, MATCH(A38, RAW_DATA!A:A, 0))
  ),
  ""
)</f>
        <v>9715.23</v>
      </c>
      <c r="J38" s="116" t="str">
        <f t="array" ref="J38">IFERROR(
  IF(
    INDEX(RAW_DATA!P:P, MATCH(A38, RAW_DATA!A:A, 0)) = "",
    "Not Billed",
    INDEX(RAW_DATA!W:W, MATCH(A38, RAW_DATA!A:A, 0))
  ),
  ""
)</f>
        <v>PAID</v>
      </c>
      <c r="K38" s="74"/>
      <c r="L38" s="74"/>
      <c r="M38" s="74"/>
      <c r="N38" s="74"/>
    </row>
    <row r="39" spans="1:14" ht="12.75" customHeight="1">
      <c r="A39" s="74" t="str">
        <f t="shared" si="0"/>
        <v>22S-038</v>
      </c>
      <c r="B39" s="74"/>
      <c r="C39" s="74"/>
      <c r="D39" s="74"/>
      <c r="E39" s="74"/>
      <c r="F39" s="74"/>
      <c r="G39" s="76">
        <f t="array" ref="G39">IFERROR(
  IF(INDEX(RAW_DATA!P:P, MATCH(A39, RAW_DATA!A:A, 0)) = "",
     "",
     INDEX(RAW_DATA!P:P, MATCH(A39, RAW_DATA!A:A, 0))
  ),
  ""
)</f>
        <v>137</v>
      </c>
      <c r="H39" s="114">
        <f t="array" ref="H39">IFERROR(
  IF(
    ISNUMBER(MATCH(A39, RAW_DATA!A:A, 0)),
    IF(
      OR(
        INDEX(RAW_DATA!P:P, MATCH(A39, RAW_DATA!A:A, 0)) = "",
        INDEX(RAW_DATA!W:W, MATCH(A39, RAW_DATA!A:A, 0)) = "UNPAID"
      ),
      "",
      INDEX(RAW_DATA!V:V, MATCH(A39, RAW_DATA!A:A, 0))
    ),
    ""
  ),
  ""
)</f>
        <v>45656</v>
      </c>
      <c r="I39" s="115">
        <f t="array" ref="I39">IFERROR(
  IF(
    OR(
      INDEX(RAW_DATA!P:P, MATCH(A39, RAW_DATA!A:A, 0)) = "",
      INDEX(RAW_DATA!W:W, MATCH(A39, RAW_DATA!A:A, 0)) = "UNPAID"
    ),
    "",
    INDEX(RAW_DATA!S:S, MATCH(A39, RAW_DATA!A:A, 0))
  ),
  ""
)</f>
        <v>32571.72</v>
      </c>
      <c r="J39" s="116" t="str">
        <f t="array" ref="J39">IFERROR(
  IF(
    INDEX(RAW_DATA!P:P, MATCH(A39, RAW_DATA!A:A, 0)) = "",
    "Not Billed",
    INDEX(RAW_DATA!W:W, MATCH(A39, RAW_DATA!A:A, 0))
  ),
  ""
)</f>
        <v>PAID</v>
      </c>
      <c r="K39" s="74"/>
      <c r="L39" s="74"/>
      <c r="M39" s="74"/>
      <c r="N39" s="74"/>
    </row>
    <row r="40" spans="1:14" ht="12.75" customHeight="1">
      <c r="A40" s="74" t="str">
        <f t="shared" si="0"/>
        <v>22S-039</v>
      </c>
      <c r="B40" s="74"/>
      <c r="C40" s="74"/>
      <c r="D40" s="74"/>
      <c r="E40" s="74"/>
      <c r="F40" s="74"/>
      <c r="G40" s="76">
        <f t="array" ref="G40">IFERROR(
  IF(INDEX(RAW_DATA!P:P, MATCH(A40, RAW_DATA!A:A, 0)) = "",
     "",
     INDEX(RAW_DATA!P:P, MATCH(A40, RAW_DATA!A:A, 0))
  ),
  ""
)</f>
        <v>192</v>
      </c>
      <c r="H40" s="114" t="str">
        <f t="array" ref="H40">IFERROR(
  IF(
    ISNUMBER(MATCH(A40, RAW_DATA!A:A, 0)),
    IF(
      OR(
        INDEX(RAW_DATA!P:P, MATCH(A40, RAW_DATA!A:A, 0)) = "",
        INDEX(RAW_DATA!W:W, MATCH(A40, RAW_DATA!A:A, 0)) = "UNPAID"
      ),
      "",
      INDEX(RAW_DATA!V:V, MATCH(A40, RAW_DATA!A:A, 0))
    ),
    ""
  ),
  ""
)</f>
        <v/>
      </c>
      <c r="I40" s="115" t="str">
        <f t="array" ref="I40">IFERROR(
  IF(
    OR(
      INDEX(RAW_DATA!P:P, MATCH(A40, RAW_DATA!A:A, 0)) = "",
      INDEX(RAW_DATA!W:W, MATCH(A40, RAW_DATA!A:A, 0)) = "UNPAID"
    ),
    "",
    INDEX(RAW_DATA!S:S, MATCH(A40, RAW_DATA!A:A, 0))
  ),
  ""
)</f>
        <v/>
      </c>
      <c r="J40" s="116" t="str">
        <f t="array" ref="J40">IFERROR(
  IF(
    INDEX(RAW_DATA!P:P, MATCH(A40, RAW_DATA!A:A, 0)) = "",
    "Not Billed",
    INDEX(RAW_DATA!W:W, MATCH(A40, RAW_DATA!A:A, 0))
  ),
  ""
)</f>
        <v>UNPAID</v>
      </c>
      <c r="K40" s="74"/>
      <c r="L40" s="74"/>
      <c r="M40" s="74"/>
      <c r="N40" s="74"/>
    </row>
    <row r="41" spans="1:14" ht="12.75" customHeight="1">
      <c r="A41" s="74" t="str">
        <f t="shared" si="0"/>
        <v>22S-040</v>
      </c>
      <c r="B41" s="74"/>
      <c r="C41" s="74"/>
      <c r="D41" s="74"/>
      <c r="E41" s="74"/>
      <c r="F41" s="74"/>
      <c r="G41" s="76" t="str">
        <f t="array" ref="G41">IFERROR(
  IF(INDEX(RAW_DATA!P:P, MATCH(A41, RAW_DATA!A:A, 0)) = "",
     "",
     INDEX(RAW_DATA!P:P, MATCH(A41, RAW_DATA!A:A, 0))
  ),
  ""
)</f>
        <v/>
      </c>
      <c r="H41" s="114" t="str">
        <f t="array" ref="H41">IFERROR(
  IF(
    ISNUMBER(MATCH(A41, RAW_DATA!A:A, 0)),
    IF(
      OR(
        INDEX(RAW_DATA!P:P, MATCH(A41, RAW_DATA!A:A, 0)) = "",
        INDEX(RAW_DATA!W:W, MATCH(A41, RAW_DATA!A:A, 0)) = "UNPAID"
      ),
      "",
      INDEX(RAW_DATA!V:V, MATCH(A41, RAW_DATA!A:A, 0))
    ),
    ""
  ),
  ""
)</f>
        <v/>
      </c>
      <c r="I41" s="115" t="str">
        <f t="array" ref="I41">IFERROR(
  IF(
    OR(
      INDEX(RAW_DATA!P:P, MATCH(A41, RAW_DATA!A:A, 0)) = "",
      INDEX(RAW_DATA!W:W, MATCH(A41, RAW_DATA!A:A, 0)) = "UNPAID"
    ),
    "",
    INDEX(RAW_DATA!S:S, MATCH(A41, RAW_DATA!A:A, 0))
  ),
  ""
)</f>
        <v/>
      </c>
      <c r="J41" s="116" t="str">
        <f t="array" ref="J41">IFERROR(
  IF(
    INDEX(RAW_DATA!P:P, MATCH(A41, RAW_DATA!A:A, 0)) = "",
    "Not Billed",
    INDEX(RAW_DATA!W:W, MATCH(A41, RAW_DATA!A:A, 0))
  ),
  ""
)</f>
        <v/>
      </c>
      <c r="K41" s="74"/>
      <c r="L41" s="74"/>
      <c r="M41" s="74"/>
      <c r="N41" s="74"/>
    </row>
    <row r="42" spans="1:14" ht="12.75" customHeight="1">
      <c r="A42" s="74" t="str">
        <f t="shared" si="0"/>
        <v>22S-041</v>
      </c>
      <c r="B42" s="74"/>
      <c r="C42" s="74"/>
      <c r="D42" s="74"/>
      <c r="E42" s="74"/>
      <c r="F42" s="74"/>
      <c r="G42" s="76" t="str">
        <f t="array" ref="G42">IFERROR(
  IF(INDEX(RAW_DATA!P:P, MATCH(A42, RAW_DATA!A:A, 0)) = "",
     "",
     INDEX(RAW_DATA!P:P, MATCH(A42, RAW_DATA!A:A, 0))
  ),
  ""
)</f>
        <v/>
      </c>
      <c r="H42" s="114" t="str">
        <f t="array" ref="H42">IFERROR(
  IF(
    ISNUMBER(MATCH(A42, RAW_DATA!A:A, 0)),
    IF(
      OR(
        INDEX(RAW_DATA!P:P, MATCH(A42, RAW_DATA!A:A, 0)) = "",
        INDEX(RAW_DATA!W:W, MATCH(A42, RAW_DATA!A:A, 0)) = "UNPAID"
      ),
      "",
      INDEX(RAW_DATA!V:V, MATCH(A42, RAW_DATA!A:A, 0))
    ),
    ""
  ),
  ""
)</f>
        <v/>
      </c>
      <c r="I42" s="115" t="str">
        <f t="array" ref="I42">IFERROR(
  IF(
    OR(
      INDEX(RAW_DATA!P:P, MATCH(A42, RAW_DATA!A:A, 0)) = "",
      INDEX(RAW_DATA!W:W, MATCH(A42, RAW_DATA!A:A, 0)) = "UNPAID"
    ),
    "",
    INDEX(RAW_DATA!S:S, MATCH(A42, RAW_DATA!A:A, 0))
  ),
  ""
)</f>
        <v/>
      </c>
      <c r="J42" s="116" t="str">
        <f t="array" ref="J42">IFERROR(
  IF(
    INDEX(RAW_DATA!P:P, MATCH(A42, RAW_DATA!A:A, 0)) = "",
    "Not Billed",
    INDEX(RAW_DATA!W:W, MATCH(A42, RAW_DATA!A:A, 0))
  ),
  ""
)</f>
        <v/>
      </c>
      <c r="K42" s="74"/>
      <c r="L42" s="74"/>
      <c r="M42" s="74"/>
      <c r="N42" s="74"/>
    </row>
    <row r="43" spans="1:14" ht="12.75" customHeight="1">
      <c r="A43" s="74" t="str">
        <f t="shared" si="0"/>
        <v>22S-042</v>
      </c>
      <c r="B43" s="74"/>
      <c r="C43" s="74"/>
      <c r="D43" s="74"/>
      <c r="E43" s="74"/>
      <c r="F43" s="74"/>
      <c r="G43" s="76">
        <f t="array" ref="G43">IFERROR(
  IF(INDEX(RAW_DATA!P:P, MATCH(A43, RAW_DATA!A:A, 0)) = "",
     "",
     INDEX(RAW_DATA!P:P, MATCH(A43, RAW_DATA!A:A, 0))
  ),
  ""
)</f>
        <v>127</v>
      </c>
      <c r="H43" s="114">
        <f t="array" ref="H43">IFERROR(
  IF(
    ISNUMBER(MATCH(A43, RAW_DATA!A:A, 0)),
    IF(
      OR(
        INDEX(RAW_DATA!P:P, MATCH(A43, RAW_DATA!A:A, 0)) = "",
        INDEX(RAW_DATA!W:W, MATCH(A43, RAW_DATA!A:A, 0)) = "UNPAID"
      ),
      "",
      INDEX(RAW_DATA!V:V, MATCH(A43, RAW_DATA!A:A, 0))
    ),
    ""
  ),
  ""
)</f>
        <v>45572</v>
      </c>
      <c r="I43" s="115">
        <f t="array" ref="I43">IFERROR(
  IF(
    OR(
      INDEX(RAW_DATA!P:P, MATCH(A43, RAW_DATA!A:A, 0)) = "",
      INDEX(RAW_DATA!W:W, MATCH(A43, RAW_DATA!A:A, 0)) = "UNPAID"
    ),
    "",
    INDEX(RAW_DATA!S:S, MATCH(A43, RAW_DATA!A:A, 0))
  ),
  ""
)</f>
        <v>16413.169999999998</v>
      </c>
      <c r="J43" s="116" t="str">
        <f t="array" ref="J43">IFERROR(
  IF(
    INDEX(RAW_DATA!P:P, MATCH(A43, RAW_DATA!A:A, 0)) = "",
    "Not Billed",
    INDEX(RAW_DATA!W:W, MATCH(A43, RAW_DATA!A:A, 0))
  ),
  ""
)</f>
        <v>PAID</v>
      </c>
      <c r="K43" s="74"/>
      <c r="L43" s="74"/>
      <c r="M43" s="74"/>
      <c r="N43" s="74"/>
    </row>
    <row r="44" spans="1:14" ht="12.75" customHeight="1">
      <c r="A44" s="74" t="str">
        <f t="shared" si="0"/>
        <v>22S-043</v>
      </c>
      <c r="B44" s="74"/>
      <c r="C44" s="74"/>
      <c r="D44" s="74"/>
      <c r="E44" s="74"/>
      <c r="F44" s="74"/>
      <c r="G44" s="76">
        <f t="array" ref="G44">IFERROR(
  IF(INDEX(RAW_DATA!P:P, MATCH(A44, RAW_DATA!A:A, 0)) = "",
     "",
     INDEX(RAW_DATA!P:P, MATCH(A44, RAW_DATA!A:A, 0))
  ),
  ""
)</f>
        <v>48</v>
      </c>
      <c r="H44" s="114">
        <f t="array" ref="H44">IFERROR(
  IF(
    ISNUMBER(MATCH(A44, RAW_DATA!A:A, 0)),
    IF(
      OR(
        INDEX(RAW_DATA!P:P, MATCH(A44, RAW_DATA!A:A, 0)) = "",
        INDEX(RAW_DATA!W:W, MATCH(A44, RAW_DATA!A:A, 0)) = "UNPAID"
      ),
      "",
      INDEX(RAW_DATA!V:V, MATCH(A44, RAW_DATA!A:A, 0))
    ),
    ""
  ),
  ""
)</f>
        <v>45257</v>
      </c>
      <c r="I44" s="115">
        <f t="array" ref="I44">IFERROR(
  IF(
    OR(
      INDEX(RAW_DATA!P:P, MATCH(A44, RAW_DATA!A:A, 0)) = "",
      INDEX(RAW_DATA!W:W, MATCH(A44, RAW_DATA!A:A, 0)) = "UNPAID"
    ),
    "",
    INDEX(RAW_DATA!S:S, MATCH(A44, RAW_DATA!A:A, 0))
  ),
  ""
)</f>
        <v>17824.18</v>
      </c>
      <c r="J44" s="116" t="str">
        <f t="array" ref="J44">IFERROR(
  IF(
    INDEX(RAW_DATA!P:P, MATCH(A44, RAW_DATA!A:A, 0)) = "",
    "Not Billed",
    INDEX(RAW_DATA!W:W, MATCH(A44, RAW_DATA!A:A, 0))
  ),
  ""
)</f>
        <v>PAID</v>
      </c>
      <c r="K44" s="74"/>
      <c r="L44" s="74"/>
      <c r="M44" s="74"/>
      <c r="N44" s="74"/>
    </row>
    <row r="45" spans="1:14" ht="12.75" customHeight="1">
      <c r="A45" s="74" t="str">
        <f t="shared" si="0"/>
        <v>22S-044</v>
      </c>
      <c r="B45" s="74"/>
      <c r="C45" s="74"/>
      <c r="D45" s="74"/>
      <c r="E45" s="74"/>
      <c r="F45" s="74"/>
      <c r="G45" s="76">
        <f t="array" ref="G45">IFERROR(
  IF(INDEX(RAW_DATA!P:P, MATCH(A45, RAW_DATA!A:A, 0)) = "",
     "",
     INDEX(RAW_DATA!P:P, MATCH(A45, RAW_DATA!A:A, 0))
  ),
  ""
)</f>
        <v>29</v>
      </c>
      <c r="H45" s="114">
        <f t="array" ref="H45">IFERROR(
  IF(
    ISNUMBER(MATCH(A45, RAW_DATA!A:A, 0)),
    IF(
      OR(
        INDEX(RAW_DATA!P:P, MATCH(A45, RAW_DATA!A:A, 0)) = "",
        INDEX(RAW_DATA!W:W, MATCH(A45, RAW_DATA!A:A, 0)) = "UNPAID"
      ),
      "",
      INDEX(RAW_DATA!V:V, MATCH(A45, RAW_DATA!A:A, 0))
    ),
    ""
  ),
  ""
)</f>
        <v>45132</v>
      </c>
      <c r="I45" s="115">
        <f t="array" ref="I45">IFERROR(
  IF(
    OR(
      INDEX(RAW_DATA!P:P, MATCH(A45, RAW_DATA!A:A, 0)) = "",
      INDEX(RAW_DATA!W:W, MATCH(A45, RAW_DATA!A:A, 0)) = "UNPAID"
    ),
    "",
    INDEX(RAW_DATA!S:S, MATCH(A45, RAW_DATA!A:A, 0))
  ),
  ""
)</f>
        <v>12701.34</v>
      </c>
      <c r="J45" s="116" t="str">
        <f t="array" ref="J45">IFERROR(
  IF(
    INDEX(RAW_DATA!P:P, MATCH(A45, RAW_DATA!A:A, 0)) = "",
    "Not Billed",
    INDEX(RAW_DATA!W:W, MATCH(A45, RAW_DATA!A:A, 0))
  ),
  ""
)</f>
        <v>PAID</v>
      </c>
      <c r="K45" s="74"/>
      <c r="L45" s="74"/>
      <c r="M45" s="74"/>
      <c r="N45" s="74"/>
    </row>
    <row r="46" spans="1:14" ht="12.75" customHeight="1">
      <c r="A46" s="74" t="str">
        <f t="shared" si="0"/>
        <v>22S-045</v>
      </c>
      <c r="B46" s="74"/>
      <c r="C46" s="74"/>
      <c r="D46" s="74"/>
      <c r="E46" s="74"/>
      <c r="F46" s="74"/>
      <c r="G46" s="76">
        <f t="array" ref="G46">IFERROR(
  IF(INDEX(RAW_DATA!P:P, MATCH(A46, RAW_DATA!A:A, 0)) = "",
     "",
     INDEX(RAW_DATA!P:P, MATCH(A46, RAW_DATA!A:A, 0))
  ),
  ""
)</f>
        <v>108</v>
      </c>
      <c r="H46" s="114">
        <f t="array" ref="H46">IFERROR(
  IF(
    ISNUMBER(MATCH(A46, RAW_DATA!A:A, 0)),
    IF(
      OR(
        INDEX(RAW_DATA!P:P, MATCH(A46, RAW_DATA!A:A, 0)) = "",
        INDEX(RAW_DATA!W:W, MATCH(A46, RAW_DATA!A:A, 0)) = "UNPAID"
      ),
      "",
      INDEX(RAW_DATA!V:V, MATCH(A46, RAW_DATA!A:A, 0))
    ),
    ""
  ),
  ""
)</f>
        <v>45502</v>
      </c>
      <c r="I46" s="115">
        <f t="array" ref="I46">IFERROR(
  IF(
    OR(
      INDEX(RAW_DATA!P:P, MATCH(A46, RAW_DATA!A:A, 0)) = "",
      INDEX(RAW_DATA!W:W, MATCH(A46, RAW_DATA!A:A, 0)) = "UNPAID"
    ),
    "",
    INDEX(RAW_DATA!S:S, MATCH(A46, RAW_DATA!A:A, 0))
  ),
  ""
)</f>
        <v>13333.61</v>
      </c>
      <c r="J46" s="116" t="str">
        <f t="array" ref="J46">IFERROR(
  IF(
    INDEX(RAW_DATA!P:P, MATCH(A46, RAW_DATA!A:A, 0)) = "",
    "Not Billed",
    INDEX(RAW_DATA!W:W, MATCH(A46, RAW_DATA!A:A, 0))
  ),
  ""
)</f>
        <v>PAID</v>
      </c>
      <c r="K46" s="74"/>
      <c r="L46" s="74"/>
      <c r="M46" s="74"/>
      <c r="N46" s="74"/>
    </row>
    <row r="47" spans="1:14" ht="12.75" customHeight="1">
      <c r="A47" s="74" t="str">
        <f t="shared" si="0"/>
        <v>22S-046</v>
      </c>
      <c r="B47" s="74"/>
      <c r="C47" s="74"/>
      <c r="D47" s="74"/>
      <c r="E47" s="74"/>
      <c r="F47" s="74"/>
      <c r="G47" s="76">
        <f t="array" ref="G47">IFERROR(
  IF(INDEX(RAW_DATA!P:P, MATCH(A47, RAW_DATA!A:A, 0)) = "",
     "",
     INDEX(RAW_DATA!P:P, MATCH(A47, RAW_DATA!A:A, 0))
  ),
  ""
)</f>
        <v>81</v>
      </c>
      <c r="H47" s="114">
        <f t="array" ref="H47">IFERROR(
  IF(
    ISNUMBER(MATCH(A47, RAW_DATA!A:A, 0)),
    IF(
      OR(
        INDEX(RAW_DATA!P:P, MATCH(A47, RAW_DATA!A:A, 0)) = "",
        INDEX(RAW_DATA!W:W, MATCH(A47, RAW_DATA!A:A, 0)) = "UNPAID"
      ),
      "",
      INDEX(RAW_DATA!V:V, MATCH(A47, RAW_DATA!A:A, 0))
    ),
    ""
  ),
  ""
)</f>
        <v>45488</v>
      </c>
      <c r="I47" s="115">
        <f t="array" ref="I47">IFERROR(
  IF(
    OR(
      INDEX(RAW_DATA!P:P, MATCH(A47, RAW_DATA!A:A, 0)) = "",
      INDEX(RAW_DATA!W:W, MATCH(A47, RAW_DATA!A:A, 0)) = "UNPAID"
    ),
    "",
    INDEX(RAW_DATA!S:S, MATCH(A47, RAW_DATA!A:A, 0))
  ),
  ""
)</f>
        <v>6613.85</v>
      </c>
      <c r="J47" s="116" t="str">
        <f t="array" ref="J47">IFERROR(
  IF(
    INDEX(RAW_DATA!P:P, MATCH(A47, RAW_DATA!A:A, 0)) = "",
    "Not Billed",
    INDEX(RAW_DATA!W:W, MATCH(A47, RAW_DATA!A:A, 0))
  ),
  ""
)</f>
        <v>PAID</v>
      </c>
      <c r="K47" s="74"/>
      <c r="L47" s="74"/>
      <c r="M47" s="74"/>
      <c r="N47" s="74"/>
    </row>
    <row r="48" spans="1:14" ht="12.75" customHeight="1">
      <c r="A48" s="74" t="str">
        <f t="shared" si="0"/>
        <v>22S-047</v>
      </c>
      <c r="B48" s="74"/>
      <c r="C48" s="74"/>
      <c r="D48" s="74"/>
      <c r="E48" s="74"/>
      <c r="F48" s="74"/>
      <c r="G48" s="76">
        <f t="array" ref="G48">IFERROR(
  IF(INDEX(RAW_DATA!P:P, MATCH(A48, RAW_DATA!A:A, 0)) = "",
     "",
     INDEX(RAW_DATA!P:P, MATCH(A48, RAW_DATA!A:A, 0))
  ),
  ""
)</f>
        <v>41</v>
      </c>
      <c r="H48" s="114">
        <f t="array" ref="H48">IFERROR(
  IF(
    ISNUMBER(MATCH(A48, RAW_DATA!A:A, 0)),
    IF(
      OR(
        INDEX(RAW_DATA!P:P, MATCH(A48, RAW_DATA!A:A, 0)) = "",
        INDEX(RAW_DATA!W:W, MATCH(A48, RAW_DATA!A:A, 0)) = "UNPAID"
      ),
      "",
      INDEX(RAW_DATA!V:V, MATCH(A48, RAW_DATA!A:A, 0))
    ),
    ""
  ),
  ""
)</f>
        <v>45238</v>
      </c>
      <c r="I48" s="115">
        <f t="array" ref="I48">IFERROR(
  IF(
    OR(
      INDEX(RAW_DATA!P:P, MATCH(A48, RAW_DATA!A:A, 0)) = "",
      INDEX(RAW_DATA!W:W, MATCH(A48, RAW_DATA!A:A, 0)) = "UNPAID"
    ),
    "",
    INDEX(RAW_DATA!S:S, MATCH(A48, RAW_DATA!A:A, 0))
  ),
  ""
)</f>
        <v>5954.03</v>
      </c>
      <c r="J48" s="116" t="str">
        <f t="array" ref="J48">IFERROR(
  IF(
    INDEX(RAW_DATA!P:P, MATCH(A48, RAW_DATA!A:A, 0)) = "",
    "Not Billed",
    INDEX(RAW_DATA!W:W, MATCH(A48, RAW_DATA!A:A, 0))
  ),
  ""
)</f>
        <v>PAID</v>
      </c>
      <c r="K48" s="74"/>
      <c r="L48" s="74"/>
      <c r="M48" s="74"/>
      <c r="N48" s="74"/>
    </row>
    <row r="49" spans="1:14" ht="12.75" customHeight="1">
      <c r="A49" s="74" t="str">
        <f t="shared" si="0"/>
        <v>22S-048</v>
      </c>
      <c r="B49" s="74"/>
      <c r="C49" s="74"/>
      <c r="D49" s="74"/>
      <c r="E49" s="74"/>
      <c r="F49" s="74"/>
      <c r="G49" s="76">
        <f t="array" ref="G49">IFERROR(
  IF(INDEX(RAW_DATA!P:P, MATCH(A49, RAW_DATA!A:A, 0)) = "",
     "",
     INDEX(RAW_DATA!P:P, MATCH(A49, RAW_DATA!A:A, 0))
  ),
  ""
)</f>
        <v>75</v>
      </c>
      <c r="H49" s="114">
        <f t="array" ref="H49">IFERROR(
  IF(
    ISNUMBER(MATCH(A49, RAW_DATA!A:A, 0)),
    IF(
      OR(
        INDEX(RAW_DATA!P:P, MATCH(A49, RAW_DATA!A:A, 0)) = "",
        INDEX(RAW_DATA!W:W, MATCH(A49, RAW_DATA!A:A, 0)) = "UNPAID"
      ),
      "",
      INDEX(RAW_DATA!V:V, MATCH(A49, RAW_DATA!A:A, 0))
    ),
    ""
  ),
  ""
)</f>
        <v>45422</v>
      </c>
      <c r="I49" s="115">
        <f t="array" ref="I49">IFERROR(
  IF(
    OR(
      INDEX(RAW_DATA!P:P, MATCH(A49, RAW_DATA!A:A, 0)) = "",
      INDEX(RAW_DATA!W:W, MATCH(A49, RAW_DATA!A:A, 0)) = "UNPAID"
    ),
    "",
    INDEX(RAW_DATA!S:S, MATCH(A49, RAW_DATA!A:A, 0))
  ),
  ""
)</f>
        <v>5623.4</v>
      </c>
      <c r="J49" s="116" t="str">
        <f t="array" ref="J49">IFERROR(
  IF(
    INDEX(RAW_DATA!P:P, MATCH(A49, RAW_DATA!A:A, 0)) = "",
    "Not Billed",
    INDEX(RAW_DATA!W:W, MATCH(A49, RAW_DATA!A:A, 0))
  ),
  ""
)</f>
        <v>PAID</v>
      </c>
      <c r="K49" s="74"/>
      <c r="L49" s="74"/>
      <c r="M49" s="74"/>
      <c r="N49" s="74"/>
    </row>
    <row r="50" spans="1:14" ht="12.75" customHeight="1">
      <c r="A50" s="74" t="str">
        <f t="shared" si="0"/>
        <v>22S-049</v>
      </c>
      <c r="B50" s="74"/>
      <c r="C50" s="74"/>
      <c r="D50" s="74"/>
      <c r="E50" s="74"/>
      <c r="F50" s="74"/>
      <c r="G50" s="76">
        <f t="array" ref="G50">IFERROR(
  IF(INDEX(RAW_DATA!P:P, MATCH(A50, RAW_DATA!A:A, 0)) = "",
     "",
     INDEX(RAW_DATA!P:P, MATCH(A50, RAW_DATA!A:A, 0))
  ),
  ""
)</f>
        <v>82</v>
      </c>
      <c r="H50" s="114">
        <f t="array" ref="H50">IFERROR(
  IF(
    ISNUMBER(MATCH(A50, RAW_DATA!A:A, 0)),
    IF(
      OR(
        INDEX(RAW_DATA!P:P, MATCH(A50, RAW_DATA!A:A, 0)) = "",
        INDEX(RAW_DATA!W:W, MATCH(A50, RAW_DATA!A:A, 0)) = "UNPAID"
      ),
      "",
      INDEX(RAW_DATA!V:V, MATCH(A50, RAW_DATA!A:A, 0))
    ),
    ""
  ),
  ""
)</f>
        <v>45433</v>
      </c>
      <c r="I50" s="115">
        <f t="array" ref="I50">IFERROR(
  IF(
    OR(
      INDEX(RAW_DATA!P:P, MATCH(A50, RAW_DATA!A:A, 0)) = "",
      INDEX(RAW_DATA!W:W, MATCH(A50, RAW_DATA!A:A, 0)) = "UNPAID"
    ),
    "",
    INDEX(RAW_DATA!S:S, MATCH(A50, RAW_DATA!A:A, 0))
  ),
  ""
)</f>
        <v>30284.62</v>
      </c>
      <c r="J50" s="116" t="str">
        <f t="array" ref="J50">IFERROR(
  IF(
    INDEX(RAW_DATA!P:P, MATCH(A50, RAW_DATA!A:A, 0)) = "",
    "Not Billed",
    INDEX(RAW_DATA!W:W, MATCH(A50, RAW_DATA!A:A, 0))
  ),
  ""
)</f>
        <v>PAID</v>
      </c>
      <c r="K50" s="74"/>
      <c r="L50" s="74"/>
      <c r="M50" s="74"/>
      <c r="N50" s="74"/>
    </row>
    <row r="51" spans="1:14" ht="12.75" customHeight="1">
      <c r="A51" s="74" t="str">
        <f t="shared" si="0"/>
        <v>22S-050</v>
      </c>
      <c r="B51" s="74"/>
      <c r="C51" s="74"/>
      <c r="D51" s="74"/>
      <c r="E51" s="74"/>
      <c r="F51" s="74"/>
      <c r="G51" s="76">
        <f t="array" ref="G51">IFERROR(
  IF(INDEX(RAW_DATA!P:P, MATCH(A51, RAW_DATA!A:A, 0)) = "",
     "",
     INDEX(RAW_DATA!P:P, MATCH(A51, RAW_DATA!A:A, 0))
  ),
  ""
)</f>
        <v>19</v>
      </c>
      <c r="H51" s="114">
        <f t="array" ref="H51">IFERROR(
  IF(
    ISNUMBER(MATCH(A51, RAW_DATA!A:A, 0)),
    IF(
      OR(
        INDEX(RAW_DATA!P:P, MATCH(A51, RAW_DATA!A:A, 0)) = "",
        INDEX(RAW_DATA!W:W, MATCH(A51, RAW_DATA!A:A, 0)) = "UNPAID"
      ),
      "",
      INDEX(RAW_DATA!V:V, MATCH(A51, RAW_DATA!A:A, 0))
    ),
    ""
  ),
  ""
)</f>
        <v>45127</v>
      </c>
      <c r="I51" s="115">
        <f t="array" ref="I51">IFERROR(
  IF(
    OR(
      INDEX(RAW_DATA!P:P, MATCH(A51, RAW_DATA!A:A, 0)) = "",
      INDEX(RAW_DATA!W:W, MATCH(A51, RAW_DATA!A:A, 0)) = "UNPAID"
    ),
    "",
    INDEX(RAW_DATA!S:S, MATCH(A51, RAW_DATA!A:A, 0))
  ),
  ""
)</f>
        <v>25350.54</v>
      </c>
      <c r="J51" s="116" t="str">
        <f t="array" ref="J51">IFERROR(
  IF(
    INDEX(RAW_DATA!P:P, MATCH(A51, RAW_DATA!A:A, 0)) = "",
    "Not Billed",
    INDEX(RAW_DATA!W:W, MATCH(A51, RAW_DATA!A:A, 0))
  ),
  ""
)</f>
        <v>PAID</v>
      </c>
      <c r="K51" s="74"/>
      <c r="L51" s="74"/>
      <c r="M51" s="74"/>
      <c r="N51" s="74"/>
    </row>
    <row r="52" spans="1:14" ht="12.75" customHeight="1">
      <c r="A52" s="74" t="str">
        <f t="shared" si="0"/>
        <v>22S-051</v>
      </c>
      <c r="B52" s="74"/>
      <c r="C52" s="74"/>
      <c r="D52" s="74"/>
      <c r="E52" s="74"/>
      <c r="F52" s="74"/>
      <c r="G52" s="76">
        <f t="array" ref="G52">IFERROR(
  IF(INDEX(RAW_DATA!P:P, MATCH(A52, RAW_DATA!A:A, 0)) = "",
     "",
     INDEX(RAW_DATA!P:P, MATCH(A52, RAW_DATA!A:A, 0))
  ),
  ""
)</f>
        <v>171</v>
      </c>
      <c r="H52" s="114">
        <f t="array" ref="H52">IFERROR(
  IF(
    ISNUMBER(MATCH(A52, RAW_DATA!A:A, 0)),
    IF(
      OR(
        INDEX(RAW_DATA!P:P, MATCH(A52, RAW_DATA!A:A, 0)) = "",
        INDEX(RAW_DATA!W:W, MATCH(A52, RAW_DATA!A:A, 0)) = "UNPAID"
      ),
      "",
      INDEX(RAW_DATA!V:V, MATCH(A52, RAW_DATA!A:A, 0))
    ),
    ""
  ),
  ""
)</f>
        <v>45824</v>
      </c>
      <c r="I52" s="115">
        <f t="array" ref="I52">IFERROR(
  IF(
    OR(
      INDEX(RAW_DATA!P:P, MATCH(A52, RAW_DATA!A:A, 0)) = "",
      INDEX(RAW_DATA!W:W, MATCH(A52, RAW_DATA!A:A, 0)) = "UNPAID"
    ),
    "",
    INDEX(RAW_DATA!S:S, MATCH(A52, RAW_DATA!A:A, 0))
  ),
  ""
)</f>
        <v>23934.9</v>
      </c>
      <c r="J52" s="116" t="str">
        <f t="array" ref="J52">IFERROR(
  IF(
    INDEX(RAW_DATA!P:P, MATCH(A52, RAW_DATA!A:A, 0)) = "",
    "Not Billed",
    INDEX(RAW_DATA!W:W, MATCH(A52, RAW_DATA!A:A, 0))
  ),
  ""
)</f>
        <v>PAID</v>
      </c>
      <c r="K52" s="74"/>
      <c r="L52" s="74"/>
      <c r="M52" s="74"/>
      <c r="N52" s="74"/>
    </row>
    <row r="53" spans="1:14" ht="12.75" customHeight="1">
      <c r="A53" s="74" t="str">
        <f t="shared" si="0"/>
        <v>22S-052</v>
      </c>
      <c r="B53" s="74"/>
      <c r="C53" s="74"/>
      <c r="D53" s="74"/>
      <c r="E53" s="74"/>
      <c r="F53" s="74"/>
      <c r="G53" s="76">
        <f t="array" ref="G53">IFERROR(
  IF(INDEX(RAW_DATA!P:P, MATCH(A53, RAW_DATA!A:A, 0)) = "",
     "",
     INDEX(RAW_DATA!P:P, MATCH(A53, RAW_DATA!A:A, 0))
  ),
  ""
)</f>
        <v>118</v>
      </c>
      <c r="H53" s="114">
        <f t="array" ref="H53">IFERROR(
  IF(
    ISNUMBER(MATCH(A53, RAW_DATA!A:A, 0)),
    IF(
      OR(
        INDEX(RAW_DATA!P:P, MATCH(A53, RAW_DATA!A:A, 0)) = "",
        INDEX(RAW_DATA!W:W, MATCH(A53, RAW_DATA!A:A, 0)) = "UNPAID"
      ),
      "",
      INDEX(RAW_DATA!V:V, MATCH(A53, RAW_DATA!A:A, 0))
    ),
    ""
  ),
  ""
)</f>
        <v>45534</v>
      </c>
      <c r="I53" s="115">
        <f t="array" ref="I53">IFERROR(
  IF(
    OR(
      INDEX(RAW_DATA!P:P, MATCH(A53, RAW_DATA!A:A, 0)) = "",
      INDEX(RAW_DATA!W:W, MATCH(A53, RAW_DATA!A:A, 0)) = "UNPAID"
    ),
    "",
    INDEX(RAW_DATA!S:S, MATCH(A53, RAW_DATA!A:A, 0))
  ),
  ""
)</f>
        <v>4911.53</v>
      </c>
      <c r="J53" s="116" t="str">
        <f t="array" ref="J53">IFERROR(
  IF(
    INDEX(RAW_DATA!P:P, MATCH(A53, RAW_DATA!A:A, 0)) = "",
    "Not Billed",
    INDEX(RAW_DATA!W:W, MATCH(A53, RAW_DATA!A:A, 0))
  ),
  ""
)</f>
        <v>PAID</v>
      </c>
      <c r="K53" s="74"/>
      <c r="L53" s="74"/>
      <c r="M53" s="74"/>
      <c r="N53" s="74"/>
    </row>
    <row r="54" spans="1:14" ht="12.75" customHeight="1">
      <c r="A54" s="74" t="str">
        <f t="shared" si="0"/>
        <v>22S-053</v>
      </c>
      <c r="B54" s="74"/>
      <c r="C54" s="74"/>
      <c r="D54" s="74"/>
      <c r="E54" s="74"/>
      <c r="F54" s="74"/>
      <c r="G54" s="76">
        <f t="array" ref="G54">IFERROR(
  IF(INDEX(RAW_DATA!P:P, MATCH(A54, RAW_DATA!A:A, 0)) = "",
     "",
     INDEX(RAW_DATA!P:P, MATCH(A54, RAW_DATA!A:A, 0))
  ),
  ""
)</f>
        <v>23</v>
      </c>
      <c r="H54" s="114">
        <f t="array" ref="H54">IFERROR(
  IF(
    ISNUMBER(MATCH(A54, RAW_DATA!A:A, 0)),
    IF(
      OR(
        INDEX(RAW_DATA!P:P, MATCH(A54, RAW_DATA!A:A, 0)) = "",
        INDEX(RAW_DATA!W:W, MATCH(A54, RAW_DATA!A:A, 0)) = "UNPAID"
      ),
      "",
      INDEX(RAW_DATA!V:V, MATCH(A54, RAW_DATA!A:A, 0))
    ),
    ""
  ),
  ""
)</f>
        <v>45138</v>
      </c>
      <c r="I54" s="115">
        <f t="array" ref="I54">IFERROR(
  IF(
    OR(
      INDEX(RAW_DATA!P:P, MATCH(A54, RAW_DATA!A:A, 0)) = "",
      INDEX(RAW_DATA!W:W, MATCH(A54, RAW_DATA!A:A, 0)) = "UNPAID"
    ),
    "",
    INDEX(RAW_DATA!S:S, MATCH(A54, RAW_DATA!A:A, 0))
  ),
  ""
)</f>
        <v>7033.25</v>
      </c>
      <c r="J54" s="116" t="str">
        <f t="array" ref="J54">IFERROR(
  IF(
    INDEX(RAW_DATA!P:P, MATCH(A54, RAW_DATA!A:A, 0)) = "",
    "Not Billed",
    INDEX(RAW_DATA!W:W, MATCH(A54, RAW_DATA!A:A, 0))
  ),
  ""
)</f>
        <v>PAID</v>
      </c>
      <c r="K54" s="74"/>
      <c r="L54" s="74"/>
      <c r="M54" s="74"/>
      <c r="N54" s="74"/>
    </row>
    <row r="55" spans="1:14" ht="12.75" customHeight="1">
      <c r="A55" s="74" t="str">
        <f t="shared" si="0"/>
        <v>22S-054</v>
      </c>
      <c r="B55" s="74"/>
      <c r="C55" s="74"/>
      <c r="D55" s="74"/>
      <c r="E55" s="74"/>
      <c r="F55" s="74"/>
      <c r="G55" s="76">
        <f t="array" ref="G55">IFERROR(
  IF(INDEX(RAW_DATA!P:P, MATCH(A55, RAW_DATA!A:A, 0)) = "",
     "",
     INDEX(RAW_DATA!P:P, MATCH(A55, RAW_DATA!A:A, 0))
  ),
  ""
)</f>
        <v>52</v>
      </c>
      <c r="H55" s="114">
        <f t="array" ref="H55">IFERROR(
  IF(
    ISNUMBER(MATCH(A55, RAW_DATA!A:A, 0)),
    IF(
      OR(
        INDEX(RAW_DATA!P:P, MATCH(A55, RAW_DATA!A:A, 0)) = "",
        INDEX(RAW_DATA!W:W, MATCH(A55, RAW_DATA!A:A, 0)) = "UNPAID"
      ),
      "",
      INDEX(RAW_DATA!V:V, MATCH(A55, RAW_DATA!A:A, 0))
    ),
    ""
  ),
  ""
)</f>
        <v>45397</v>
      </c>
      <c r="I55" s="115">
        <f t="array" ref="I55">IFERROR(
  IF(
    OR(
      INDEX(RAW_DATA!P:P, MATCH(A55, RAW_DATA!A:A, 0)) = "",
      INDEX(RAW_DATA!W:W, MATCH(A55, RAW_DATA!A:A, 0)) = "UNPAID"
    ),
    "",
    INDEX(RAW_DATA!S:S, MATCH(A55, RAW_DATA!A:A, 0))
  ),
  ""
)</f>
        <v>11479.15</v>
      </c>
      <c r="J55" s="116" t="str">
        <f t="array" ref="J55">IFERROR(
  IF(
    INDEX(RAW_DATA!P:P, MATCH(A55, RAW_DATA!A:A, 0)) = "",
    "Not Billed",
    INDEX(RAW_DATA!W:W, MATCH(A55, RAW_DATA!A:A, 0))
  ),
  ""
)</f>
        <v>PAID</v>
      </c>
      <c r="K55" s="74"/>
      <c r="L55" s="74"/>
      <c r="M55" s="74"/>
      <c r="N55" s="74"/>
    </row>
    <row r="56" spans="1:14" ht="12.75" customHeight="1">
      <c r="A56" s="74" t="str">
        <f t="shared" si="0"/>
        <v>22S-055</v>
      </c>
      <c r="B56" s="74"/>
      <c r="C56" s="74"/>
      <c r="D56" s="74"/>
      <c r="E56" s="74"/>
      <c r="F56" s="74"/>
      <c r="G56" s="76">
        <f t="array" ref="G56">IFERROR(
  IF(INDEX(RAW_DATA!P:P, MATCH(A56, RAW_DATA!A:A, 0)) = "",
     "",
     INDEX(RAW_DATA!P:P, MATCH(A56, RAW_DATA!A:A, 0))
  ),
  ""
)</f>
        <v>15</v>
      </c>
      <c r="H56" s="114">
        <f t="array" ref="H56">IFERROR(
  IF(
    ISNUMBER(MATCH(A56, RAW_DATA!A:A, 0)),
    IF(
      OR(
        INDEX(RAW_DATA!P:P, MATCH(A56, RAW_DATA!A:A, 0)) = "",
        INDEX(RAW_DATA!W:W, MATCH(A56, RAW_DATA!A:A, 0)) = "UNPAID"
      ),
      "",
      INDEX(RAW_DATA!V:V, MATCH(A56, RAW_DATA!A:A, 0))
    ),
    ""
  ),
  ""
)</f>
        <v>45239</v>
      </c>
      <c r="I56" s="115">
        <f t="array" ref="I56">IFERROR(
  IF(
    OR(
      INDEX(RAW_DATA!P:P, MATCH(A56, RAW_DATA!A:A, 0)) = "",
      INDEX(RAW_DATA!W:W, MATCH(A56, RAW_DATA!A:A, 0)) = "UNPAID"
    ),
    "",
    INDEX(RAW_DATA!S:S, MATCH(A56, RAW_DATA!A:A, 0))
  ),
  ""
)</f>
        <v>27095.759999999998</v>
      </c>
      <c r="J56" s="116" t="str">
        <f t="array" ref="J56">IFERROR(
  IF(
    INDEX(RAW_DATA!P:P, MATCH(A56, RAW_DATA!A:A, 0)) = "",
    "Not Billed",
    INDEX(RAW_DATA!W:W, MATCH(A56, RAW_DATA!A:A, 0))
  ),
  ""
)</f>
        <v>PAID</v>
      </c>
      <c r="K56" s="74"/>
      <c r="L56" s="74"/>
      <c r="M56" s="74"/>
      <c r="N56" s="74"/>
    </row>
    <row r="57" spans="1:14" ht="12.75" customHeight="1">
      <c r="A57" s="74" t="str">
        <f t="shared" si="0"/>
        <v>22S-056</v>
      </c>
      <c r="B57" s="74"/>
      <c r="C57" s="74"/>
      <c r="D57" s="74"/>
      <c r="E57" s="74"/>
      <c r="F57" s="74"/>
      <c r="G57" s="76">
        <f t="array" ref="G57">IFERROR(
  IF(INDEX(RAW_DATA!P:P, MATCH(A57, RAW_DATA!A:A, 0)) = "",
     "",
     INDEX(RAW_DATA!P:P, MATCH(A57, RAW_DATA!A:A, 0))
  ),
  ""
)</f>
        <v>53</v>
      </c>
      <c r="H57" s="114">
        <f t="array" ref="H57">IFERROR(
  IF(
    ISNUMBER(MATCH(A57, RAW_DATA!A:A, 0)),
    IF(
      OR(
        INDEX(RAW_DATA!P:P, MATCH(A57, RAW_DATA!A:A, 0)) = "",
        INDEX(RAW_DATA!W:W, MATCH(A57, RAW_DATA!A:A, 0)) = "UNPAID"
      ),
      "",
      INDEX(RAW_DATA!V:V, MATCH(A57, RAW_DATA!A:A, 0))
    ),
    ""
  ),
  ""
)</f>
        <v>45420</v>
      </c>
      <c r="I57" s="115">
        <f t="array" ref="I57">IFERROR(
  IF(
    OR(
      INDEX(RAW_DATA!P:P, MATCH(A57, RAW_DATA!A:A, 0)) = "",
      INDEX(RAW_DATA!W:W, MATCH(A57, RAW_DATA!A:A, 0)) = "UNPAID"
    ),
    "",
    INDEX(RAW_DATA!S:S, MATCH(A57, RAW_DATA!A:A, 0))
  ),
  ""
)</f>
        <v>15829.9</v>
      </c>
      <c r="J57" s="116" t="str">
        <f t="array" ref="J57">IFERROR(
  IF(
    INDEX(RAW_DATA!P:P, MATCH(A57, RAW_DATA!A:A, 0)) = "",
    "Not Billed",
    INDEX(RAW_DATA!W:W, MATCH(A57, RAW_DATA!A:A, 0))
  ),
  ""
)</f>
        <v>PAID</v>
      </c>
      <c r="K57" s="74"/>
      <c r="L57" s="74"/>
      <c r="M57" s="74"/>
      <c r="N57" s="74"/>
    </row>
    <row r="58" spans="1:14" ht="12.75" customHeight="1">
      <c r="A58" s="74" t="str">
        <f t="shared" si="0"/>
        <v>22S-057</v>
      </c>
      <c r="B58" s="74"/>
      <c r="C58" s="74"/>
      <c r="D58" s="74"/>
      <c r="E58" s="74"/>
      <c r="F58" s="74"/>
      <c r="G58" s="76">
        <f t="array" ref="G58">IFERROR(
  IF(INDEX(RAW_DATA!P:P, MATCH(A58, RAW_DATA!A:A, 0)) = "",
     "",
     INDEX(RAW_DATA!P:P, MATCH(A58, RAW_DATA!A:A, 0))
  ),
  ""
)</f>
        <v>43</v>
      </c>
      <c r="H58" s="114">
        <f t="array" ref="H58">IFERROR(
  IF(
    ISNUMBER(MATCH(A58, RAW_DATA!A:A, 0)),
    IF(
      OR(
        INDEX(RAW_DATA!P:P, MATCH(A58, RAW_DATA!A:A, 0)) = "",
        INDEX(RAW_DATA!W:W, MATCH(A58, RAW_DATA!A:A, 0)) = "UNPAID"
      ),
      "",
      INDEX(RAW_DATA!V:V, MATCH(A58, RAW_DATA!A:A, 0))
    ),
    ""
  ),
  ""
)</f>
        <v>45224</v>
      </c>
      <c r="I58" s="115">
        <f t="array" ref="I58">IFERROR(
  IF(
    OR(
      INDEX(RAW_DATA!P:P, MATCH(A58, RAW_DATA!A:A, 0)) = "",
      INDEX(RAW_DATA!W:W, MATCH(A58, RAW_DATA!A:A, 0)) = "UNPAID"
    ),
    "",
    INDEX(RAW_DATA!S:S, MATCH(A58, RAW_DATA!A:A, 0))
  ),
  ""
)</f>
        <v>17026.88</v>
      </c>
      <c r="J58" s="116" t="str">
        <f t="array" ref="J58">IFERROR(
  IF(
    INDEX(RAW_DATA!P:P, MATCH(A58, RAW_DATA!A:A, 0)) = "",
    "Not Billed",
    INDEX(RAW_DATA!W:W, MATCH(A58, RAW_DATA!A:A, 0))
  ),
  ""
)</f>
        <v>PAID</v>
      </c>
      <c r="K58" s="74"/>
      <c r="L58" s="74"/>
      <c r="M58" s="74"/>
      <c r="N58" s="74"/>
    </row>
    <row r="59" spans="1:14" ht="12.75" customHeight="1">
      <c r="A59" s="74" t="str">
        <f t="shared" si="0"/>
        <v>22S-058</v>
      </c>
      <c r="B59" s="74"/>
      <c r="C59" s="74"/>
      <c r="D59" s="74"/>
      <c r="E59" s="74"/>
      <c r="F59" s="74"/>
      <c r="G59" s="76">
        <f t="array" ref="G59">IFERROR(
  IF(INDEX(RAW_DATA!P:P, MATCH(A59, RAW_DATA!A:A, 0)) = "",
     "",
     INDEX(RAW_DATA!P:P, MATCH(A59, RAW_DATA!A:A, 0))
  ),
  ""
)</f>
        <v>85</v>
      </c>
      <c r="H59" s="114">
        <f t="array" ref="H59">IFERROR(
  IF(
    ISNUMBER(MATCH(A59, RAW_DATA!A:A, 0)),
    IF(
      OR(
        INDEX(RAW_DATA!P:P, MATCH(A59, RAW_DATA!A:A, 0)) = "",
        INDEX(RAW_DATA!W:W, MATCH(A59, RAW_DATA!A:A, 0)) = "UNPAID"
      ),
      "",
      INDEX(RAW_DATA!V:V, MATCH(A59, RAW_DATA!A:A, 0))
    ),
    ""
  ),
  ""
)</f>
        <v>45456</v>
      </c>
      <c r="I59" s="115">
        <f t="array" ref="I59">IFERROR(
  IF(
    OR(
      INDEX(RAW_DATA!P:P, MATCH(A59, RAW_DATA!A:A, 0)) = "",
      INDEX(RAW_DATA!W:W, MATCH(A59, RAW_DATA!A:A, 0)) = "UNPAID"
    ),
    "",
    INDEX(RAW_DATA!S:S, MATCH(A59, RAW_DATA!A:A, 0))
  ),
  ""
)</f>
        <v>4040.73</v>
      </c>
      <c r="J59" s="116" t="str">
        <f t="array" ref="J59">IFERROR(
  IF(
    INDEX(RAW_DATA!P:P, MATCH(A59, RAW_DATA!A:A, 0)) = "",
    "Not Billed",
    INDEX(RAW_DATA!W:W, MATCH(A59, RAW_DATA!A:A, 0))
  ),
  ""
)</f>
        <v>PAID</v>
      </c>
      <c r="K59" s="74"/>
      <c r="L59" s="74"/>
      <c r="M59" s="74"/>
      <c r="N59" s="74"/>
    </row>
    <row r="60" spans="1:14" ht="12.75" customHeight="1">
      <c r="A60" s="74" t="str">
        <f t="shared" si="0"/>
        <v>22S-059</v>
      </c>
      <c r="B60" s="74"/>
      <c r="C60" s="74"/>
      <c r="D60" s="74"/>
      <c r="E60" s="74"/>
      <c r="F60" s="74"/>
      <c r="G60" s="76">
        <f t="array" ref="G60">IFERROR(
  IF(INDEX(RAW_DATA!P:P, MATCH(A60, RAW_DATA!A:A, 0)) = "",
     "",
     INDEX(RAW_DATA!P:P, MATCH(A60, RAW_DATA!A:A, 0))
  ),
  ""
)</f>
        <v>172</v>
      </c>
      <c r="H60" s="114">
        <f t="array" ref="H60">IFERROR(
  IF(
    ISNUMBER(MATCH(A60, RAW_DATA!A:A, 0)),
    IF(
      OR(
        INDEX(RAW_DATA!P:P, MATCH(A60, RAW_DATA!A:A, 0)) = "",
        INDEX(RAW_DATA!W:W, MATCH(A60, RAW_DATA!A:A, 0)) = "UNPAID"
      ),
      "",
      INDEX(RAW_DATA!V:V, MATCH(A60, RAW_DATA!A:A, 0))
    ),
    ""
  ),
  ""
)</f>
        <v>45824</v>
      </c>
      <c r="I60" s="115">
        <f t="array" ref="I60">IFERROR(
  IF(
    OR(
      INDEX(RAW_DATA!P:P, MATCH(A60, RAW_DATA!A:A, 0)) = "",
      INDEX(RAW_DATA!W:W, MATCH(A60, RAW_DATA!A:A, 0)) = "UNPAID"
    ),
    "",
    INDEX(RAW_DATA!S:S, MATCH(A60, RAW_DATA!A:A, 0))
  ),
  ""
)</f>
        <v>11726.56</v>
      </c>
      <c r="J60" s="116" t="str">
        <f t="array" ref="J60">IFERROR(
  IF(
    INDEX(RAW_DATA!P:P, MATCH(A60, RAW_DATA!A:A, 0)) = "",
    "Not Billed",
    INDEX(RAW_DATA!W:W, MATCH(A60, RAW_DATA!A:A, 0))
  ),
  ""
)</f>
        <v>PAID</v>
      </c>
      <c r="K60" s="74"/>
      <c r="L60" s="74"/>
      <c r="M60" s="74"/>
      <c r="N60" s="74"/>
    </row>
    <row r="61" spans="1:14" ht="12.75" customHeight="1">
      <c r="A61" s="74" t="str">
        <f t="shared" si="0"/>
        <v>22S-060</v>
      </c>
      <c r="B61" s="74"/>
      <c r="C61" s="74"/>
      <c r="D61" s="74"/>
      <c r="E61" s="74"/>
      <c r="F61" s="74"/>
      <c r="G61" s="76" t="str">
        <f t="array" ref="G61">IFERROR(
  IF(INDEX(RAW_DATA!P:P, MATCH(A61, RAW_DATA!A:A, 0)) = "",
     "",
     INDEX(RAW_DATA!P:P, MATCH(A61, RAW_DATA!A:A, 0))
  ),
  ""
)</f>
        <v/>
      </c>
      <c r="H61" s="114" t="str">
        <f t="array" ref="H61">IFERROR(
  IF(
    ISNUMBER(MATCH(A61, RAW_DATA!A:A, 0)),
    IF(
      OR(
        INDEX(RAW_DATA!P:P, MATCH(A61, RAW_DATA!A:A, 0)) = "",
        INDEX(RAW_DATA!W:W, MATCH(A61, RAW_DATA!A:A, 0)) = "UNPAID"
      ),
      "",
      INDEX(RAW_DATA!V:V, MATCH(A61, RAW_DATA!A:A, 0))
    ),
    ""
  ),
  ""
)</f>
        <v/>
      </c>
      <c r="I61" s="115" t="str">
        <f t="array" ref="I61">IFERROR(
  IF(
    OR(
      INDEX(RAW_DATA!P:P, MATCH(A61, RAW_DATA!A:A, 0)) = "",
      INDEX(RAW_DATA!W:W, MATCH(A61, RAW_DATA!A:A, 0)) = "UNPAID"
    ),
    "",
    INDEX(RAW_DATA!S:S, MATCH(A61, RAW_DATA!A:A, 0))
  ),
  ""
)</f>
        <v/>
      </c>
      <c r="J61" s="116" t="str">
        <f t="array" ref="J61">IFERROR(
  IF(
    INDEX(RAW_DATA!P:P, MATCH(A61, RAW_DATA!A:A, 0)) = "",
    "Not Billed",
    INDEX(RAW_DATA!W:W, MATCH(A61, RAW_DATA!A:A, 0))
  ),
  ""
)</f>
        <v/>
      </c>
      <c r="K61" s="74"/>
      <c r="L61" s="74"/>
      <c r="M61" s="74"/>
      <c r="N61" s="74"/>
    </row>
    <row r="62" spans="1:14" ht="12.75" customHeight="1">
      <c r="A62" s="74" t="str">
        <f t="shared" si="0"/>
        <v>22S-061</v>
      </c>
      <c r="B62" s="74"/>
      <c r="C62" s="74"/>
      <c r="D62" s="74"/>
      <c r="E62" s="74"/>
      <c r="F62" s="74"/>
      <c r="G62" s="76">
        <f t="array" ref="G62">IFERROR(
  IF(INDEX(RAW_DATA!P:P, MATCH(A62, RAW_DATA!A:A, 0)) = "",
     "",
     INDEX(RAW_DATA!P:P, MATCH(A62, RAW_DATA!A:A, 0))
  ),
  ""
)</f>
        <v>34</v>
      </c>
      <c r="H62" s="114">
        <f t="array" ref="H62">IFERROR(
  IF(
    ISNUMBER(MATCH(A62, RAW_DATA!A:A, 0)),
    IF(
      OR(
        INDEX(RAW_DATA!P:P, MATCH(A62, RAW_DATA!A:A, 0)) = "",
        INDEX(RAW_DATA!W:W, MATCH(A62, RAW_DATA!A:A, 0)) = "UNPAID"
      ),
      "",
      INDEX(RAW_DATA!V:V, MATCH(A62, RAW_DATA!A:A, 0))
    ),
    ""
  ),
  ""
)</f>
        <v>45212</v>
      </c>
      <c r="I62" s="115">
        <f t="array" ref="I62">IFERROR(
  IF(
    OR(
      INDEX(RAW_DATA!P:P, MATCH(A62, RAW_DATA!A:A, 0)) = "",
      INDEX(RAW_DATA!W:W, MATCH(A62, RAW_DATA!A:A, 0)) = "UNPAID"
    ),
    "",
    INDEX(RAW_DATA!S:S, MATCH(A62, RAW_DATA!A:A, 0))
  ),
  ""
)</f>
        <v>8454.4500000000007</v>
      </c>
      <c r="J62" s="116" t="str">
        <f t="array" ref="J62">IFERROR(
  IF(
    INDEX(RAW_DATA!P:P, MATCH(A62, RAW_DATA!A:A, 0)) = "",
    "Not Billed",
    INDEX(RAW_DATA!W:W, MATCH(A62, RAW_DATA!A:A, 0))
  ),
  ""
)</f>
        <v>PAID</v>
      </c>
      <c r="K62" s="74"/>
      <c r="L62" s="74"/>
      <c r="M62" s="74"/>
      <c r="N62" s="74"/>
    </row>
    <row r="63" spans="1:14" ht="12.75" customHeight="1">
      <c r="A63" s="74" t="str">
        <f t="shared" si="0"/>
        <v>22S-062</v>
      </c>
      <c r="B63" s="74"/>
      <c r="C63" s="74"/>
      <c r="D63" s="74"/>
      <c r="E63" s="74"/>
      <c r="F63" s="74"/>
      <c r="G63" s="76">
        <f t="array" ref="G63">IFERROR(
  IF(INDEX(RAW_DATA!P:P, MATCH(A63, RAW_DATA!A:A, 0)) = "",
     "",
     INDEX(RAW_DATA!P:P, MATCH(A63, RAW_DATA!A:A, 0))
  ),
  ""
)</f>
        <v>39</v>
      </c>
      <c r="H63" s="114">
        <f t="array" ref="H63">IFERROR(
  IF(
    ISNUMBER(MATCH(A63, RAW_DATA!A:A, 0)),
    IF(
      OR(
        INDEX(RAW_DATA!P:P, MATCH(A63, RAW_DATA!A:A, 0)) = "",
        INDEX(RAW_DATA!W:W, MATCH(A63, RAW_DATA!A:A, 0)) = "UNPAID"
      ),
      "",
      INDEX(RAW_DATA!V:V, MATCH(A63, RAW_DATA!A:A, 0))
    ),
    ""
  ),
  ""
)</f>
        <v>45142</v>
      </c>
      <c r="I63" s="115">
        <f t="array" ref="I63">IFERROR(
  IF(
    OR(
      INDEX(RAW_DATA!P:P, MATCH(A63, RAW_DATA!A:A, 0)) = "",
      INDEX(RAW_DATA!W:W, MATCH(A63, RAW_DATA!A:A, 0)) = "UNPAID"
    ),
    "",
    INDEX(RAW_DATA!S:S, MATCH(A63, RAW_DATA!A:A, 0))
  ),
  ""
)</f>
        <v>4742.45</v>
      </c>
      <c r="J63" s="116" t="str">
        <f t="array" ref="J63">IFERROR(
  IF(
    INDEX(RAW_DATA!P:P, MATCH(A63, RAW_DATA!A:A, 0)) = "",
    "Not Billed",
    INDEX(RAW_DATA!W:W, MATCH(A63, RAW_DATA!A:A, 0))
  ),
  ""
)</f>
        <v>PAID</v>
      </c>
      <c r="K63" s="74"/>
      <c r="L63" s="74"/>
      <c r="M63" s="74"/>
      <c r="N63" s="74"/>
    </row>
    <row r="64" spans="1:14" ht="12.75" customHeight="1">
      <c r="A64" s="74" t="str">
        <f t="shared" si="0"/>
        <v>22S-063</v>
      </c>
      <c r="B64" s="74"/>
      <c r="C64" s="74"/>
      <c r="D64" s="74"/>
      <c r="E64" s="74"/>
      <c r="F64" s="74"/>
      <c r="G64" s="76">
        <f t="array" ref="G64">IFERROR(
  IF(INDEX(RAW_DATA!P:P, MATCH(A64, RAW_DATA!A:A, 0)) = "",
     "",
     INDEX(RAW_DATA!P:P, MATCH(A64, RAW_DATA!A:A, 0))
  ),
  ""
)</f>
        <v>76</v>
      </c>
      <c r="H64" s="114">
        <f t="array" ref="H64">IFERROR(
  IF(
    ISNUMBER(MATCH(A64, RAW_DATA!A:A, 0)),
    IF(
      OR(
        INDEX(RAW_DATA!P:P, MATCH(A64, RAW_DATA!A:A, 0)) = "",
        INDEX(RAW_DATA!W:W, MATCH(A64, RAW_DATA!A:A, 0)) = "UNPAID"
      ),
      "",
      INDEX(RAW_DATA!V:V, MATCH(A64, RAW_DATA!A:A, 0))
    ),
    ""
  ),
  ""
)</f>
        <v>45422</v>
      </c>
      <c r="I64" s="115">
        <f t="array" ref="I64">IFERROR(
  IF(
    OR(
      INDEX(RAW_DATA!P:P, MATCH(A64, RAW_DATA!A:A, 0)) = "",
      INDEX(RAW_DATA!W:W, MATCH(A64, RAW_DATA!A:A, 0)) = "UNPAID"
    ),
    "",
    INDEX(RAW_DATA!S:S, MATCH(A64, RAW_DATA!A:A, 0))
  ),
  ""
)</f>
        <v>6509.07</v>
      </c>
      <c r="J64" s="116" t="str">
        <f t="array" ref="J64">IFERROR(
  IF(
    INDEX(RAW_DATA!P:P, MATCH(A64, RAW_DATA!A:A, 0)) = "",
    "Not Billed",
    INDEX(RAW_DATA!W:W, MATCH(A64, RAW_DATA!A:A, 0))
  ),
  ""
)</f>
        <v>PAID</v>
      </c>
      <c r="K64" s="74"/>
      <c r="L64" s="74"/>
      <c r="M64" s="74"/>
      <c r="N64" s="74"/>
    </row>
    <row r="65" spans="1:14" ht="12.75" customHeight="1">
      <c r="A65" s="74" t="str">
        <f t="shared" si="0"/>
        <v>22S-064</v>
      </c>
      <c r="B65" s="74"/>
      <c r="C65" s="74"/>
      <c r="D65" s="74"/>
      <c r="E65" s="74"/>
      <c r="F65" s="74"/>
      <c r="G65" s="76">
        <f t="array" ref="G65">IFERROR(
  IF(INDEX(RAW_DATA!P:P, MATCH(A65, RAW_DATA!A:A, 0)) = "",
     "",
     INDEX(RAW_DATA!P:P, MATCH(A65, RAW_DATA!A:A, 0))
  ),
  ""
)</f>
        <v>54</v>
      </c>
      <c r="H65" s="114">
        <f t="array" ref="H65">IFERROR(
  IF(
    ISNUMBER(MATCH(A65, RAW_DATA!A:A, 0)),
    IF(
      OR(
        INDEX(RAW_DATA!P:P, MATCH(A65, RAW_DATA!A:A, 0)) = "",
        INDEX(RAW_DATA!W:W, MATCH(A65, RAW_DATA!A:A, 0)) = "UNPAID"
      ),
      "",
      INDEX(RAW_DATA!V:V, MATCH(A65, RAW_DATA!A:A, 0))
    ),
    ""
  ),
  ""
)</f>
        <v>45420</v>
      </c>
      <c r="I65" s="115">
        <f t="array" ref="I65">IFERROR(
  IF(
    OR(
      INDEX(RAW_DATA!P:P, MATCH(A65, RAW_DATA!A:A, 0)) = "",
      INDEX(RAW_DATA!W:W, MATCH(A65, RAW_DATA!A:A, 0)) = "UNPAID"
    ),
    "",
    INDEX(RAW_DATA!S:S, MATCH(A65, RAW_DATA!A:A, 0))
  ),
  ""
)</f>
        <v>6733.25</v>
      </c>
      <c r="J65" s="116" t="str">
        <f t="array" ref="J65">IFERROR(
  IF(
    INDEX(RAW_DATA!P:P, MATCH(A65, RAW_DATA!A:A, 0)) = "",
    "Not Billed",
    INDEX(RAW_DATA!W:W, MATCH(A65, RAW_DATA!A:A, 0))
  ),
  ""
)</f>
        <v>PAID</v>
      </c>
      <c r="K65" s="74"/>
      <c r="L65" s="74"/>
      <c r="M65" s="74"/>
      <c r="N65" s="74"/>
    </row>
    <row r="66" spans="1:14" ht="12.75" customHeight="1">
      <c r="A66" s="74" t="str">
        <f t="shared" si="0"/>
        <v>22S-065</v>
      </c>
      <c r="B66" s="74"/>
      <c r="C66" s="74"/>
      <c r="D66" s="74"/>
      <c r="E66" s="74"/>
      <c r="F66" s="74"/>
      <c r="G66" s="76">
        <f t="array" ref="G66">IFERROR(
  IF(INDEX(RAW_DATA!P:P, MATCH(A66, RAW_DATA!A:A, 0)) = "",
     "",
     INDEX(RAW_DATA!P:P, MATCH(A66, RAW_DATA!A:A, 0))
  ),
  ""
)</f>
        <v>40</v>
      </c>
      <c r="H66" s="114">
        <f t="array" ref="H66">IFERROR(
  IF(
    ISNUMBER(MATCH(A66, RAW_DATA!A:A, 0)),
    IF(
      OR(
        INDEX(RAW_DATA!P:P, MATCH(A66, RAW_DATA!A:A, 0)) = "",
        INDEX(RAW_DATA!W:W, MATCH(A66, RAW_DATA!A:A, 0)) = "UNPAID"
      ),
      "",
      INDEX(RAW_DATA!V:V, MATCH(A66, RAW_DATA!A:A, 0))
    ),
    ""
  ),
  ""
)</f>
        <v>45257</v>
      </c>
      <c r="I66" s="115">
        <f t="array" ref="I66">IFERROR(
  IF(
    OR(
      INDEX(RAW_DATA!P:P, MATCH(A66, RAW_DATA!A:A, 0)) = "",
      INDEX(RAW_DATA!W:W, MATCH(A66, RAW_DATA!A:A, 0)) = "UNPAID"
    ),
    "",
    INDEX(RAW_DATA!S:S, MATCH(A66, RAW_DATA!A:A, 0))
  ),
  ""
)</f>
        <v>15915.63</v>
      </c>
      <c r="J66" s="116" t="str">
        <f t="array" ref="J66">IFERROR(
  IF(
    INDEX(RAW_DATA!P:P, MATCH(A66, RAW_DATA!A:A, 0)) = "",
    "Not Billed",
    INDEX(RAW_DATA!W:W, MATCH(A66, RAW_DATA!A:A, 0))
  ),
  ""
)</f>
        <v>PAID</v>
      </c>
      <c r="K66" s="74"/>
      <c r="L66" s="74"/>
      <c r="M66" s="74"/>
      <c r="N66" s="74"/>
    </row>
    <row r="67" spans="1:14" ht="12.75" customHeight="1">
      <c r="A67" s="74" t="str">
        <f t="shared" si="0"/>
        <v>22S-066</v>
      </c>
      <c r="B67" s="74"/>
      <c r="C67" s="74"/>
      <c r="D67" s="74"/>
      <c r="E67" s="74"/>
      <c r="F67" s="74"/>
      <c r="G67" s="76">
        <f t="array" ref="G67">IFERROR(
  IF(INDEX(RAW_DATA!P:P, MATCH(A67, RAW_DATA!A:A, 0)) = "",
     "",
     INDEX(RAW_DATA!P:P, MATCH(A67, RAW_DATA!A:A, 0))
  ),
  ""
)</f>
        <v>95</v>
      </c>
      <c r="H67" s="114">
        <f t="array" ref="H67">IFERROR(
  IF(
    ISNUMBER(MATCH(A67, RAW_DATA!A:A, 0)),
    IF(
      OR(
        INDEX(RAW_DATA!P:P, MATCH(A67, RAW_DATA!A:A, 0)) = "",
        INDEX(RAW_DATA!W:W, MATCH(A67, RAW_DATA!A:A, 0)) = "UNPAID"
      ),
      "",
      INDEX(RAW_DATA!V:V, MATCH(A67, RAW_DATA!A:A, 0))
    ),
    ""
  ),
  ""
)</f>
        <v>45481</v>
      </c>
      <c r="I67" s="115">
        <f t="array" ref="I67">IFERROR(
  IF(
    OR(
      INDEX(RAW_DATA!P:P, MATCH(A67, RAW_DATA!A:A, 0)) = "",
      INDEX(RAW_DATA!W:W, MATCH(A67, RAW_DATA!A:A, 0)) = "UNPAID"
    ),
    "",
    INDEX(RAW_DATA!S:S, MATCH(A67, RAW_DATA!A:A, 0))
  ),
  ""
)</f>
        <v>11844.74</v>
      </c>
      <c r="J67" s="116" t="str">
        <f t="array" ref="J67">IFERROR(
  IF(
    INDEX(RAW_DATA!P:P, MATCH(A67, RAW_DATA!A:A, 0)) = "",
    "Not Billed",
    INDEX(RAW_DATA!W:W, MATCH(A67, RAW_DATA!A:A, 0))
  ),
  ""
)</f>
        <v>PAID</v>
      </c>
      <c r="K67" s="74"/>
      <c r="L67" s="74"/>
      <c r="M67" s="74"/>
      <c r="N67" s="74"/>
    </row>
    <row r="68" spans="1:14" ht="12.75" customHeight="1">
      <c r="A68" s="74" t="str">
        <f t="shared" si="0"/>
        <v>22S-067</v>
      </c>
      <c r="B68" s="74"/>
      <c r="C68" s="74"/>
      <c r="D68" s="74"/>
      <c r="E68" s="74"/>
      <c r="F68" s="74"/>
      <c r="G68" s="76" t="str">
        <f t="array" ref="G68">IFERROR(
  IF(INDEX(RAW_DATA!P:P, MATCH(A68, RAW_DATA!A:A, 0)) = "",
     "",
     INDEX(RAW_DATA!P:P, MATCH(A68, RAW_DATA!A:A, 0))
  ),
  ""
)</f>
        <v/>
      </c>
      <c r="H68" s="114" t="str">
        <f t="array" ref="H68">IFERROR(
  IF(
    ISNUMBER(MATCH(A68, RAW_DATA!A:A, 0)),
    IF(
      OR(
        INDEX(RAW_DATA!P:P, MATCH(A68, RAW_DATA!A:A, 0)) = "",
        INDEX(RAW_DATA!W:W, MATCH(A68, RAW_DATA!A:A, 0)) = "UNPAID"
      ),
      "",
      INDEX(RAW_DATA!V:V, MATCH(A68, RAW_DATA!A:A, 0))
    ),
    ""
  ),
  ""
)</f>
        <v/>
      </c>
      <c r="I68" s="115" t="str">
        <f t="array" ref="I68">IFERROR(
  IF(
    OR(
      INDEX(RAW_DATA!P:P, MATCH(A68, RAW_DATA!A:A, 0)) = "",
      INDEX(RAW_DATA!W:W, MATCH(A68, RAW_DATA!A:A, 0)) = "UNPAID"
    ),
    "",
    INDEX(RAW_DATA!S:S, MATCH(A68, RAW_DATA!A:A, 0))
  ),
  ""
)</f>
        <v/>
      </c>
      <c r="J68" s="116" t="str">
        <f t="array" ref="J68">IFERROR(
  IF(
    INDEX(RAW_DATA!P:P, MATCH(A68, RAW_DATA!A:A, 0)) = "",
    "Not Billed",
    INDEX(RAW_DATA!W:W, MATCH(A68, RAW_DATA!A:A, 0))
  ),
  ""
)</f>
        <v/>
      </c>
      <c r="K68" s="74"/>
      <c r="L68" s="74"/>
      <c r="M68" s="74"/>
      <c r="N68" s="74"/>
    </row>
    <row r="69" spans="1:14" ht="12.75" customHeight="1">
      <c r="A69" s="74" t="str">
        <f t="shared" si="0"/>
        <v>22S-068</v>
      </c>
      <c r="B69" s="74"/>
      <c r="C69" s="74"/>
      <c r="D69" s="74"/>
      <c r="E69" s="74"/>
      <c r="F69" s="74"/>
      <c r="G69" s="76">
        <f t="array" ref="G69">IFERROR(
  IF(INDEX(RAW_DATA!P:P, MATCH(A69, RAW_DATA!A:A, 0)) = "",
     "",
     INDEX(RAW_DATA!P:P, MATCH(A69, RAW_DATA!A:A, 0))
  ),
  ""
)</f>
        <v>38</v>
      </c>
      <c r="H69" s="114">
        <f t="array" ref="H69">IFERROR(
  IF(
    ISNUMBER(MATCH(A69, RAW_DATA!A:A, 0)),
    IF(
      OR(
        INDEX(RAW_DATA!P:P, MATCH(A69, RAW_DATA!A:A, 0)) = "",
        INDEX(RAW_DATA!W:W, MATCH(A69, RAW_DATA!A:A, 0)) = "UNPAID"
      ),
      "",
      INDEX(RAW_DATA!V:V, MATCH(A69, RAW_DATA!A:A, 0))
    ),
    ""
  ),
  ""
)</f>
        <v>45180</v>
      </c>
      <c r="I69" s="115">
        <f t="array" ref="I69">IFERROR(
  IF(
    OR(
      INDEX(RAW_DATA!P:P, MATCH(A69, RAW_DATA!A:A, 0)) = "",
      INDEX(RAW_DATA!W:W, MATCH(A69, RAW_DATA!A:A, 0)) = "UNPAID"
    ),
    "",
    INDEX(RAW_DATA!S:S, MATCH(A69, RAW_DATA!A:A, 0))
  ),
  ""
)</f>
        <v>16393.86</v>
      </c>
      <c r="J69" s="116" t="str">
        <f t="array" ref="J69">IFERROR(
  IF(
    INDEX(RAW_DATA!P:P, MATCH(A69, RAW_DATA!A:A, 0)) = "",
    "Not Billed",
    INDEX(RAW_DATA!W:W, MATCH(A69, RAW_DATA!A:A, 0))
  ),
  ""
)</f>
        <v>PAID</v>
      </c>
      <c r="K69" s="74"/>
      <c r="L69" s="74"/>
      <c r="M69" s="74"/>
      <c r="N69" s="74"/>
    </row>
    <row r="70" spans="1:14" ht="12.75" customHeight="1">
      <c r="A70" s="74" t="str">
        <f t="shared" si="0"/>
        <v>22S-069</v>
      </c>
      <c r="B70" s="74"/>
      <c r="C70" s="74"/>
      <c r="D70" s="74"/>
      <c r="E70" s="74"/>
      <c r="F70" s="74"/>
      <c r="G70" s="76">
        <f t="array" ref="G70">IFERROR(
  IF(INDEX(RAW_DATA!P:P, MATCH(A70, RAW_DATA!A:A, 0)) = "",
     "",
     INDEX(RAW_DATA!P:P, MATCH(A70, RAW_DATA!A:A, 0))
  ),
  ""
)</f>
        <v>86</v>
      </c>
      <c r="H70" s="114">
        <f t="array" ref="H70">IFERROR(
  IF(
    ISNUMBER(MATCH(A70, RAW_DATA!A:A, 0)),
    IF(
      OR(
        INDEX(RAW_DATA!P:P, MATCH(A70, RAW_DATA!A:A, 0)) = "",
        INDEX(RAW_DATA!W:W, MATCH(A70, RAW_DATA!A:A, 0)) = "UNPAID"
      ),
      "",
      INDEX(RAW_DATA!V:V, MATCH(A70, RAW_DATA!A:A, 0))
    ),
    ""
  ),
  ""
)</f>
        <v>45432</v>
      </c>
      <c r="I70" s="115">
        <f t="array" ref="I70">IFERROR(
  IF(
    OR(
      INDEX(RAW_DATA!P:P, MATCH(A70, RAW_DATA!A:A, 0)) = "",
      INDEX(RAW_DATA!W:W, MATCH(A70, RAW_DATA!A:A, 0)) = "UNPAID"
    ),
    "",
    INDEX(RAW_DATA!S:S, MATCH(A70, RAW_DATA!A:A, 0))
  ),
  ""
)</f>
        <v>6607.2</v>
      </c>
      <c r="J70" s="116" t="str">
        <f t="array" ref="J70">IFERROR(
  IF(
    INDEX(RAW_DATA!P:P, MATCH(A70, RAW_DATA!A:A, 0)) = "",
    "Not Billed",
    INDEX(RAW_DATA!W:W, MATCH(A70, RAW_DATA!A:A, 0))
  ),
  ""
)</f>
        <v>PAID</v>
      </c>
      <c r="K70" s="74"/>
      <c r="L70" s="74"/>
      <c r="M70" s="74"/>
      <c r="N70" s="74"/>
    </row>
    <row r="71" spans="1:14" ht="12.75" customHeight="1">
      <c r="A71" s="74" t="str">
        <f t="shared" si="0"/>
        <v>22S-070</v>
      </c>
      <c r="B71" s="74"/>
      <c r="C71" s="74"/>
      <c r="D71" s="74"/>
      <c r="E71" s="74"/>
      <c r="F71" s="74"/>
      <c r="G71" s="76">
        <f t="array" ref="G71">IFERROR(
  IF(INDEX(RAW_DATA!P:P, MATCH(A71, RAW_DATA!A:A, 0)) = "",
     "",
     INDEX(RAW_DATA!P:P, MATCH(A71, RAW_DATA!A:A, 0))
  ),
  ""
)</f>
        <v>25</v>
      </c>
      <c r="H71" s="114">
        <f t="array" ref="H71">IFERROR(
  IF(
    ISNUMBER(MATCH(A71, RAW_DATA!A:A, 0)),
    IF(
      OR(
        INDEX(RAW_DATA!P:P, MATCH(A71, RAW_DATA!A:A, 0)) = "",
        INDEX(RAW_DATA!W:W, MATCH(A71, RAW_DATA!A:A, 0)) = "UNPAID"
      ),
      "",
      INDEX(RAW_DATA!V:V, MATCH(A71, RAW_DATA!A:A, 0))
    ),
    ""
  ),
  ""
)</f>
        <v>45142</v>
      </c>
      <c r="I71" s="115">
        <f t="array" ref="I71">IFERROR(
  IF(
    OR(
      INDEX(RAW_DATA!P:P, MATCH(A71, RAW_DATA!A:A, 0)) = "",
      INDEX(RAW_DATA!W:W, MATCH(A71, RAW_DATA!A:A, 0)) = "UNPAID"
    ),
    "",
    INDEX(RAW_DATA!S:S, MATCH(A71, RAW_DATA!A:A, 0))
  ),
  ""
)</f>
        <v>12766</v>
      </c>
      <c r="J71" s="116" t="str">
        <f t="array" ref="J71">IFERROR(
  IF(
    INDEX(RAW_DATA!P:P, MATCH(A71, RAW_DATA!A:A, 0)) = "",
    "Not Billed",
    INDEX(RAW_DATA!W:W, MATCH(A71, RAW_DATA!A:A, 0))
  ),
  ""
)</f>
        <v>PAID</v>
      </c>
      <c r="K71" s="74"/>
      <c r="L71" s="74"/>
      <c r="M71" s="74"/>
      <c r="N71" s="74"/>
    </row>
    <row r="72" spans="1:14" ht="12.75" customHeight="1">
      <c r="A72" s="74" t="str">
        <f t="shared" si="0"/>
        <v>22S-071</v>
      </c>
      <c r="B72" s="74"/>
      <c r="C72" s="74"/>
      <c r="D72" s="74"/>
      <c r="E72" s="74"/>
      <c r="F72" s="74"/>
      <c r="G72" s="76">
        <f t="array" ref="G72">IFERROR(
  IF(INDEX(RAW_DATA!P:P, MATCH(A72, RAW_DATA!A:A, 0)) = "",
     "",
     INDEX(RAW_DATA!P:P, MATCH(A72, RAW_DATA!A:A, 0))
  ),
  ""
)</f>
        <v>93</v>
      </c>
      <c r="H72" s="114">
        <f t="array" ref="H72">IFERROR(
  IF(
    ISNUMBER(MATCH(A72, RAW_DATA!A:A, 0)),
    IF(
      OR(
        INDEX(RAW_DATA!P:P, MATCH(A72, RAW_DATA!A:A, 0)) = "",
        INDEX(RAW_DATA!W:W, MATCH(A72, RAW_DATA!A:A, 0)) = "UNPAID"
      ),
      "",
      INDEX(RAW_DATA!V:V, MATCH(A72, RAW_DATA!A:A, 0))
    ),
    ""
  ),
  ""
)</f>
        <v>45474</v>
      </c>
      <c r="I72" s="115">
        <f t="array" ref="I72">IFERROR(
  IF(
    OR(
      INDEX(RAW_DATA!P:P, MATCH(A72, RAW_DATA!A:A, 0)) = "",
      INDEX(RAW_DATA!W:W, MATCH(A72, RAW_DATA!A:A, 0)) = "UNPAID"
    ),
    "",
    INDEX(RAW_DATA!S:S, MATCH(A72, RAW_DATA!A:A, 0))
  ),
  ""
)</f>
        <v>5505.39</v>
      </c>
      <c r="J72" s="116" t="str">
        <f t="array" ref="J72">IFERROR(
  IF(
    INDEX(RAW_DATA!P:P, MATCH(A72, RAW_DATA!A:A, 0)) = "",
    "Not Billed",
    INDEX(RAW_DATA!W:W, MATCH(A72, RAW_DATA!A:A, 0))
  ),
  ""
)</f>
        <v>PAID</v>
      </c>
      <c r="K72" s="74"/>
      <c r="L72" s="74"/>
      <c r="M72" s="74"/>
      <c r="N72" s="74"/>
    </row>
    <row r="73" spans="1:14" ht="12.75" customHeight="1">
      <c r="A73" s="74" t="str">
        <f t="shared" si="0"/>
        <v>22S-072</v>
      </c>
      <c r="B73" s="74"/>
      <c r="C73" s="74"/>
      <c r="D73" s="74"/>
      <c r="E73" s="74"/>
      <c r="F73" s="74"/>
      <c r="G73" s="76">
        <f t="array" ref="G73">IFERROR(
  IF(INDEX(RAW_DATA!P:P, MATCH(A73, RAW_DATA!A:A, 0)) = "",
     "",
     INDEX(RAW_DATA!P:P, MATCH(A73, RAW_DATA!A:A, 0))
  ),
  ""
)</f>
        <v>233</v>
      </c>
      <c r="H73" s="114" t="str">
        <f t="array" ref="H73">IFERROR(
  IF(
    ISNUMBER(MATCH(A73, RAW_DATA!A:A, 0)),
    IF(
      OR(
        INDEX(RAW_DATA!P:P, MATCH(A73, RAW_DATA!A:A, 0)) = "",
        INDEX(RAW_DATA!W:W, MATCH(A73, RAW_DATA!A:A, 0)) = "UNPAID"
      ),
      "",
      INDEX(RAW_DATA!V:V, MATCH(A73, RAW_DATA!A:A, 0))
    ),
    ""
  ),
  ""
)</f>
        <v/>
      </c>
      <c r="I73" s="115" t="str">
        <f t="array" ref="I73">IFERROR(
  IF(
    OR(
      INDEX(RAW_DATA!P:P, MATCH(A73, RAW_DATA!A:A, 0)) = "",
      INDEX(RAW_DATA!W:W, MATCH(A73, RAW_DATA!A:A, 0)) = "UNPAID"
    ),
    "",
    INDEX(RAW_DATA!S:S, MATCH(A73, RAW_DATA!A:A, 0))
  ),
  ""
)</f>
        <v/>
      </c>
      <c r="J73" s="116" t="str">
        <f t="array" ref="J73">IFERROR(
  IF(
    INDEX(RAW_DATA!P:P, MATCH(A73, RAW_DATA!A:A, 0)) = "",
    "Not Billed",
    INDEX(RAW_DATA!W:W, MATCH(A73, RAW_DATA!A:A, 0))
  ),
  ""
)</f>
        <v>UNPAID</v>
      </c>
      <c r="K73" s="74"/>
      <c r="L73" s="74"/>
      <c r="M73" s="74"/>
      <c r="N73" s="74"/>
    </row>
    <row r="74" spans="1:14" ht="12.75" customHeight="1">
      <c r="A74" s="74" t="str">
        <f t="shared" si="0"/>
        <v>22S-073</v>
      </c>
      <c r="B74" s="74"/>
      <c r="C74" s="74"/>
      <c r="D74" s="74"/>
      <c r="E74" s="74"/>
      <c r="F74" s="74"/>
      <c r="G74" s="76">
        <f t="array" ref="G74">IFERROR(
  IF(INDEX(RAW_DATA!P:P, MATCH(A74, RAW_DATA!A:A, 0)) = "",
     "",
     INDEX(RAW_DATA!P:P, MATCH(A74, RAW_DATA!A:A, 0))
  ),
  ""
)</f>
        <v>227</v>
      </c>
      <c r="H74" s="114" t="str">
        <f t="array" ref="H74">IFERROR(
  IF(
    ISNUMBER(MATCH(A74, RAW_DATA!A:A, 0)),
    IF(
      OR(
        INDEX(RAW_DATA!P:P, MATCH(A74, RAW_DATA!A:A, 0)) = "",
        INDEX(RAW_DATA!W:W, MATCH(A74, RAW_DATA!A:A, 0)) = "UNPAID"
      ),
      "",
      INDEX(RAW_DATA!V:V, MATCH(A74, RAW_DATA!A:A, 0))
    ),
    ""
  ),
  ""
)</f>
        <v/>
      </c>
      <c r="I74" s="115" t="str">
        <f t="array" ref="I74">IFERROR(
  IF(
    OR(
      INDEX(RAW_DATA!P:P, MATCH(A74, RAW_DATA!A:A, 0)) = "",
      INDEX(RAW_DATA!W:W, MATCH(A74, RAW_DATA!A:A, 0)) = "UNPAID"
    ),
    "",
    INDEX(RAW_DATA!S:S, MATCH(A74, RAW_DATA!A:A, 0))
  ),
  ""
)</f>
        <v/>
      </c>
      <c r="J74" s="116" t="str">
        <f t="array" ref="J74">IFERROR(
  IF(
    INDEX(RAW_DATA!P:P, MATCH(A74, RAW_DATA!A:A, 0)) = "",
    "Not Billed",
    INDEX(RAW_DATA!W:W, MATCH(A74, RAW_DATA!A:A, 0))
  ),
  ""
)</f>
        <v>UNPAID</v>
      </c>
      <c r="K74" s="74"/>
      <c r="L74" s="74"/>
      <c r="M74" s="74"/>
      <c r="N74" s="74"/>
    </row>
    <row r="75" spans="1:14" ht="12.75" customHeight="1">
      <c r="A75" s="74" t="str">
        <f t="shared" si="0"/>
        <v>22S-074</v>
      </c>
      <c r="B75" s="74"/>
      <c r="C75" s="74"/>
      <c r="D75" s="74"/>
      <c r="E75" s="74"/>
      <c r="F75" s="74"/>
      <c r="G75" s="76">
        <f t="array" ref="G75">IFERROR(
  IF(INDEX(RAW_DATA!P:P, MATCH(A75, RAW_DATA!A:A, 0)) = "",
     "",
     INDEX(RAW_DATA!P:P, MATCH(A75, RAW_DATA!A:A, 0))
  ),
  ""
)</f>
        <v>27</v>
      </c>
      <c r="H75" s="114">
        <f t="array" ref="H75">IFERROR(
  IF(
    ISNUMBER(MATCH(A75, RAW_DATA!A:A, 0)),
    IF(
      OR(
        INDEX(RAW_DATA!P:P, MATCH(A75, RAW_DATA!A:A, 0)) = "",
        INDEX(RAW_DATA!W:W, MATCH(A75, RAW_DATA!A:A, 0)) = "UNPAID"
      ),
      "",
      INDEX(RAW_DATA!V:V, MATCH(A75, RAW_DATA!A:A, 0))
    ),
    ""
  ),
  ""
)</f>
        <v>45125</v>
      </c>
      <c r="I75" s="115">
        <f t="array" ref="I75">IFERROR(
  IF(
    OR(
      INDEX(RAW_DATA!P:P, MATCH(A75, RAW_DATA!A:A, 0)) = "",
      INDEX(RAW_DATA!W:W, MATCH(A75, RAW_DATA!A:A, 0)) = "UNPAID"
    ),
    "",
    INDEX(RAW_DATA!S:S, MATCH(A75, RAW_DATA!A:A, 0))
  ),
  ""
)</f>
        <v>5249.18</v>
      </c>
      <c r="J75" s="116" t="str">
        <f t="array" ref="J75">IFERROR(
  IF(
    INDEX(RAW_DATA!P:P, MATCH(A75, RAW_DATA!A:A, 0)) = "",
    "Not Billed",
    INDEX(RAW_DATA!W:W, MATCH(A75, RAW_DATA!A:A, 0))
  ),
  ""
)</f>
        <v>PAID</v>
      </c>
      <c r="K75" s="74"/>
      <c r="L75" s="74"/>
      <c r="M75" s="74"/>
      <c r="N75" s="74"/>
    </row>
    <row r="76" spans="1:14" ht="12.75" customHeight="1">
      <c r="A76" s="74" t="str">
        <f t="shared" si="0"/>
        <v>22S-075</v>
      </c>
      <c r="B76" s="74"/>
      <c r="C76" s="74"/>
      <c r="D76" s="74"/>
      <c r="E76" s="74"/>
      <c r="F76" s="74"/>
      <c r="G76" s="76">
        <f t="array" ref="G76">IFERROR(
  IF(INDEX(RAW_DATA!P:P, MATCH(A76, RAW_DATA!A:A, 0)) = "",
     "",
     INDEX(RAW_DATA!P:P, MATCH(A76, RAW_DATA!A:A, 0))
  ),
  ""
)</f>
        <v>197</v>
      </c>
      <c r="H76" s="114" t="str">
        <f t="array" ref="H76">IFERROR(
  IF(
    ISNUMBER(MATCH(A76, RAW_DATA!A:A, 0)),
    IF(
      OR(
        INDEX(RAW_DATA!P:P, MATCH(A76, RAW_DATA!A:A, 0)) = "",
        INDEX(RAW_DATA!W:W, MATCH(A76, RAW_DATA!A:A, 0)) = "UNPAID"
      ),
      "",
      INDEX(RAW_DATA!V:V, MATCH(A76, RAW_DATA!A:A, 0))
    ),
    ""
  ),
  ""
)</f>
        <v/>
      </c>
      <c r="I76" s="115" t="str">
        <f t="array" ref="I76">IFERROR(
  IF(
    OR(
      INDEX(RAW_DATA!P:P, MATCH(A76, RAW_DATA!A:A, 0)) = "",
      INDEX(RAW_DATA!W:W, MATCH(A76, RAW_DATA!A:A, 0)) = "UNPAID"
    ),
    "",
    INDEX(RAW_DATA!S:S, MATCH(A76, RAW_DATA!A:A, 0))
  ),
  ""
)</f>
        <v/>
      </c>
      <c r="J76" s="116" t="str">
        <f t="array" ref="J76">IFERROR(
  IF(
    INDEX(RAW_DATA!P:P, MATCH(A76, RAW_DATA!A:A, 0)) = "",
    "Not Billed",
    INDEX(RAW_DATA!W:W, MATCH(A76, RAW_DATA!A:A, 0))
  ),
  ""
)</f>
        <v>UNPAID</v>
      </c>
      <c r="K76" s="74"/>
      <c r="L76" s="74"/>
      <c r="M76" s="74"/>
      <c r="N76" s="74"/>
    </row>
    <row r="77" spans="1:14" ht="12.75" customHeight="1">
      <c r="A77" s="74" t="str">
        <f t="shared" si="0"/>
        <v>22S-076</v>
      </c>
      <c r="B77" s="74"/>
      <c r="C77" s="74"/>
      <c r="D77" s="74"/>
      <c r="E77" s="74"/>
      <c r="F77" s="74"/>
      <c r="G77" s="76">
        <f t="array" ref="G77">IFERROR(
  IF(INDEX(RAW_DATA!P:P, MATCH(A77, RAW_DATA!A:A, 0)) = "",
     "",
     INDEX(RAW_DATA!P:P, MATCH(A77, RAW_DATA!A:A, 0))
  ),
  ""
)</f>
        <v>110</v>
      </c>
      <c r="H77" s="114">
        <f t="array" ref="H77">IFERROR(
  IF(
    ISNUMBER(MATCH(A77, RAW_DATA!A:A, 0)),
    IF(
      OR(
        INDEX(RAW_DATA!P:P, MATCH(A77, RAW_DATA!A:A, 0)) = "",
        INDEX(RAW_DATA!W:W, MATCH(A77, RAW_DATA!A:A, 0)) = "UNPAID"
      ),
      "",
      INDEX(RAW_DATA!V:V, MATCH(A77, RAW_DATA!A:A, 0))
    ),
    ""
  ),
  ""
)</f>
        <v>45485</v>
      </c>
      <c r="I77" s="115">
        <f t="array" ref="I77">IFERROR(
  IF(
    OR(
      INDEX(RAW_DATA!P:P, MATCH(A77, RAW_DATA!A:A, 0)) = "",
      INDEX(RAW_DATA!W:W, MATCH(A77, RAW_DATA!A:A, 0)) = "UNPAID"
    ),
    "",
    INDEX(RAW_DATA!S:S, MATCH(A77, RAW_DATA!A:A, 0))
  ),
  ""
)</f>
        <v>26234.98</v>
      </c>
      <c r="J77" s="116" t="str">
        <f t="array" ref="J77">IFERROR(
  IF(
    INDEX(RAW_DATA!P:P, MATCH(A77, RAW_DATA!A:A, 0)) = "",
    "Not Billed",
    INDEX(RAW_DATA!W:W, MATCH(A77, RAW_DATA!A:A, 0))
  ),
  ""
)</f>
        <v>PAID</v>
      </c>
      <c r="K77" s="74"/>
      <c r="L77" s="74"/>
      <c r="M77" s="74"/>
      <c r="N77" s="74"/>
    </row>
    <row r="78" spans="1:14" ht="12.75" customHeight="1">
      <c r="A78" s="74" t="str">
        <f t="shared" si="0"/>
        <v>22S-077</v>
      </c>
      <c r="B78" s="74"/>
      <c r="C78" s="74"/>
      <c r="D78" s="74"/>
      <c r="E78" s="74"/>
      <c r="F78" s="74"/>
      <c r="G78" s="76">
        <f t="array" ref="G78">IFERROR(
  IF(INDEX(RAW_DATA!P:P, MATCH(A78, RAW_DATA!A:A, 0)) = "",
     "",
     INDEX(RAW_DATA!P:P, MATCH(A78, RAW_DATA!A:A, 0))
  ),
  ""
)</f>
        <v>121</v>
      </c>
      <c r="H78" s="114">
        <f t="array" ref="H78">IFERROR(
  IF(
    ISNUMBER(MATCH(A78, RAW_DATA!A:A, 0)),
    IF(
      OR(
        INDEX(RAW_DATA!P:P, MATCH(A78, RAW_DATA!A:A, 0)) = "",
        INDEX(RAW_DATA!W:W, MATCH(A78, RAW_DATA!A:A, 0)) = "UNPAID"
      ),
      "",
      INDEX(RAW_DATA!V:V, MATCH(A78, RAW_DATA!A:A, 0))
    ),
    ""
  ),
  ""
)</f>
        <v>45573</v>
      </c>
      <c r="I78" s="115">
        <f t="array" ref="I78">IFERROR(
  IF(
    OR(
      INDEX(RAW_DATA!P:P, MATCH(A78, RAW_DATA!A:A, 0)) = "",
      INDEX(RAW_DATA!W:W, MATCH(A78, RAW_DATA!A:A, 0)) = "UNPAID"
    ),
    "",
    INDEX(RAW_DATA!S:S, MATCH(A78, RAW_DATA!A:A, 0))
  ),
  ""
)</f>
        <v>10543.6</v>
      </c>
      <c r="J78" s="116" t="str">
        <f t="array" ref="J78">IFERROR(
  IF(
    INDEX(RAW_DATA!P:P, MATCH(A78, RAW_DATA!A:A, 0)) = "",
    "Not Billed",
    INDEX(RAW_DATA!W:W, MATCH(A78, RAW_DATA!A:A, 0))
  ),
  ""
)</f>
        <v>PAID</v>
      </c>
      <c r="K78" s="74"/>
      <c r="L78" s="74"/>
      <c r="M78" s="74"/>
      <c r="N78" s="74"/>
    </row>
    <row r="79" spans="1:14" ht="12.75" customHeight="1">
      <c r="A79" s="74" t="str">
        <f t="shared" si="0"/>
        <v>22S-078</v>
      </c>
      <c r="B79" s="74"/>
      <c r="C79" s="74"/>
      <c r="D79" s="74"/>
      <c r="E79" s="74"/>
      <c r="F79" s="74"/>
      <c r="G79" s="76" t="str">
        <f t="array" ref="G79">IFERROR(
  IF(INDEX(RAW_DATA!P:P, MATCH(A79, RAW_DATA!A:A, 0)) = "",
     "",
     INDEX(RAW_DATA!P:P, MATCH(A79, RAW_DATA!A:A, 0))
  ),
  ""
)</f>
        <v/>
      </c>
      <c r="H79" s="114" t="str">
        <f t="array" ref="H79">IFERROR(
  IF(
    ISNUMBER(MATCH(A79, RAW_DATA!A:A, 0)),
    IF(
      OR(
        INDEX(RAW_DATA!P:P, MATCH(A79, RAW_DATA!A:A, 0)) = "",
        INDEX(RAW_DATA!W:W, MATCH(A79, RAW_DATA!A:A, 0)) = "UNPAID"
      ),
      "",
      INDEX(RAW_DATA!V:V, MATCH(A79, RAW_DATA!A:A, 0))
    ),
    ""
  ),
  ""
)</f>
        <v/>
      </c>
      <c r="I79" s="115" t="str">
        <f t="array" ref="I79">IFERROR(
  IF(
    OR(
      INDEX(RAW_DATA!P:P, MATCH(A79, RAW_DATA!A:A, 0)) = "",
      INDEX(RAW_DATA!W:W, MATCH(A79, RAW_DATA!A:A, 0)) = "UNPAID"
    ),
    "",
    INDEX(RAW_DATA!S:S, MATCH(A79, RAW_DATA!A:A, 0))
  ),
  ""
)</f>
        <v/>
      </c>
      <c r="J79" s="116" t="str">
        <f t="array" ref="J79">IFERROR(
  IF(
    INDEX(RAW_DATA!P:P, MATCH(A79, RAW_DATA!A:A, 0)) = "",
    "Not Billed",
    INDEX(RAW_DATA!W:W, MATCH(A79, RAW_DATA!A:A, 0))
  ),
  ""
)</f>
        <v/>
      </c>
      <c r="K79" s="74"/>
      <c r="L79" s="74"/>
      <c r="M79" s="74"/>
      <c r="N79" s="74"/>
    </row>
    <row r="80" spans="1:14" ht="12.75" customHeight="1">
      <c r="A80" s="74" t="str">
        <f t="shared" si="0"/>
        <v>22S-079</v>
      </c>
      <c r="B80" s="74"/>
      <c r="C80" s="74"/>
      <c r="D80" s="74"/>
      <c r="E80" s="74"/>
      <c r="F80" s="74"/>
      <c r="G80" s="76" t="str">
        <f t="array" ref="G80">IFERROR(
  IF(INDEX(RAW_DATA!P:P, MATCH(A80, RAW_DATA!A:A, 0)) = "",
     "",
     INDEX(RAW_DATA!P:P, MATCH(A80, RAW_DATA!A:A, 0))
  ),
  ""
)</f>
        <v/>
      </c>
      <c r="H80" s="114" t="str">
        <f t="array" ref="H80">IFERROR(
  IF(
    ISNUMBER(MATCH(A80, RAW_DATA!A:A, 0)),
    IF(
      OR(
        INDEX(RAW_DATA!P:P, MATCH(A80, RAW_DATA!A:A, 0)) = "",
        INDEX(RAW_DATA!W:W, MATCH(A80, RAW_DATA!A:A, 0)) = "UNPAID"
      ),
      "",
      INDEX(RAW_DATA!V:V, MATCH(A80, RAW_DATA!A:A, 0))
    ),
    ""
  ),
  ""
)</f>
        <v/>
      </c>
      <c r="I80" s="115" t="str">
        <f t="array" ref="I80">IFERROR(
  IF(
    OR(
      INDEX(RAW_DATA!P:P, MATCH(A80, RAW_DATA!A:A, 0)) = "",
      INDEX(RAW_DATA!W:W, MATCH(A80, RAW_DATA!A:A, 0)) = "UNPAID"
    ),
    "",
    INDEX(RAW_DATA!S:S, MATCH(A80, RAW_DATA!A:A, 0))
  ),
  ""
)</f>
        <v/>
      </c>
      <c r="J80" s="116" t="str">
        <f t="array" ref="J80">IFERROR(
  IF(
    INDEX(RAW_DATA!P:P, MATCH(A80, RAW_DATA!A:A, 0)) = "",
    "Not Billed",
    INDEX(RAW_DATA!W:W, MATCH(A80, RAW_DATA!A:A, 0))
  ),
  ""
)</f>
        <v/>
      </c>
      <c r="K80" s="74"/>
      <c r="L80" s="74"/>
      <c r="M80" s="74"/>
      <c r="N80" s="74"/>
    </row>
    <row r="81" spans="1:14" ht="12.75" customHeight="1">
      <c r="A81" s="74" t="str">
        <f t="shared" si="0"/>
        <v>22S-080</v>
      </c>
      <c r="B81" s="74"/>
      <c r="C81" s="74"/>
      <c r="D81" s="74"/>
      <c r="E81" s="74"/>
      <c r="F81" s="74"/>
      <c r="G81" s="76" t="str">
        <f t="array" ref="G81">IFERROR(
  IF(INDEX(RAW_DATA!P:P, MATCH(A81, RAW_DATA!A:A, 0)) = "",
     "",
     INDEX(RAW_DATA!P:P, MATCH(A81, RAW_DATA!A:A, 0))
  ),
  ""
)</f>
        <v/>
      </c>
      <c r="H81" s="114" t="str">
        <f t="array" ref="H81">IFERROR(
  IF(
    ISNUMBER(MATCH(A81, RAW_DATA!A:A, 0)),
    IF(
      OR(
        INDEX(RAW_DATA!P:P, MATCH(A81, RAW_DATA!A:A, 0)) = "",
        INDEX(RAW_DATA!W:W, MATCH(A81, RAW_DATA!A:A, 0)) = "UNPAID"
      ),
      "",
      INDEX(RAW_DATA!V:V, MATCH(A81, RAW_DATA!A:A, 0))
    ),
    ""
  ),
  ""
)</f>
        <v/>
      </c>
      <c r="I81" s="115" t="str">
        <f t="array" ref="I81">IFERROR(
  IF(
    OR(
      INDEX(RAW_DATA!P:P, MATCH(A81, RAW_DATA!A:A, 0)) = "",
      INDEX(RAW_DATA!W:W, MATCH(A81, RAW_DATA!A:A, 0)) = "UNPAID"
    ),
    "",
    INDEX(RAW_DATA!S:S, MATCH(A81, RAW_DATA!A:A, 0))
  ),
  ""
)</f>
        <v/>
      </c>
      <c r="J81" s="116" t="str">
        <f t="array" ref="J81">IFERROR(
  IF(
    INDEX(RAW_DATA!P:P, MATCH(A81, RAW_DATA!A:A, 0)) = "",
    "Not Billed",
    INDEX(RAW_DATA!W:W, MATCH(A81, RAW_DATA!A:A, 0))
  ),
  ""
)</f>
        <v/>
      </c>
      <c r="K81" s="74"/>
      <c r="L81" s="74"/>
      <c r="M81" s="74"/>
      <c r="N81" s="74"/>
    </row>
    <row r="82" spans="1:14" ht="12.75" customHeight="1">
      <c r="A82" s="74" t="str">
        <f t="shared" si="0"/>
        <v>22S-081</v>
      </c>
      <c r="B82" s="74"/>
      <c r="C82" s="74"/>
      <c r="D82" s="74"/>
      <c r="E82" s="74"/>
      <c r="F82" s="74"/>
      <c r="G82" s="76" t="str">
        <f t="array" ref="G82">IFERROR(
  IF(INDEX(RAW_DATA!P:P, MATCH(A82, RAW_DATA!A:A, 0)) = "",
     "",
     INDEX(RAW_DATA!P:P, MATCH(A82, RAW_DATA!A:A, 0))
  ),
  ""
)</f>
        <v/>
      </c>
      <c r="H82" s="114" t="str">
        <f t="array" ref="H82">IFERROR(
  IF(
    ISNUMBER(MATCH(A82, RAW_DATA!A:A, 0)),
    IF(
      OR(
        INDEX(RAW_DATA!P:P, MATCH(A82, RAW_DATA!A:A, 0)) = "",
        INDEX(RAW_DATA!W:W, MATCH(A82, RAW_DATA!A:A, 0)) = "UNPAID"
      ),
      "",
      INDEX(RAW_DATA!V:V, MATCH(A82, RAW_DATA!A:A, 0))
    ),
    ""
  ),
  ""
)</f>
        <v/>
      </c>
      <c r="I82" s="115" t="str">
        <f t="array" ref="I82">IFERROR(
  IF(
    OR(
      INDEX(RAW_DATA!P:P, MATCH(A82, RAW_DATA!A:A, 0)) = "",
      INDEX(RAW_DATA!W:W, MATCH(A82, RAW_DATA!A:A, 0)) = "UNPAID"
    ),
    "",
    INDEX(RAW_DATA!S:S, MATCH(A82, RAW_DATA!A:A, 0))
  ),
  ""
)</f>
        <v/>
      </c>
      <c r="J82" s="116" t="str">
        <f t="array" ref="J82">IFERROR(
  IF(
    INDEX(RAW_DATA!P:P, MATCH(A82, RAW_DATA!A:A, 0)) = "",
    "Not Billed",
    INDEX(RAW_DATA!W:W, MATCH(A82, RAW_DATA!A:A, 0))
  ),
  ""
)</f>
        <v>Not Billed</v>
      </c>
      <c r="K82" s="74"/>
      <c r="L82" s="74"/>
      <c r="M82" s="74"/>
      <c r="N82" s="74"/>
    </row>
    <row r="83" spans="1:14" ht="12.75" customHeight="1">
      <c r="A83" s="74" t="str">
        <f t="shared" si="0"/>
        <v>22S-082</v>
      </c>
      <c r="B83" s="74"/>
      <c r="C83" s="74"/>
      <c r="D83" s="74"/>
      <c r="E83" s="74"/>
      <c r="F83" s="74"/>
      <c r="G83" s="76">
        <f t="array" ref="G83">IFERROR(
  IF(INDEX(RAW_DATA!P:P, MATCH(A83, RAW_DATA!A:A, 0)) = "",
     "",
     INDEX(RAW_DATA!P:P, MATCH(A83, RAW_DATA!A:A, 0))
  ),
  ""
)</f>
        <v>211</v>
      </c>
      <c r="H83" s="114" t="str">
        <f t="array" ref="H83">IFERROR(
  IF(
    ISNUMBER(MATCH(A83, RAW_DATA!A:A, 0)),
    IF(
      OR(
        INDEX(RAW_DATA!P:P, MATCH(A83, RAW_DATA!A:A, 0)) = "",
        INDEX(RAW_DATA!W:W, MATCH(A83, RAW_DATA!A:A, 0)) = "UNPAID"
      ),
      "",
      INDEX(RAW_DATA!V:V, MATCH(A83, RAW_DATA!A:A, 0))
    ),
    ""
  ),
  ""
)</f>
        <v/>
      </c>
      <c r="I83" s="115" t="str">
        <f t="array" ref="I83">IFERROR(
  IF(
    OR(
      INDEX(RAW_DATA!P:P, MATCH(A83, RAW_DATA!A:A, 0)) = "",
      INDEX(RAW_DATA!W:W, MATCH(A83, RAW_DATA!A:A, 0)) = "UNPAID"
    ),
    "",
    INDEX(RAW_DATA!S:S, MATCH(A83, RAW_DATA!A:A, 0))
  ),
  ""
)</f>
        <v/>
      </c>
      <c r="J83" s="116" t="str">
        <f t="array" ref="J83">IFERROR(
  IF(
    INDEX(RAW_DATA!P:P, MATCH(A83, RAW_DATA!A:A, 0)) = "",
    "Not Billed",
    INDEX(RAW_DATA!W:W, MATCH(A83, RAW_DATA!A:A, 0))
  ),
  ""
)</f>
        <v>UNPAID</v>
      </c>
      <c r="K83" s="74"/>
      <c r="L83" s="74"/>
      <c r="M83" s="74"/>
      <c r="N83" s="74"/>
    </row>
    <row r="84" spans="1:14" ht="12.75" customHeight="1">
      <c r="A84" s="74" t="str">
        <f t="shared" si="0"/>
        <v>22S-083</v>
      </c>
      <c r="B84" s="74"/>
      <c r="C84" s="74"/>
      <c r="D84" s="74"/>
      <c r="E84" s="74"/>
      <c r="F84" s="74"/>
      <c r="G84" s="76" t="str">
        <f t="array" ref="G84">IFERROR(
  IF(INDEX(RAW_DATA!P:P, MATCH(A84, RAW_DATA!A:A, 0)) = "",
     "",
     INDEX(RAW_DATA!P:P, MATCH(A84, RAW_DATA!A:A, 0))
  ),
  ""
)</f>
        <v/>
      </c>
      <c r="H84" s="114" t="str">
        <f t="array" ref="H84">IFERROR(
  IF(
    ISNUMBER(MATCH(A84, RAW_DATA!A:A, 0)),
    IF(
      OR(
        INDEX(RAW_DATA!P:P, MATCH(A84, RAW_DATA!A:A, 0)) = "",
        INDEX(RAW_DATA!W:W, MATCH(A84, RAW_DATA!A:A, 0)) = "UNPAID"
      ),
      "",
      INDEX(RAW_DATA!V:V, MATCH(A84, RAW_DATA!A:A, 0))
    ),
    ""
  ),
  ""
)</f>
        <v/>
      </c>
      <c r="I84" s="115" t="str">
        <f t="array" ref="I84">IFERROR(
  IF(
    OR(
      INDEX(RAW_DATA!P:P, MATCH(A84, RAW_DATA!A:A, 0)) = "",
      INDEX(RAW_DATA!W:W, MATCH(A84, RAW_DATA!A:A, 0)) = "UNPAID"
    ),
    "",
    INDEX(RAW_DATA!S:S, MATCH(A84, RAW_DATA!A:A, 0))
  ),
  ""
)</f>
        <v/>
      </c>
      <c r="J84" s="116" t="str">
        <f t="array" ref="J84">IFERROR(
  IF(
    INDEX(RAW_DATA!P:P, MATCH(A84, RAW_DATA!A:A, 0)) = "",
    "Not Billed",
    INDEX(RAW_DATA!W:W, MATCH(A84, RAW_DATA!A:A, 0))
  ),
  ""
)</f>
        <v>Not Billed</v>
      </c>
      <c r="K84" s="74"/>
      <c r="L84" s="74"/>
      <c r="M84" s="74"/>
      <c r="N84" s="74"/>
    </row>
    <row r="85" spans="1:14" ht="12.75" customHeight="1">
      <c r="A85" s="74" t="str">
        <f t="shared" si="0"/>
        <v>22S-084</v>
      </c>
      <c r="B85" s="74"/>
      <c r="C85" s="74"/>
      <c r="D85" s="74"/>
      <c r="E85" s="74"/>
      <c r="F85" s="74"/>
      <c r="G85" s="76">
        <f t="array" ref="G85">IFERROR(
  IF(INDEX(RAW_DATA!P:P, MATCH(A85, RAW_DATA!A:A, 0)) = "",
     "",
     INDEX(RAW_DATA!P:P, MATCH(A85, RAW_DATA!A:A, 0))
  ),
  ""
)</f>
        <v>147</v>
      </c>
      <c r="H85" s="114">
        <f t="array" ref="H85">IFERROR(
  IF(
    ISNUMBER(MATCH(A85, RAW_DATA!A:A, 0)),
    IF(
      OR(
        INDEX(RAW_DATA!P:P, MATCH(A85, RAW_DATA!A:A, 0)) = "",
        INDEX(RAW_DATA!W:W, MATCH(A85, RAW_DATA!A:A, 0)) = "UNPAID"
      ),
      "",
      INDEX(RAW_DATA!V:V, MATCH(A85, RAW_DATA!A:A, 0))
    ),
    ""
  ),
  ""
)</f>
        <v>45790</v>
      </c>
      <c r="I85" s="115">
        <f t="array" ref="I85">IFERROR(
  IF(
    OR(
      INDEX(RAW_DATA!P:P, MATCH(A85, RAW_DATA!A:A, 0)) = "",
      INDEX(RAW_DATA!W:W, MATCH(A85, RAW_DATA!A:A, 0)) = "UNPAID"
    ),
    "",
    INDEX(RAW_DATA!S:S, MATCH(A85, RAW_DATA!A:A, 0))
  ),
  ""
)</f>
        <v>2762.41</v>
      </c>
      <c r="J85" s="116" t="str">
        <f t="array" ref="J85">IFERROR(
  IF(
    INDEX(RAW_DATA!P:P, MATCH(A85, RAW_DATA!A:A, 0)) = "",
    "Not Billed",
    INDEX(RAW_DATA!W:W, MATCH(A85, RAW_DATA!A:A, 0))
  ),
  ""
)</f>
        <v>PAID</v>
      </c>
      <c r="K85" s="74"/>
      <c r="L85" s="74"/>
      <c r="M85" s="74"/>
      <c r="N85" s="74"/>
    </row>
    <row r="86" spans="1:14" ht="12.75" customHeight="1">
      <c r="A86" s="74" t="str">
        <f t="shared" si="0"/>
        <v>22S-085</v>
      </c>
      <c r="B86" s="74"/>
      <c r="C86" s="74"/>
      <c r="D86" s="74"/>
      <c r="E86" s="74"/>
      <c r="F86" s="74"/>
      <c r="G86" s="76">
        <f t="array" ref="G86">IFERROR(
  IF(INDEX(RAW_DATA!P:P, MATCH(A86, RAW_DATA!A:A, 0)) = "",
     "",
     INDEX(RAW_DATA!P:P, MATCH(A86, RAW_DATA!A:A, 0))
  ),
  ""
)</f>
        <v>97</v>
      </c>
      <c r="H86" s="114">
        <f t="array" ref="H86">IFERROR(
  IF(
    ISNUMBER(MATCH(A86, RAW_DATA!A:A, 0)),
    IF(
      OR(
        INDEX(RAW_DATA!P:P, MATCH(A86, RAW_DATA!A:A, 0)) = "",
        INDEX(RAW_DATA!W:W, MATCH(A86, RAW_DATA!A:A, 0)) = "UNPAID"
      ),
      "",
      INDEX(RAW_DATA!V:V, MATCH(A86, RAW_DATA!A:A, 0))
    ),
    ""
  ),
  ""
)</f>
        <v>45481</v>
      </c>
      <c r="I86" s="115">
        <f t="array" ref="I86">IFERROR(
  IF(
    OR(
      INDEX(RAW_DATA!P:P, MATCH(A86, RAW_DATA!A:A, 0)) = "",
      INDEX(RAW_DATA!W:W, MATCH(A86, RAW_DATA!A:A, 0)) = "UNPAID"
    ),
    "",
    INDEX(RAW_DATA!S:S, MATCH(A86, RAW_DATA!A:A, 0))
  ),
  ""
)</f>
        <v>7813.38</v>
      </c>
      <c r="J86" s="116" t="str">
        <f t="array" ref="J86">IFERROR(
  IF(
    INDEX(RAW_DATA!P:P, MATCH(A86, RAW_DATA!A:A, 0)) = "",
    "Not Billed",
    INDEX(RAW_DATA!W:W, MATCH(A86, RAW_DATA!A:A, 0))
  ),
  ""
)</f>
        <v>PAID</v>
      </c>
      <c r="K86" s="74"/>
      <c r="L86" s="74"/>
      <c r="M86" s="74"/>
      <c r="N86" s="74"/>
    </row>
    <row r="87" spans="1:14" ht="12.75" customHeight="1">
      <c r="A87" s="74" t="str">
        <f t="shared" si="0"/>
        <v>22S-086</v>
      </c>
      <c r="B87" s="74"/>
      <c r="C87" s="74"/>
      <c r="D87" s="74"/>
      <c r="E87" s="74"/>
      <c r="F87" s="74"/>
      <c r="G87" s="76" t="str">
        <f t="array" ref="G87">IFERROR(
  IF(INDEX(RAW_DATA!P:P, MATCH(A87, RAW_DATA!A:A, 0)) = "",
     "",
     INDEX(RAW_DATA!P:P, MATCH(A87, RAW_DATA!A:A, 0))
  ),
  ""
)</f>
        <v/>
      </c>
      <c r="H87" s="114" t="str">
        <f t="array" ref="H87">IFERROR(
  IF(
    ISNUMBER(MATCH(A87, RAW_DATA!A:A, 0)),
    IF(
      OR(
        INDEX(RAW_DATA!P:P, MATCH(A87, RAW_DATA!A:A, 0)) = "",
        INDEX(RAW_DATA!W:W, MATCH(A87, RAW_DATA!A:A, 0)) = "UNPAID"
      ),
      "",
      INDEX(RAW_DATA!V:V, MATCH(A87, RAW_DATA!A:A, 0))
    ),
    ""
  ),
  ""
)</f>
        <v/>
      </c>
      <c r="I87" s="115" t="str">
        <f t="array" ref="I87">IFERROR(
  IF(
    OR(
      INDEX(RAW_DATA!P:P, MATCH(A87, RAW_DATA!A:A, 0)) = "",
      INDEX(RAW_DATA!W:W, MATCH(A87, RAW_DATA!A:A, 0)) = "UNPAID"
    ),
    "",
    INDEX(RAW_DATA!S:S, MATCH(A87, RAW_DATA!A:A, 0))
  ),
  ""
)</f>
        <v/>
      </c>
      <c r="J87" s="116" t="str">
        <f t="array" ref="J87">IFERROR(
  IF(
    INDEX(RAW_DATA!P:P, MATCH(A87, RAW_DATA!A:A, 0)) = "",
    "Not Billed",
    INDEX(RAW_DATA!W:W, MATCH(A87, RAW_DATA!A:A, 0))
  ),
  ""
)</f>
        <v/>
      </c>
      <c r="K87" s="74"/>
      <c r="L87" s="74"/>
      <c r="M87" s="74"/>
      <c r="N87" s="74"/>
    </row>
    <row r="88" spans="1:14" ht="12.75" customHeight="1">
      <c r="A88" s="74" t="str">
        <f t="shared" si="0"/>
        <v>22S-087</v>
      </c>
      <c r="B88" s="74"/>
      <c r="C88" s="74"/>
      <c r="D88" s="74"/>
      <c r="E88" s="74"/>
      <c r="F88" s="74"/>
      <c r="G88" s="76" t="str">
        <f t="array" ref="G88">IFERROR(
  IF(INDEX(RAW_DATA!P:P, MATCH(A88, RAW_DATA!A:A, 0)) = "",
     "",
     INDEX(RAW_DATA!P:P, MATCH(A88, RAW_DATA!A:A, 0))
  ),
  ""
)</f>
        <v/>
      </c>
      <c r="H88" s="114" t="str">
        <f t="array" ref="H88">IFERROR(
  IF(
    ISNUMBER(MATCH(A88, RAW_DATA!A:A, 0)),
    IF(
      OR(
        INDEX(RAW_DATA!P:P, MATCH(A88, RAW_DATA!A:A, 0)) = "",
        INDEX(RAW_DATA!W:W, MATCH(A88, RAW_DATA!A:A, 0)) = "UNPAID"
      ),
      "",
      INDEX(RAW_DATA!V:V, MATCH(A88, RAW_DATA!A:A, 0))
    ),
    ""
  ),
  ""
)</f>
        <v/>
      </c>
      <c r="I88" s="115" t="str">
        <f t="array" ref="I88">IFERROR(
  IF(
    OR(
      INDEX(RAW_DATA!P:P, MATCH(A88, RAW_DATA!A:A, 0)) = "",
      INDEX(RAW_DATA!W:W, MATCH(A88, RAW_DATA!A:A, 0)) = "UNPAID"
    ),
    "",
    INDEX(RAW_DATA!S:S, MATCH(A88, RAW_DATA!A:A, 0))
  ),
  ""
)</f>
        <v/>
      </c>
      <c r="J88" s="116" t="str">
        <f t="array" ref="J88">IFERROR(
  IF(
    INDEX(RAW_DATA!P:P, MATCH(A88, RAW_DATA!A:A, 0)) = "",
    "Not Billed",
    INDEX(RAW_DATA!W:W, MATCH(A88, RAW_DATA!A:A, 0))
  ),
  ""
)</f>
        <v/>
      </c>
      <c r="K88" s="74"/>
      <c r="L88" s="74"/>
      <c r="M88" s="74"/>
      <c r="N88" s="74"/>
    </row>
    <row r="89" spans="1:14" ht="12.75" customHeight="1">
      <c r="A89" s="74" t="str">
        <f t="shared" si="0"/>
        <v>22S-088</v>
      </c>
      <c r="B89" s="74"/>
      <c r="C89" s="74"/>
      <c r="D89" s="74"/>
      <c r="E89" s="74"/>
      <c r="F89" s="74"/>
      <c r="G89" s="76" t="str">
        <f t="array" ref="G89">IFERROR(
  IF(INDEX(RAW_DATA!P:P, MATCH(A89, RAW_DATA!A:A, 0)) = "",
     "",
     INDEX(RAW_DATA!P:P, MATCH(A89, RAW_DATA!A:A, 0))
  ),
  ""
)</f>
        <v/>
      </c>
      <c r="H89" s="114" t="str">
        <f t="array" ref="H89">IFERROR(
  IF(
    ISNUMBER(MATCH(A89, RAW_DATA!A:A, 0)),
    IF(
      OR(
        INDEX(RAW_DATA!P:P, MATCH(A89, RAW_DATA!A:A, 0)) = "",
        INDEX(RAW_DATA!W:W, MATCH(A89, RAW_DATA!A:A, 0)) = "UNPAID"
      ),
      "",
      INDEX(RAW_DATA!V:V, MATCH(A89, RAW_DATA!A:A, 0))
    ),
    ""
  ),
  ""
)</f>
        <v/>
      </c>
      <c r="I89" s="115" t="str">
        <f t="array" ref="I89">IFERROR(
  IF(
    OR(
      INDEX(RAW_DATA!P:P, MATCH(A89, RAW_DATA!A:A, 0)) = "",
      INDEX(RAW_DATA!W:W, MATCH(A89, RAW_DATA!A:A, 0)) = "UNPAID"
    ),
    "",
    INDEX(RAW_DATA!S:S, MATCH(A89, RAW_DATA!A:A, 0))
  ),
  ""
)</f>
        <v/>
      </c>
      <c r="J89" s="116" t="str">
        <f t="array" ref="J89">IFERROR(
  IF(
    INDEX(RAW_DATA!P:P, MATCH(A89, RAW_DATA!A:A, 0)) = "",
    "Not Billed",
    INDEX(RAW_DATA!W:W, MATCH(A89, RAW_DATA!A:A, 0))
  ),
  ""
)</f>
        <v/>
      </c>
      <c r="K89" s="74"/>
      <c r="L89" s="74"/>
      <c r="M89" s="74"/>
      <c r="N89" s="74"/>
    </row>
    <row r="90" spans="1:14" ht="12.75" customHeight="1">
      <c r="A90" s="74" t="str">
        <f t="shared" si="0"/>
        <v>22S-089</v>
      </c>
      <c r="B90" s="74"/>
      <c r="C90" s="74"/>
      <c r="D90" s="74"/>
      <c r="E90" s="74"/>
      <c r="F90" s="74"/>
      <c r="G90" s="76" t="str">
        <f t="array" ref="G90">IFERROR(
  IF(INDEX(RAW_DATA!P:P, MATCH(A90, RAW_DATA!A:A, 0)) = "",
     "",
     INDEX(RAW_DATA!P:P, MATCH(A90, RAW_DATA!A:A, 0))
  ),
  ""
)</f>
        <v/>
      </c>
      <c r="H90" s="114" t="str">
        <f t="array" ref="H90">IFERROR(
  IF(
    ISNUMBER(MATCH(A90, RAW_DATA!A:A, 0)),
    IF(
      OR(
        INDEX(RAW_DATA!P:P, MATCH(A90, RAW_DATA!A:A, 0)) = "",
        INDEX(RAW_DATA!W:W, MATCH(A90, RAW_DATA!A:A, 0)) = "UNPAID"
      ),
      "",
      INDEX(RAW_DATA!V:V, MATCH(A90, RAW_DATA!A:A, 0))
    ),
    ""
  ),
  ""
)</f>
        <v/>
      </c>
      <c r="I90" s="115" t="str">
        <f t="array" ref="I90">IFERROR(
  IF(
    OR(
      INDEX(RAW_DATA!P:P, MATCH(A90, RAW_DATA!A:A, 0)) = "",
      INDEX(RAW_DATA!W:W, MATCH(A90, RAW_DATA!A:A, 0)) = "UNPAID"
    ),
    "",
    INDEX(RAW_DATA!S:S, MATCH(A90, RAW_DATA!A:A, 0))
  ),
  ""
)</f>
        <v/>
      </c>
      <c r="J90" s="116" t="str">
        <f t="array" ref="J90">IFERROR(
  IF(
    INDEX(RAW_DATA!P:P, MATCH(A90, RAW_DATA!A:A, 0)) = "",
    "Not Billed",
    INDEX(RAW_DATA!W:W, MATCH(A90, RAW_DATA!A:A, 0))
  ),
  ""
)</f>
        <v/>
      </c>
      <c r="K90" s="74"/>
      <c r="L90" s="74"/>
      <c r="M90" s="74"/>
      <c r="N90" s="74"/>
    </row>
    <row r="91" spans="1:14" ht="12.75" customHeight="1">
      <c r="A91" s="74" t="str">
        <f t="shared" si="0"/>
        <v>22S-090</v>
      </c>
      <c r="B91" s="74"/>
      <c r="C91" s="74"/>
      <c r="D91" s="74"/>
      <c r="E91" s="74"/>
      <c r="F91" s="74"/>
      <c r="G91" s="76" t="str">
        <f t="array" ref="G91">IFERROR(
  IF(INDEX(RAW_DATA!P:P, MATCH(A91, RAW_DATA!A:A, 0)) = "",
     "",
     INDEX(RAW_DATA!P:P, MATCH(A91, RAW_DATA!A:A, 0))
  ),
  ""
)</f>
        <v/>
      </c>
      <c r="H91" s="114" t="str">
        <f t="array" ref="H91">IFERROR(
  IF(
    ISNUMBER(MATCH(A91, RAW_DATA!A:A, 0)),
    IF(
      OR(
        INDEX(RAW_DATA!P:P, MATCH(A91, RAW_DATA!A:A, 0)) = "",
        INDEX(RAW_DATA!W:W, MATCH(A91, RAW_DATA!A:A, 0)) = "UNPAID"
      ),
      "",
      INDEX(RAW_DATA!V:V, MATCH(A91, RAW_DATA!A:A, 0))
    ),
    ""
  ),
  ""
)</f>
        <v/>
      </c>
      <c r="I91" s="115" t="str">
        <f t="array" ref="I91">IFERROR(
  IF(
    OR(
      INDEX(RAW_DATA!P:P, MATCH(A91, RAW_DATA!A:A, 0)) = "",
      INDEX(RAW_DATA!W:W, MATCH(A91, RAW_DATA!A:A, 0)) = "UNPAID"
    ),
    "",
    INDEX(RAW_DATA!S:S, MATCH(A91, RAW_DATA!A:A, 0))
  ),
  ""
)</f>
        <v/>
      </c>
      <c r="J91" s="116" t="str">
        <f t="array" ref="J91">IFERROR(
  IF(
    INDEX(RAW_DATA!P:P, MATCH(A91, RAW_DATA!A:A, 0)) = "",
    "Not Billed",
    INDEX(RAW_DATA!W:W, MATCH(A91, RAW_DATA!A:A, 0))
  ),
  ""
)</f>
        <v/>
      </c>
      <c r="K91" s="74"/>
      <c r="L91" s="74"/>
      <c r="M91" s="74"/>
      <c r="N91" s="74"/>
    </row>
    <row r="92" spans="1:14" ht="12.75" customHeight="1">
      <c r="A92" s="74" t="str">
        <f t="shared" si="0"/>
        <v>22S-091</v>
      </c>
      <c r="B92" s="74"/>
      <c r="C92" s="74"/>
      <c r="D92" s="74"/>
      <c r="E92" s="74"/>
      <c r="F92" s="74"/>
      <c r="G92" s="76" t="str">
        <f t="array" ref="G92">IFERROR(
  IF(INDEX(RAW_DATA!P:P, MATCH(A92, RAW_DATA!A:A, 0)) = "",
     "",
     INDEX(RAW_DATA!P:P, MATCH(A92, RAW_DATA!A:A, 0))
  ),
  ""
)</f>
        <v/>
      </c>
      <c r="H92" s="114" t="str">
        <f t="array" ref="H92">IFERROR(
  IF(
    ISNUMBER(MATCH(A92, RAW_DATA!A:A, 0)),
    IF(
      OR(
        INDEX(RAW_DATA!P:P, MATCH(A92, RAW_DATA!A:A, 0)) = "",
        INDEX(RAW_DATA!W:W, MATCH(A92, RAW_DATA!A:A, 0)) = "UNPAID"
      ),
      "",
      INDEX(RAW_DATA!V:V, MATCH(A92, RAW_DATA!A:A, 0))
    ),
    ""
  ),
  ""
)</f>
        <v/>
      </c>
      <c r="I92" s="115" t="str">
        <f t="array" ref="I92">IFERROR(
  IF(
    OR(
      INDEX(RAW_DATA!P:P, MATCH(A92, RAW_DATA!A:A, 0)) = "",
      INDEX(RAW_DATA!W:W, MATCH(A92, RAW_DATA!A:A, 0)) = "UNPAID"
    ),
    "",
    INDEX(RAW_DATA!S:S, MATCH(A92, RAW_DATA!A:A, 0))
  ),
  ""
)</f>
        <v/>
      </c>
      <c r="J92" s="116" t="str">
        <f t="array" ref="J92">IFERROR(
  IF(
    INDEX(RAW_DATA!P:P, MATCH(A92, RAW_DATA!A:A, 0)) = "",
    "Not Billed",
    INDEX(RAW_DATA!W:W, MATCH(A92, RAW_DATA!A:A, 0))
  ),
  ""
)</f>
        <v/>
      </c>
      <c r="K92" s="74"/>
      <c r="L92" s="74"/>
      <c r="M92" s="74"/>
      <c r="N92" s="74"/>
    </row>
    <row r="93" spans="1:14" ht="12.75" customHeight="1">
      <c r="A93" s="74" t="str">
        <f t="shared" si="0"/>
        <v>22S-092</v>
      </c>
      <c r="B93" s="74"/>
      <c r="C93" s="74"/>
      <c r="D93" s="74"/>
      <c r="E93" s="74"/>
      <c r="F93" s="74"/>
      <c r="G93" s="76" t="str">
        <f t="array" ref="G93">IFERROR(
  IF(INDEX(RAW_DATA!P:P, MATCH(A93, RAW_DATA!A:A, 0)) = "",
     "",
     INDEX(RAW_DATA!P:P, MATCH(A93, RAW_DATA!A:A, 0))
  ),
  ""
)</f>
        <v/>
      </c>
      <c r="H93" s="114" t="str">
        <f t="array" ref="H93">IFERROR(
  IF(
    ISNUMBER(MATCH(A93, RAW_DATA!A:A, 0)),
    IF(
      OR(
        INDEX(RAW_DATA!P:P, MATCH(A93, RAW_DATA!A:A, 0)) = "",
        INDEX(RAW_DATA!W:W, MATCH(A93, RAW_DATA!A:A, 0)) = "UNPAID"
      ),
      "",
      INDEX(RAW_DATA!V:V, MATCH(A93, RAW_DATA!A:A, 0))
    ),
    ""
  ),
  ""
)</f>
        <v/>
      </c>
      <c r="I93" s="115" t="str">
        <f t="array" ref="I93">IFERROR(
  IF(
    OR(
      INDEX(RAW_DATA!P:P, MATCH(A93, RAW_DATA!A:A, 0)) = "",
      INDEX(RAW_DATA!W:W, MATCH(A93, RAW_DATA!A:A, 0)) = "UNPAID"
    ),
    "",
    INDEX(RAW_DATA!S:S, MATCH(A93, RAW_DATA!A:A, 0))
  ),
  ""
)</f>
        <v/>
      </c>
      <c r="J93" s="116" t="str">
        <f t="array" ref="J93">IFERROR(
  IF(
    INDEX(RAW_DATA!P:P, MATCH(A93, RAW_DATA!A:A, 0)) = "",
    "Not Billed",
    INDEX(RAW_DATA!W:W, MATCH(A93, RAW_DATA!A:A, 0))
  ),
  ""
)</f>
        <v/>
      </c>
      <c r="K93" s="74"/>
      <c r="L93" s="74"/>
      <c r="M93" s="74"/>
      <c r="N93" s="74"/>
    </row>
    <row r="94" spans="1:14" ht="12.75" customHeight="1">
      <c r="A94" s="74" t="str">
        <f t="shared" si="0"/>
        <v>22S-093</v>
      </c>
      <c r="B94" s="74"/>
      <c r="C94" s="74"/>
      <c r="D94" s="74"/>
      <c r="E94" s="74"/>
      <c r="F94" s="74"/>
      <c r="G94" s="76" t="str">
        <f t="array" ref="G94">IFERROR(
  IF(INDEX(RAW_DATA!P:P, MATCH(A94, RAW_DATA!A:A, 0)) = "",
     "",
     INDEX(RAW_DATA!P:P, MATCH(A94, RAW_DATA!A:A, 0))
  ),
  ""
)</f>
        <v/>
      </c>
      <c r="H94" s="114" t="str">
        <f t="array" ref="H94">IFERROR(
  IF(
    ISNUMBER(MATCH(A94, RAW_DATA!A:A, 0)),
    IF(
      OR(
        INDEX(RAW_DATA!P:P, MATCH(A94, RAW_DATA!A:A, 0)) = "",
        INDEX(RAW_DATA!W:W, MATCH(A94, RAW_DATA!A:A, 0)) = "UNPAID"
      ),
      "",
      INDEX(RAW_DATA!V:V, MATCH(A94, RAW_DATA!A:A, 0))
    ),
    ""
  ),
  ""
)</f>
        <v/>
      </c>
      <c r="I94" s="115" t="str">
        <f t="array" ref="I94">IFERROR(
  IF(
    OR(
      INDEX(RAW_DATA!P:P, MATCH(A94, RAW_DATA!A:A, 0)) = "",
      INDEX(RAW_DATA!W:W, MATCH(A94, RAW_DATA!A:A, 0)) = "UNPAID"
    ),
    "",
    INDEX(RAW_DATA!S:S, MATCH(A94, RAW_DATA!A:A, 0))
  ),
  ""
)</f>
        <v/>
      </c>
      <c r="J94" s="116" t="str">
        <f t="array" ref="J94">IFERROR(
  IF(
    INDEX(RAW_DATA!P:P, MATCH(A94, RAW_DATA!A:A, 0)) = "",
    "Not Billed",
    INDEX(RAW_DATA!W:W, MATCH(A94, RAW_DATA!A:A, 0))
  ),
  ""
)</f>
        <v/>
      </c>
      <c r="K94" s="74"/>
      <c r="L94" s="74"/>
      <c r="M94" s="74"/>
      <c r="N94" s="74"/>
    </row>
    <row r="95" spans="1:14" ht="12.75" customHeight="1">
      <c r="A95" s="74" t="str">
        <f t="shared" si="0"/>
        <v>22S-094</v>
      </c>
      <c r="B95" s="74"/>
      <c r="C95" s="74"/>
      <c r="D95" s="74"/>
      <c r="E95" s="74"/>
      <c r="F95" s="74"/>
      <c r="G95" s="76" t="str">
        <f t="array" ref="G95">IFERROR(
  IF(INDEX(RAW_DATA!P:P, MATCH(A95, RAW_DATA!A:A, 0)) = "",
     "",
     INDEX(RAW_DATA!P:P, MATCH(A95, RAW_DATA!A:A, 0))
  ),
  ""
)</f>
        <v/>
      </c>
      <c r="H95" s="114" t="str">
        <f t="array" ref="H95">IFERROR(
  IF(
    ISNUMBER(MATCH(A95, RAW_DATA!A:A, 0)),
    IF(
      OR(
        INDEX(RAW_DATA!P:P, MATCH(A95, RAW_DATA!A:A, 0)) = "",
        INDEX(RAW_DATA!W:W, MATCH(A95, RAW_DATA!A:A, 0)) = "UNPAID"
      ),
      "",
      INDEX(RAW_DATA!V:V, MATCH(A95, RAW_DATA!A:A, 0))
    ),
    ""
  ),
  ""
)</f>
        <v/>
      </c>
      <c r="I95" s="115" t="str">
        <f t="array" ref="I95">IFERROR(
  IF(
    OR(
      INDEX(RAW_DATA!P:P, MATCH(A95, RAW_DATA!A:A, 0)) = "",
      INDEX(RAW_DATA!W:W, MATCH(A95, RAW_DATA!A:A, 0)) = "UNPAID"
    ),
    "",
    INDEX(RAW_DATA!S:S, MATCH(A95, RAW_DATA!A:A, 0))
  ),
  ""
)</f>
        <v/>
      </c>
      <c r="J95" s="116" t="str">
        <f t="array" ref="J95">IFERROR(
  IF(
    INDEX(RAW_DATA!P:P, MATCH(A95, RAW_DATA!A:A, 0)) = "",
    "Not Billed",
    INDEX(RAW_DATA!W:W, MATCH(A95, RAW_DATA!A:A, 0))
  ),
  ""
)</f>
        <v/>
      </c>
      <c r="K95" s="74"/>
      <c r="L95" s="74"/>
      <c r="M95" s="74"/>
      <c r="N95" s="74"/>
    </row>
    <row r="96" spans="1:14" ht="12.75" customHeight="1">
      <c r="A96" s="74" t="str">
        <f t="shared" si="0"/>
        <v>22S-095</v>
      </c>
      <c r="B96" s="74"/>
      <c r="C96" s="74"/>
      <c r="D96" s="74"/>
      <c r="E96" s="74"/>
      <c r="F96" s="74"/>
      <c r="G96" s="76" t="str">
        <f t="array" ref="G96">IFERROR(
  IF(INDEX(RAW_DATA!P:P, MATCH(A96, RAW_DATA!A:A, 0)) = "",
     "",
     INDEX(RAW_DATA!P:P, MATCH(A96, RAW_DATA!A:A, 0))
  ),
  ""
)</f>
        <v/>
      </c>
      <c r="H96" s="114" t="str">
        <f t="array" ref="H96">IFERROR(
  IF(
    ISNUMBER(MATCH(A96, RAW_DATA!A:A, 0)),
    IF(
      OR(
        INDEX(RAW_DATA!P:P, MATCH(A96, RAW_DATA!A:A, 0)) = "",
        INDEX(RAW_DATA!W:W, MATCH(A96, RAW_DATA!A:A, 0)) = "UNPAID"
      ),
      "",
      INDEX(RAW_DATA!V:V, MATCH(A96, RAW_DATA!A:A, 0))
    ),
    ""
  ),
  ""
)</f>
        <v/>
      </c>
      <c r="I96" s="115" t="str">
        <f t="array" ref="I96">IFERROR(
  IF(
    OR(
      INDEX(RAW_DATA!P:P, MATCH(A96, RAW_DATA!A:A, 0)) = "",
      INDEX(RAW_DATA!W:W, MATCH(A96, RAW_DATA!A:A, 0)) = "UNPAID"
    ),
    "",
    INDEX(RAW_DATA!S:S, MATCH(A96, RAW_DATA!A:A, 0))
  ),
  ""
)</f>
        <v/>
      </c>
      <c r="J96" s="116" t="str">
        <f t="array" ref="J96">IFERROR(
  IF(
    INDEX(RAW_DATA!P:P, MATCH(A96, RAW_DATA!A:A, 0)) = "",
    "Not Billed",
    INDEX(RAW_DATA!W:W, MATCH(A96, RAW_DATA!A:A, 0))
  ),
  ""
)</f>
        <v/>
      </c>
      <c r="K96" s="74"/>
      <c r="L96" s="74"/>
      <c r="M96" s="74"/>
      <c r="N96" s="74"/>
    </row>
    <row r="97" spans="1:14" ht="12.75" customHeight="1">
      <c r="A97" s="74" t="str">
        <f t="shared" si="0"/>
        <v>22S-096</v>
      </c>
      <c r="B97" s="74"/>
      <c r="C97" s="74"/>
      <c r="D97" s="74"/>
      <c r="E97" s="74"/>
      <c r="F97" s="74"/>
      <c r="G97" s="76" t="str">
        <f t="array" ref="G97">IFERROR(
  IF(INDEX(RAW_DATA!P:P, MATCH(A97, RAW_DATA!A:A, 0)) = "",
     "",
     INDEX(RAW_DATA!P:P, MATCH(A97, RAW_DATA!A:A, 0))
  ),
  ""
)</f>
        <v/>
      </c>
      <c r="H97" s="114" t="str">
        <f t="array" ref="H97">IFERROR(
  IF(
    ISNUMBER(MATCH(A97, RAW_DATA!A:A, 0)),
    IF(
      OR(
        INDEX(RAW_DATA!P:P, MATCH(A97, RAW_DATA!A:A, 0)) = "",
        INDEX(RAW_DATA!W:W, MATCH(A97, RAW_DATA!A:A, 0)) = "UNPAID"
      ),
      "",
      INDEX(RAW_DATA!V:V, MATCH(A97, RAW_DATA!A:A, 0))
    ),
    ""
  ),
  ""
)</f>
        <v/>
      </c>
      <c r="I97" s="115" t="str">
        <f t="array" ref="I97">IFERROR(
  IF(
    OR(
      INDEX(RAW_DATA!P:P, MATCH(A97, RAW_DATA!A:A, 0)) = "",
      INDEX(RAW_DATA!W:W, MATCH(A97, RAW_DATA!A:A, 0)) = "UNPAID"
    ),
    "",
    INDEX(RAW_DATA!S:S, MATCH(A97, RAW_DATA!A:A, 0))
  ),
  ""
)</f>
        <v/>
      </c>
      <c r="J97" s="116" t="str">
        <f t="array" ref="J97">IFERROR(
  IF(
    INDEX(RAW_DATA!P:P, MATCH(A97, RAW_DATA!A:A, 0)) = "",
    "Not Billed",
    INDEX(RAW_DATA!W:W, MATCH(A97, RAW_DATA!A:A, 0))
  ),
  ""
)</f>
        <v/>
      </c>
      <c r="K97" s="74"/>
      <c r="L97" s="74"/>
      <c r="M97" s="74"/>
      <c r="N97" s="74"/>
    </row>
    <row r="98" spans="1:14" ht="12.75" customHeight="1">
      <c r="A98" s="74" t="str">
        <f t="shared" si="0"/>
        <v>22S-097</v>
      </c>
      <c r="B98" s="74"/>
      <c r="C98" s="74"/>
      <c r="D98" s="74"/>
      <c r="E98" s="74"/>
      <c r="F98" s="74"/>
      <c r="G98" s="76" t="str">
        <f t="array" ref="G98">IFERROR(
  IF(INDEX(RAW_DATA!P:P, MATCH(A98, RAW_DATA!A:A, 0)) = "",
     "",
     INDEX(RAW_DATA!P:P, MATCH(A98, RAW_DATA!A:A, 0))
  ),
  ""
)</f>
        <v/>
      </c>
      <c r="H98" s="114" t="str">
        <f t="array" ref="H98">IFERROR(
  IF(
    ISNUMBER(MATCH(A98, RAW_DATA!A:A, 0)),
    IF(
      OR(
        INDEX(RAW_DATA!P:P, MATCH(A98, RAW_DATA!A:A, 0)) = "",
        INDEX(RAW_DATA!W:W, MATCH(A98, RAW_DATA!A:A, 0)) = "UNPAID"
      ),
      "",
      INDEX(RAW_DATA!V:V, MATCH(A98, RAW_DATA!A:A, 0))
    ),
    ""
  ),
  ""
)</f>
        <v/>
      </c>
      <c r="I98" s="115" t="str">
        <f t="array" ref="I98">IFERROR(
  IF(
    OR(
      INDEX(RAW_DATA!P:P, MATCH(A98, RAW_DATA!A:A, 0)) = "",
      INDEX(RAW_DATA!W:W, MATCH(A98, RAW_DATA!A:A, 0)) = "UNPAID"
    ),
    "",
    INDEX(RAW_DATA!S:S, MATCH(A98, RAW_DATA!A:A, 0))
  ),
  ""
)</f>
        <v/>
      </c>
      <c r="J98" s="116" t="str">
        <f t="array" ref="J98">IFERROR(
  IF(
    INDEX(RAW_DATA!P:P, MATCH(A98, RAW_DATA!A:A, 0)) = "",
    "Not Billed",
    INDEX(RAW_DATA!W:W, MATCH(A98, RAW_DATA!A:A, 0))
  ),
  ""
)</f>
        <v/>
      </c>
      <c r="K98" s="74"/>
      <c r="L98" s="74"/>
      <c r="M98" s="74"/>
      <c r="N98" s="74"/>
    </row>
    <row r="99" spans="1:14" ht="12.75" customHeight="1">
      <c r="A99" s="74" t="str">
        <f t="shared" si="0"/>
        <v>22S-098</v>
      </c>
      <c r="B99" s="74"/>
      <c r="C99" s="74"/>
      <c r="D99" s="74"/>
      <c r="E99" s="74"/>
      <c r="F99" s="74"/>
      <c r="G99" s="76" t="str">
        <f t="array" ref="G99">IFERROR(
  IF(INDEX(RAW_DATA!P:P, MATCH(A99, RAW_DATA!A:A, 0)) = "",
     "",
     INDEX(RAW_DATA!P:P, MATCH(A99, RAW_DATA!A:A, 0))
  ),
  ""
)</f>
        <v/>
      </c>
      <c r="H99" s="114" t="str">
        <f t="array" ref="H99">IFERROR(
  IF(
    ISNUMBER(MATCH(A99, RAW_DATA!A:A, 0)),
    IF(
      OR(
        INDEX(RAW_DATA!P:P, MATCH(A99, RAW_DATA!A:A, 0)) = "",
        INDEX(RAW_DATA!W:W, MATCH(A99, RAW_DATA!A:A, 0)) = "UNPAID"
      ),
      "",
      INDEX(RAW_DATA!V:V, MATCH(A99, RAW_DATA!A:A, 0))
    ),
    ""
  ),
  ""
)</f>
        <v/>
      </c>
      <c r="I99" s="115" t="str">
        <f t="array" ref="I99">IFERROR(
  IF(
    OR(
      INDEX(RAW_DATA!P:P, MATCH(A99, RAW_DATA!A:A, 0)) = "",
      INDEX(RAW_DATA!W:W, MATCH(A99, RAW_DATA!A:A, 0)) = "UNPAID"
    ),
    "",
    INDEX(RAW_DATA!S:S, MATCH(A99, RAW_DATA!A:A, 0))
  ),
  ""
)</f>
        <v/>
      </c>
      <c r="J99" s="116" t="str">
        <f t="array" ref="J99">IFERROR(
  IF(
    INDEX(RAW_DATA!P:P, MATCH(A99, RAW_DATA!A:A, 0)) = "",
    "Not Billed",
    INDEX(RAW_DATA!W:W, MATCH(A99, RAW_DATA!A:A, 0))
  ),
  ""
)</f>
        <v/>
      </c>
      <c r="K99" s="74"/>
      <c r="L99" s="74"/>
      <c r="M99" s="74"/>
      <c r="N99" s="74"/>
    </row>
    <row r="100" spans="1:14" ht="12.75" customHeight="1">
      <c r="A100" s="74" t="str">
        <f t="shared" si="0"/>
        <v>22S-099</v>
      </c>
      <c r="B100" s="74"/>
      <c r="C100" s="74"/>
      <c r="D100" s="74"/>
      <c r="E100" s="74"/>
      <c r="F100" s="74"/>
      <c r="G100" s="76" t="str">
        <f t="array" ref="G100">IFERROR(
  IF(INDEX(RAW_DATA!P:P, MATCH(A100, RAW_DATA!A:A, 0)) = "",
     "",
     INDEX(RAW_DATA!P:P, MATCH(A100, RAW_DATA!A:A, 0))
  ),
  ""
)</f>
        <v/>
      </c>
      <c r="H100" s="114" t="str">
        <f t="array" ref="H100">IFERROR(
  IF(
    ISNUMBER(MATCH(A100, RAW_DATA!A:A, 0)),
    IF(
      OR(
        INDEX(RAW_DATA!P:P, MATCH(A100, RAW_DATA!A:A, 0)) = "",
        INDEX(RAW_DATA!W:W, MATCH(A100, RAW_DATA!A:A, 0)) = "UNPAID"
      ),
      "",
      INDEX(RAW_DATA!V:V, MATCH(A100, RAW_DATA!A:A, 0))
    ),
    ""
  ),
  ""
)</f>
        <v/>
      </c>
      <c r="I100" s="115" t="str">
        <f t="array" ref="I100">IFERROR(
  IF(
    OR(
      INDEX(RAW_DATA!P:P, MATCH(A100, RAW_DATA!A:A, 0)) = "",
      INDEX(RAW_DATA!W:W, MATCH(A100, RAW_DATA!A:A, 0)) = "UNPAID"
    ),
    "",
    INDEX(RAW_DATA!S:S, MATCH(A100, RAW_DATA!A:A, 0))
  ),
  ""
)</f>
        <v/>
      </c>
      <c r="J100" s="116" t="str">
        <f t="array" ref="J100">IFERROR(
  IF(
    INDEX(RAW_DATA!P:P, MATCH(A100, RAW_DATA!A:A, 0)) = "",
    "Not Billed",
    INDEX(RAW_DATA!W:W, MATCH(A100, RAW_DATA!A:A, 0))
  ),
  ""
)</f>
        <v/>
      </c>
      <c r="K100" s="74"/>
      <c r="L100" s="74"/>
      <c r="M100" s="74"/>
      <c r="N100" s="74"/>
    </row>
    <row r="101" spans="1:14" ht="12.75" customHeight="1">
      <c r="A101" s="74" t="str">
        <f t="shared" si="0"/>
        <v>22S-100</v>
      </c>
      <c r="B101" s="74"/>
      <c r="C101" s="74"/>
      <c r="D101" s="74"/>
      <c r="E101" s="74"/>
      <c r="F101" s="74"/>
      <c r="G101" s="76" t="str">
        <f t="array" ref="G101">IFERROR(
  IF(INDEX(RAW_DATA!P:P, MATCH(A101, RAW_DATA!A:A, 0)) = "",
     "",
     INDEX(RAW_DATA!P:P, MATCH(A101, RAW_DATA!A:A, 0))
  ),
  ""
)</f>
        <v/>
      </c>
      <c r="H101" s="114" t="str">
        <f t="array" ref="H101">IFERROR(
  IF(
    ISNUMBER(MATCH(A101, RAW_DATA!A:A, 0)),
    IF(
      OR(
        INDEX(RAW_DATA!P:P, MATCH(A101, RAW_DATA!A:A, 0)) = "",
        INDEX(RAW_DATA!W:W, MATCH(A101, RAW_DATA!A:A, 0)) = "UNPAID"
      ),
      "",
      INDEX(RAW_DATA!V:V, MATCH(A101, RAW_DATA!A:A, 0))
    ),
    ""
  ),
  ""
)</f>
        <v/>
      </c>
      <c r="I101" s="115" t="str">
        <f t="array" ref="I101">IFERROR(
  IF(
    OR(
      INDEX(RAW_DATA!P:P, MATCH(A101, RAW_DATA!A:A, 0)) = "",
      INDEX(RAW_DATA!W:W, MATCH(A101, RAW_DATA!A:A, 0)) = "UNPAID"
    ),
    "",
    INDEX(RAW_DATA!S:S, MATCH(A101, RAW_DATA!A:A, 0))
  ),
  ""
)</f>
        <v/>
      </c>
      <c r="J101" s="116" t="str">
        <f t="array" ref="J101">IFERROR(
  IF(
    INDEX(RAW_DATA!P:P, MATCH(A101, RAW_DATA!A:A, 0)) = "",
    "Not Billed",
    INDEX(RAW_DATA!W:W, MATCH(A101, RAW_DATA!A:A, 0))
  ),
  ""
)</f>
        <v/>
      </c>
      <c r="K101" s="74"/>
      <c r="L101" s="74"/>
      <c r="M101" s="74"/>
      <c r="N101" s="74"/>
    </row>
    <row r="102" spans="1:14" ht="12.75" customHeight="1">
      <c r="A102" s="74" t="str">
        <f t="shared" si="0"/>
        <v>22S-101</v>
      </c>
      <c r="B102" s="74"/>
      <c r="C102" s="74"/>
      <c r="D102" s="74"/>
      <c r="E102" s="74"/>
      <c r="F102" s="74"/>
      <c r="G102" s="76" t="str">
        <f t="array" ref="G102">IFERROR(
  IF(INDEX(RAW_DATA!P:P, MATCH(A102, RAW_DATA!A:A, 0)) = "",
     "",
     INDEX(RAW_DATA!P:P, MATCH(A102, RAW_DATA!A:A, 0))
  ),
  ""
)</f>
        <v/>
      </c>
      <c r="H102" s="114" t="str">
        <f t="array" ref="H102">IFERROR(
  IF(
    ISNUMBER(MATCH(A102, RAW_DATA!A:A, 0)),
    IF(
      OR(
        INDEX(RAW_DATA!P:P, MATCH(A102, RAW_DATA!A:A, 0)) = "",
        INDEX(RAW_DATA!W:W, MATCH(A102, RAW_DATA!A:A, 0)) = "UNPAID"
      ),
      "",
      INDEX(RAW_DATA!V:V, MATCH(A102, RAW_DATA!A:A, 0))
    ),
    ""
  ),
  ""
)</f>
        <v/>
      </c>
      <c r="I102" s="115" t="str">
        <f t="array" ref="I102">IFERROR(
  IF(
    OR(
      INDEX(RAW_DATA!P:P, MATCH(A102, RAW_DATA!A:A, 0)) = "",
      INDEX(RAW_DATA!W:W, MATCH(A102, RAW_DATA!A:A, 0)) = "UNPAID"
    ),
    "",
    INDEX(RAW_DATA!S:S, MATCH(A102, RAW_DATA!A:A, 0))
  ),
  ""
)</f>
        <v/>
      </c>
      <c r="J102" s="116" t="str">
        <f t="array" ref="J102">IFERROR(
  IF(
    INDEX(RAW_DATA!P:P, MATCH(A102, RAW_DATA!A:A, 0)) = "",
    "Not Billed",
    INDEX(RAW_DATA!W:W, MATCH(A102, RAW_DATA!A:A, 0))
  ),
  ""
)</f>
        <v/>
      </c>
      <c r="K102" s="74"/>
      <c r="L102" s="74"/>
      <c r="M102" s="74"/>
      <c r="N102" s="74"/>
    </row>
    <row r="103" spans="1:14" ht="12.75" customHeight="1">
      <c r="A103" s="74" t="str">
        <f t="shared" si="0"/>
        <v>22S-102</v>
      </c>
      <c r="B103" s="74"/>
      <c r="C103" s="74"/>
      <c r="D103" s="74"/>
      <c r="E103" s="74"/>
      <c r="F103" s="74"/>
      <c r="G103" s="76" t="str">
        <f t="array" ref="G103">IFERROR(
  IF(INDEX(RAW_DATA!P:P, MATCH(A103, RAW_DATA!A:A, 0)) = "",
     "",
     INDEX(RAW_DATA!P:P, MATCH(A103, RAW_DATA!A:A, 0))
  ),
  ""
)</f>
        <v/>
      </c>
      <c r="H103" s="114" t="str">
        <f t="array" ref="H103">IFERROR(
  IF(
    ISNUMBER(MATCH(A103, RAW_DATA!A:A, 0)),
    IF(
      OR(
        INDEX(RAW_DATA!P:P, MATCH(A103, RAW_DATA!A:A, 0)) = "",
        INDEX(RAW_DATA!W:W, MATCH(A103, RAW_DATA!A:A, 0)) = "UNPAID"
      ),
      "",
      INDEX(RAW_DATA!V:V, MATCH(A103, RAW_DATA!A:A, 0))
    ),
    ""
  ),
  ""
)</f>
        <v/>
      </c>
      <c r="I103" s="115" t="str">
        <f t="array" ref="I103">IFERROR(
  IF(
    OR(
      INDEX(RAW_DATA!P:P, MATCH(A103, RAW_DATA!A:A, 0)) = "",
      INDEX(RAW_DATA!W:W, MATCH(A103, RAW_DATA!A:A, 0)) = "UNPAID"
    ),
    "",
    INDEX(RAW_DATA!S:S, MATCH(A103, RAW_DATA!A:A, 0))
  ),
  ""
)</f>
        <v/>
      </c>
      <c r="J103" s="116" t="str">
        <f t="array" ref="J103">IFERROR(
  IF(
    INDEX(RAW_DATA!P:P, MATCH(A103, RAW_DATA!A:A, 0)) = "",
    "Not Billed",
    INDEX(RAW_DATA!W:W, MATCH(A103, RAW_DATA!A:A, 0))
  ),
  ""
)</f>
        <v/>
      </c>
      <c r="K103" s="74"/>
      <c r="L103" s="74"/>
      <c r="M103" s="74"/>
      <c r="N103" s="74"/>
    </row>
    <row r="104" spans="1:14" ht="12.75" customHeight="1">
      <c r="A104" s="74" t="str">
        <f t="shared" si="0"/>
        <v>22S-103</v>
      </c>
      <c r="B104" s="74"/>
      <c r="C104" s="74"/>
      <c r="D104" s="74"/>
      <c r="E104" s="74"/>
      <c r="F104" s="74"/>
      <c r="G104" s="76" t="str">
        <f t="array" ref="G104">IFERROR(
  IF(INDEX(RAW_DATA!P:P, MATCH(A104, RAW_DATA!A:A, 0)) = "",
     "",
     INDEX(RAW_DATA!P:P, MATCH(A104, RAW_DATA!A:A, 0))
  ),
  ""
)</f>
        <v/>
      </c>
      <c r="H104" s="114" t="str">
        <f t="array" ref="H104">IFERROR(
  IF(
    ISNUMBER(MATCH(A104, RAW_DATA!A:A, 0)),
    IF(
      OR(
        INDEX(RAW_DATA!P:P, MATCH(A104, RAW_DATA!A:A, 0)) = "",
        INDEX(RAW_DATA!W:W, MATCH(A104, RAW_DATA!A:A, 0)) = "UNPAID"
      ),
      "",
      INDEX(RAW_DATA!V:V, MATCH(A104, RAW_DATA!A:A, 0))
    ),
    ""
  ),
  ""
)</f>
        <v/>
      </c>
      <c r="I104" s="115" t="str">
        <f t="array" ref="I104">IFERROR(
  IF(
    OR(
      INDEX(RAW_DATA!P:P, MATCH(A104, RAW_DATA!A:A, 0)) = "",
      INDEX(RAW_DATA!W:W, MATCH(A104, RAW_DATA!A:A, 0)) = "UNPAID"
    ),
    "",
    INDEX(RAW_DATA!S:S, MATCH(A104, RAW_DATA!A:A, 0))
  ),
  ""
)</f>
        <v/>
      </c>
      <c r="J104" s="116" t="str">
        <f t="array" ref="J104">IFERROR(
  IF(
    INDEX(RAW_DATA!P:P, MATCH(A104, RAW_DATA!A:A, 0)) = "",
    "Not Billed",
    INDEX(RAW_DATA!W:W, MATCH(A104, RAW_DATA!A:A, 0))
  ),
  ""
)</f>
        <v/>
      </c>
      <c r="K104" s="74"/>
      <c r="L104" s="74"/>
      <c r="M104" s="74"/>
      <c r="N104" s="74"/>
    </row>
    <row r="105" spans="1:14" ht="12.75" customHeight="1">
      <c r="A105" s="74" t="str">
        <f t="shared" si="0"/>
        <v>22S-104</v>
      </c>
      <c r="B105" s="74"/>
      <c r="C105" s="74"/>
      <c r="D105" s="74"/>
      <c r="E105" s="74"/>
      <c r="F105" s="74"/>
      <c r="G105" s="76" t="str">
        <f t="array" ref="G105">IFERROR(
  IF(INDEX(RAW_DATA!P:P, MATCH(A105, RAW_DATA!A:A, 0)) = "",
     "",
     INDEX(RAW_DATA!P:P, MATCH(A105, RAW_DATA!A:A, 0))
  ),
  ""
)</f>
        <v/>
      </c>
      <c r="H105" s="114" t="str">
        <f t="array" ref="H105">IFERROR(
  IF(
    ISNUMBER(MATCH(A105, RAW_DATA!A:A, 0)),
    IF(
      OR(
        INDEX(RAW_DATA!P:P, MATCH(A105, RAW_DATA!A:A, 0)) = "",
        INDEX(RAW_DATA!W:W, MATCH(A105, RAW_DATA!A:A, 0)) = "UNPAID"
      ),
      "",
      INDEX(RAW_DATA!V:V, MATCH(A105, RAW_DATA!A:A, 0))
    ),
    ""
  ),
  ""
)</f>
        <v/>
      </c>
      <c r="I105" s="115" t="str">
        <f t="array" ref="I105">IFERROR(
  IF(
    OR(
      INDEX(RAW_DATA!P:P, MATCH(A105, RAW_DATA!A:A, 0)) = "",
      INDEX(RAW_DATA!W:W, MATCH(A105, RAW_DATA!A:A, 0)) = "UNPAID"
    ),
    "",
    INDEX(RAW_DATA!S:S, MATCH(A105, RAW_DATA!A:A, 0))
  ),
  ""
)</f>
        <v/>
      </c>
      <c r="J105" s="116" t="str">
        <f t="array" ref="J105">IFERROR(
  IF(
    INDEX(RAW_DATA!P:P, MATCH(A105, RAW_DATA!A:A, 0)) = "",
    "Not Billed",
    INDEX(RAW_DATA!W:W, MATCH(A105, RAW_DATA!A:A, 0))
  ),
  ""
)</f>
        <v/>
      </c>
      <c r="K105" s="74"/>
      <c r="L105" s="74"/>
      <c r="M105" s="74"/>
      <c r="N105" s="74"/>
    </row>
    <row r="106" spans="1:14" ht="12.75" customHeight="1">
      <c r="A106" s="74" t="str">
        <f t="shared" si="0"/>
        <v>22S-105</v>
      </c>
      <c r="B106" s="74"/>
      <c r="C106" s="74"/>
      <c r="D106" s="74"/>
      <c r="E106" s="74"/>
      <c r="F106" s="74"/>
      <c r="G106" s="76" t="str">
        <f t="array" ref="G106">IFERROR(
  IF(INDEX(RAW_DATA!P:P, MATCH(A106, RAW_DATA!A:A, 0)) = "",
     "",
     INDEX(RAW_DATA!P:P, MATCH(A106, RAW_DATA!A:A, 0))
  ),
  ""
)</f>
        <v/>
      </c>
      <c r="H106" s="114" t="str">
        <f t="array" ref="H106">IFERROR(
  IF(
    ISNUMBER(MATCH(A106, RAW_DATA!A:A, 0)),
    IF(
      OR(
        INDEX(RAW_DATA!P:P, MATCH(A106, RAW_DATA!A:A, 0)) = "",
        INDEX(RAW_DATA!W:W, MATCH(A106, RAW_DATA!A:A, 0)) = "UNPAID"
      ),
      "",
      INDEX(RAW_DATA!V:V, MATCH(A106, RAW_DATA!A:A, 0))
    ),
    ""
  ),
  ""
)</f>
        <v/>
      </c>
      <c r="I106" s="115" t="str">
        <f t="array" ref="I106">IFERROR(
  IF(
    OR(
      INDEX(RAW_DATA!P:P, MATCH(A106, RAW_DATA!A:A, 0)) = "",
      INDEX(RAW_DATA!W:W, MATCH(A106, RAW_DATA!A:A, 0)) = "UNPAID"
    ),
    "",
    INDEX(RAW_DATA!S:S, MATCH(A106, RAW_DATA!A:A, 0))
  ),
  ""
)</f>
        <v/>
      </c>
      <c r="J106" s="116" t="str">
        <f t="array" ref="J106">IFERROR(
  IF(
    INDEX(RAW_DATA!P:P, MATCH(A106, RAW_DATA!A:A, 0)) = "",
    "Not Billed",
    INDEX(RAW_DATA!W:W, MATCH(A106, RAW_DATA!A:A, 0))
  ),
  ""
)</f>
        <v/>
      </c>
      <c r="K106" s="74"/>
      <c r="L106" s="74"/>
      <c r="M106" s="74"/>
      <c r="N106" s="74"/>
    </row>
    <row r="107" spans="1:14" ht="12.75" customHeight="1">
      <c r="A107" s="74" t="str">
        <f t="shared" si="0"/>
        <v>22S-106</v>
      </c>
      <c r="B107" s="74"/>
      <c r="C107" s="74"/>
      <c r="D107" s="74"/>
      <c r="E107" s="74"/>
      <c r="F107" s="74"/>
      <c r="G107" s="76" t="str">
        <f t="array" ref="G107">IFERROR(
  IF(INDEX(RAW_DATA!P:P, MATCH(A107, RAW_DATA!A:A, 0)) = "",
     "",
     INDEX(RAW_DATA!P:P, MATCH(A107, RAW_DATA!A:A, 0))
  ),
  ""
)</f>
        <v/>
      </c>
      <c r="H107" s="114" t="str">
        <f t="array" ref="H107">IFERROR(
  IF(
    ISNUMBER(MATCH(A107, RAW_DATA!A:A, 0)),
    IF(
      OR(
        INDEX(RAW_DATA!P:P, MATCH(A107, RAW_DATA!A:A, 0)) = "",
        INDEX(RAW_DATA!W:W, MATCH(A107, RAW_DATA!A:A, 0)) = "UNPAID"
      ),
      "",
      INDEX(RAW_DATA!V:V, MATCH(A107, RAW_DATA!A:A, 0))
    ),
    ""
  ),
  ""
)</f>
        <v/>
      </c>
      <c r="I107" s="115" t="str">
        <f t="array" ref="I107">IFERROR(
  IF(
    OR(
      INDEX(RAW_DATA!P:P, MATCH(A107, RAW_DATA!A:A, 0)) = "",
      INDEX(RAW_DATA!W:W, MATCH(A107, RAW_DATA!A:A, 0)) = "UNPAID"
    ),
    "",
    INDEX(RAW_DATA!S:S, MATCH(A107, RAW_DATA!A:A, 0))
  ),
  ""
)</f>
        <v/>
      </c>
      <c r="J107" s="116" t="str">
        <f t="array" ref="J107">IFERROR(
  IF(
    INDEX(RAW_DATA!P:P, MATCH(A107, RAW_DATA!A:A, 0)) = "",
    "Not Billed",
    INDEX(RAW_DATA!W:W, MATCH(A107, RAW_DATA!A:A, 0))
  ),
  ""
)</f>
        <v/>
      </c>
      <c r="K107" s="74"/>
      <c r="L107" s="74"/>
      <c r="M107" s="74"/>
      <c r="N107" s="74"/>
    </row>
    <row r="108" spans="1:14" ht="12.75" customHeight="1">
      <c r="A108" s="74" t="str">
        <f t="shared" si="0"/>
        <v>22S-107</v>
      </c>
      <c r="B108" s="74"/>
      <c r="C108" s="74"/>
      <c r="D108" s="74"/>
      <c r="E108" s="74"/>
      <c r="F108" s="74"/>
      <c r="G108" s="76" t="str">
        <f t="array" ref="G108">IFERROR(
  IF(INDEX(RAW_DATA!P:P, MATCH(A108, RAW_DATA!A:A, 0)) = "",
     "",
     INDEX(RAW_DATA!P:P, MATCH(A108, RAW_DATA!A:A, 0))
  ),
  ""
)</f>
        <v/>
      </c>
      <c r="H108" s="114" t="str">
        <f t="array" ref="H108">IFERROR(
  IF(
    ISNUMBER(MATCH(A108, RAW_DATA!A:A, 0)),
    IF(
      OR(
        INDEX(RAW_DATA!P:P, MATCH(A108, RAW_DATA!A:A, 0)) = "",
        INDEX(RAW_DATA!W:W, MATCH(A108, RAW_DATA!A:A, 0)) = "UNPAID"
      ),
      "",
      INDEX(RAW_DATA!V:V, MATCH(A108, RAW_DATA!A:A, 0))
    ),
    ""
  ),
  ""
)</f>
        <v/>
      </c>
      <c r="I108" s="115" t="str">
        <f t="array" ref="I108">IFERROR(
  IF(
    OR(
      INDEX(RAW_DATA!P:P, MATCH(A108, RAW_DATA!A:A, 0)) = "",
      INDEX(RAW_DATA!W:W, MATCH(A108, RAW_DATA!A:A, 0)) = "UNPAID"
    ),
    "",
    INDEX(RAW_DATA!S:S, MATCH(A108, RAW_DATA!A:A, 0))
  ),
  ""
)</f>
        <v/>
      </c>
      <c r="J108" s="116" t="str">
        <f t="array" ref="J108">IFERROR(
  IF(
    INDEX(RAW_DATA!P:P, MATCH(A108, RAW_DATA!A:A, 0)) = "",
    "Not Billed",
    INDEX(RAW_DATA!W:W, MATCH(A108, RAW_DATA!A:A, 0))
  ),
  ""
)</f>
        <v/>
      </c>
      <c r="K108" s="74"/>
      <c r="L108" s="74"/>
      <c r="M108" s="74"/>
      <c r="N108" s="74"/>
    </row>
    <row r="109" spans="1:14" ht="12.75" customHeight="1">
      <c r="A109" s="74" t="str">
        <f t="shared" si="0"/>
        <v>22S-108</v>
      </c>
      <c r="B109" s="74"/>
      <c r="C109" s="74"/>
      <c r="D109" s="74"/>
      <c r="E109" s="74"/>
      <c r="F109" s="74"/>
      <c r="G109" s="76" t="str">
        <f t="array" ref="G109">IFERROR(
  IF(INDEX(RAW_DATA!P:P, MATCH(A109, RAW_DATA!A:A, 0)) = "",
     "",
     INDEX(RAW_DATA!P:P, MATCH(A109, RAW_DATA!A:A, 0))
  ),
  ""
)</f>
        <v/>
      </c>
      <c r="H109" s="114" t="str">
        <f t="array" ref="H109">IFERROR(
  IF(
    ISNUMBER(MATCH(A109, RAW_DATA!A:A, 0)),
    IF(
      OR(
        INDEX(RAW_DATA!P:P, MATCH(A109, RAW_DATA!A:A, 0)) = "",
        INDEX(RAW_DATA!W:W, MATCH(A109, RAW_DATA!A:A, 0)) = "UNPAID"
      ),
      "",
      INDEX(RAW_DATA!V:V, MATCH(A109, RAW_DATA!A:A, 0))
    ),
    ""
  ),
  ""
)</f>
        <v/>
      </c>
      <c r="I109" s="115" t="str">
        <f t="array" ref="I109">IFERROR(
  IF(
    OR(
      INDEX(RAW_DATA!P:P, MATCH(A109, RAW_DATA!A:A, 0)) = "",
      INDEX(RAW_DATA!W:W, MATCH(A109, RAW_DATA!A:A, 0)) = "UNPAID"
    ),
    "",
    INDEX(RAW_DATA!S:S, MATCH(A109, RAW_DATA!A:A, 0))
  ),
  ""
)</f>
        <v/>
      </c>
      <c r="J109" s="116" t="str">
        <f t="array" ref="J109">IFERROR(
  IF(
    INDEX(RAW_DATA!P:P, MATCH(A109, RAW_DATA!A:A, 0)) = "",
    "Not Billed",
    INDEX(RAW_DATA!W:W, MATCH(A109, RAW_DATA!A:A, 0))
  ),
  ""
)</f>
        <v/>
      </c>
      <c r="K109" s="74"/>
      <c r="L109" s="74"/>
      <c r="M109" s="74"/>
      <c r="N109" s="74"/>
    </row>
    <row r="110" spans="1:14" ht="12.75" customHeight="1">
      <c r="A110" s="74" t="str">
        <f t="shared" si="0"/>
        <v>22S-109</v>
      </c>
      <c r="B110" s="74"/>
      <c r="C110" s="74"/>
      <c r="D110" s="74"/>
      <c r="E110" s="74"/>
      <c r="F110" s="74"/>
      <c r="G110" s="76" t="str">
        <f t="array" ref="G110">IFERROR(
  IF(INDEX(RAW_DATA!P:P, MATCH(A110, RAW_DATA!A:A, 0)) = "",
     "",
     INDEX(RAW_DATA!P:P, MATCH(A110, RAW_DATA!A:A, 0))
  ),
  ""
)</f>
        <v/>
      </c>
      <c r="H110" s="114" t="str">
        <f t="array" ref="H110">IFERROR(
  IF(
    ISNUMBER(MATCH(A110, RAW_DATA!A:A, 0)),
    IF(
      OR(
        INDEX(RAW_DATA!P:P, MATCH(A110, RAW_DATA!A:A, 0)) = "",
        INDEX(RAW_DATA!W:W, MATCH(A110, RAW_DATA!A:A, 0)) = "UNPAID"
      ),
      "",
      INDEX(RAW_DATA!V:V, MATCH(A110, RAW_DATA!A:A, 0))
    ),
    ""
  ),
  ""
)</f>
        <v/>
      </c>
      <c r="I110" s="115" t="str">
        <f t="array" ref="I110">IFERROR(
  IF(
    OR(
      INDEX(RAW_DATA!P:P, MATCH(A110, RAW_DATA!A:A, 0)) = "",
      INDEX(RAW_DATA!W:W, MATCH(A110, RAW_DATA!A:A, 0)) = "UNPAID"
    ),
    "",
    INDEX(RAW_DATA!S:S, MATCH(A110, RAW_DATA!A:A, 0))
  ),
  ""
)</f>
        <v/>
      </c>
      <c r="J110" s="116" t="str">
        <f t="array" ref="J110">IFERROR(
  IF(
    INDEX(RAW_DATA!P:P, MATCH(A110, RAW_DATA!A:A, 0)) = "",
    "Not Billed",
    INDEX(RAW_DATA!W:W, MATCH(A110, RAW_DATA!A:A, 0))
  ),
  ""
)</f>
        <v/>
      </c>
      <c r="K110" s="74"/>
      <c r="L110" s="74"/>
      <c r="M110" s="74"/>
      <c r="N110" s="74"/>
    </row>
    <row r="111" spans="1:14" ht="12.75" customHeight="1">
      <c r="A111" s="74" t="str">
        <f t="shared" si="0"/>
        <v>22S-110</v>
      </c>
      <c r="B111" s="74"/>
      <c r="C111" s="74"/>
      <c r="D111" s="74"/>
      <c r="E111" s="74"/>
      <c r="F111" s="74"/>
      <c r="G111" s="76" t="str">
        <f t="array" ref="G111">IFERROR(
  IF(INDEX(RAW_DATA!P:P, MATCH(A111, RAW_DATA!A:A, 0)) = "",
     "",
     INDEX(RAW_DATA!P:P, MATCH(A111, RAW_DATA!A:A, 0))
  ),
  ""
)</f>
        <v/>
      </c>
      <c r="H111" s="114" t="str">
        <f t="array" ref="H111">IFERROR(
  IF(
    ISNUMBER(MATCH(A111, RAW_DATA!A:A, 0)),
    IF(
      OR(
        INDEX(RAW_DATA!P:P, MATCH(A111, RAW_DATA!A:A, 0)) = "",
        INDEX(RAW_DATA!W:W, MATCH(A111, RAW_DATA!A:A, 0)) = "UNPAID"
      ),
      "",
      INDEX(RAW_DATA!V:V, MATCH(A111, RAW_DATA!A:A, 0))
    ),
    ""
  ),
  ""
)</f>
        <v/>
      </c>
      <c r="I111" s="115" t="str">
        <f t="array" ref="I111">IFERROR(
  IF(
    OR(
      INDEX(RAW_DATA!P:P, MATCH(A111, RAW_DATA!A:A, 0)) = "",
      INDEX(RAW_DATA!W:W, MATCH(A111, RAW_DATA!A:A, 0)) = "UNPAID"
    ),
    "",
    INDEX(RAW_DATA!S:S, MATCH(A111, RAW_DATA!A:A, 0))
  ),
  ""
)</f>
        <v/>
      </c>
      <c r="J111" s="116" t="str">
        <f t="array" ref="J111">IFERROR(
  IF(
    INDEX(RAW_DATA!P:P, MATCH(A111, RAW_DATA!A:A, 0)) = "",
    "Not Billed",
    INDEX(RAW_DATA!W:W, MATCH(A111, RAW_DATA!A:A, 0))
  ),
  ""
)</f>
        <v/>
      </c>
      <c r="K111" s="74"/>
      <c r="L111" s="74"/>
      <c r="M111" s="74"/>
      <c r="N111" s="74"/>
    </row>
    <row r="112" spans="1:14" ht="12.75" customHeight="1">
      <c r="A112" s="74" t="str">
        <f t="shared" si="0"/>
        <v>22S-111</v>
      </c>
      <c r="B112" s="74"/>
      <c r="C112" s="74"/>
      <c r="D112" s="74"/>
      <c r="E112" s="74"/>
      <c r="F112" s="74"/>
      <c r="G112" s="76" t="str">
        <f t="array" ref="G112">IFERROR(
  IF(INDEX(RAW_DATA!P:P, MATCH(A112, RAW_DATA!A:A, 0)) = "",
     "",
     INDEX(RAW_DATA!P:P, MATCH(A112, RAW_DATA!A:A, 0))
  ),
  ""
)</f>
        <v/>
      </c>
      <c r="H112" s="114" t="str">
        <f t="array" ref="H112">IFERROR(
  IF(
    ISNUMBER(MATCH(A112, RAW_DATA!A:A, 0)),
    IF(
      OR(
        INDEX(RAW_DATA!P:P, MATCH(A112, RAW_DATA!A:A, 0)) = "",
        INDEX(RAW_DATA!W:W, MATCH(A112, RAW_DATA!A:A, 0)) = "UNPAID"
      ),
      "",
      INDEX(RAW_DATA!V:V, MATCH(A112, RAW_DATA!A:A, 0))
    ),
    ""
  ),
  ""
)</f>
        <v/>
      </c>
      <c r="I112" s="115" t="str">
        <f t="array" ref="I112">IFERROR(
  IF(
    OR(
      INDEX(RAW_DATA!P:P, MATCH(A112, RAW_DATA!A:A, 0)) = "",
      INDEX(RAW_DATA!W:W, MATCH(A112, RAW_DATA!A:A, 0)) = "UNPAID"
    ),
    "",
    INDEX(RAW_DATA!S:S, MATCH(A112, RAW_DATA!A:A, 0))
  ),
  ""
)</f>
        <v/>
      </c>
      <c r="J112" s="116" t="str">
        <f t="array" ref="J112">IFERROR(
  IF(
    INDEX(RAW_DATA!P:P, MATCH(A112, RAW_DATA!A:A, 0)) = "",
    "Not Billed",
    INDEX(RAW_DATA!W:W, MATCH(A112, RAW_DATA!A:A, 0))
  ),
  ""
)</f>
        <v/>
      </c>
      <c r="K112" s="74"/>
      <c r="L112" s="74"/>
      <c r="M112" s="74"/>
      <c r="N112" s="74"/>
    </row>
    <row r="113" spans="1:14" ht="12.75" customHeight="1">
      <c r="A113" s="74" t="str">
        <f t="shared" si="0"/>
        <v>22S-112</v>
      </c>
      <c r="B113" s="74"/>
      <c r="C113" s="74"/>
      <c r="D113" s="74"/>
      <c r="E113" s="74"/>
      <c r="F113" s="74"/>
      <c r="G113" s="76" t="str">
        <f t="array" ref="G113">IFERROR(
  IF(INDEX(RAW_DATA!P:P, MATCH(A113, RAW_DATA!A:A, 0)) = "",
     "",
     INDEX(RAW_DATA!P:P, MATCH(A113, RAW_DATA!A:A, 0))
  ),
  ""
)</f>
        <v/>
      </c>
      <c r="H113" s="114" t="str">
        <f t="array" ref="H113">IFERROR(
  IF(
    ISNUMBER(MATCH(A113, RAW_DATA!A:A, 0)),
    IF(
      OR(
        INDEX(RAW_DATA!P:P, MATCH(A113, RAW_DATA!A:A, 0)) = "",
        INDEX(RAW_DATA!W:W, MATCH(A113, RAW_DATA!A:A, 0)) = "UNPAID"
      ),
      "",
      INDEX(RAW_DATA!V:V, MATCH(A113, RAW_DATA!A:A, 0))
    ),
    ""
  ),
  ""
)</f>
        <v/>
      </c>
      <c r="I113" s="115" t="str">
        <f t="array" ref="I113">IFERROR(
  IF(
    OR(
      INDEX(RAW_DATA!P:P, MATCH(A113, RAW_DATA!A:A, 0)) = "",
      INDEX(RAW_DATA!W:W, MATCH(A113, RAW_DATA!A:A, 0)) = "UNPAID"
    ),
    "",
    INDEX(RAW_DATA!S:S, MATCH(A113, RAW_DATA!A:A, 0))
  ),
  ""
)</f>
        <v/>
      </c>
      <c r="J113" s="116" t="str">
        <f t="array" ref="J113">IFERROR(
  IF(
    INDEX(RAW_DATA!P:P, MATCH(A113, RAW_DATA!A:A, 0)) = "",
    "Not Billed",
    INDEX(RAW_DATA!W:W, MATCH(A113, RAW_DATA!A:A, 0))
  ),
  ""
)</f>
        <v/>
      </c>
      <c r="K113" s="74"/>
      <c r="L113" s="74"/>
      <c r="M113" s="74"/>
      <c r="N113" s="74"/>
    </row>
    <row r="114" spans="1:14" ht="12.75" customHeight="1">
      <c r="A114" s="74" t="str">
        <f t="shared" si="0"/>
        <v>22S-113</v>
      </c>
      <c r="B114" s="74"/>
      <c r="C114" s="74"/>
      <c r="D114" s="74"/>
      <c r="E114" s="74"/>
      <c r="F114" s="74"/>
      <c r="G114" s="76" t="str">
        <f t="array" ref="G114">IFERROR(
  IF(INDEX(RAW_DATA!P:P, MATCH(A114, RAW_DATA!A:A, 0)) = "",
     "",
     INDEX(RAW_DATA!P:P, MATCH(A114, RAW_DATA!A:A, 0))
  ),
  ""
)</f>
        <v/>
      </c>
      <c r="H114" s="114" t="str">
        <f t="array" ref="H114">IFERROR(
  IF(
    ISNUMBER(MATCH(A114, RAW_DATA!A:A, 0)),
    IF(
      OR(
        INDEX(RAW_DATA!P:P, MATCH(A114, RAW_DATA!A:A, 0)) = "",
        INDEX(RAW_DATA!W:W, MATCH(A114, RAW_DATA!A:A, 0)) = "UNPAID"
      ),
      "",
      INDEX(RAW_DATA!V:V, MATCH(A114, RAW_DATA!A:A, 0))
    ),
    ""
  ),
  ""
)</f>
        <v/>
      </c>
      <c r="I114" s="115" t="str">
        <f t="array" ref="I114">IFERROR(
  IF(
    OR(
      INDEX(RAW_DATA!P:P, MATCH(A114, RAW_DATA!A:A, 0)) = "",
      INDEX(RAW_DATA!W:W, MATCH(A114, RAW_DATA!A:A, 0)) = "UNPAID"
    ),
    "",
    INDEX(RAW_DATA!S:S, MATCH(A114, RAW_DATA!A:A, 0))
  ),
  ""
)</f>
        <v/>
      </c>
      <c r="J114" s="116" t="str">
        <f t="array" ref="J114">IFERROR(
  IF(
    INDEX(RAW_DATA!P:P, MATCH(A114, RAW_DATA!A:A, 0)) = "",
    "Not Billed",
    INDEX(RAW_DATA!W:W, MATCH(A114, RAW_DATA!A:A, 0))
  ),
  ""
)</f>
        <v/>
      </c>
      <c r="K114" s="74"/>
      <c r="L114" s="74"/>
      <c r="M114" s="74"/>
      <c r="N114" s="74"/>
    </row>
    <row r="115" spans="1:14" ht="12.75" customHeight="1">
      <c r="A115" s="74" t="str">
        <f t="shared" si="0"/>
        <v>22S-114</v>
      </c>
      <c r="B115" s="74"/>
      <c r="C115" s="74"/>
      <c r="D115" s="74"/>
      <c r="E115" s="74"/>
      <c r="F115" s="74"/>
      <c r="G115" s="76" t="str">
        <f t="array" ref="G115">IFERROR(
  IF(INDEX(RAW_DATA!P:P, MATCH(A115, RAW_DATA!A:A, 0)) = "",
     "",
     INDEX(RAW_DATA!P:P, MATCH(A115, RAW_DATA!A:A, 0))
  ),
  ""
)</f>
        <v/>
      </c>
      <c r="H115" s="114" t="str">
        <f t="array" ref="H115">IFERROR(
  IF(
    ISNUMBER(MATCH(A115, RAW_DATA!A:A, 0)),
    IF(
      OR(
        INDEX(RAW_DATA!P:P, MATCH(A115, RAW_DATA!A:A, 0)) = "",
        INDEX(RAW_DATA!W:W, MATCH(A115, RAW_DATA!A:A, 0)) = "UNPAID"
      ),
      "",
      INDEX(RAW_DATA!V:V, MATCH(A115, RAW_DATA!A:A, 0))
    ),
    ""
  ),
  ""
)</f>
        <v/>
      </c>
      <c r="I115" s="115" t="str">
        <f t="array" ref="I115">IFERROR(
  IF(
    OR(
      INDEX(RAW_DATA!P:P, MATCH(A115, RAW_DATA!A:A, 0)) = "",
      INDEX(RAW_DATA!W:W, MATCH(A115, RAW_DATA!A:A, 0)) = "UNPAID"
    ),
    "",
    INDEX(RAW_DATA!S:S, MATCH(A115, RAW_DATA!A:A, 0))
  ),
  ""
)</f>
        <v/>
      </c>
      <c r="J115" s="116" t="str">
        <f t="array" ref="J115">IFERROR(
  IF(
    INDEX(RAW_DATA!P:P, MATCH(A115, RAW_DATA!A:A, 0)) = "",
    "Not Billed",
    INDEX(RAW_DATA!W:W, MATCH(A115, RAW_DATA!A:A, 0))
  ),
  ""
)</f>
        <v/>
      </c>
      <c r="K115" s="74"/>
      <c r="L115" s="74"/>
      <c r="M115" s="74"/>
      <c r="N115" s="74"/>
    </row>
    <row r="116" spans="1:14" ht="12.75" customHeight="1">
      <c r="A116" s="74" t="str">
        <f t="shared" si="0"/>
        <v>22S-115</v>
      </c>
      <c r="B116" s="74"/>
      <c r="C116" s="74"/>
      <c r="D116" s="74"/>
      <c r="E116" s="74"/>
      <c r="F116" s="74"/>
      <c r="G116" s="76" t="str">
        <f t="array" ref="G116">IFERROR(
  IF(INDEX(RAW_DATA!P:P, MATCH(A116, RAW_DATA!A:A, 0)) = "",
     "",
     INDEX(RAW_DATA!P:P, MATCH(A116, RAW_DATA!A:A, 0))
  ),
  ""
)</f>
        <v/>
      </c>
      <c r="H116" s="114" t="str">
        <f t="array" ref="H116">IFERROR(
  IF(
    ISNUMBER(MATCH(A116, RAW_DATA!A:A, 0)),
    IF(
      OR(
        INDEX(RAW_DATA!P:P, MATCH(A116, RAW_DATA!A:A, 0)) = "",
        INDEX(RAW_DATA!W:W, MATCH(A116, RAW_DATA!A:A, 0)) = "UNPAID"
      ),
      "",
      INDEX(RAW_DATA!V:V, MATCH(A116, RAW_DATA!A:A, 0))
    ),
    ""
  ),
  ""
)</f>
        <v/>
      </c>
      <c r="I116" s="115" t="str">
        <f t="array" ref="I116">IFERROR(
  IF(
    OR(
      INDEX(RAW_DATA!P:P, MATCH(A116, RAW_DATA!A:A, 0)) = "",
      INDEX(RAW_DATA!W:W, MATCH(A116, RAW_DATA!A:A, 0)) = "UNPAID"
    ),
    "",
    INDEX(RAW_DATA!S:S, MATCH(A116, RAW_DATA!A:A, 0))
  ),
  ""
)</f>
        <v/>
      </c>
      <c r="J116" s="116" t="str">
        <f t="array" ref="J116">IFERROR(
  IF(
    INDEX(RAW_DATA!P:P, MATCH(A116, RAW_DATA!A:A, 0)) = "",
    "Not Billed",
    INDEX(RAW_DATA!W:W, MATCH(A116, RAW_DATA!A:A, 0))
  ),
  ""
)</f>
        <v/>
      </c>
      <c r="K116" s="74"/>
      <c r="L116" s="74"/>
      <c r="M116" s="74"/>
      <c r="N116" s="74"/>
    </row>
    <row r="117" spans="1:14" ht="12.75" customHeight="1">
      <c r="A117" s="74" t="str">
        <f t="shared" si="0"/>
        <v>22S-116</v>
      </c>
      <c r="B117" s="74"/>
      <c r="C117" s="74"/>
      <c r="D117" s="74"/>
      <c r="E117" s="74"/>
      <c r="F117" s="74"/>
      <c r="G117" s="76" t="str">
        <f t="array" ref="G117">IFERROR(
  IF(INDEX(RAW_DATA!P:P, MATCH(A117, RAW_DATA!A:A, 0)) = "",
     "",
     INDEX(RAW_DATA!P:P, MATCH(A117, RAW_DATA!A:A, 0))
  ),
  ""
)</f>
        <v/>
      </c>
      <c r="H117" s="114" t="str">
        <f t="array" ref="H117">IFERROR(
  IF(
    ISNUMBER(MATCH(A117, RAW_DATA!A:A, 0)),
    IF(
      OR(
        INDEX(RAW_DATA!P:P, MATCH(A117, RAW_DATA!A:A, 0)) = "",
        INDEX(RAW_DATA!W:W, MATCH(A117, RAW_DATA!A:A, 0)) = "UNPAID"
      ),
      "",
      INDEX(RAW_DATA!V:V, MATCH(A117, RAW_DATA!A:A, 0))
    ),
    ""
  ),
  ""
)</f>
        <v/>
      </c>
      <c r="I117" s="115" t="str">
        <f t="array" ref="I117">IFERROR(
  IF(
    OR(
      INDEX(RAW_DATA!P:P, MATCH(A117, RAW_DATA!A:A, 0)) = "",
      INDEX(RAW_DATA!W:W, MATCH(A117, RAW_DATA!A:A, 0)) = "UNPAID"
    ),
    "",
    INDEX(RAW_DATA!S:S, MATCH(A117, RAW_DATA!A:A, 0))
  ),
  ""
)</f>
        <v/>
      </c>
      <c r="J117" s="116" t="str">
        <f t="array" ref="J117">IFERROR(
  IF(
    INDEX(RAW_DATA!P:P, MATCH(A117, RAW_DATA!A:A, 0)) = "",
    "Not Billed",
    INDEX(RAW_DATA!W:W, MATCH(A117, RAW_DATA!A:A, 0))
  ),
  ""
)</f>
        <v/>
      </c>
      <c r="K117" s="74"/>
      <c r="L117" s="74"/>
      <c r="M117" s="74"/>
      <c r="N117" s="74"/>
    </row>
    <row r="118" spans="1:14" ht="12.75" customHeight="1">
      <c r="A118" s="74" t="str">
        <f t="shared" si="0"/>
        <v>22S-117</v>
      </c>
      <c r="B118" s="74"/>
      <c r="C118" s="74"/>
      <c r="D118" s="74"/>
      <c r="E118" s="74"/>
      <c r="F118" s="74"/>
      <c r="G118" s="76" t="str">
        <f t="array" ref="G118">IFERROR(
  IF(INDEX(RAW_DATA!P:P, MATCH(A118, RAW_DATA!A:A, 0)) = "",
     "",
     INDEX(RAW_DATA!P:P, MATCH(A118, RAW_DATA!A:A, 0))
  ),
  ""
)</f>
        <v/>
      </c>
      <c r="H118" s="114" t="str">
        <f t="array" ref="H118">IFERROR(
  IF(
    ISNUMBER(MATCH(A118, RAW_DATA!A:A, 0)),
    IF(
      OR(
        INDEX(RAW_DATA!P:P, MATCH(A118, RAW_DATA!A:A, 0)) = "",
        INDEX(RAW_DATA!W:W, MATCH(A118, RAW_DATA!A:A, 0)) = "UNPAID"
      ),
      "",
      INDEX(RAW_DATA!V:V, MATCH(A118, RAW_DATA!A:A, 0))
    ),
    ""
  ),
  ""
)</f>
        <v/>
      </c>
      <c r="I118" s="115" t="str">
        <f t="array" ref="I118">IFERROR(
  IF(
    OR(
      INDEX(RAW_DATA!P:P, MATCH(A118, RAW_DATA!A:A, 0)) = "",
      INDEX(RAW_DATA!W:W, MATCH(A118, RAW_DATA!A:A, 0)) = "UNPAID"
    ),
    "",
    INDEX(RAW_DATA!S:S, MATCH(A118, RAW_DATA!A:A, 0))
  ),
  ""
)</f>
        <v/>
      </c>
      <c r="J118" s="116" t="str">
        <f t="array" ref="J118">IFERROR(
  IF(
    INDEX(RAW_DATA!P:P, MATCH(A118, RAW_DATA!A:A, 0)) = "",
    "Not Billed",
    INDEX(RAW_DATA!W:W, MATCH(A118, RAW_DATA!A:A, 0))
  ),
  ""
)</f>
        <v/>
      </c>
      <c r="K118" s="74"/>
      <c r="L118" s="74"/>
      <c r="M118" s="74"/>
      <c r="N118" s="74"/>
    </row>
    <row r="119" spans="1:14" ht="12.75" customHeight="1">
      <c r="A119" s="74" t="str">
        <f t="shared" si="0"/>
        <v>22S-118</v>
      </c>
      <c r="B119" s="74"/>
      <c r="C119" s="74"/>
      <c r="D119" s="74"/>
      <c r="E119" s="74"/>
      <c r="F119" s="74"/>
      <c r="G119" s="76" t="str">
        <f t="array" ref="G119">IFERROR(
  IF(INDEX(RAW_DATA!P:P, MATCH(A119, RAW_DATA!A:A, 0)) = "",
     "",
     INDEX(RAW_DATA!P:P, MATCH(A119, RAW_DATA!A:A, 0))
  ),
  ""
)</f>
        <v/>
      </c>
      <c r="H119" s="114" t="str">
        <f t="array" ref="H119">IFERROR(
  IF(
    ISNUMBER(MATCH(A119, RAW_DATA!A:A, 0)),
    IF(
      OR(
        INDEX(RAW_DATA!P:P, MATCH(A119, RAW_DATA!A:A, 0)) = "",
        INDEX(RAW_DATA!W:W, MATCH(A119, RAW_DATA!A:A, 0)) = "UNPAID"
      ),
      "",
      INDEX(RAW_DATA!V:V, MATCH(A119, RAW_DATA!A:A, 0))
    ),
    ""
  ),
  ""
)</f>
        <v/>
      </c>
      <c r="I119" s="115" t="str">
        <f t="array" ref="I119">IFERROR(
  IF(
    OR(
      INDEX(RAW_DATA!P:P, MATCH(A119, RAW_DATA!A:A, 0)) = "",
      INDEX(RAW_DATA!W:W, MATCH(A119, RAW_DATA!A:A, 0)) = "UNPAID"
    ),
    "",
    INDEX(RAW_DATA!S:S, MATCH(A119, RAW_DATA!A:A, 0))
  ),
  ""
)</f>
        <v/>
      </c>
      <c r="J119" s="116" t="str">
        <f t="array" ref="J119">IFERROR(
  IF(
    INDEX(RAW_DATA!P:P, MATCH(A119, RAW_DATA!A:A, 0)) = "",
    "Not Billed",
    INDEX(RAW_DATA!W:W, MATCH(A119, RAW_DATA!A:A, 0))
  ),
  ""
)</f>
        <v/>
      </c>
      <c r="K119" s="74"/>
      <c r="L119" s="74"/>
      <c r="M119" s="74"/>
      <c r="N119" s="74"/>
    </row>
    <row r="120" spans="1:14" ht="12.75" customHeight="1">
      <c r="A120" s="74" t="str">
        <f t="shared" si="0"/>
        <v>22S-119</v>
      </c>
      <c r="B120" s="74"/>
      <c r="C120" s="74"/>
      <c r="D120" s="74"/>
      <c r="E120" s="74"/>
      <c r="F120" s="74"/>
      <c r="G120" s="76" t="str">
        <f t="array" ref="G120">IFERROR(
  IF(INDEX(RAW_DATA!P:P, MATCH(A120, RAW_DATA!A:A, 0)) = "",
     "",
     INDEX(RAW_DATA!P:P, MATCH(A120, RAW_DATA!A:A, 0))
  ),
  ""
)</f>
        <v/>
      </c>
      <c r="H120" s="114" t="str">
        <f t="array" ref="H120">IFERROR(
  IF(
    ISNUMBER(MATCH(A120, RAW_DATA!A:A, 0)),
    IF(
      OR(
        INDEX(RAW_DATA!P:P, MATCH(A120, RAW_DATA!A:A, 0)) = "",
        INDEX(RAW_DATA!W:W, MATCH(A120, RAW_DATA!A:A, 0)) = "UNPAID"
      ),
      "",
      INDEX(RAW_DATA!V:V, MATCH(A120, RAW_DATA!A:A, 0))
    ),
    ""
  ),
  ""
)</f>
        <v/>
      </c>
      <c r="I120" s="115" t="str">
        <f t="array" ref="I120">IFERROR(
  IF(
    OR(
      INDEX(RAW_DATA!P:P, MATCH(A120, RAW_DATA!A:A, 0)) = "",
      INDEX(RAW_DATA!W:W, MATCH(A120, RAW_DATA!A:A, 0)) = "UNPAID"
    ),
    "",
    INDEX(RAW_DATA!S:S, MATCH(A120, RAW_DATA!A:A, 0))
  ),
  ""
)</f>
        <v/>
      </c>
      <c r="J120" s="116" t="str">
        <f t="array" ref="J120">IFERROR(
  IF(
    INDEX(RAW_DATA!P:P, MATCH(A120, RAW_DATA!A:A, 0)) = "",
    "Not Billed",
    INDEX(RAW_DATA!W:W, MATCH(A120, RAW_DATA!A:A, 0))
  ),
  ""
)</f>
        <v/>
      </c>
      <c r="K120" s="74"/>
      <c r="L120" s="74"/>
      <c r="M120" s="74"/>
      <c r="N120" s="74"/>
    </row>
    <row r="121" spans="1:14" ht="12.75" customHeight="1">
      <c r="A121" s="74" t="str">
        <f t="shared" si="0"/>
        <v>22S-120</v>
      </c>
      <c r="B121" s="74"/>
      <c r="C121" s="74"/>
      <c r="D121" s="74"/>
      <c r="E121" s="74"/>
      <c r="F121" s="74"/>
      <c r="G121" s="76" t="str">
        <f t="array" ref="G121">IFERROR(
  IF(INDEX(RAW_DATA!P:P, MATCH(A121, RAW_DATA!A:A, 0)) = "",
     "",
     INDEX(RAW_DATA!P:P, MATCH(A121, RAW_DATA!A:A, 0))
  ),
  ""
)</f>
        <v/>
      </c>
      <c r="H121" s="114" t="str">
        <f t="array" ref="H121">IFERROR(
  IF(
    ISNUMBER(MATCH(A121, RAW_DATA!A:A, 0)),
    IF(
      OR(
        INDEX(RAW_DATA!P:P, MATCH(A121, RAW_DATA!A:A, 0)) = "",
        INDEX(RAW_DATA!W:W, MATCH(A121, RAW_DATA!A:A, 0)) = "UNPAID"
      ),
      "",
      INDEX(RAW_DATA!V:V, MATCH(A121, RAW_DATA!A:A, 0))
    ),
    ""
  ),
  ""
)</f>
        <v/>
      </c>
      <c r="I121" s="115" t="str">
        <f t="array" ref="I121">IFERROR(
  IF(
    OR(
      INDEX(RAW_DATA!P:P, MATCH(A121, RAW_DATA!A:A, 0)) = "",
      INDEX(RAW_DATA!W:W, MATCH(A121, RAW_DATA!A:A, 0)) = "UNPAID"
    ),
    "",
    INDEX(RAW_DATA!S:S, MATCH(A121, RAW_DATA!A:A, 0))
  ),
  ""
)</f>
        <v/>
      </c>
      <c r="J121" s="116" t="str">
        <f t="array" ref="J121">IFERROR(
  IF(
    INDEX(RAW_DATA!P:P, MATCH(A121, RAW_DATA!A:A, 0)) = "",
    "Not Billed",
    INDEX(RAW_DATA!W:W, MATCH(A121, RAW_DATA!A:A, 0))
  ),
  ""
)</f>
        <v/>
      </c>
      <c r="K121" s="74"/>
      <c r="L121" s="74"/>
      <c r="M121" s="74"/>
      <c r="N121" s="74"/>
    </row>
    <row r="122" spans="1:14" ht="12.75" customHeight="1">
      <c r="A122" s="74" t="str">
        <f t="shared" si="0"/>
        <v>22S-121</v>
      </c>
      <c r="B122" s="74"/>
      <c r="C122" s="74"/>
      <c r="D122" s="74"/>
      <c r="E122" s="74"/>
      <c r="F122" s="74"/>
      <c r="G122" s="76" t="str">
        <f t="array" ref="G122">IFERROR(
  IF(INDEX(RAW_DATA!P:P, MATCH(A122, RAW_DATA!A:A, 0)) = "",
     "",
     INDEX(RAW_DATA!P:P, MATCH(A122, RAW_DATA!A:A, 0))
  ),
  ""
)</f>
        <v/>
      </c>
      <c r="H122" s="114" t="str">
        <f t="array" ref="H122">IFERROR(
  IF(
    ISNUMBER(MATCH(A122, RAW_DATA!A:A, 0)),
    IF(
      OR(
        INDEX(RAW_DATA!P:P, MATCH(A122, RAW_DATA!A:A, 0)) = "",
        INDEX(RAW_DATA!W:W, MATCH(A122, RAW_DATA!A:A, 0)) = "UNPAID"
      ),
      "",
      INDEX(RAW_DATA!V:V, MATCH(A122, RAW_DATA!A:A, 0))
    ),
    ""
  ),
  ""
)</f>
        <v/>
      </c>
      <c r="I122" s="115" t="str">
        <f t="array" ref="I122">IFERROR(
  IF(
    OR(
      INDEX(RAW_DATA!P:P, MATCH(A122, RAW_DATA!A:A, 0)) = "",
      INDEX(RAW_DATA!W:W, MATCH(A122, RAW_DATA!A:A, 0)) = "UNPAID"
    ),
    "",
    INDEX(RAW_DATA!S:S, MATCH(A122, RAW_DATA!A:A, 0))
  ),
  ""
)</f>
        <v/>
      </c>
      <c r="J122" s="116" t="str">
        <f t="array" ref="J122">IFERROR(
  IF(
    INDEX(RAW_DATA!P:P, MATCH(A122, RAW_DATA!A:A, 0)) = "",
    "Not Billed",
    INDEX(RAW_DATA!W:W, MATCH(A122, RAW_DATA!A:A, 0))
  ),
  ""
)</f>
        <v/>
      </c>
      <c r="K122" s="74"/>
      <c r="L122" s="74"/>
      <c r="M122" s="74"/>
      <c r="N122" s="74"/>
    </row>
    <row r="123" spans="1:14" ht="12.75" customHeight="1">
      <c r="A123" s="74" t="str">
        <f t="shared" si="0"/>
        <v>22S-122</v>
      </c>
      <c r="B123" s="74"/>
      <c r="C123" s="74"/>
      <c r="D123" s="74"/>
      <c r="E123" s="74"/>
      <c r="F123" s="74"/>
      <c r="G123" s="76" t="str">
        <f t="array" ref="G123">IFERROR(
  IF(INDEX(RAW_DATA!P:P, MATCH(A123, RAW_DATA!A:A, 0)) = "",
     "",
     INDEX(RAW_DATA!P:P, MATCH(A123, RAW_DATA!A:A, 0))
  ),
  ""
)</f>
        <v/>
      </c>
      <c r="H123" s="114" t="str">
        <f t="array" ref="H123">IFERROR(
  IF(
    ISNUMBER(MATCH(A123, RAW_DATA!A:A, 0)),
    IF(
      OR(
        INDEX(RAW_DATA!P:P, MATCH(A123, RAW_DATA!A:A, 0)) = "",
        INDEX(RAW_DATA!W:W, MATCH(A123, RAW_DATA!A:A, 0)) = "UNPAID"
      ),
      "",
      INDEX(RAW_DATA!V:V, MATCH(A123, RAW_DATA!A:A, 0))
    ),
    ""
  ),
  ""
)</f>
        <v/>
      </c>
      <c r="I123" s="115" t="str">
        <f t="array" ref="I123">IFERROR(
  IF(
    OR(
      INDEX(RAW_DATA!P:P, MATCH(A123, RAW_DATA!A:A, 0)) = "",
      INDEX(RAW_DATA!W:W, MATCH(A123, RAW_DATA!A:A, 0)) = "UNPAID"
    ),
    "",
    INDEX(RAW_DATA!S:S, MATCH(A123, RAW_DATA!A:A, 0))
  ),
  ""
)</f>
        <v/>
      </c>
      <c r="J123" s="116" t="str">
        <f t="array" ref="J123">IFERROR(
  IF(
    INDEX(RAW_DATA!P:P, MATCH(A123, RAW_DATA!A:A, 0)) = "",
    "Not Billed",
    INDEX(RAW_DATA!W:W, MATCH(A123, RAW_DATA!A:A, 0))
  ),
  ""
)</f>
        <v/>
      </c>
      <c r="K123" s="74"/>
      <c r="L123" s="74"/>
      <c r="M123" s="74"/>
      <c r="N123" s="74"/>
    </row>
    <row r="124" spans="1:14" ht="12.75" customHeight="1">
      <c r="A124" s="74" t="str">
        <f t="shared" si="0"/>
        <v>22S-123</v>
      </c>
      <c r="B124" s="74"/>
      <c r="C124" s="74"/>
      <c r="D124" s="74"/>
      <c r="E124" s="74"/>
      <c r="F124" s="74"/>
      <c r="G124" s="76" t="str">
        <f t="array" ref="G124">IFERROR(
  IF(INDEX(RAW_DATA!P:P, MATCH(A124, RAW_DATA!A:A, 0)) = "",
     "",
     INDEX(RAW_DATA!P:P, MATCH(A124, RAW_DATA!A:A, 0))
  ),
  ""
)</f>
        <v/>
      </c>
      <c r="H124" s="114" t="str">
        <f t="array" ref="H124">IFERROR(
  IF(
    ISNUMBER(MATCH(A124, RAW_DATA!A:A, 0)),
    IF(
      OR(
        INDEX(RAW_DATA!P:P, MATCH(A124, RAW_DATA!A:A, 0)) = "",
        INDEX(RAW_DATA!W:W, MATCH(A124, RAW_DATA!A:A, 0)) = "UNPAID"
      ),
      "",
      INDEX(RAW_DATA!V:V, MATCH(A124, RAW_DATA!A:A, 0))
    ),
    ""
  ),
  ""
)</f>
        <v/>
      </c>
      <c r="I124" s="115" t="str">
        <f t="array" ref="I124">IFERROR(
  IF(
    OR(
      INDEX(RAW_DATA!P:P, MATCH(A124, RAW_DATA!A:A, 0)) = "",
      INDEX(RAW_DATA!W:W, MATCH(A124, RAW_DATA!A:A, 0)) = "UNPAID"
    ),
    "",
    INDEX(RAW_DATA!S:S, MATCH(A124, RAW_DATA!A:A, 0))
  ),
  ""
)</f>
        <v/>
      </c>
      <c r="J124" s="116" t="str">
        <f t="array" ref="J124">IFERROR(
  IF(
    INDEX(RAW_DATA!P:P, MATCH(A124, RAW_DATA!A:A, 0)) = "",
    "Not Billed",
    INDEX(RAW_DATA!W:W, MATCH(A124, RAW_DATA!A:A, 0))
  ),
  ""
)</f>
        <v/>
      </c>
      <c r="K124" s="74"/>
      <c r="L124" s="74"/>
      <c r="M124" s="74"/>
      <c r="N124" s="74"/>
    </row>
    <row r="125" spans="1:14" ht="12.75" customHeight="1">
      <c r="A125" s="74" t="str">
        <f t="shared" si="0"/>
        <v>22S-124</v>
      </c>
      <c r="B125" s="74"/>
      <c r="C125" s="74"/>
      <c r="D125" s="74"/>
      <c r="E125" s="74"/>
      <c r="F125" s="74"/>
      <c r="G125" s="76" t="str">
        <f t="array" ref="G125">IFERROR(
  IF(INDEX(RAW_DATA!P:P, MATCH(A125, RAW_DATA!A:A, 0)) = "",
     "",
     INDEX(RAW_DATA!P:P, MATCH(A125, RAW_DATA!A:A, 0))
  ),
  ""
)</f>
        <v/>
      </c>
      <c r="H125" s="114" t="str">
        <f t="array" ref="H125">IFERROR(
  IF(
    ISNUMBER(MATCH(A125, RAW_DATA!A:A, 0)),
    IF(
      OR(
        INDEX(RAW_DATA!P:P, MATCH(A125, RAW_DATA!A:A, 0)) = "",
        INDEX(RAW_DATA!W:W, MATCH(A125, RAW_DATA!A:A, 0)) = "UNPAID"
      ),
      "",
      INDEX(RAW_DATA!V:V, MATCH(A125, RAW_DATA!A:A, 0))
    ),
    ""
  ),
  ""
)</f>
        <v/>
      </c>
      <c r="I125" s="115" t="str">
        <f t="array" ref="I125">IFERROR(
  IF(
    OR(
      INDEX(RAW_DATA!P:P, MATCH(A125, RAW_DATA!A:A, 0)) = "",
      INDEX(RAW_DATA!W:W, MATCH(A125, RAW_DATA!A:A, 0)) = "UNPAID"
    ),
    "",
    INDEX(RAW_DATA!S:S, MATCH(A125, RAW_DATA!A:A, 0))
  ),
  ""
)</f>
        <v/>
      </c>
      <c r="J125" s="116" t="str">
        <f t="array" ref="J125">IFERROR(
  IF(
    INDEX(RAW_DATA!P:P, MATCH(A125, RAW_DATA!A:A, 0)) = "",
    "Not Billed",
    INDEX(RAW_DATA!W:W, MATCH(A125, RAW_DATA!A:A, 0))
  ),
  ""
)</f>
        <v/>
      </c>
      <c r="K125" s="74"/>
      <c r="L125" s="74"/>
      <c r="M125" s="74"/>
      <c r="N125" s="74"/>
    </row>
    <row r="126" spans="1:14" ht="12.75" customHeight="1">
      <c r="A126" s="74" t="str">
        <f t="shared" si="0"/>
        <v>22S-125</v>
      </c>
      <c r="B126" s="74"/>
      <c r="C126" s="74"/>
      <c r="D126" s="74"/>
      <c r="E126" s="74"/>
      <c r="F126" s="74"/>
      <c r="G126" s="76" t="str">
        <f t="array" ref="G126">IFERROR(
  IF(INDEX(RAW_DATA!P:P, MATCH(A126, RAW_DATA!A:A, 0)) = "",
     "",
     INDEX(RAW_DATA!P:P, MATCH(A126, RAW_DATA!A:A, 0))
  ),
  ""
)</f>
        <v/>
      </c>
      <c r="H126" s="114" t="str">
        <f t="array" ref="H126">IFERROR(
  IF(
    ISNUMBER(MATCH(A126, RAW_DATA!A:A, 0)),
    IF(
      OR(
        INDEX(RAW_DATA!P:P, MATCH(A126, RAW_DATA!A:A, 0)) = "",
        INDEX(RAW_DATA!W:W, MATCH(A126, RAW_DATA!A:A, 0)) = "UNPAID"
      ),
      "",
      INDEX(RAW_DATA!V:V, MATCH(A126, RAW_DATA!A:A, 0))
    ),
    ""
  ),
  ""
)</f>
        <v/>
      </c>
      <c r="I126" s="115" t="str">
        <f t="array" ref="I126">IFERROR(
  IF(
    OR(
      INDEX(RAW_DATA!P:P, MATCH(A126, RAW_DATA!A:A, 0)) = "",
      INDEX(RAW_DATA!W:W, MATCH(A126, RAW_DATA!A:A, 0)) = "UNPAID"
    ),
    "",
    INDEX(RAW_DATA!S:S, MATCH(A126, RAW_DATA!A:A, 0))
  ),
  ""
)</f>
        <v/>
      </c>
      <c r="J126" s="116" t="str">
        <f t="array" ref="J126">IFERROR(
  IF(
    INDEX(RAW_DATA!P:P, MATCH(A126, RAW_DATA!A:A, 0)) = "",
    "Not Billed",
    INDEX(RAW_DATA!W:W, MATCH(A126, RAW_DATA!A:A, 0))
  ),
  ""
)</f>
        <v/>
      </c>
      <c r="K126" s="74"/>
      <c r="L126" s="74"/>
      <c r="M126" s="74"/>
      <c r="N126" s="74"/>
    </row>
    <row r="127" spans="1:14" ht="12.75" customHeight="1">
      <c r="A127" s="74" t="str">
        <f t="shared" si="0"/>
        <v>22S-126</v>
      </c>
      <c r="B127" s="74"/>
      <c r="C127" s="74"/>
      <c r="D127" s="74"/>
      <c r="E127" s="74"/>
      <c r="F127" s="74"/>
      <c r="G127" s="76" t="str">
        <f t="array" ref="G127">IFERROR(
  IF(INDEX(RAW_DATA!P:P, MATCH(A127, RAW_DATA!A:A, 0)) = "",
     "",
     INDEX(RAW_DATA!P:P, MATCH(A127, RAW_DATA!A:A, 0))
  ),
  ""
)</f>
        <v/>
      </c>
      <c r="H127" s="114" t="str">
        <f t="array" ref="H127">IFERROR(
  IF(
    ISNUMBER(MATCH(A127, RAW_DATA!A:A, 0)),
    IF(
      OR(
        INDEX(RAW_DATA!P:P, MATCH(A127, RAW_DATA!A:A, 0)) = "",
        INDEX(RAW_DATA!W:W, MATCH(A127, RAW_DATA!A:A, 0)) = "UNPAID"
      ),
      "",
      INDEX(RAW_DATA!V:V, MATCH(A127, RAW_DATA!A:A, 0))
    ),
    ""
  ),
  ""
)</f>
        <v/>
      </c>
      <c r="I127" s="115" t="str">
        <f t="array" ref="I127">IFERROR(
  IF(
    OR(
      INDEX(RAW_DATA!P:P, MATCH(A127, RAW_DATA!A:A, 0)) = "",
      INDEX(RAW_DATA!W:W, MATCH(A127, RAW_DATA!A:A, 0)) = "UNPAID"
    ),
    "",
    INDEX(RAW_DATA!S:S, MATCH(A127, RAW_DATA!A:A, 0))
  ),
  ""
)</f>
        <v/>
      </c>
      <c r="J127" s="116" t="str">
        <f t="array" ref="J127">IFERROR(
  IF(
    INDEX(RAW_DATA!P:P, MATCH(A127, RAW_DATA!A:A, 0)) = "",
    "Not Billed",
    INDEX(RAW_DATA!W:W, MATCH(A127, RAW_DATA!A:A, 0))
  ),
  ""
)</f>
        <v/>
      </c>
      <c r="K127" s="74"/>
      <c r="L127" s="74"/>
      <c r="M127" s="74"/>
      <c r="N127" s="74"/>
    </row>
    <row r="128" spans="1:14" ht="12.75" customHeight="1">
      <c r="A128" s="74" t="str">
        <f t="shared" si="0"/>
        <v>22S-127</v>
      </c>
      <c r="B128" s="74"/>
      <c r="C128" s="74"/>
      <c r="D128" s="74"/>
      <c r="E128" s="74"/>
      <c r="F128" s="74"/>
      <c r="G128" s="76" t="str">
        <f t="array" ref="G128">IFERROR(
  IF(INDEX(RAW_DATA!P:P, MATCH(A128, RAW_DATA!A:A, 0)) = "",
     "",
     INDEX(RAW_DATA!P:P, MATCH(A128, RAW_DATA!A:A, 0))
  ),
  ""
)</f>
        <v/>
      </c>
      <c r="H128" s="114" t="str">
        <f t="array" ref="H128">IFERROR(
  IF(
    ISNUMBER(MATCH(A128, RAW_DATA!A:A, 0)),
    IF(
      OR(
        INDEX(RAW_DATA!P:P, MATCH(A128, RAW_DATA!A:A, 0)) = "",
        INDEX(RAW_DATA!W:W, MATCH(A128, RAW_DATA!A:A, 0)) = "UNPAID"
      ),
      "",
      INDEX(RAW_DATA!V:V, MATCH(A128, RAW_DATA!A:A, 0))
    ),
    ""
  ),
  ""
)</f>
        <v/>
      </c>
      <c r="I128" s="115" t="str">
        <f t="array" ref="I128">IFERROR(
  IF(
    OR(
      INDEX(RAW_DATA!P:P, MATCH(A128, RAW_DATA!A:A, 0)) = "",
      INDEX(RAW_DATA!W:W, MATCH(A128, RAW_DATA!A:A, 0)) = "UNPAID"
    ),
    "",
    INDEX(RAW_DATA!S:S, MATCH(A128, RAW_DATA!A:A, 0))
  ),
  ""
)</f>
        <v/>
      </c>
      <c r="J128" s="116" t="str">
        <f t="array" ref="J128">IFERROR(
  IF(
    INDEX(RAW_DATA!P:P, MATCH(A128, RAW_DATA!A:A, 0)) = "",
    "Not Billed",
    INDEX(RAW_DATA!W:W, MATCH(A128, RAW_DATA!A:A, 0))
  ),
  ""
)</f>
        <v/>
      </c>
      <c r="K128" s="74"/>
      <c r="L128" s="74"/>
      <c r="M128" s="74"/>
      <c r="N128" s="74"/>
    </row>
    <row r="129" spans="1:14" ht="12.75" customHeight="1">
      <c r="A129" s="74" t="str">
        <f t="shared" si="0"/>
        <v>22S-128</v>
      </c>
      <c r="B129" s="74"/>
      <c r="C129" s="74"/>
      <c r="D129" s="74"/>
      <c r="E129" s="74"/>
      <c r="F129" s="74"/>
      <c r="G129" s="76" t="str">
        <f t="array" ref="G129">IFERROR(
  IF(INDEX(RAW_DATA!P:P, MATCH(A129, RAW_DATA!A:A, 0)) = "",
     "",
     INDEX(RAW_DATA!P:P, MATCH(A129, RAW_DATA!A:A, 0))
  ),
  ""
)</f>
        <v/>
      </c>
      <c r="H129" s="114" t="str">
        <f t="array" ref="H129">IFERROR(
  IF(
    ISNUMBER(MATCH(A129, RAW_DATA!A:A, 0)),
    IF(
      OR(
        INDEX(RAW_DATA!P:P, MATCH(A129, RAW_DATA!A:A, 0)) = "",
        INDEX(RAW_DATA!W:W, MATCH(A129, RAW_DATA!A:A, 0)) = "UNPAID"
      ),
      "",
      INDEX(RAW_DATA!V:V, MATCH(A129, RAW_DATA!A:A, 0))
    ),
    ""
  ),
  ""
)</f>
        <v/>
      </c>
      <c r="I129" s="115" t="str">
        <f t="array" ref="I129">IFERROR(
  IF(
    OR(
      INDEX(RAW_DATA!P:P, MATCH(A129, RAW_DATA!A:A, 0)) = "",
      INDEX(RAW_DATA!W:W, MATCH(A129, RAW_DATA!A:A, 0)) = "UNPAID"
    ),
    "",
    INDEX(RAW_DATA!S:S, MATCH(A129, RAW_DATA!A:A, 0))
  ),
  ""
)</f>
        <v/>
      </c>
      <c r="J129" s="116" t="str">
        <f t="array" ref="J129">IFERROR(
  IF(
    INDEX(RAW_DATA!P:P, MATCH(A129, RAW_DATA!A:A, 0)) = "",
    "Not Billed",
    INDEX(RAW_DATA!W:W, MATCH(A129, RAW_DATA!A:A, 0))
  ),
  ""
)</f>
        <v/>
      </c>
      <c r="K129" s="74"/>
      <c r="L129" s="74"/>
      <c r="M129" s="74"/>
      <c r="N129" s="74"/>
    </row>
    <row r="130" spans="1:14" ht="12.75" customHeight="1">
      <c r="A130" s="74" t="str">
        <f t="shared" si="0"/>
        <v>22S-129</v>
      </c>
      <c r="B130" s="74"/>
      <c r="C130" s="74"/>
      <c r="D130" s="74"/>
      <c r="E130" s="74"/>
      <c r="F130" s="74"/>
      <c r="G130" s="76" t="str">
        <f t="array" ref="G130">IFERROR(
  IF(INDEX(RAW_DATA!P:P, MATCH(A130, RAW_DATA!A:A, 0)) = "",
     "",
     INDEX(RAW_DATA!P:P, MATCH(A130, RAW_DATA!A:A, 0))
  ),
  ""
)</f>
        <v/>
      </c>
      <c r="H130" s="114" t="str">
        <f t="array" ref="H130">IFERROR(
  IF(
    ISNUMBER(MATCH(A130, RAW_DATA!A:A, 0)),
    IF(
      OR(
        INDEX(RAW_DATA!P:P, MATCH(A130, RAW_DATA!A:A, 0)) = "",
        INDEX(RAW_DATA!W:W, MATCH(A130, RAW_DATA!A:A, 0)) = "UNPAID"
      ),
      "",
      INDEX(RAW_DATA!V:V, MATCH(A130, RAW_DATA!A:A, 0))
    ),
    ""
  ),
  ""
)</f>
        <v/>
      </c>
      <c r="I130" s="115" t="str">
        <f t="array" ref="I130">IFERROR(
  IF(
    OR(
      INDEX(RAW_DATA!P:P, MATCH(A130, RAW_DATA!A:A, 0)) = "",
      INDEX(RAW_DATA!W:W, MATCH(A130, RAW_DATA!A:A, 0)) = "UNPAID"
    ),
    "",
    INDEX(RAW_DATA!S:S, MATCH(A130, RAW_DATA!A:A, 0))
  ),
  ""
)</f>
        <v/>
      </c>
      <c r="J130" s="116" t="str">
        <f t="array" ref="J130">IFERROR(
  IF(
    INDEX(RAW_DATA!P:P, MATCH(A130, RAW_DATA!A:A, 0)) = "",
    "Not Billed",
    INDEX(RAW_DATA!W:W, MATCH(A130, RAW_DATA!A:A, 0))
  ),
  ""
)</f>
        <v/>
      </c>
      <c r="K130" s="74"/>
      <c r="L130" s="74"/>
      <c r="M130" s="74"/>
      <c r="N130" s="74"/>
    </row>
    <row r="131" spans="1:14" ht="12.75" customHeight="1">
      <c r="A131" s="74" t="str">
        <f t="shared" si="0"/>
        <v>22S-130</v>
      </c>
      <c r="B131" s="74"/>
      <c r="C131" s="74"/>
      <c r="D131" s="74"/>
      <c r="E131" s="74"/>
      <c r="F131" s="74"/>
      <c r="G131" s="76" t="str">
        <f t="array" ref="G131">IFERROR(
  IF(INDEX(RAW_DATA!P:P, MATCH(A131, RAW_DATA!A:A, 0)) = "",
     "",
     INDEX(RAW_DATA!P:P, MATCH(A131, RAW_DATA!A:A, 0))
  ),
  ""
)</f>
        <v/>
      </c>
      <c r="H131" s="114" t="str">
        <f t="array" ref="H131">IFERROR(
  IF(
    ISNUMBER(MATCH(A131, RAW_DATA!A:A, 0)),
    IF(
      OR(
        INDEX(RAW_DATA!P:P, MATCH(A131, RAW_DATA!A:A, 0)) = "",
        INDEX(RAW_DATA!W:W, MATCH(A131, RAW_DATA!A:A, 0)) = "UNPAID"
      ),
      "",
      INDEX(RAW_DATA!V:V, MATCH(A131, RAW_DATA!A:A, 0))
    ),
    ""
  ),
  ""
)</f>
        <v/>
      </c>
      <c r="I131" s="115" t="str">
        <f t="array" ref="I131">IFERROR(
  IF(
    OR(
      INDEX(RAW_DATA!P:P, MATCH(A131, RAW_DATA!A:A, 0)) = "",
      INDEX(RAW_DATA!W:W, MATCH(A131, RAW_DATA!A:A, 0)) = "UNPAID"
    ),
    "",
    INDEX(RAW_DATA!S:S, MATCH(A131, RAW_DATA!A:A, 0))
  ),
  ""
)</f>
        <v/>
      </c>
      <c r="J131" s="116" t="str">
        <f t="array" ref="J131">IFERROR(
  IF(
    INDEX(RAW_DATA!P:P, MATCH(A131, RAW_DATA!A:A, 0)) = "",
    "Not Billed",
    INDEX(RAW_DATA!W:W, MATCH(A131, RAW_DATA!A:A, 0))
  ),
  ""
)</f>
        <v/>
      </c>
      <c r="K131" s="74"/>
      <c r="L131" s="74"/>
      <c r="M131" s="74"/>
      <c r="N131" s="74"/>
    </row>
    <row r="132" spans="1:14" ht="12.75" customHeight="1">
      <c r="A132" s="74" t="str">
        <f t="shared" si="0"/>
        <v>22S-131</v>
      </c>
      <c r="B132" s="74"/>
      <c r="C132" s="74"/>
      <c r="D132" s="74"/>
      <c r="E132" s="74"/>
      <c r="F132" s="74"/>
      <c r="G132" s="76" t="str">
        <f t="array" ref="G132">IFERROR(
  IF(INDEX(RAW_DATA!P:P, MATCH(A132, RAW_DATA!A:A, 0)) = "",
     "",
     INDEX(RAW_DATA!P:P, MATCH(A132, RAW_DATA!A:A, 0))
  ),
  ""
)</f>
        <v/>
      </c>
      <c r="H132" s="114" t="str">
        <f t="array" ref="H132">IFERROR(
  IF(
    ISNUMBER(MATCH(A132, RAW_DATA!A:A, 0)),
    IF(
      OR(
        INDEX(RAW_DATA!P:P, MATCH(A132, RAW_DATA!A:A, 0)) = "",
        INDEX(RAW_DATA!W:W, MATCH(A132, RAW_DATA!A:A, 0)) = "UNPAID"
      ),
      "",
      INDEX(RAW_DATA!V:V, MATCH(A132, RAW_DATA!A:A, 0))
    ),
    ""
  ),
  ""
)</f>
        <v/>
      </c>
      <c r="I132" s="115" t="str">
        <f t="array" ref="I132">IFERROR(
  IF(
    OR(
      INDEX(RAW_DATA!P:P, MATCH(A132, RAW_DATA!A:A, 0)) = "",
      INDEX(RAW_DATA!W:W, MATCH(A132, RAW_DATA!A:A, 0)) = "UNPAID"
    ),
    "",
    INDEX(RAW_DATA!S:S, MATCH(A132, RAW_DATA!A:A, 0))
  ),
  ""
)</f>
        <v/>
      </c>
      <c r="J132" s="116" t="str">
        <f t="array" ref="J132">IFERROR(
  IF(
    INDEX(RAW_DATA!P:P, MATCH(A132, RAW_DATA!A:A, 0)) = "",
    "Not Billed",
    INDEX(RAW_DATA!W:W, MATCH(A132, RAW_DATA!A:A, 0))
  ),
  ""
)</f>
        <v/>
      </c>
      <c r="K132" s="74"/>
      <c r="L132" s="74"/>
      <c r="M132" s="74"/>
      <c r="N132" s="74"/>
    </row>
    <row r="133" spans="1:14" ht="12.75" customHeight="1">
      <c r="A133" s="74" t="str">
        <f t="shared" si="0"/>
        <v>22S-132</v>
      </c>
      <c r="B133" s="74"/>
      <c r="C133" s="74"/>
      <c r="D133" s="74"/>
      <c r="E133" s="74"/>
      <c r="F133" s="74"/>
      <c r="G133" s="76" t="str">
        <f t="array" ref="G133">IFERROR(
  IF(INDEX(RAW_DATA!P:P, MATCH(A133, RAW_DATA!A:A, 0)) = "",
     "",
     INDEX(RAW_DATA!P:P, MATCH(A133, RAW_DATA!A:A, 0))
  ),
  ""
)</f>
        <v/>
      </c>
      <c r="H133" s="114" t="str">
        <f t="array" ref="H133">IFERROR(
  IF(
    ISNUMBER(MATCH(A133, RAW_DATA!A:A, 0)),
    IF(
      OR(
        INDEX(RAW_DATA!P:P, MATCH(A133, RAW_DATA!A:A, 0)) = "",
        INDEX(RAW_DATA!W:W, MATCH(A133, RAW_DATA!A:A, 0)) = "UNPAID"
      ),
      "",
      INDEX(RAW_DATA!V:V, MATCH(A133, RAW_DATA!A:A, 0))
    ),
    ""
  ),
  ""
)</f>
        <v/>
      </c>
      <c r="I133" s="115" t="str">
        <f t="array" ref="I133">IFERROR(
  IF(
    OR(
      INDEX(RAW_DATA!P:P, MATCH(A133, RAW_DATA!A:A, 0)) = "",
      INDEX(RAW_DATA!W:W, MATCH(A133, RAW_DATA!A:A, 0)) = "UNPAID"
    ),
    "",
    INDEX(RAW_DATA!S:S, MATCH(A133, RAW_DATA!A:A, 0))
  ),
  ""
)</f>
        <v/>
      </c>
      <c r="J133" s="116" t="str">
        <f t="array" ref="J133">IFERROR(
  IF(
    INDEX(RAW_DATA!P:P, MATCH(A133, RAW_DATA!A:A, 0)) = "",
    "Not Billed",
    INDEX(RAW_DATA!W:W, MATCH(A133, RAW_DATA!A:A, 0))
  ),
  ""
)</f>
        <v/>
      </c>
      <c r="K133" s="74"/>
      <c r="L133" s="74"/>
      <c r="M133" s="74"/>
      <c r="N133" s="74"/>
    </row>
    <row r="134" spans="1:14" ht="12.75" customHeight="1">
      <c r="A134" s="74" t="str">
        <f t="shared" si="0"/>
        <v>22S-133</v>
      </c>
      <c r="B134" s="74"/>
      <c r="C134" s="74"/>
      <c r="D134" s="74"/>
      <c r="E134" s="74"/>
      <c r="F134" s="74"/>
      <c r="G134" s="76" t="str">
        <f t="array" ref="G134">IFERROR(
  IF(INDEX(RAW_DATA!P:P, MATCH(A134, RAW_DATA!A:A, 0)) = "",
     "",
     INDEX(RAW_DATA!P:P, MATCH(A134, RAW_DATA!A:A, 0))
  ),
  ""
)</f>
        <v/>
      </c>
      <c r="H134" s="114" t="str">
        <f t="array" ref="H134">IFERROR(
  IF(
    ISNUMBER(MATCH(A134, RAW_DATA!A:A, 0)),
    IF(
      OR(
        INDEX(RAW_DATA!P:P, MATCH(A134, RAW_DATA!A:A, 0)) = "",
        INDEX(RAW_DATA!W:W, MATCH(A134, RAW_DATA!A:A, 0)) = "UNPAID"
      ),
      "",
      INDEX(RAW_DATA!V:V, MATCH(A134, RAW_DATA!A:A, 0))
    ),
    ""
  ),
  ""
)</f>
        <v/>
      </c>
      <c r="I134" s="115" t="str">
        <f t="array" ref="I134">IFERROR(
  IF(
    OR(
      INDEX(RAW_DATA!P:P, MATCH(A134, RAW_DATA!A:A, 0)) = "",
      INDEX(RAW_DATA!W:W, MATCH(A134, RAW_DATA!A:A, 0)) = "UNPAID"
    ),
    "",
    INDEX(RAW_DATA!S:S, MATCH(A134, RAW_DATA!A:A, 0))
  ),
  ""
)</f>
        <v/>
      </c>
      <c r="J134" s="116" t="str">
        <f t="array" ref="J134">IFERROR(
  IF(
    INDEX(RAW_DATA!P:P, MATCH(A134, RAW_DATA!A:A, 0)) = "",
    "Not Billed",
    INDEX(RAW_DATA!W:W, MATCH(A134, RAW_DATA!A:A, 0))
  ),
  ""
)</f>
        <v/>
      </c>
      <c r="K134" s="74"/>
      <c r="L134" s="74"/>
      <c r="M134" s="74"/>
      <c r="N134" s="74"/>
    </row>
    <row r="135" spans="1:14" ht="12.75" customHeight="1">
      <c r="A135" s="74" t="str">
        <f t="shared" si="0"/>
        <v>22S-134</v>
      </c>
      <c r="B135" s="74"/>
      <c r="C135" s="74"/>
      <c r="D135" s="74"/>
      <c r="E135" s="74"/>
      <c r="F135" s="74"/>
      <c r="G135" s="76" t="str">
        <f t="array" ref="G135">IFERROR(
  IF(INDEX(RAW_DATA!P:P, MATCH(A135, RAW_DATA!A:A, 0)) = "",
     "",
     INDEX(RAW_DATA!P:P, MATCH(A135, RAW_DATA!A:A, 0))
  ),
  ""
)</f>
        <v/>
      </c>
      <c r="H135" s="114" t="str">
        <f t="array" ref="H135">IFERROR(
  IF(
    ISNUMBER(MATCH(A135, RAW_DATA!A:A, 0)),
    IF(
      OR(
        INDEX(RAW_DATA!P:P, MATCH(A135, RAW_DATA!A:A, 0)) = "",
        INDEX(RAW_DATA!W:W, MATCH(A135, RAW_DATA!A:A, 0)) = "UNPAID"
      ),
      "",
      INDEX(RAW_DATA!V:V, MATCH(A135, RAW_DATA!A:A, 0))
    ),
    ""
  ),
  ""
)</f>
        <v/>
      </c>
      <c r="I135" s="115" t="str">
        <f t="array" ref="I135">IFERROR(
  IF(
    OR(
      INDEX(RAW_DATA!P:P, MATCH(A135, RAW_DATA!A:A, 0)) = "",
      INDEX(RAW_DATA!W:W, MATCH(A135, RAW_DATA!A:A, 0)) = "UNPAID"
    ),
    "",
    INDEX(RAW_DATA!S:S, MATCH(A135, RAW_DATA!A:A, 0))
  ),
  ""
)</f>
        <v/>
      </c>
      <c r="J135" s="116" t="str">
        <f t="array" ref="J135">IFERROR(
  IF(
    INDEX(RAW_DATA!P:P, MATCH(A135, RAW_DATA!A:A, 0)) = "",
    "Not Billed",
    INDEX(RAW_DATA!W:W, MATCH(A135, RAW_DATA!A:A, 0))
  ),
  ""
)</f>
        <v/>
      </c>
      <c r="K135" s="74"/>
      <c r="L135" s="74"/>
      <c r="M135" s="74"/>
      <c r="N135" s="74"/>
    </row>
    <row r="136" spans="1:14" ht="12.75" customHeight="1">
      <c r="A136" s="74" t="str">
        <f t="shared" si="0"/>
        <v>22S-135</v>
      </c>
      <c r="B136" s="74"/>
      <c r="C136" s="74"/>
      <c r="D136" s="74"/>
      <c r="E136" s="74"/>
      <c r="F136" s="74"/>
      <c r="G136" s="76" t="str">
        <f t="array" ref="G136">IFERROR(
  IF(INDEX(RAW_DATA!P:P, MATCH(A136, RAW_DATA!A:A, 0)) = "",
     "",
     INDEX(RAW_DATA!P:P, MATCH(A136, RAW_DATA!A:A, 0))
  ),
  ""
)</f>
        <v/>
      </c>
      <c r="H136" s="114" t="str">
        <f t="array" ref="H136">IFERROR(
  IF(
    ISNUMBER(MATCH(A136, RAW_DATA!A:A, 0)),
    IF(
      OR(
        INDEX(RAW_DATA!P:P, MATCH(A136, RAW_DATA!A:A, 0)) = "",
        INDEX(RAW_DATA!W:W, MATCH(A136, RAW_DATA!A:A, 0)) = "UNPAID"
      ),
      "",
      INDEX(RAW_DATA!V:V, MATCH(A136, RAW_DATA!A:A, 0))
    ),
    ""
  ),
  ""
)</f>
        <v/>
      </c>
      <c r="I136" s="115" t="str">
        <f t="array" ref="I136">IFERROR(
  IF(
    OR(
      INDEX(RAW_DATA!P:P, MATCH(A136, RAW_DATA!A:A, 0)) = "",
      INDEX(RAW_DATA!W:W, MATCH(A136, RAW_DATA!A:A, 0)) = "UNPAID"
    ),
    "",
    INDEX(RAW_DATA!S:S, MATCH(A136, RAW_DATA!A:A, 0))
  ),
  ""
)</f>
        <v/>
      </c>
      <c r="J136" s="116" t="str">
        <f t="array" ref="J136">IFERROR(
  IF(
    INDEX(RAW_DATA!P:P, MATCH(A136, RAW_DATA!A:A, 0)) = "",
    "Not Billed",
    INDEX(RAW_DATA!W:W, MATCH(A136, RAW_DATA!A:A, 0))
  ),
  ""
)</f>
        <v/>
      </c>
      <c r="K136" s="74"/>
      <c r="L136" s="74"/>
      <c r="M136" s="74"/>
      <c r="N136" s="74"/>
    </row>
    <row r="137" spans="1:14" ht="12.75" customHeight="1">
      <c r="A137" s="74" t="str">
        <f t="shared" si="0"/>
        <v>22S-136</v>
      </c>
      <c r="B137" s="74"/>
      <c r="C137" s="74"/>
      <c r="D137" s="74"/>
      <c r="E137" s="74"/>
      <c r="F137" s="74"/>
      <c r="G137" s="76" t="str">
        <f t="array" ref="G137">IFERROR(
  IF(INDEX(RAW_DATA!P:P, MATCH(A137, RAW_DATA!A:A, 0)) = "",
     "",
     INDEX(RAW_DATA!P:P, MATCH(A137, RAW_DATA!A:A, 0))
  ),
  ""
)</f>
        <v/>
      </c>
      <c r="H137" s="114" t="str">
        <f t="array" ref="H137">IFERROR(
  IF(
    ISNUMBER(MATCH(A137, RAW_DATA!A:A, 0)),
    IF(
      OR(
        INDEX(RAW_DATA!P:P, MATCH(A137, RAW_DATA!A:A, 0)) = "",
        INDEX(RAW_DATA!W:W, MATCH(A137, RAW_DATA!A:A, 0)) = "UNPAID"
      ),
      "",
      INDEX(RAW_DATA!V:V, MATCH(A137, RAW_DATA!A:A, 0))
    ),
    ""
  ),
  ""
)</f>
        <v/>
      </c>
      <c r="I137" s="115" t="str">
        <f t="array" ref="I137">IFERROR(
  IF(
    OR(
      INDEX(RAW_DATA!P:P, MATCH(A137, RAW_DATA!A:A, 0)) = "",
      INDEX(RAW_DATA!W:W, MATCH(A137, RAW_DATA!A:A, 0)) = "UNPAID"
    ),
    "",
    INDEX(RAW_DATA!S:S, MATCH(A137, RAW_DATA!A:A, 0))
  ),
  ""
)</f>
        <v/>
      </c>
      <c r="J137" s="116" t="str">
        <f t="array" ref="J137">IFERROR(
  IF(
    INDEX(RAW_DATA!P:P, MATCH(A137, RAW_DATA!A:A, 0)) = "",
    "Not Billed",
    INDEX(RAW_DATA!W:W, MATCH(A137, RAW_DATA!A:A, 0))
  ),
  ""
)</f>
        <v/>
      </c>
      <c r="K137" s="74"/>
      <c r="L137" s="74"/>
      <c r="M137" s="74"/>
      <c r="N137" s="74"/>
    </row>
    <row r="138" spans="1:14" ht="12.75" customHeight="1">
      <c r="A138" s="74" t="str">
        <f t="shared" si="0"/>
        <v>22S-137</v>
      </c>
      <c r="B138" s="74"/>
      <c r="C138" s="74"/>
      <c r="D138" s="74"/>
      <c r="E138" s="74"/>
      <c r="F138" s="74"/>
      <c r="G138" s="76" t="str">
        <f t="array" ref="G138">IFERROR(
  IF(INDEX(RAW_DATA!P:P, MATCH(A138, RAW_DATA!A:A, 0)) = "",
     "",
     INDEX(RAW_DATA!P:P, MATCH(A138, RAW_DATA!A:A, 0))
  ),
  ""
)</f>
        <v/>
      </c>
      <c r="H138" s="114" t="str">
        <f t="array" ref="H138">IFERROR(
  IF(
    ISNUMBER(MATCH(A138, RAW_DATA!A:A, 0)),
    IF(
      OR(
        INDEX(RAW_DATA!P:P, MATCH(A138, RAW_DATA!A:A, 0)) = "",
        INDEX(RAW_DATA!W:W, MATCH(A138, RAW_DATA!A:A, 0)) = "UNPAID"
      ),
      "",
      INDEX(RAW_DATA!V:V, MATCH(A138, RAW_DATA!A:A, 0))
    ),
    ""
  ),
  ""
)</f>
        <v/>
      </c>
      <c r="I138" s="115" t="str">
        <f t="array" ref="I138">IFERROR(
  IF(
    OR(
      INDEX(RAW_DATA!P:P, MATCH(A138, RAW_DATA!A:A, 0)) = "",
      INDEX(RAW_DATA!W:W, MATCH(A138, RAW_DATA!A:A, 0)) = "UNPAID"
    ),
    "",
    INDEX(RAW_DATA!S:S, MATCH(A138, RAW_DATA!A:A, 0))
  ),
  ""
)</f>
        <v/>
      </c>
      <c r="J138" s="116" t="str">
        <f t="array" ref="J138">IFERROR(
  IF(
    INDEX(RAW_DATA!P:P, MATCH(A138, RAW_DATA!A:A, 0)) = "",
    "Not Billed",
    INDEX(RAW_DATA!W:W, MATCH(A138, RAW_DATA!A:A, 0))
  ),
  ""
)</f>
        <v/>
      </c>
      <c r="K138" s="74"/>
      <c r="L138" s="74"/>
      <c r="M138" s="74"/>
      <c r="N138" s="74"/>
    </row>
    <row r="139" spans="1:14" ht="12.75" customHeight="1">
      <c r="A139" s="74" t="str">
        <f t="shared" si="0"/>
        <v>22S-138</v>
      </c>
      <c r="B139" s="74"/>
      <c r="C139" s="74"/>
      <c r="D139" s="74"/>
      <c r="E139" s="74"/>
      <c r="F139" s="74"/>
      <c r="G139" s="76" t="str">
        <f t="array" ref="G139">IFERROR(
  IF(INDEX(RAW_DATA!P:P, MATCH(A139, RAW_DATA!A:A, 0)) = "",
     "",
     INDEX(RAW_DATA!P:P, MATCH(A139, RAW_DATA!A:A, 0))
  ),
  ""
)</f>
        <v/>
      </c>
      <c r="H139" s="114" t="str">
        <f t="array" ref="H139">IFERROR(
  IF(
    ISNUMBER(MATCH(A139, RAW_DATA!A:A, 0)),
    IF(
      OR(
        INDEX(RAW_DATA!P:P, MATCH(A139, RAW_DATA!A:A, 0)) = "",
        INDEX(RAW_DATA!W:W, MATCH(A139, RAW_DATA!A:A, 0)) = "UNPAID"
      ),
      "",
      INDEX(RAW_DATA!V:V, MATCH(A139, RAW_DATA!A:A, 0))
    ),
    ""
  ),
  ""
)</f>
        <v/>
      </c>
      <c r="I139" s="115" t="str">
        <f t="array" ref="I139">IFERROR(
  IF(
    OR(
      INDEX(RAW_DATA!P:P, MATCH(A139, RAW_DATA!A:A, 0)) = "",
      INDEX(RAW_DATA!W:W, MATCH(A139, RAW_DATA!A:A, 0)) = "UNPAID"
    ),
    "",
    INDEX(RAW_DATA!S:S, MATCH(A139, RAW_DATA!A:A, 0))
  ),
  ""
)</f>
        <v/>
      </c>
      <c r="J139" s="116" t="str">
        <f t="array" ref="J139">IFERROR(
  IF(
    INDEX(RAW_DATA!P:P, MATCH(A139, RAW_DATA!A:A, 0)) = "",
    "Not Billed",
    INDEX(RAW_DATA!W:W, MATCH(A139, RAW_DATA!A:A, 0))
  ),
  ""
)</f>
        <v/>
      </c>
      <c r="K139" s="74"/>
      <c r="L139" s="74"/>
      <c r="M139" s="74"/>
      <c r="N139" s="74"/>
    </row>
    <row r="140" spans="1:14" ht="12.75" customHeight="1">
      <c r="A140" s="74" t="str">
        <f t="shared" si="0"/>
        <v>22S-139</v>
      </c>
      <c r="B140" s="74"/>
      <c r="C140" s="74"/>
      <c r="D140" s="74"/>
      <c r="E140" s="74"/>
      <c r="F140" s="74"/>
      <c r="G140" s="76" t="str">
        <f t="array" ref="G140">IFERROR(
  IF(INDEX(RAW_DATA!P:P, MATCH(A140, RAW_DATA!A:A, 0)) = "",
     "",
     INDEX(RAW_DATA!P:P, MATCH(A140, RAW_DATA!A:A, 0))
  ),
  ""
)</f>
        <v/>
      </c>
      <c r="H140" s="114" t="str">
        <f t="array" ref="H140">IFERROR(
  IF(
    ISNUMBER(MATCH(A140, RAW_DATA!A:A, 0)),
    IF(
      OR(
        INDEX(RAW_DATA!P:P, MATCH(A140, RAW_DATA!A:A, 0)) = "",
        INDEX(RAW_DATA!W:W, MATCH(A140, RAW_DATA!A:A, 0)) = "UNPAID"
      ),
      "",
      INDEX(RAW_DATA!V:V, MATCH(A140, RAW_DATA!A:A, 0))
    ),
    ""
  ),
  ""
)</f>
        <v/>
      </c>
      <c r="I140" s="115" t="str">
        <f t="array" ref="I140">IFERROR(
  IF(
    OR(
      INDEX(RAW_DATA!P:P, MATCH(A140, RAW_DATA!A:A, 0)) = "",
      INDEX(RAW_DATA!W:W, MATCH(A140, RAW_DATA!A:A, 0)) = "UNPAID"
    ),
    "",
    INDEX(RAW_DATA!S:S, MATCH(A140, RAW_DATA!A:A, 0))
  ),
  ""
)</f>
        <v/>
      </c>
      <c r="J140" s="116" t="str">
        <f t="array" ref="J140">IFERROR(
  IF(
    INDEX(RAW_DATA!P:P, MATCH(A140, RAW_DATA!A:A, 0)) = "",
    "Not Billed",
    INDEX(RAW_DATA!W:W, MATCH(A140, RAW_DATA!A:A, 0))
  ),
  ""
)</f>
        <v/>
      </c>
      <c r="K140" s="74"/>
      <c r="L140" s="74"/>
      <c r="M140" s="74"/>
      <c r="N140" s="74"/>
    </row>
    <row r="141" spans="1:14" ht="12.75" customHeight="1">
      <c r="A141" s="74" t="str">
        <f t="shared" si="0"/>
        <v>22S-140</v>
      </c>
      <c r="B141" s="74"/>
      <c r="C141" s="74"/>
      <c r="D141" s="74"/>
      <c r="E141" s="74"/>
      <c r="F141" s="74"/>
      <c r="G141" s="76" t="str">
        <f t="array" ref="G141">IFERROR(
  IF(INDEX(RAW_DATA!P:P, MATCH(A141, RAW_DATA!A:A, 0)) = "",
     "",
     INDEX(RAW_DATA!P:P, MATCH(A141, RAW_DATA!A:A, 0))
  ),
  ""
)</f>
        <v/>
      </c>
      <c r="H141" s="114" t="str">
        <f t="array" ref="H141">IFERROR(
  IF(
    ISNUMBER(MATCH(A141, RAW_DATA!A:A, 0)),
    IF(
      OR(
        INDEX(RAW_DATA!P:P, MATCH(A141, RAW_DATA!A:A, 0)) = "",
        INDEX(RAW_DATA!W:W, MATCH(A141, RAW_DATA!A:A, 0)) = "UNPAID"
      ),
      "",
      INDEX(RAW_DATA!V:V, MATCH(A141, RAW_DATA!A:A, 0))
    ),
    ""
  ),
  ""
)</f>
        <v/>
      </c>
      <c r="I141" s="115" t="str">
        <f t="array" ref="I141">IFERROR(
  IF(
    OR(
      INDEX(RAW_DATA!P:P, MATCH(A141, RAW_DATA!A:A, 0)) = "",
      INDEX(RAW_DATA!W:W, MATCH(A141, RAW_DATA!A:A, 0)) = "UNPAID"
    ),
    "",
    INDEX(RAW_DATA!S:S, MATCH(A141, RAW_DATA!A:A, 0))
  ),
  ""
)</f>
        <v/>
      </c>
      <c r="J141" s="116" t="str">
        <f t="array" ref="J141">IFERROR(
  IF(
    INDEX(RAW_DATA!P:P, MATCH(A141, RAW_DATA!A:A, 0)) = "",
    "Not Billed",
    INDEX(RAW_DATA!W:W, MATCH(A141, RAW_DATA!A:A, 0))
  ),
  ""
)</f>
        <v/>
      </c>
      <c r="K141" s="74"/>
      <c r="L141" s="74"/>
      <c r="M141" s="74"/>
      <c r="N141" s="74"/>
    </row>
    <row r="142" spans="1:14" ht="12.75" customHeight="1">
      <c r="A142" s="74" t="str">
        <f t="shared" si="0"/>
        <v>22S-141</v>
      </c>
      <c r="B142" s="74"/>
      <c r="C142" s="74"/>
      <c r="D142" s="74"/>
      <c r="E142" s="74"/>
      <c r="F142" s="74"/>
      <c r="G142" s="76" t="str">
        <f t="array" ref="G142">IFERROR(
  IF(INDEX(RAW_DATA!P:P, MATCH(A142, RAW_DATA!A:A, 0)) = "",
     "",
     INDEX(RAW_DATA!P:P, MATCH(A142, RAW_DATA!A:A, 0))
  ),
  ""
)</f>
        <v/>
      </c>
      <c r="H142" s="114" t="str">
        <f t="array" ref="H142">IFERROR(
  IF(
    ISNUMBER(MATCH(A142, RAW_DATA!A:A, 0)),
    IF(
      OR(
        INDEX(RAW_DATA!P:P, MATCH(A142, RAW_DATA!A:A, 0)) = "",
        INDEX(RAW_DATA!W:W, MATCH(A142, RAW_DATA!A:A, 0)) = "UNPAID"
      ),
      "",
      INDEX(RAW_DATA!V:V, MATCH(A142, RAW_DATA!A:A, 0))
    ),
    ""
  ),
  ""
)</f>
        <v/>
      </c>
      <c r="I142" s="115" t="str">
        <f t="array" ref="I142">IFERROR(
  IF(
    OR(
      INDEX(RAW_DATA!P:P, MATCH(A142, RAW_DATA!A:A, 0)) = "",
      INDEX(RAW_DATA!W:W, MATCH(A142, RAW_DATA!A:A, 0)) = "UNPAID"
    ),
    "",
    INDEX(RAW_DATA!S:S, MATCH(A142, RAW_DATA!A:A, 0))
  ),
  ""
)</f>
        <v/>
      </c>
      <c r="J142" s="116" t="str">
        <f t="array" ref="J142">IFERROR(
  IF(
    INDEX(RAW_DATA!P:P, MATCH(A142, RAW_DATA!A:A, 0)) = "",
    "Not Billed",
    INDEX(RAW_DATA!W:W, MATCH(A142, RAW_DATA!A:A, 0))
  ),
  ""
)</f>
        <v/>
      </c>
      <c r="K142" s="74"/>
      <c r="L142" s="74"/>
      <c r="M142" s="74"/>
      <c r="N142" s="74"/>
    </row>
    <row r="143" spans="1:14" ht="12.75" customHeight="1">
      <c r="A143" s="74" t="str">
        <f t="shared" si="0"/>
        <v>22S-142</v>
      </c>
      <c r="B143" s="74"/>
      <c r="C143" s="74"/>
      <c r="D143" s="74"/>
      <c r="E143" s="74"/>
      <c r="F143" s="74"/>
      <c r="G143" s="76" t="str">
        <f t="array" ref="G143">IFERROR(
  IF(INDEX(RAW_DATA!P:P, MATCH(A143, RAW_DATA!A:A, 0)) = "",
     "",
     INDEX(RAW_DATA!P:P, MATCH(A143, RAW_DATA!A:A, 0))
  ),
  ""
)</f>
        <v/>
      </c>
      <c r="H143" s="114" t="str">
        <f t="array" ref="H143">IFERROR(
  IF(
    ISNUMBER(MATCH(A143, RAW_DATA!A:A, 0)),
    IF(
      OR(
        INDEX(RAW_DATA!P:P, MATCH(A143, RAW_DATA!A:A, 0)) = "",
        INDEX(RAW_DATA!W:W, MATCH(A143, RAW_DATA!A:A, 0)) = "UNPAID"
      ),
      "",
      INDEX(RAW_DATA!V:V, MATCH(A143, RAW_DATA!A:A, 0))
    ),
    ""
  ),
  ""
)</f>
        <v/>
      </c>
      <c r="I143" s="115" t="str">
        <f t="array" ref="I143">IFERROR(
  IF(
    OR(
      INDEX(RAW_DATA!P:P, MATCH(A143, RAW_DATA!A:A, 0)) = "",
      INDEX(RAW_DATA!W:W, MATCH(A143, RAW_DATA!A:A, 0)) = "UNPAID"
    ),
    "",
    INDEX(RAW_DATA!S:S, MATCH(A143, RAW_DATA!A:A, 0))
  ),
  ""
)</f>
        <v/>
      </c>
      <c r="J143" s="116" t="str">
        <f t="array" ref="J143">IFERROR(
  IF(
    INDEX(RAW_DATA!P:P, MATCH(A143, RAW_DATA!A:A, 0)) = "",
    "Not Billed",
    INDEX(RAW_DATA!W:W, MATCH(A143, RAW_DATA!A:A, 0))
  ),
  ""
)</f>
        <v/>
      </c>
      <c r="K143" s="74"/>
      <c r="L143" s="74"/>
      <c r="M143" s="74"/>
      <c r="N143" s="74"/>
    </row>
    <row r="144" spans="1:14" ht="12.75" customHeight="1">
      <c r="A144" s="74" t="str">
        <f t="shared" si="0"/>
        <v>22S-143</v>
      </c>
      <c r="B144" s="74"/>
      <c r="C144" s="74"/>
      <c r="D144" s="74"/>
      <c r="E144" s="74"/>
      <c r="F144" s="74"/>
      <c r="G144" s="76" t="str">
        <f t="array" ref="G144">IFERROR(
  IF(INDEX(RAW_DATA!P:P, MATCH(A144, RAW_DATA!A:A, 0)) = "",
     "",
     INDEX(RAW_DATA!P:P, MATCH(A144, RAW_DATA!A:A, 0))
  ),
  ""
)</f>
        <v/>
      </c>
      <c r="H144" s="114" t="str">
        <f t="array" ref="H144">IFERROR(
  IF(
    ISNUMBER(MATCH(A144, RAW_DATA!A:A, 0)),
    IF(
      OR(
        INDEX(RAW_DATA!P:P, MATCH(A144, RAW_DATA!A:A, 0)) = "",
        INDEX(RAW_DATA!W:W, MATCH(A144, RAW_DATA!A:A, 0)) = "UNPAID"
      ),
      "",
      INDEX(RAW_DATA!V:V, MATCH(A144, RAW_DATA!A:A, 0))
    ),
    ""
  ),
  ""
)</f>
        <v/>
      </c>
      <c r="I144" s="115" t="str">
        <f t="array" ref="I144">IFERROR(
  IF(
    OR(
      INDEX(RAW_DATA!P:P, MATCH(A144, RAW_DATA!A:A, 0)) = "",
      INDEX(RAW_DATA!W:W, MATCH(A144, RAW_DATA!A:A, 0)) = "UNPAID"
    ),
    "",
    INDEX(RAW_DATA!S:S, MATCH(A144, RAW_DATA!A:A, 0))
  ),
  ""
)</f>
        <v/>
      </c>
      <c r="J144" s="116" t="str">
        <f t="array" ref="J144">IFERROR(
  IF(
    INDEX(RAW_DATA!P:P, MATCH(A144, RAW_DATA!A:A, 0)) = "",
    "Not Billed",
    INDEX(RAW_DATA!W:W, MATCH(A144, RAW_DATA!A:A, 0))
  ),
  ""
)</f>
        <v/>
      </c>
      <c r="K144" s="74"/>
      <c r="L144" s="74"/>
      <c r="M144" s="74"/>
      <c r="N144" s="74"/>
    </row>
    <row r="145" spans="1:14" ht="12.75" customHeight="1">
      <c r="A145" s="74" t="str">
        <f t="shared" si="0"/>
        <v>22S-144</v>
      </c>
      <c r="B145" s="74"/>
      <c r="C145" s="74"/>
      <c r="D145" s="74"/>
      <c r="E145" s="74"/>
      <c r="F145" s="74"/>
      <c r="G145" s="76" t="str">
        <f t="array" ref="G145">IFERROR(
  IF(INDEX(RAW_DATA!P:P, MATCH(A145, RAW_DATA!A:A, 0)) = "",
     "",
     INDEX(RAW_DATA!P:P, MATCH(A145, RAW_DATA!A:A, 0))
  ),
  ""
)</f>
        <v/>
      </c>
      <c r="H145" s="114" t="str">
        <f t="array" ref="H145">IFERROR(
  IF(
    ISNUMBER(MATCH(A145, RAW_DATA!A:A, 0)),
    IF(
      OR(
        INDEX(RAW_DATA!P:P, MATCH(A145, RAW_DATA!A:A, 0)) = "",
        INDEX(RAW_DATA!W:W, MATCH(A145, RAW_DATA!A:A, 0)) = "UNPAID"
      ),
      "",
      INDEX(RAW_DATA!V:V, MATCH(A145, RAW_DATA!A:A, 0))
    ),
    ""
  ),
  ""
)</f>
        <v/>
      </c>
      <c r="I145" s="115" t="str">
        <f t="array" ref="I145">IFERROR(
  IF(
    OR(
      INDEX(RAW_DATA!P:P, MATCH(A145, RAW_DATA!A:A, 0)) = "",
      INDEX(RAW_DATA!W:W, MATCH(A145, RAW_DATA!A:A, 0)) = "UNPAID"
    ),
    "",
    INDEX(RAW_DATA!S:S, MATCH(A145, RAW_DATA!A:A, 0))
  ),
  ""
)</f>
        <v/>
      </c>
      <c r="J145" s="116" t="str">
        <f t="array" ref="J145">IFERROR(
  IF(
    INDEX(RAW_DATA!P:P, MATCH(A145, RAW_DATA!A:A, 0)) = "",
    "Not Billed",
    INDEX(RAW_DATA!W:W, MATCH(A145, RAW_DATA!A:A, 0))
  ),
  ""
)</f>
        <v/>
      </c>
      <c r="K145" s="74"/>
      <c r="L145" s="74"/>
      <c r="M145" s="74"/>
      <c r="N145" s="74"/>
    </row>
    <row r="146" spans="1:14" ht="12.75" customHeight="1">
      <c r="A146" s="74" t="str">
        <f t="shared" si="0"/>
        <v>22S-145</v>
      </c>
      <c r="B146" s="74"/>
      <c r="C146" s="74"/>
      <c r="D146" s="74"/>
      <c r="E146" s="74"/>
      <c r="F146" s="74"/>
      <c r="G146" s="76" t="str">
        <f t="array" ref="G146">IFERROR(
  IF(INDEX(RAW_DATA!P:P, MATCH(A146, RAW_DATA!A:A, 0)) = "",
     "",
     INDEX(RAW_DATA!P:P, MATCH(A146, RAW_DATA!A:A, 0))
  ),
  ""
)</f>
        <v/>
      </c>
      <c r="H146" s="114" t="str">
        <f t="array" ref="H146">IFERROR(
  IF(
    ISNUMBER(MATCH(A146, RAW_DATA!A:A, 0)),
    IF(
      OR(
        INDEX(RAW_DATA!P:P, MATCH(A146, RAW_DATA!A:A, 0)) = "",
        INDEX(RAW_DATA!W:W, MATCH(A146, RAW_DATA!A:A, 0)) = "UNPAID"
      ),
      "",
      INDEX(RAW_DATA!V:V, MATCH(A146, RAW_DATA!A:A, 0))
    ),
    ""
  ),
  ""
)</f>
        <v/>
      </c>
      <c r="I146" s="115" t="str">
        <f t="array" ref="I146">IFERROR(
  IF(
    OR(
      INDEX(RAW_DATA!P:P, MATCH(A146, RAW_DATA!A:A, 0)) = "",
      INDEX(RAW_DATA!W:W, MATCH(A146, RAW_DATA!A:A, 0)) = "UNPAID"
    ),
    "",
    INDEX(RAW_DATA!S:S, MATCH(A146, RAW_DATA!A:A, 0))
  ),
  ""
)</f>
        <v/>
      </c>
      <c r="J146" s="116" t="str">
        <f t="array" ref="J146">IFERROR(
  IF(
    INDEX(RAW_DATA!P:P, MATCH(A146, RAW_DATA!A:A, 0)) = "",
    "Not Billed",
    INDEX(RAW_DATA!W:W, MATCH(A146, RAW_DATA!A:A, 0))
  ),
  ""
)</f>
        <v/>
      </c>
      <c r="K146" s="74"/>
      <c r="L146" s="74"/>
      <c r="M146" s="74"/>
      <c r="N146" s="74"/>
    </row>
    <row r="147" spans="1:14" ht="12.75" customHeight="1">
      <c r="A147" s="74" t="str">
        <f t="shared" si="0"/>
        <v>22S-146</v>
      </c>
      <c r="B147" s="74"/>
      <c r="C147" s="74"/>
      <c r="D147" s="74"/>
      <c r="E147" s="74"/>
      <c r="F147" s="74"/>
      <c r="G147" s="76" t="str">
        <f t="array" ref="G147">IFERROR(
  IF(INDEX(RAW_DATA!P:P, MATCH(A147, RAW_DATA!A:A, 0)) = "",
     "",
     INDEX(RAW_DATA!P:P, MATCH(A147, RAW_DATA!A:A, 0))
  ),
  ""
)</f>
        <v/>
      </c>
      <c r="H147" s="114" t="str">
        <f t="array" ref="H147">IFERROR(
  IF(
    ISNUMBER(MATCH(A147, RAW_DATA!A:A, 0)),
    IF(
      OR(
        INDEX(RAW_DATA!P:P, MATCH(A147, RAW_DATA!A:A, 0)) = "",
        INDEX(RAW_DATA!W:W, MATCH(A147, RAW_DATA!A:A, 0)) = "UNPAID"
      ),
      "",
      INDEX(RAW_DATA!V:V, MATCH(A147, RAW_DATA!A:A, 0))
    ),
    ""
  ),
  ""
)</f>
        <v/>
      </c>
      <c r="I147" s="115" t="str">
        <f t="array" ref="I147">IFERROR(
  IF(
    OR(
      INDEX(RAW_DATA!P:P, MATCH(A147, RAW_DATA!A:A, 0)) = "",
      INDEX(RAW_DATA!W:W, MATCH(A147, RAW_DATA!A:A, 0)) = "UNPAID"
    ),
    "",
    INDEX(RAW_DATA!S:S, MATCH(A147, RAW_DATA!A:A, 0))
  ),
  ""
)</f>
        <v/>
      </c>
      <c r="J147" s="116" t="str">
        <f t="array" ref="J147">IFERROR(
  IF(
    INDEX(RAW_DATA!P:P, MATCH(A147, RAW_DATA!A:A, 0)) = "",
    "Not Billed",
    INDEX(RAW_DATA!W:W, MATCH(A147, RAW_DATA!A:A, 0))
  ),
  ""
)</f>
        <v/>
      </c>
      <c r="K147" s="74"/>
      <c r="L147" s="74"/>
      <c r="M147" s="74"/>
      <c r="N147" s="74"/>
    </row>
    <row r="148" spans="1:14" ht="12.75" customHeight="1">
      <c r="A148" s="74" t="str">
        <f t="shared" si="0"/>
        <v>22S-147</v>
      </c>
      <c r="B148" s="74"/>
      <c r="C148" s="74"/>
      <c r="D148" s="74"/>
      <c r="E148" s="74"/>
      <c r="F148" s="74"/>
      <c r="G148" s="76" t="str">
        <f t="array" ref="G148">IFERROR(
  IF(INDEX(RAW_DATA!P:P, MATCH(A148, RAW_DATA!A:A, 0)) = "",
     "",
     INDEX(RAW_DATA!P:P, MATCH(A148, RAW_DATA!A:A, 0))
  ),
  ""
)</f>
        <v/>
      </c>
      <c r="H148" s="114" t="str">
        <f t="array" ref="H148">IFERROR(
  IF(
    ISNUMBER(MATCH(A148, RAW_DATA!A:A, 0)),
    IF(
      OR(
        INDEX(RAW_DATA!P:P, MATCH(A148, RAW_DATA!A:A, 0)) = "",
        INDEX(RAW_DATA!W:W, MATCH(A148, RAW_DATA!A:A, 0)) = "UNPAID"
      ),
      "",
      INDEX(RAW_DATA!V:V, MATCH(A148, RAW_DATA!A:A, 0))
    ),
    ""
  ),
  ""
)</f>
        <v/>
      </c>
      <c r="I148" s="115" t="str">
        <f t="array" ref="I148">IFERROR(
  IF(
    OR(
      INDEX(RAW_DATA!P:P, MATCH(A148, RAW_DATA!A:A, 0)) = "",
      INDEX(RAW_DATA!W:W, MATCH(A148, RAW_DATA!A:A, 0)) = "UNPAID"
    ),
    "",
    INDEX(RAW_DATA!S:S, MATCH(A148, RAW_DATA!A:A, 0))
  ),
  ""
)</f>
        <v/>
      </c>
      <c r="J148" s="116" t="str">
        <f t="array" ref="J148">IFERROR(
  IF(
    INDEX(RAW_DATA!P:P, MATCH(A148, RAW_DATA!A:A, 0)) = "",
    "Not Billed",
    INDEX(RAW_DATA!W:W, MATCH(A148, RAW_DATA!A:A, 0))
  ),
  ""
)</f>
        <v/>
      </c>
      <c r="K148" s="74"/>
      <c r="L148" s="74"/>
      <c r="M148" s="74"/>
      <c r="N148" s="74"/>
    </row>
    <row r="149" spans="1:14" ht="12.75" customHeight="1">
      <c r="A149" s="74" t="str">
        <f t="shared" si="0"/>
        <v>22S-148</v>
      </c>
      <c r="B149" s="74"/>
      <c r="C149" s="74"/>
      <c r="D149" s="74"/>
      <c r="E149" s="74"/>
      <c r="F149" s="74"/>
      <c r="G149" s="76" t="str">
        <f t="array" ref="G149">IFERROR(
  IF(INDEX(RAW_DATA!P:P, MATCH(A149, RAW_DATA!A:A, 0)) = "",
     "",
     INDEX(RAW_DATA!P:P, MATCH(A149, RAW_DATA!A:A, 0))
  ),
  ""
)</f>
        <v/>
      </c>
      <c r="H149" s="114" t="str">
        <f t="array" ref="H149">IFERROR(
  IF(
    ISNUMBER(MATCH(A149, RAW_DATA!A:A, 0)),
    IF(
      OR(
        INDEX(RAW_DATA!P:P, MATCH(A149, RAW_DATA!A:A, 0)) = "",
        INDEX(RAW_DATA!W:W, MATCH(A149, RAW_DATA!A:A, 0)) = "UNPAID"
      ),
      "",
      INDEX(RAW_DATA!V:V, MATCH(A149, RAW_DATA!A:A, 0))
    ),
    ""
  ),
  ""
)</f>
        <v/>
      </c>
      <c r="I149" s="115" t="str">
        <f t="array" ref="I149">IFERROR(
  IF(
    OR(
      INDEX(RAW_DATA!P:P, MATCH(A149, RAW_DATA!A:A, 0)) = "",
      INDEX(RAW_DATA!W:W, MATCH(A149, RAW_DATA!A:A, 0)) = "UNPAID"
    ),
    "",
    INDEX(RAW_DATA!S:S, MATCH(A149, RAW_DATA!A:A, 0))
  ),
  ""
)</f>
        <v/>
      </c>
      <c r="J149" s="116" t="str">
        <f t="array" ref="J149">IFERROR(
  IF(
    INDEX(RAW_DATA!P:P, MATCH(A149, RAW_DATA!A:A, 0)) = "",
    "Not Billed",
    INDEX(RAW_DATA!W:W, MATCH(A149, RAW_DATA!A:A, 0))
  ),
  ""
)</f>
        <v/>
      </c>
      <c r="K149" s="74"/>
      <c r="L149" s="74"/>
      <c r="M149" s="74"/>
      <c r="N149" s="74"/>
    </row>
    <row r="150" spans="1:14" ht="12.75" customHeight="1">
      <c r="G150" s="76"/>
      <c r="H150" s="117"/>
      <c r="I150" s="117"/>
      <c r="J150" s="116"/>
    </row>
    <row r="151" spans="1:14" ht="12.75" customHeight="1">
      <c r="G151" s="76"/>
      <c r="H151" s="117"/>
      <c r="I151" s="117"/>
      <c r="J151" s="116"/>
    </row>
    <row r="152" spans="1:14" ht="12.75" customHeight="1">
      <c r="G152" s="76"/>
      <c r="H152" s="117"/>
      <c r="I152" s="117"/>
      <c r="J152" s="116"/>
    </row>
    <row r="153" spans="1:14" ht="12.75" customHeight="1">
      <c r="G153" s="76"/>
      <c r="H153" s="117"/>
      <c r="I153" s="117"/>
      <c r="J153" s="116"/>
    </row>
    <row r="154" spans="1:14" ht="12.75" customHeight="1">
      <c r="G154" s="76"/>
      <c r="H154" s="117"/>
      <c r="I154" s="117"/>
      <c r="J154" s="116"/>
    </row>
    <row r="155" spans="1:14" ht="12.75" customHeight="1">
      <c r="G155" s="76"/>
      <c r="H155" s="117"/>
      <c r="I155" s="117"/>
      <c r="J155" s="116"/>
    </row>
    <row r="156" spans="1:14" ht="12.75" customHeight="1">
      <c r="G156" s="76"/>
      <c r="H156" s="117"/>
      <c r="I156" s="117"/>
      <c r="J156" s="116"/>
    </row>
    <row r="157" spans="1:14" ht="12.75" customHeight="1">
      <c r="G157" s="76"/>
      <c r="H157" s="117"/>
      <c r="I157" s="117"/>
      <c r="J157" s="116"/>
    </row>
    <row r="158" spans="1:14" ht="12.75" customHeight="1">
      <c r="G158" s="76"/>
      <c r="H158" s="117"/>
      <c r="I158" s="117"/>
      <c r="J158" s="116"/>
    </row>
    <row r="159" spans="1:14" ht="12.75" customHeight="1">
      <c r="G159" s="76"/>
      <c r="H159" s="117"/>
      <c r="I159" s="117"/>
      <c r="J159" s="116"/>
    </row>
    <row r="160" spans="1:14" ht="12.75" customHeight="1">
      <c r="G160" s="76"/>
      <c r="H160" s="117"/>
      <c r="I160" s="117"/>
      <c r="J160" s="116"/>
    </row>
    <row r="161" spans="7:10" ht="12.75" customHeight="1">
      <c r="G161" s="76"/>
      <c r="H161" s="117"/>
      <c r="I161" s="117"/>
      <c r="J161" s="116"/>
    </row>
    <row r="162" spans="7:10" ht="12.75" customHeight="1">
      <c r="G162" s="76"/>
      <c r="H162" s="117"/>
      <c r="I162" s="117"/>
      <c r="J162" s="116"/>
    </row>
    <row r="163" spans="7:10" ht="12.75" customHeight="1">
      <c r="G163" s="76"/>
      <c r="H163" s="117"/>
      <c r="I163" s="117"/>
      <c r="J163" s="116"/>
    </row>
    <row r="164" spans="7:10" ht="12.75" customHeight="1">
      <c r="G164" s="76"/>
      <c r="H164" s="117"/>
      <c r="I164" s="117"/>
      <c r="J164" s="116"/>
    </row>
    <row r="165" spans="7:10" ht="12.75" customHeight="1">
      <c r="G165" s="76"/>
      <c r="H165" s="117"/>
      <c r="I165" s="117"/>
      <c r="J165" s="116"/>
    </row>
    <row r="166" spans="7:10" ht="12.75" customHeight="1">
      <c r="G166" s="76"/>
      <c r="H166" s="117"/>
      <c r="I166" s="117"/>
      <c r="J166" s="116"/>
    </row>
    <row r="167" spans="7:10" ht="12.75" customHeight="1">
      <c r="G167" s="76"/>
      <c r="H167" s="117"/>
      <c r="I167" s="117"/>
      <c r="J167" s="116"/>
    </row>
    <row r="168" spans="7:10" ht="12.75" customHeight="1">
      <c r="G168" s="76"/>
      <c r="H168" s="117"/>
      <c r="I168" s="117"/>
      <c r="J168" s="116"/>
    </row>
    <row r="169" spans="7:10" ht="12.75" customHeight="1">
      <c r="G169" s="76"/>
      <c r="H169" s="117"/>
      <c r="I169" s="117"/>
      <c r="J169" s="116"/>
    </row>
    <row r="170" spans="7:10" ht="12.75" customHeight="1">
      <c r="G170" s="76"/>
      <c r="H170" s="117"/>
      <c r="I170" s="117"/>
      <c r="J170" s="116"/>
    </row>
    <row r="171" spans="7:10" ht="12.75" customHeight="1">
      <c r="G171" s="76"/>
      <c r="H171" s="117"/>
      <c r="I171" s="117"/>
      <c r="J171" s="116"/>
    </row>
    <row r="172" spans="7:10" ht="12.75" customHeight="1">
      <c r="G172" s="76"/>
      <c r="H172" s="117"/>
      <c r="I172" s="117"/>
      <c r="J172" s="116"/>
    </row>
    <row r="173" spans="7:10" ht="12.75" customHeight="1">
      <c r="G173" s="76"/>
      <c r="H173" s="117"/>
      <c r="I173" s="117"/>
      <c r="J173" s="116"/>
    </row>
    <row r="174" spans="7:10" ht="12.75" customHeight="1">
      <c r="G174" s="76"/>
      <c r="H174" s="117"/>
      <c r="I174" s="117"/>
      <c r="J174" s="116"/>
    </row>
    <row r="175" spans="7:10" ht="12.75" customHeight="1">
      <c r="G175" s="76"/>
      <c r="H175" s="117"/>
      <c r="I175" s="117"/>
      <c r="J175" s="116"/>
    </row>
    <row r="176" spans="7:10" ht="12.75" customHeight="1">
      <c r="G176" s="76"/>
      <c r="H176" s="117"/>
      <c r="I176" s="117"/>
      <c r="J176" s="116"/>
    </row>
    <row r="177" spans="7:10" ht="12.75" customHeight="1">
      <c r="G177" s="76"/>
      <c r="H177" s="117"/>
      <c r="I177" s="117"/>
      <c r="J177" s="116"/>
    </row>
    <row r="178" spans="7:10" ht="12.75" customHeight="1">
      <c r="G178" s="76"/>
      <c r="H178" s="117"/>
      <c r="I178" s="117"/>
      <c r="J178" s="116"/>
    </row>
    <row r="179" spans="7:10" ht="12.75" customHeight="1">
      <c r="G179" s="76"/>
      <c r="H179" s="117"/>
      <c r="I179" s="117"/>
      <c r="J179" s="116"/>
    </row>
    <row r="180" spans="7:10" ht="12.75" customHeight="1">
      <c r="G180" s="76"/>
      <c r="H180" s="117"/>
      <c r="I180" s="117"/>
      <c r="J180" s="116"/>
    </row>
    <row r="181" spans="7:10" ht="12.75" customHeight="1">
      <c r="G181" s="76"/>
      <c r="H181" s="117"/>
      <c r="I181" s="117"/>
      <c r="J181" s="116"/>
    </row>
    <row r="182" spans="7:10" ht="12.75" customHeight="1">
      <c r="G182" s="76"/>
      <c r="H182" s="117"/>
      <c r="I182" s="117"/>
      <c r="J182" s="116"/>
    </row>
    <row r="183" spans="7:10" ht="12.75" customHeight="1">
      <c r="G183" s="76"/>
      <c r="H183" s="117"/>
      <c r="I183" s="117"/>
      <c r="J183" s="116"/>
    </row>
    <row r="184" spans="7:10" ht="12.75" customHeight="1">
      <c r="G184" s="76"/>
      <c r="H184" s="117"/>
      <c r="I184" s="117"/>
      <c r="J184" s="116"/>
    </row>
    <row r="185" spans="7:10" ht="12.75" customHeight="1">
      <c r="G185" s="76"/>
      <c r="H185" s="117"/>
      <c r="I185" s="117"/>
      <c r="J185" s="116"/>
    </row>
    <row r="186" spans="7:10" ht="12.75" customHeight="1">
      <c r="G186" s="76"/>
      <c r="H186" s="117"/>
      <c r="I186" s="117"/>
      <c r="J186" s="116"/>
    </row>
    <row r="187" spans="7:10" ht="12.75" customHeight="1">
      <c r="G187" s="76"/>
      <c r="H187" s="117"/>
      <c r="I187" s="117"/>
      <c r="J187" s="116"/>
    </row>
    <row r="188" spans="7:10" ht="12.75" customHeight="1">
      <c r="G188" s="76"/>
      <c r="H188" s="117"/>
      <c r="I188" s="117"/>
      <c r="J188" s="116"/>
    </row>
    <row r="189" spans="7:10" ht="12.75" customHeight="1">
      <c r="G189" s="76"/>
      <c r="H189" s="117"/>
      <c r="I189" s="117"/>
      <c r="J189" s="116"/>
    </row>
    <row r="190" spans="7:10" ht="12.75" customHeight="1">
      <c r="G190" s="76"/>
      <c r="H190" s="117"/>
      <c r="I190" s="117"/>
      <c r="J190" s="116"/>
    </row>
    <row r="191" spans="7:10" ht="12.75" customHeight="1">
      <c r="G191" s="76"/>
      <c r="H191" s="117"/>
      <c r="I191" s="117"/>
      <c r="J191" s="116"/>
    </row>
    <row r="192" spans="7:10" ht="12.75" customHeight="1">
      <c r="G192" s="76"/>
      <c r="H192" s="117"/>
      <c r="I192" s="117"/>
      <c r="J192" s="116"/>
    </row>
    <row r="193" spans="7:10" ht="12.75" customHeight="1">
      <c r="G193" s="76"/>
      <c r="H193" s="117"/>
      <c r="I193" s="117"/>
      <c r="J193" s="116"/>
    </row>
    <row r="194" spans="7:10" ht="12.75" customHeight="1">
      <c r="G194" s="76"/>
      <c r="H194" s="117"/>
      <c r="I194" s="117"/>
      <c r="J194" s="116"/>
    </row>
    <row r="195" spans="7:10" ht="12.75" customHeight="1">
      <c r="G195" s="76"/>
      <c r="H195" s="117"/>
      <c r="I195" s="117"/>
      <c r="J195" s="116"/>
    </row>
    <row r="196" spans="7:10" ht="12.75" customHeight="1">
      <c r="G196" s="76"/>
      <c r="H196" s="117"/>
      <c r="I196" s="117"/>
      <c r="J196" s="116"/>
    </row>
    <row r="197" spans="7:10" ht="12.75" customHeight="1">
      <c r="G197" s="76"/>
      <c r="H197" s="117"/>
      <c r="I197" s="117"/>
      <c r="J197" s="116"/>
    </row>
    <row r="198" spans="7:10" ht="12.75" customHeight="1">
      <c r="G198" s="76"/>
      <c r="H198" s="117"/>
      <c r="I198" s="117"/>
      <c r="J198" s="116"/>
    </row>
    <row r="199" spans="7:10" ht="12.75" customHeight="1">
      <c r="G199" s="76"/>
      <c r="H199" s="117"/>
      <c r="I199" s="117"/>
      <c r="J199" s="116"/>
    </row>
    <row r="200" spans="7:10" ht="12.75" customHeight="1">
      <c r="G200" s="76"/>
      <c r="H200" s="117"/>
      <c r="I200" s="117"/>
      <c r="J200" s="116"/>
    </row>
    <row r="201" spans="7:10" ht="12.75" customHeight="1">
      <c r="G201" s="76"/>
      <c r="H201" s="117"/>
      <c r="I201" s="117"/>
      <c r="J201" s="116"/>
    </row>
    <row r="202" spans="7:10" ht="12.75" customHeight="1">
      <c r="G202" s="76"/>
      <c r="H202" s="117"/>
      <c r="I202" s="117"/>
      <c r="J202" s="116"/>
    </row>
    <row r="203" spans="7:10" ht="12.75" customHeight="1">
      <c r="G203" s="76"/>
      <c r="H203" s="117"/>
      <c r="I203" s="117"/>
      <c r="J203" s="116"/>
    </row>
    <row r="204" spans="7:10" ht="12.75" customHeight="1">
      <c r="G204" s="76"/>
      <c r="H204" s="117"/>
      <c r="I204" s="117"/>
      <c r="J204" s="116"/>
    </row>
    <row r="205" spans="7:10" ht="12.75" customHeight="1">
      <c r="G205" s="76"/>
      <c r="H205" s="117"/>
      <c r="I205" s="117"/>
      <c r="J205" s="116"/>
    </row>
    <row r="206" spans="7:10" ht="12.75" customHeight="1">
      <c r="G206" s="76"/>
      <c r="H206" s="117"/>
      <c r="I206" s="117"/>
      <c r="J206" s="116"/>
    </row>
    <row r="207" spans="7:10" ht="12.75" customHeight="1">
      <c r="G207" s="76"/>
      <c r="H207" s="117"/>
      <c r="I207" s="117"/>
      <c r="J207" s="116"/>
    </row>
    <row r="208" spans="7:10" ht="12.75" customHeight="1">
      <c r="G208" s="76"/>
      <c r="H208" s="117"/>
      <c r="I208" s="117"/>
      <c r="J208" s="116"/>
    </row>
    <row r="209" spans="7:10" ht="12.75" customHeight="1">
      <c r="G209" s="76"/>
      <c r="H209" s="117"/>
      <c r="I209" s="117"/>
      <c r="J209" s="116"/>
    </row>
    <row r="210" spans="7:10" ht="12.75" customHeight="1">
      <c r="G210" s="76"/>
      <c r="H210" s="117"/>
      <c r="I210" s="117"/>
      <c r="J210" s="116"/>
    </row>
    <row r="211" spans="7:10" ht="12.75" customHeight="1">
      <c r="G211" s="76"/>
      <c r="H211" s="117"/>
      <c r="I211" s="117"/>
      <c r="J211" s="116"/>
    </row>
    <row r="212" spans="7:10" ht="12.75" customHeight="1">
      <c r="G212" s="76"/>
      <c r="H212" s="117"/>
      <c r="I212" s="117"/>
      <c r="J212" s="116"/>
    </row>
    <row r="213" spans="7:10" ht="12.75" customHeight="1">
      <c r="G213" s="76"/>
      <c r="H213" s="117"/>
      <c r="I213" s="117"/>
      <c r="J213" s="116"/>
    </row>
    <row r="214" spans="7:10" ht="12.75" customHeight="1">
      <c r="G214" s="76"/>
      <c r="H214" s="117"/>
      <c r="I214" s="117"/>
      <c r="J214" s="116"/>
    </row>
    <row r="215" spans="7:10" ht="12.75" customHeight="1">
      <c r="G215" s="76"/>
      <c r="H215" s="117"/>
      <c r="I215" s="117"/>
      <c r="J215" s="116"/>
    </row>
    <row r="216" spans="7:10" ht="12.75" customHeight="1">
      <c r="G216" s="76"/>
      <c r="H216" s="117"/>
      <c r="I216" s="117"/>
      <c r="J216" s="116"/>
    </row>
    <row r="217" spans="7:10" ht="12.75" customHeight="1">
      <c r="G217" s="76"/>
      <c r="H217" s="117"/>
      <c r="I217" s="117"/>
      <c r="J217" s="116"/>
    </row>
    <row r="218" spans="7:10" ht="12.75" customHeight="1">
      <c r="G218" s="76"/>
      <c r="H218" s="117"/>
      <c r="I218" s="117"/>
      <c r="J218" s="116"/>
    </row>
    <row r="219" spans="7:10" ht="12.75" customHeight="1">
      <c r="G219" s="76"/>
      <c r="H219" s="117"/>
      <c r="I219" s="117"/>
      <c r="J219" s="116"/>
    </row>
    <row r="220" spans="7:10" ht="12.75" customHeight="1">
      <c r="G220" s="76"/>
      <c r="H220" s="117"/>
      <c r="I220" s="117"/>
      <c r="J220" s="116"/>
    </row>
    <row r="221" spans="7:10" ht="12.75" customHeight="1">
      <c r="G221" s="76"/>
      <c r="H221" s="117"/>
      <c r="I221" s="117"/>
      <c r="J221" s="116"/>
    </row>
    <row r="222" spans="7:10" ht="12.75" customHeight="1">
      <c r="G222" s="76"/>
      <c r="H222" s="117"/>
      <c r="I222" s="117"/>
      <c r="J222" s="116"/>
    </row>
    <row r="223" spans="7:10" ht="12.75" customHeight="1">
      <c r="G223" s="76"/>
      <c r="H223" s="117"/>
      <c r="I223" s="117"/>
      <c r="J223" s="116"/>
    </row>
    <row r="224" spans="7:10" ht="12.75" customHeight="1">
      <c r="G224" s="76"/>
      <c r="H224" s="117"/>
      <c r="I224" s="117"/>
      <c r="J224" s="116"/>
    </row>
    <row r="225" spans="7:10" ht="12.75" customHeight="1">
      <c r="G225" s="76"/>
      <c r="H225" s="117"/>
      <c r="I225" s="117"/>
      <c r="J225" s="116"/>
    </row>
    <row r="226" spans="7:10" ht="12.75" customHeight="1">
      <c r="G226" s="76"/>
      <c r="H226" s="117"/>
      <c r="I226" s="117"/>
      <c r="J226" s="116"/>
    </row>
    <row r="227" spans="7:10" ht="12.75" customHeight="1">
      <c r="G227" s="76"/>
      <c r="H227" s="117"/>
      <c r="I227" s="117"/>
      <c r="J227" s="116"/>
    </row>
    <row r="228" spans="7:10" ht="12.75" customHeight="1">
      <c r="G228" s="76"/>
      <c r="H228" s="117"/>
      <c r="I228" s="117"/>
      <c r="J228" s="116"/>
    </row>
    <row r="229" spans="7:10" ht="12.75" customHeight="1">
      <c r="G229" s="76"/>
      <c r="H229" s="117"/>
      <c r="I229" s="117"/>
      <c r="J229" s="116"/>
    </row>
    <row r="230" spans="7:10" ht="12.75" customHeight="1">
      <c r="G230" s="76"/>
      <c r="H230" s="117"/>
      <c r="I230" s="117"/>
      <c r="J230" s="116"/>
    </row>
    <row r="231" spans="7:10" ht="12.75" customHeight="1">
      <c r="G231" s="76"/>
      <c r="H231" s="117"/>
      <c r="I231" s="117"/>
      <c r="J231" s="116"/>
    </row>
    <row r="232" spans="7:10" ht="12.75" customHeight="1">
      <c r="G232" s="76"/>
      <c r="H232" s="117"/>
      <c r="I232" s="117"/>
      <c r="J232" s="116"/>
    </row>
    <row r="233" spans="7:10" ht="12.75" customHeight="1">
      <c r="G233" s="76"/>
      <c r="H233" s="117"/>
      <c r="I233" s="117"/>
      <c r="J233" s="116"/>
    </row>
    <row r="234" spans="7:10" ht="12.75" customHeight="1">
      <c r="G234" s="76"/>
      <c r="H234" s="117"/>
      <c r="I234" s="117"/>
      <c r="J234" s="116"/>
    </row>
    <row r="235" spans="7:10" ht="12.75" customHeight="1">
      <c r="G235" s="76"/>
      <c r="H235" s="117"/>
      <c r="I235" s="117"/>
      <c r="J235" s="116"/>
    </row>
    <row r="236" spans="7:10" ht="12.75" customHeight="1">
      <c r="G236" s="76"/>
      <c r="H236" s="117"/>
      <c r="I236" s="117"/>
      <c r="J236" s="116"/>
    </row>
    <row r="237" spans="7:10" ht="12.75" customHeight="1">
      <c r="G237" s="76"/>
      <c r="H237" s="117"/>
      <c r="I237" s="117"/>
      <c r="J237" s="116"/>
    </row>
    <row r="238" spans="7:10" ht="12.75" customHeight="1">
      <c r="G238" s="76"/>
      <c r="H238" s="117"/>
      <c r="I238" s="117"/>
      <c r="J238" s="116"/>
    </row>
    <row r="239" spans="7:10" ht="12.75" customHeight="1">
      <c r="G239" s="76"/>
      <c r="H239" s="117"/>
      <c r="I239" s="117"/>
      <c r="J239" s="116"/>
    </row>
    <row r="240" spans="7:10" ht="12.75" customHeight="1">
      <c r="G240" s="76"/>
      <c r="H240" s="117"/>
      <c r="I240" s="117"/>
      <c r="J240" s="116"/>
    </row>
    <row r="241" spans="7:10" ht="12.75" customHeight="1">
      <c r="G241" s="76"/>
      <c r="H241" s="117"/>
      <c r="I241" s="117"/>
      <c r="J241" s="116"/>
    </row>
    <row r="242" spans="7:10" ht="12.75" customHeight="1">
      <c r="G242" s="76"/>
      <c r="H242" s="117"/>
      <c r="I242" s="117"/>
      <c r="J242" s="116"/>
    </row>
    <row r="243" spans="7:10" ht="12.75" customHeight="1">
      <c r="G243" s="76"/>
      <c r="H243" s="117"/>
      <c r="I243" s="117"/>
      <c r="J243" s="116"/>
    </row>
    <row r="244" spans="7:10" ht="12.75" customHeight="1">
      <c r="G244" s="76"/>
      <c r="H244" s="117"/>
      <c r="I244" s="117"/>
      <c r="J244" s="116"/>
    </row>
    <row r="245" spans="7:10" ht="12.75" customHeight="1">
      <c r="G245" s="76"/>
      <c r="H245" s="117"/>
      <c r="I245" s="117"/>
      <c r="J245" s="116"/>
    </row>
    <row r="246" spans="7:10" ht="12.75" customHeight="1">
      <c r="G246" s="76"/>
      <c r="H246" s="117"/>
      <c r="I246" s="117"/>
      <c r="J246" s="116"/>
    </row>
    <row r="247" spans="7:10" ht="12.75" customHeight="1">
      <c r="G247" s="76"/>
      <c r="H247" s="117"/>
      <c r="I247" s="117"/>
      <c r="J247" s="116"/>
    </row>
    <row r="248" spans="7:10" ht="12.75" customHeight="1">
      <c r="G248" s="76"/>
      <c r="H248" s="117"/>
      <c r="I248" s="117"/>
      <c r="J248" s="116"/>
    </row>
    <row r="249" spans="7:10" ht="12.75" customHeight="1">
      <c r="G249" s="76"/>
      <c r="H249" s="117"/>
      <c r="I249" s="117"/>
      <c r="J249" s="116"/>
    </row>
    <row r="250" spans="7:10" ht="12.75" customHeight="1">
      <c r="G250" s="76"/>
      <c r="H250" s="117"/>
      <c r="I250" s="117"/>
      <c r="J250" s="116"/>
    </row>
    <row r="251" spans="7:10" ht="12.75" customHeight="1">
      <c r="G251" s="76"/>
      <c r="H251" s="117"/>
      <c r="I251" s="117"/>
      <c r="J251" s="116"/>
    </row>
    <row r="252" spans="7:10" ht="12.75" customHeight="1">
      <c r="G252" s="76"/>
      <c r="H252" s="117"/>
      <c r="I252" s="117"/>
      <c r="J252" s="116"/>
    </row>
    <row r="253" spans="7:10" ht="12.75" customHeight="1">
      <c r="G253" s="76"/>
      <c r="H253" s="117"/>
      <c r="I253" s="117"/>
      <c r="J253" s="116"/>
    </row>
    <row r="254" spans="7:10" ht="12.75" customHeight="1">
      <c r="G254" s="76"/>
      <c r="H254" s="117"/>
      <c r="I254" s="117"/>
      <c r="J254" s="116"/>
    </row>
    <row r="255" spans="7:10" ht="12.75" customHeight="1">
      <c r="G255" s="76"/>
      <c r="H255" s="117"/>
      <c r="I255" s="117"/>
      <c r="J255" s="116"/>
    </row>
    <row r="256" spans="7:10" ht="12.75" customHeight="1">
      <c r="G256" s="76"/>
      <c r="H256" s="117"/>
      <c r="I256" s="117"/>
      <c r="J256" s="116"/>
    </row>
    <row r="257" spans="7:10" ht="12.75" customHeight="1">
      <c r="G257" s="76"/>
      <c r="H257" s="117"/>
      <c r="I257" s="117"/>
      <c r="J257" s="116"/>
    </row>
    <row r="258" spans="7:10" ht="12.75" customHeight="1">
      <c r="G258" s="76"/>
      <c r="H258" s="117"/>
      <c r="I258" s="117"/>
      <c r="J258" s="116"/>
    </row>
    <row r="259" spans="7:10" ht="12.75" customHeight="1">
      <c r="G259" s="76"/>
      <c r="H259" s="117"/>
      <c r="I259" s="117"/>
      <c r="J259" s="116"/>
    </row>
    <row r="260" spans="7:10" ht="12.75" customHeight="1">
      <c r="G260" s="76"/>
      <c r="H260" s="117"/>
      <c r="I260" s="117"/>
      <c r="J260" s="116"/>
    </row>
    <row r="261" spans="7:10" ht="12.75" customHeight="1">
      <c r="G261" s="76"/>
      <c r="H261" s="117"/>
      <c r="I261" s="117"/>
      <c r="J261" s="116"/>
    </row>
    <row r="262" spans="7:10" ht="12.75" customHeight="1">
      <c r="G262" s="76"/>
      <c r="H262" s="117"/>
      <c r="I262" s="117"/>
      <c r="J262" s="116"/>
    </row>
    <row r="263" spans="7:10" ht="12.75" customHeight="1">
      <c r="G263" s="76"/>
      <c r="H263" s="117"/>
      <c r="I263" s="117"/>
      <c r="J263" s="116"/>
    </row>
    <row r="264" spans="7:10" ht="12.75" customHeight="1">
      <c r="G264" s="76"/>
      <c r="H264" s="117"/>
      <c r="I264" s="117"/>
      <c r="J264" s="116"/>
    </row>
    <row r="265" spans="7:10" ht="12.75" customHeight="1">
      <c r="G265" s="76"/>
      <c r="H265" s="117"/>
      <c r="I265" s="117"/>
      <c r="J265" s="116"/>
    </row>
    <row r="266" spans="7:10" ht="12.75" customHeight="1">
      <c r="G266" s="76"/>
      <c r="H266" s="117"/>
      <c r="I266" s="117"/>
      <c r="J266" s="116"/>
    </row>
    <row r="267" spans="7:10" ht="12.75" customHeight="1">
      <c r="G267" s="76"/>
      <c r="H267" s="117"/>
      <c r="I267" s="117"/>
      <c r="J267" s="116"/>
    </row>
    <row r="268" spans="7:10" ht="12.75" customHeight="1">
      <c r="G268" s="76"/>
      <c r="H268" s="117"/>
      <c r="I268" s="117"/>
      <c r="J268" s="116"/>
    </row>
    <row r="269" spans="7:10" ht="12.75" customHeight="1">
      <c r="G269" s="76"/>
      <c r="H269" s="117"/>
      <c r="I269" s="117"/>
      <c r="J269" s="116"/>
    </row>
    <row r="270" spans="7:10" ht="12.75" customHeight="1">
      <c r="G270" s="76"/>
      <c r="H270" s="117"/>
      <c r="I270" s="117"/>
      <c r="J270" s="116"/>
    </row>
    <row r="271" spans="7:10" ht="12.75" customHeight="1">
      <c r="G271" s="76"/>
      <c r="H271" s="117"/>
      <c r="I271" s="117"/>
      <c r="J271" s="116"/>
    </row>
    <row r="272" spans="7:10" ht="12.75" customHeight="1">
      <c r="G272" s="76"/>
      <c r="H272" s="117"/>
      <c r="I272" s="117"/>
      <c r="J272" s="116"/>
    </row>
    <row r="273" spans="7:10" ht="12.75" customHeight="1">
      <c r="G273" s="76"/>
      <c r="H273" s="117"/>
      <c r="I273" s="117"/>
      <c r="J273" s="116"/>
    </row>
    <row r="274" spans="7:10" ht="12.75" customHeight="1">
      <c r="G274" s="76"/>
      <c r="H274" s="117"/>
      <c r="I274" s="117"/>
      <c r="J274" s="116"/>
    </row>
    <row r="275" spans="7:10" ht="12.75" customHeight="1">
      <c r="G275" s="76"/>
      <c r="H275" s="117"/>
      <c r="I275" s="117"/>
      <c r="J275" s="116"/>
    </row>
    <row r="276" spans="7:10" ht="12.75" customHeight="1">
      <c r="G276" s="76"/>
      <c r="H276" s="117"/>
      <c r="I276" s="117"/>
      <c r="J276" s="116"/>
    </row>
    <row r="277" spans="7:10" ht="12.75" customHeight="1">
      <c r="G277" s="76"/>
      <c r="H277" s="117"/>
      <c r="I277" s="117"/>
      <c r="J277" s="116"/>
    </row>
    <row r="278" spans="7:10" ht="12.75" customHeight="1">
      <c r="G278" s="76"/>
      <c r="H278" s="117"/>
      <c r="I278" s="117"/>
      <c r="J278" s="116"/>
    </row>
    <row r="279" spans="7:10" ht="12.75" customHeight="1">
      <c r="G279" s="76"/>
      <c r="H279" s="117"/>
      <c r="I279" s="117"/>
      <c r="J279" s="116"/>
    </row>
    <row r="280" spans="7:10" ht="12.75" customHeight="1">
      <c r="G280" s="76"/>
      <c r="H280" s="117"/>
      <c r="I280" s="117"/>
      <c r="J280" s="116"/>
    </row>
    <row r="281" spans="7:10" ht="12.75" customHeight="1">
      <c r="G281" s="76"/>
      <c r="H281" s="117"/>
      <c r="I281" s="117"/>
      <c r="J281" s="116"/>
    </row>
    <row r="282" spans="7:10" ht="12.75" customHeight="1">
      <c r="G282" s="76"/>
      <c r="H282" s="117"/>
      <c r="I282" s="117"/>
      <c r="J282" s="116"/>
    </row>
    <row r="283" spans="7:10" ht="12.75" customHeight="1">
      <c r="G283" s="76"/>
      <c r="H283" s="117"/>
      <c r="I283" s="117"/>
      <c r="J283" s="116"/>
    </row>
    <row r="284" spans="7:10" ht="12.75" customHeight="1">
      <c r="G284" s="76"/>
      <c r="H284" s="117"/>
      <c r="I284" s="117"/>
      <c r="J284" s="116"/>
    </row>
    <row r="285" spans="7:10" ht="12.75" customHeight="1">
      <c r="G285" s="76"/>
      <c r="H285" s="117"/>
      <c r="I285" s="117"/>
      <c r="J285" s="116"/>
    </row>
    <row r="286" spans="7:10" ht="12.75" customHeight="1">
      <c r="G286" s="76"/>
      <c r="H286" s="117"/>
      <c r="I286" s="117"/>
      <c r="J286" s="116"/>
    </row>
    <row r="287" spans="7:10" ht="12.75" customHeight="1">
      <c r="G287" s="76"/>
      <c r="H287" s="117"/>
      <c r="I287" s="117"/>
      <c r="J287" s="116"/>
    </row>
    <row r="288" spans="7:10" ht="12.75" customHeight="1">
      <c r="G288" s="76"/>
      <c r="H288" s="117"/>
      <c r="I288" s="117"/>
      <c r="J288" s="116"/>
    </row>
    <row r="289" spans="7:10" ht="12.75" customHeight="1">
      <c r="G289" s="76"/>
      <c r="H289" s="117"/>
      <c r="I289" s="117"/>
      <c r="J289" s="116"/>
    </row>
    <row r="290" spans="7:10" ht="12.75" customHeight="1">
      <c r="G290" s="76"/>
      <c r="H290" s="117"/>
      <c r="I290" s="117"/>
      <c r="J290" s="116"/>
    </row>
    <row r="291" spans="7:10" ht="12.75" customHeight="1">
      <c r="G291" s="76"/>
      <c r="H291" s="117"/>
      <c r="I291" s="117"/>
      <c r="J291" s="116"/>
    </row>
    <row r="292" spans="7:10" ht="12.75" customHeight="1">
      <c r="G292" s="76"/>
      <c r="H292" s="117"/>
      <c r="I292" s="117"/>
      <c r="J292" s="116"/>
    </row>
    <row r="293" spans="7:10" ht="12.75" customHeight="1">
      <c r="G293" s="76"/>
      <c r="H293" s="117"/>
      <c r="I293" s="117"/>
      <c r="J293" s="116"/>
    </row>
    <row r="294" spans="7:10" ht="12.75" customHeight="1">
      <c r="G294" s="76"/>
      <c r="H294" s="117"/>
      <c r="I294" s="117"/>
      <c r="J294" s="116"/>
    </row>
    <row r="295" spans="7:10" ht="12.75" customHeight="1">
      <c r="G295" s="76"/>
      <c r="H295" s="117"/>
      <c r="I295" s="117"/>
      <c r="J295" s="116"/>
    </row>
    <row r="296" spans="7:10" ht="12.75" customHeight="1">
      <c r="G296" s="76"/>
      <c r="H296" s="117"/>
      <c r="I296" s="117"/>
      <c r="J296" s="116"/>
    </row>
    <row r="297" spans="7:10" ht="12.75" customHeight="1">
      <c r="G297" s="76"/>
      <c r="H297" s="117"/>
      <c r="I297" s="117"/>
      <c r="J297" s="116"/>
    </row>
    <row r="298" spans="7:10" ht="12.75" customHeight="1">
      <c r="G298" s="76"/>
      <c r="H298" s="117"/>
      <c r="I298" s="117"/>
      <c r="J298" s="116"/>
    </row>
    <row r="299" spans="7:10" ht="12.75" customHeight="1">
      <c r="G299" s="76"/>
      <c r="H299" s="117"/>
      <c r="I299" s="117"/>
      <c r="J299" s="116"/>
    </row>
    <row r="300" spans="7:10" ht="12.75" customHeight="1">
      <c r="G300" s="76"/>
      <c r="H300" s="117"/>
      <c r="I300" s="117"/>
      <c r="J300" s="116"/>
    </row>
    <row r="301" spans="7:10" ht="12.75" customHeight="1">
      <c r="G301" s="76"/>
      <c r="H301" s="117"/>
      <c r="I301" s="117"/>
      <c r="J301" s="116"/>
    </row>
    <row r="302" spans="7:10" ht="12.75" customHeight="1">
      <c r="G302" s="76"/>
      <c r="H302" s="117"/>
      <c r="I302" s="117"/>
      <c r="J302" s="116"/>
    </row>
    <row r="303" spans="7:10" ht="12.75" customHeight="1">
      <c r="G303" s="76"/>
      <c r="H303" s="117"/>
      <c r="I303" s="117"/>
      <c r="J303" s="116"/>
    </row>
    <row r="304" spans="7:10" ht="12.75" customHeight="1">
      <c r="G304" s="76"/>
      <c r="H304" s="117"/>
      <c r="I304" s="117"/>
      <c r="J304" s="116"/>
    </row>
    <row r="305" spans="7:10" ht="12.75" customHeight="1">
      <c r="G305" s="76"/>
      <c r="H305" s="117"/>
      <c r="I305" s="117"/>
      <c r="J305" s="116"/>
    </row>
    <row r="306" spans="7:10" ht="12.75" customHeight="1">
      <c r="G306" s="76"/>
      <c r="H306" s="117"/>
      <c r="I306" s="117"/>
      <c r="J306" s="116"/>
    </row>
    <row r="307" spans="7:10" ht="12.75" customHeight="1">
      <c r="G307" s="76"/>
      <c r="H307" s="117"/>
      <c r="I307" s="117"/>
      <c r="J307" s="116"/>
    </row>
    <row r="308" spans="7:10" ht="12.75" customHeight="1">
      <c r="G308" s="76"/>
      <c r="H308" s="117"/>
      <c r="I308" s="117"/>
      <c r="J308" s="116"/>
    </row>
    <row r="309" spans="7:10" ht="12.75" customHeight="1">
      <c r="G309" s="76"/>
      <c r="H309" s="117"/>
      <c r="I309" s="117"/>
      <c r="J309" s="116"/>
    </row>
    <row r="310" spans="7:10" ht="12.75" customHeight="1">
      <c r="G310" s="76"/>
      <c r="H310" s="117"/>
      <c r="I310" s="117"/>
      <c r="J310" s="116"/>
    </row>
    <row r="311" spans="7:10" ht="12.75" customHeight="1">
      <c r="G311" s="76"/>
      <c r="H311" s="117"/>
      <c r="I311" s="117"/>
      <c r="J311" s="116"/>
    </row>
    <row r="312" spans="7:10" ht="12.75" customHeight="1">
      <c r="G312" s="76"/>
      <c r="H312" s="117"/>
      <c r="I312" s="117"/>
      <c r="J312" s="116"/>
    </row>
    <row r="313" spans="7:10" ht="12.75" customHeight="1">
      <c r="G313" s="76"/>
      <c r="H313" s="117"/>
      <c r="I313" s="117"/>
      <c r="J313" s="116"/>
    </row>
    <row r="314" spans="7:10" ht="12.75" customHeight="1">
      <c r="G314" s="76"/>
      <c r="H314" s="117"/>
      <c r="I314" s="117"/>
      <c r="J314" s="116"/>
    </row>
    <row r="315" spans="7:10" ht="12.75" customHeight="1">
      <c r="G315" s="76"/>
      <c r="H315" s="117"/>
      <c r="I315" s="117"/>
      <c r="J315" s="116"/>
    </row>
    <row r="316" spans="7:10" ht="12.75" customHeight="1">
      <c r="G316" s="76"/>
      <c r="H316" s="117"/>
      <c r="I316" s="117"/>
      <c r="J316" s="116"/>
    </row>
    <row r="317" spans="7:10" ht="12.75" customHeight="1">
      <c r="G317" s="76"/>
      <c r="H317" s="117"/>
      <c r="I317" s="117"/>
      <c r="J317" s="116"/>
    </row>
    <row r="318" spans="7:10" ht="12.75" customHeight="1">
      <c r="G318" s="76"/>
      <c r="H318" s="117"/>
      <c r="I318" s="117"/>
      <c r="J318" s="116"/>
    </row>
    <row r="319" spans="7:10" ht="12.75" customHeight="1">
      <c r="G319" s="76"/>
      <c r="H319" s="117"/>
      <c r="I319" s="117"/>
      <c r="J319" s="116"/>
    </row>
    <row r="320" spans="7:10" ht="12.75" customHeight="1">
      <c r="G320" s="76"/>
      <c r="H320" s="117"/>
      <c r="I320" s="117"/>
      <c r="J320" s="116"/>
    </row>
    <row r="321" spans="7:10" ht="12.75" customHeight="1">
      <c r="G321" s="76"/>
      <c r="H321" s="117"/>
      <c r="I321" s="117"/>
      <c r="J321" s="116"/>
    </row>
    <row r="322" spans="7:10" ht="12.75" customHeight="1">
      <c r="G322" s="76"/>
      <c r="H322" s="117"/>
      <c r="I322" s="117"/>
      <c r="J322" s="116"/>
    </row>
    <row r="323" spans="7:10" ht="12.75" customHeight="1">
      <c r="G323" s="76"/>
      <c r="H323" s="117"/>
      <c r="I323" s="117"/>
      <c r="J323" s="116"/>
    </row>
    <row r="324" spans="7:10" ht="12.75" customHeight="1">
      <c r="G324" s="76"/>
      <c r="H324" s="117"/>
      <c r="I324" s="117"/>
      <c r="J324" s="116"/>
    </row>
    <row r="325" spans="7:10" ht="12.75" customHeight="1">
      <c r="G325" s="76"/>
      <c r="H325" s="117"/>
      <c r="I325" s="117"/>
      <c r="J325" s="116"/>
    </row>
    <row r="326" spans="7:10" ht="12.75" customHeight="1">
      <c r="G326" s="76"/>
      <c r="H326" s="117"/>
      <c r="I326" s="117"/>
      <c r="J326" s="116"/>
    </row>
    <row r="327" spans="7:10" ht="12.75" customHeight="1">
      <c r="G327" s="76"/>
      <c r="H327" s="117"/>
      <c r="I327" s="117"/>
      <c r="J327" s="116"/>
    </row>
    <row r="328" spans="7:10" ht="12.75" customHeight="1">
      <c r="G328" s="76"/>
      <c r="H328" s="117"/>
      <c r="I328" s="117"/>
      <c r="J328" s="116"/>
    </row>
    <row r="329" spans="7:10" ht="12.75" customHeight="1">
      <c r="G329" s="76"/>
      <c r="H329" s="117"/>
      <c r="I329" s="117"/>
      <c r="J329" s="116"/>
    </row>
    <row r="330" spans="7:10" ht="12.75" customHeight="1">
      <c r="G330" s="76"/>
      <c r="H330" s="117"/>
      <c r="I330" s="117"/>
      <c r="J330" s="116"/>
    </row>
    <row r="331" spans="7:10" ht="12.75" customHeight="1">
      <c r="G331" s="76"/>
      <c r="H331" s="117"/>
      <c r="I331" s="117"/>
      <c r="J331" s="116"/>
    </row>
    <row r="332" spans="7:10" ht="12.75" customHeight="1">
      <c r="G332" s="76"/>
      <c r="H332" s="117"/>
      <c r="I332" s="117"/>
      <c r="J332" s="116"/>
    </row>
    <row r="333" spans="7:10" ht="12.75" customHeight="1">
      <c r="G333" s="76"/>
      <c r="H333" s="117"/>
      <c r="I333" s="117"/>
      <c r="J333" s="116"/>
    </row>
    <row r="334" spans="7:10" ht="12.75" customHeight="1">
      <c r="G334" s="76"/>
      <c r="H334" s="117"/>
      <c r="I334" s="117"/>
      <c r="J334" s="116"/>
    </row>
    <row r="335" spans="7:10" ht="12.75" customHeight="1">
      <c r="G335" s="76"/>
      <c r="H335" s="117"/>
      <c r="I335" s="117"/>
      <c r="J335" s="116"/>
    </row>
    <row r="336" spans="7:10" ht="12.75" customHeight="1">
      <c r="G336" s="76"/>
      <c r="H336" s="117"/>
      <c r="I336" s="117"/>
      <c r="J336" s="116"/>
    </row>
    <row r="337" spans="7:10" ht="12.75" customHeight="1">
      <c r="G337" s="76"/>
      <c r="H337" s="117"/>
      <c r="I337" s="117"/>
      <c r="J337" s="116"/>
    </row>
    <row r="338" spans="7:10" ht="12.75" customHeight="1">
      <c r="G338" s="76"/>
      <c r="H338" s="117"/>
      <c r="I338" s="117"/>
      <c r="J338" s="116"/>
    </row>
    <row r="339" spans="7:10" ht="12.75" customHeight="1">
      <c r="G339" s="76"/>
      <c r="H339" s="117"/>
      <c r="I339" s="117"/>
      <c r="J339" s="116"/>
    </row>
    <row r="340" spans="7:10" ht="12.75" customHeight="1">
      <c r="G340" s="76"/>
      <c r="H340" s="117"/>
      <c r="I340" s="117"/>
      <c r="J340" s="116"/>
    </row>
    <row r="341" spans="7:10" ht="12.75" customHeight="1">
      <c r="G341" s="76"/>
      <c r="H341" s="117"/>
      <c r="I341" s="117"/>
      <c r="J341" s="116"/>
    </row>
    <row r="342" spans="7:10" ht="12.75" customHeight="1">
      <c r="G342" s="76"/>
      <c r="H342" s="117"/>
      <c r="I342" s="117"/>
      <c r="J342" s="116"/>
    </row>
    <row r="343" spans="7:10" ht="12.75" customHeight="1">
      <c r="G343" s="76"/>
      <c r="H343" s="117"/>
      <c r="I343" s="117"/>
      <c r="J343" s="116"/>
    </row>
    <row r="344" spans="7:10" ht="12.75" customHeight="1">
      <c r="G344" s="76"/>
      <c r="H344" s="117"/>
      <c r="I344" s="117"/>
      <c r="J344" s="116"/>
    </row>
    <row r="345" spans="7:10" ht="12.75" customHeight="1">
      <c r="G345" s="76"/>
      <c r="H345" s="117"/>
      <c r="I345" s="117"/>
      <c r="J345" s="116"/>
    </row>
    <row r="346" spans="7:10" ht="12.75" customHeight="1">
      <c r="G346" s="76"/>
      <c r="H346" s="117"/>
      <c r="I346" s="117"/>
      <c r="J346" s="116"/>
    </row>
    <row r="347" spans="7:10" ht="12.75" customHeight="1">
      <c r="G347" s="76"/>
      <c r="H347" s="117"/>
      <c r="I347" s="117"/>
      <c r="J347" s="116"/>
    </row>
    <row r="348" spans="7:10" ht="12.75" customHeight="1">
      <c r="G348" s="76"/>
      <c r="H348" s="117"/>
      <c r="I348" s="117"/>
      <c r="J348" s="116"/>
    </row>
    <row r="349" spans="7:10" ht="12.75" customHeight="1">
      <c r="G349" s="76"/>
      <c r="H349" s="117"/>
      <c r="I349" s="117"/>
      <c r="J349" s="116"/>
    </row>
    <row r="350" spans="7:10" ht="12.75" customHeight="1">
      <c r="G350" s="76"/>
      <c r="H350" s="117"/>
      <c r="I350" s="117"/>
      <c r="J350" s="116"/>
    </row>
    <row r="351" spans="7:10" ht="12.75" customHeight="1">
      <c r="G351" s="76"/>
      <c r="H351" s="117"/>
      <c r="I351" s="117"/>
      <c r="J351" s="116"/>
    </row>
    <row r="352" spans="7:10" ht="12.75" customHeight="1">
      <c r="G352" s="76"/>
      <c r="H352" s="117"/>
      <c r="I352" s="117"/>
      <c r="J352" s="116"/>
    </row>
    <row r="353" spans="7:10" ht="12.75" customHeight="1">
      <c r="G353" s="76"/>
      <c r="H353" s="117"/>
      <c r="I353" s="117"/>
      <c r="J353" s="116"/>
    </row>
    <row r="354" spans="7:10" ht="12.75" customHeight="1">
      <c r="G354" s="76"/>
      <c r="H354" s="117"/>
      <c r="I354" s="117"/>
      <c r="J354" s="116"/>
    </row>
    <row r="355" spans="7:10" ht="12.75" customHeight="1">
      <c r="G355" s="76"/>
      <c r="H355" s="117"/>
      <c r="I355" s="117"/>
      <c r="J355" s="116"/>
    </row>
    <row r="356" spans="7:10" ht="12.75" customHeight="1">
      <c r="G356" s="76"/>
      <c r="H356" s="117"/>
      <c r="I356" s="117"/>
      <c r="J356" s="116"/>
    </row>
    <row r="357" spans="7:10" ht="12.75" customHeight="1">
      <c r="G357" s="76"/>
      <c r="H357" s="117"/>
      <c r="I357" s="117"/>
      <c r="J357" s="116"/>
    </row>
    <row r="358" spans="7:10" ht="12.75" customHeight="1">
      <c r="G358" s="76"/>
      <c r="H358" s="117"/>
      <c r="I358" s="117"/>
      <c r="J358" s="116"/>
    </row>
    <row r="359" spans="7:10" ht="12.75" customHeight="1">
      <c r="G359" s="76"/>
      <c r="H359" s="117"/>
      <c r="I359" s="117"/>
      <c r="J359" s="116"/>
    </row>
    <row r="360" spans="7:10" ht="12.75" customHeight="1">
      <c r="G360" s="76"/>
      <c r="H360" s="117"/>
      <c r="I360" s="117"/>
      <c r="J360" s="116"/>
    </row>
    <row r="361" spans="7:10" ht="12.75" customHeight="1">
      <c r="G361" s="76"/>
      <c r="H361" s="117"/>
      <c r="I361" s="117"/>
      <c r="J361" s="116"/>
    </row>
    <row r="362" spans="7:10" ht="12.75" customHeight="1">
      <c r="G362" s="76"/>
      <c r="H362" s="117"/>
      <c r="I362" s="117"/>
      <c r="J362" s="116"/>
    </row>
    <row r="363" spans="7:10" ht="12.75" customHeight="1">
      <c r="G363" s="76"/>
      <c r="H363" s="117"/>
      <c r="I363" s="117"/>
      <c r="J363" s="116"/>
    </row>
    <row r="364" spans="7:10" ht="12.75" customHeight="1">
      <c r="G364" s="76"/>
      <c r="H364" s="117"/>
      <c r="I364" s="117"/>
      <c r="J364" s="116"/>
    </row>
    <row r="365" spans="7:10" ht="12.75" customHeight="1">
      <c r="G365" s="76"/>
      <c r="H365" s="117"/>
      <c r="I365" s="117"/>
      <c r="J365" s="116"/>
    </row>
    <row r="366" spans="7:10" ht="12.75" customHeight="1">
      <c r="G366" s="76"/>
      <c r="H366" s="117"/>
      <c r="I366" s="117"/>
      <c r="J366" s="116"/>
    </row>
    <row r="367" spans="7:10" ht="12.75" customHeight="1">
      <c r="G367" s="76"/>
      <c r="H367" s="117"/>
      <c r="I367" s="117"/>
      <c r="J367" s="116"/>
    </row>
    <row r="368" spans="7:10" ht="12.75" customHeight="1">
      <c r="G368" s="76"/>
      <c r="H368" s="117"/>
      <c r="I368" s="117"/>
      <c r="J368" s="116"/>
    </row>
    <row r="369" spans="7:10" ht="12.75" customHeight="1">
      <c r="G369" s="76"/>
      <c r="H369" s="117"/>
      <c r="I369" s="117"/>
      <c r="J369" s="116"/>
    </row>
    <row r="370" spans="7:10" ht="12.75" customHeight="1">
      <c r="G370" s="76"/>
      <c r="H370" s="117"/>
      <c r="I370" s="117"/>
      <c r="J370" s="116"/>
    </row>
    <row r="371" spans="7:10" ht="12.75" customHeight="1">
      <c r="G371" s="76"/>
      <c r="H371" s="117"/>
      <c r="I371" s="117"/>
      <c r="J371" s="116"/>
    </row>
    <row r="372" spans="7:10" ht="12.75" customHeight="1">
      <c r="G372" s="76"/>
      <c r="H372" s="117"/>
      <c r="I372" s="117"/>
      <c r="J372" s="116"/>
    </row>
    <row r="373" spans="7:10" ht="12.75" customHeight="1">
      <c r="G373" s="76"/>
      <c r="H373" s="117"/>
      <c r="I373" s="117"/>
      <c r="J373" s="116"/>
    </row>
    <row r="374" spans="7:10" ht="12.75" customHeight="1">
      <c r="G374" s="76"/>
      <c r="H374" s="117"/>
      <c r="I374" s="117"/>
      <c r="J374" s="116"/>
    </row>
    <row r="375" spans="7:10" ht="12.75" customHeight="1">
      <c r="G375" s="76"/>
      <c r="H375" s="117"/>
      <c r="I375" s="117"/>
      <c r="J375" s="116"/>
    </row>
    <row r="376" spans="7:10" ht="12.75" customHeight="1">
      <c r="G376" s="76"/>
      <c r="H376" s="117"/>
      <c r="I376" s="117"/>
      <c r="J376" s="116"/>
    </row>
    <row r="377" spans="7:10" ht="12.75" customHeight="1">
      <c r="G377" s="76"/>
      <c r="H377" s="117"/>
      <c r="I377" s="117"/>
      <c r="J377" s="116"/>
    </row>
    <row r="378" spans="7:10" ht="12.75" customHeight="1">
      <c r="G378" s="76"/>
      <c r="H378" s="117"/>
      <c r="I378" s="117"/>
      <c r="J378" s="116"/>
    </row>
    <row r="379" spans="7:10" ht="12.75" customHeight="1">
      <c r="G379" s="76"/>
      <c r="H379" s="117"/>
      <c r="I379" s="117"/>
      <c r="J379" s="116"/>
    </row>
    <row r="380" spans="7:10" ht="12.75" customHeight="1">
      <c r="G380" s="76"/>
      <c r="H380" s="117"/>
      <c r="I380" s="117"/>
      <c r="J380" s="116"/>
    </row>
    <row r="381" spans="7:10" ht="12.75" customHeight="1">
      <c r="G381" s="76"/>
      <c r="H381" s="117"/>
      <c r="I381" s="117"/>
      <c r="J381" s="116"/>
    </row>
    <row r="382" spans="7:10" ht="12.75" customHeight="1">
      <c r="G382" s="76"/>
      <c r="H382" s="117"/>
      <c r="I382" s="117"/>
      <c r="J382" s="116"/>
    </row>
    <row r="383" spans="7:10" ht="12.75" customHeight="1">
      <c r="G383" s="76"/>
      <c r="H383" s="117"/>
      <c r="I383" s="117"/>
      <c r="J383" s="116"/>
    </row>
    <row r="384" spans="7:10" ht="12.75" customHeight="1">
      <c r="G384" s="76"/>
      <c r="H384" s="117"/>
      <c r="I384" s="117"/>
      <c r="J384" s="116"/>
    </row>
    <row r="385" spans="7:10" ht="12.75" customHeight="1">
      <c r="G385" s="76"/>
      <c r="H385" s="117"/>
      <c r="I385" s="117"/>
      <c r="J385" s="116"/>
    </row>
    <row r="386" spans="7:10" ht="12.75" customHeight="1">
      <c r="G386" s="76"/>
      <c r="H386" s="117"/>
      <c r="I386" s="117"/>
      <c r="J386" s="116"/>
    </row>
    <row r="387" spans="7:10" ht="12.75" customHeight="1">
      <c r="G387" s="76"/>
      <c r="H387" s="117"/>
      <c r="I387" s="117"/>
      <c r="J387" s="116"/>
    </row>
    <row r="388" spans="7:10" ht="12.75" customHeight="1">
      <c r="G388" s="76"/>
      <c r="H388" s="117"/>
      <c r="I388" s="117"/>
      <c r="J388" s="116"/>
    </row>
    <row r="389" spans="7:10" ht="12.75" customHeight="1">
      <c r="G389" s="76"/>
      <c r="H389" s="117"/>
      <c r="I389" s="117"/>
      <c r="J389" s="116"/>
    </row>
    <row r="390" spans="7:10" ht="12.75" customHeight="1">
      <c r="G390" s="76"/>
      <c r="H390" s="117"/>
      <c r="I390" s="117"/>
      <c r="J390" s="116"/>
    </row>
    <row r="391" spans="7:10" ht="12.75" customHeight="1">
      <c r="G391" s="76"/>
      <c r="H391" s="117"/>
      <c r="I391" s="117"/>
      <c r="J391" s="116"/>
    </row>
    <row r="392" spans="7:10" ht="12.75" customHeight="1">
      <c r="G392" s="76"/>
      <c r="H392" s="117"/>
      <c r="I392" s="117"/>
      <c r="J392" s="116"/>
    </row>
    <row r="393" spans="7:10" ht="12.75" customHeight="1">
      <c r="G393" s="76"/>
      <c r="H393" s="117"/>
      <c r="I393" s="117"/>
      <c r="J393" s="116"/>
    </row>
    <row r="394" spans="7:10" ht="12.75" customHeight="1">
      <c r="G394" s="76"/>
      <c r="H394" s="117"/>
      <c r="I394" s="117"/>
      <c r="J394" s="116"/>
    </row>
    <row r="395" spans="7:10" ht="12.75" customHeight="1">
      <c r="G395" s="76"/>
      <c r="H395" s="117"/>
      <c r="I395" s="117"/>
      <c r="J395" s="116"/>
    </row>
    <row r="396" spans="7:10" ht="12.75" customHeight="1">
      <c r="G396" s="76"/>
      <c r="H396" s="117"/>
      <c r="I396" s="117"/>
      <c r="J396" s="116"/>
    </row>
    <row r="397" spans="7:10" ht="12.75" customHeight="1">
      <c r="G397" s="76"/>
      <c r="H397" s="117"/>
      <c r="I397" s="117"/>
      <c r="J397" s="116"/>
    </row>
    <row r="398" spans="7:10" ht="12.75" customHeight="1">
      <c r="G398" s="76"/>
      <c r="H398" s="117"/>
      <c r="I398" s="117"/>
      <c r="J398" s="116"/>
    </row>
    <row r="399" spans="7:10" ht="12.75" customHeight="1">
      <c r="G399" s="76"/>
      <c r="H399" s="117"/>
      <c r="I399" s="117"/>
      <c r="J399" s="116"/>
    </row>
    <row r="400" spans="7:10" ht="12.75" customHeight="1">
      <c r="G400" s="76"/>
      <c r="H400" s="117"/>
      <c r="I400" s="117"/>
      <c r="J400" s="116"/>
    </row>
    <row r="401" spans="7:10" ht="12.75" customHeight="1">
      <c r="G401" s="76"/>
      <c r="H401" s="117"/>
      <c r="I401" s="117"/>
      <c r="J401" s="116"/>
    </row>
    <row r="402" spans="7:10" ht="12.75" customHeight="1">
      <c r="G402" s="76"/>
      <c r="H402" s="117"/>
      <c r="I402" s="117"/>
      <c r="J402" s="116"/>
    </row>
    <row r="403" spans="7:10" ht="12.75" customHeight="1">
      <c r="G403" s="76"/>
      <c r="H403" s="117"/>
      <c r="I403" s="117"/>
      <c r="J403" s="116"/>
    </row>
    <row r="404" spans="7:10" ht="12.75" customHeight="1">
      <c r="G404" s="76"/>
      <c r="H404" s="117"/>
      <c r="I404" s="117"/>
      <c r="J404" s="116"/>
    </row>
    <row r="405" spans="7:10" ht="12.75" customHeight="1">
      <c r="G405" s="76"/>
      <c r="H405" s="117"/>
      <c r="I405" s="117"/>
      <c r="J405" s="116"/>
    </row>
    <row r="406" spans="7:10" ht="12.75" customHeight="1">
      <c r="G406" s="76"/>
      <c r="H406" s="117"/>
      <c r="I406" s="117"/>
      <c r="J406" s="116"/>
    </row>
    <row r="407" spans="7:10" ht="12.75" customHeight="1">
      <c r="G407" s="76"/>
      <c r="H407" s="117"/>
      <c r="I407" s="117"/>
      <c r="J407" s="116"/>
    </row>
    <row r="408" spans="7:10" ht="12.75" customHeight="1">
      <c r="G408" s="76"/>
      <c r="H408" s="117"/>
      <c r="I408" s="117"/>
      <c r="J408" s="116"/>
    </row>
    <row r="409" spans="7:10" ht="12.75" customHeight="1">
      <c r="G409" s="76"/>
      <c r="H409" s="117"/>
      <c r="I409" s="117"/>
      <c r="J409" s="116"/>
    </row>
    <row r="410" spans="7:10" ht="12.75" customHeight="1">
      <c r="G410" s="76"/>
      <c r="H410" s="117"/>
      <c r="I410" s="117"/>
      <c r="J410" s="116"/>
    </row>
    <row r="411" spans="7:10" ht="12.75" customHeight="1">
      <c r="G411" s="76"/>
      <c r="H411" s="117"/>
      <c r="I411" s="117"/>
      <c r="J411" s="116"/>
    </row>
    <row r="412" spans="7:10" ht="12.75" customHeight="1">
      <c r="G412" s="76"/>
      <c r="H412" s="117"/>
      <c r="I412" s="117"/>
      <c r="J412" s="116"/>
    </row>
    <row r="413" spans="7:10" ht="12.75" customHeight="1">
      <c r="G413" s="76"/>
      <c r="H413" s="117"/>
      <c r="I413" s="117"/>
      <c r="J413" s="116"/>
    </row>
    <row r="414" spans="7:10" ht="12.75" customHeight="1">
      <c r="G414" s="76"/>
      <c r="H414" s="117"/>
      <c r="I414" s="117"/>
      <c r="J414" s="116"/>
    </row>
    <row r="415" spans="7:10" ht="12.75" customHeight="1">
      <c r="G415" s="76"/>
      <c r="H415" s="117"/>
      <c r="I415" s="117"/>
      <c r="J415" s="116"/>
    </row>
    <row r="416" spans="7:10" ht="12.75" customHeight="1">
      <c r="G416" s="76"/>
      <c r="H416" s="117"/>
      <c r="I416" s="117"/>
      <c r="J416" s="116"/>
    </row>
    <row r="417" spans="7:10" ht="12.75" customHeight="1">
      <c r="G417" s="76"/>
      <c r="H417" s="117"/>
      <c r="I417" s="117"/>
      <c r="J417" s="116"/>
    </row>
    <row r="418" spans="7:10" ht="12.75" customHeight="1">
      <c r="G418" s="76"/>
      <c r="H418" s="117"/>
      <c r="I418" s="117"/>
      <c r="J418" s="116"/>
    </row>
    <row r="419" spans="7:10" ht="12.75" customHeight="1">
      <c r="G419" s="76"/>
      <c r="H419" s="117"/>
      <c r="I419" s="117"/>
      <c r="J419" s="116"/>
    </row>
    <row r="420" spans="7:10" ht="12.75" customHeight="1">
      <c r="G420" s="76"/>
      <c r="H420" s="117"/>
      <c r="I420" s="117"/>
      <c r="J420" s="116"/>
    </row>
    <row r="421" spans="7:10" ht="12.75" customHeight="1">
      <c r="G421" s="76"/>
      <c r="H421" s="117"/>
      <c r="I421" s="117"/>
      <c r="J421" s="116"/>
    </row>
    <row r="422" spans="7:10" ht="12.75" customHeight="1">
      <c r="G422" s="76"/>
      <c r="H422" s="117"/>
      <c r="I422" s="117"/>
      <c r="J422" s="116"/>
    </row>
    <row r="423" spans="7:10" ht="12.75" customHeight="1">
      <c r="G423" s="76"/>
      <c r="H423" s="117"/>
      <c r="I423" s="117"/>
      <c r="J423" s="116"/>
    </row>
    <row r="424" spans="7:10" ht="12.75" customHeight="1">
      <c r="G424" s="76"/>
      <c r="H424" s="117"/>
      <c r="I424" s="117"/>
      <c r="J424" s="116"/>
    </row>
    <row r="425" spans="7:10" ht="12.75" customHeight="1">
      <c r="G425" s="76"/>
      <c r="H425" s="117"/>
      <c r="I425" s="117"/>
      <c r="J425" s="116"/>
    </row>
    <row r="426" spans="7:10" ht="12.75" customHeight="1">
      <c r="G426" s="76"/>
      <c r="H426" s="117"/>
      <c r="I426" s="117"/>
      <c r="J426" s="116"/>
    </row>
    <row r="427" spans="7:10" ht="12.75" customHeight="1">
      <c r="G427" s="76"/>
      <c r="H427" s="117"/>
      <c r="I427" s="117"/>
      <c r="J427" s="116"/>
    </row>
    <row r="428" spans="7:10" ht="12.75" customHeight="1">
      <c r="G428" s="76"/>
      <c r="H428" s="117"/>
      <c r="I428" s="117"/>
      <c r="J428" s="116"/>
    </row>
    <row r="429" spans="7:10" ht="12.75" customHeight="1">
      <c r="G429" s="76"/>
      <c r="H429" s="117"/>
      <c r="I429" s="117"/>
      <c r="J429" s="116"/>
    </row>
    <row r="430" spans="7:10" ht="12.75" customHeight="1">
      <c r="G430" s="76"/>
      <c r="H430" s="117"/>
      <c r="I430" s="117"/>
      <c r="J430" s="116"/>
    </row>
    <row r="431" spans="7:10" ht="12.75" customHeight="1">
      <c r="G431" s="76"/>
      <c r="H431" s="117"/>
      <c r="I431" s="117"/>
      <c r="J431" s="116"/>
    </row>
    <row r="432" spans="7:10" ht="12.75" customHeight="1">
      <c r="G432" s="76"/>
      <c r="H432" s="117"/>
      <c r="I432" s="117"/>
      <c r="J432" s="116"/>
    </row>
    <row r="433" spans="7:10" ht="12.75" customHeight="1">
      <c r="G433" s="76"/>
      <c r="H433" s="117"/>
      <c r="I433" s="117"/>
      <c r="J433" s="116"/>
    </row>
    <row r="434" spans="7:10" ht="12.75" customHeight="1">
      <c r="G434" s="76"/>
      <c r="H434" s="117"/>
      <c r="I434" s="117"/>
      <c r="J434" s="116"/>
    </row>
    <row r="435" spans="7:10" ht="12.75" customHeight="1">
      <c r="G435" s="76"/>
      <c r="H435" s="117"/>
      <c r="I435" s="117"/>
      <c r="J435" s="116"/>
    </row>
    <row r="436" spans="7:10" ht="12.75" customHeight="1">
      <c r="G436" s="76"/>
      <c r="H436" s="117"/>
      <c r="I436" s="117"/>
      <c r="J436" s="116"/>
    </row>
    <row r="437" spans="7:10" ht="12.75" customHeight="1">
      <c r="G437" s="76"/>
      <c r="H437" s="117"/>
      <c r="I437" s="117"/>
      <c r="J437" s="116"/>
    </row>
    <row r="438" spans="7:10" ht="12.75" customHeight="1">
      <c r="G438" s="76"/>
      <c r="H438" s="117"/>
      <c r="I438" s="117"/>
      <c r="J438" s="116"/>
    </row>
    <row r="439" spans="7:10" ht="12.75" customHeight="1">
      <c r="G439" s="76"/>
      <c r="H439" s="117"/>
      <c r="I439" s="117"/>
      <c r="J439" s="116"/>
    </row>
    <row r="440" spans="7:10" ht="12.75" customHeight="1">
      <c r="G440" s="76"/>
      <c r="H440" s="117"/>
      <c r="I440" s="117"/>
      <c r="J440" s="116"/>
    </row>
    <row r="441" spans="7:10" ht="12.75" customHeight="1">
      <c r="G441" s="76"/>
      <c r="H441" s="117"/>
      <c r="I441" s="117"/>
      <c r="J441" s="116"/>
    </row>
    <row r="442" spans="7:10" ht="12.75" customHeight="1">
      <c r="G442" s="76"/>
      <c r="H442" s="117"/>
      <c r="I442" s="117"/>
      <c r="J442" s="116"/>
    </row>
    <row r="443" spans="7:10" ht="12.75" customHeight="1">
      <c r="G443" s="76"/>
      <c r="H443" s="117"/>
      <c r="I443" s="117"/>
      <c r="J443" s="116"/>
    </row>
    <row r="444" spans="7:10" ht="12.75" customHeight="1">
      <c r="G444" s="76"/>
      <c r="H444" s="117"/>
      <c r="I444" s="117"/>
      <c r="J444" s="116"/>
    </row>
    <row r="445" spans="7:10" ht="12.75" customHeight="1">
      <c r="G445" s="76"/>
      <c r="H445" s="117"/>
      <c r="I445" s="117"/>
      <c r="J445" s="116"/>
    </row>
    <row r="446" spans="7:10" ht="12.75" customHeight="1">
      <c r="G446" s="76"/>
      <c r="H446" s="117"/>
      <c r="I446" s="117"/>
      <c r="J446" s="116"/>
    </row>
    <row r="447" spans="7:10" ht="12.75" customHeight="1">
      <c r="G447" s="76"/>
      <c r="H447" s="117"/>
      <c r="I447" s="117"/>
      <c r="J447" s="116"/>
    </row>
    <row r="448" spans="7:10" ht="12.75" customHeight="1">
      <c r="G448" s="76"/>
      <c r="H448" s="117"/>
      <c r="I448" s="117"/>
      <c r="J448" s="116"/>
    </row>
    <row r="449" spans="7:10" ht="12.75" customHeight="1">
      <c r="G449" s="76"/>
      <c r="H449" s="117"/>
      <c r="I449" s="117"/>
      <c r="J449" s="116"/>
    </row>
    <row r="450" spans="7:10" ht="12.75" customHeight="1">
      <c r="G450" s="76"/>
      <c r="H450" s="117"/>
      <c r="I450" s="117"/>
      <c r="J450" s="116"/>
    </row>
    <row r="451" spans="7:10" ht="12.75" customHeight="1">
      <c r="G451" s="76"/>
      <c r="H451" s="117"/>
      <c r="I451" s="117"/>
      <c r="J451" s="116"/>
    </row>
    <row r="452" spans="7:10" ht="12.75" customHeight="1">
      <c r="G452" s="76"/>
      <c r="H452" s="117"/>
      <c r="I452" s="117"/>
      <c r="J452" s="116"/>
    </row>
    <row r="453" spans="7:10" ht="12.75" customHeight="1">
      <c r="G453" s="76"/>
      <c r="H453" s="117"/>
      <c r="I453" s="117"/>
      <c r="J453" s="116"/>
    </row>
    <row r="454" spans="7:10" ht="12.75" customHeight="1">
      <c r="G454" s="76"/>
      <c r="H454" s="117"/>
      <c r="I454" s="117"/>
      <c r="J454" s="116"/>
    </row>
    <row r="455" spans="7:10" ht="12.75" customHeight="1">
      <c r="G455" s="76"/>
      <c r="H455" s="117"/>
      <c r="I455" s="117"/>
      <c r="J455" s="116"/>
    </row>
    <row r="456" spans="7:10" ht="12.75" customHeight="1">
      <c r="G456" s="76"/>
      <c r="H456" s="117"/>
      <c r="I456" s="117"/>
      <c r="J456" s="116"/>
    </row>
    <row r="457" spans="7:10" ht="12.75" customHeight="1">
      <c r="G457" s="76"/>
      <c r="H457" s="117"/>
      <c r="I457" s="117"/>
      <c r="J457" s="116"/>
    </row>
    <row r="458" spans="7:10" ht="12.75" customHeight="1">
      <c r="G458" s="76"/>
      <c r="H458" s="117"/>
      <c r="I458" s="117"/>
      <c r="J458" s="116"/>
    </row>
    <row r="459" spans="7:10" ht="12.75" customHeight="1">
      <c r="G459" s="76"/>
      <c r="H459" s="117"/>
      <c r="I459" s="117"/>
      <c r="J459" s="116"/>
    </row>
    <row r="460" spans="7:10" ht="12.75" customHeight="1">
      <c r="G460" s="76"/>
      <c r="H460" s="117"/>
      <c r="I460" s="117"/>
      <c r="J460" s="116"/>
    </row>
    <row r="461" spans="7:10" ht="12.75" customHeight="1">
      <c r="G461" s="76"/>
      <c r="H461" s="117"/>
      <c r="I461" s="117"/>
      <c r="J461" s="116"/>
    </row>
    <row r="462" spans="7:10" ht="12.75" customHeight="1">
      <c r="G462" s="76"/>
      <c r="H462" s="117"/>
      <c r="I462" s="117"/>
      <c r="J462" s="116"/>
    </row>
    <row r="463" spans="7:10" ht="12.75" customHeight="1">
      <c r="G463" s="76"/>
      <c r="H463" s="117"/>
      <c r="I463" s="117"/>
      <c r="J463" s="116"/>
    </row>
    <row r="464" spans="7:10" ht="12.75" customHeight="1">
      <c r="G464" s="76"/>
      <c r="H464" s="117"/>
      <c r="I464" s="117"/>
      <c r="J464" s="116"/>
    </row>
    <row r="465" spans="7:10" ht="12.75" customHeight="1">
      <c r="G465" s="76"/>
      <c r="H465" s="117"/>
      <c r="I465" s="117"/>
      <c r="J465" s="116"/>
    </row>
    <row r="466" spans="7:10" ht="12.75" customHeight="1">
      <c r="G466" s="76"/>
      <c r="H466" s="117"/>
      <c r="I466" s="117"/>
      <c r="J466" s="116"/>
    </row>
    <row r="467" spans="7:10" ht="12.75" customHeight="1">
      <c r="G467" s="76"/>
      <c r="H467" s="117"/>
      <c r="I467" s="117"/>
      <c r="J467" s="116"/>
    </row>
    <row r="468" spans="7:10" ht="12.75" customHeight="1">
      <c r="G468" s="76"/>
      <c r="H468" s="117"/>
      <c r="I468" s="117"/>
      <c r="J468" s="116"/>
    </row>
    <row r="469" spans="7:10" ht="12.75" customHeight="1">
      <c r="G469" s="76"/>
      <c r="H469" s="117"/>
      <c r="I469" s="117"/>
      <c r="J469" s="116"/>
    </row>
    <row r="470" spans="7:10" ht="12.75" customHeight="1">
      <c r="G470" s="76"/>
      <c r="H470" s="117"/>
      <c r="I470" s="117"/>
      <c r="J470" s="116"/>
    </row>
    <row r="471" spans="7:10" ht="12.75" customHeight="1">
      <c r="G471" s="76"/>
      <c r="H471" s="117"/>
      <c r="I471" s="117"/>
      <c r="J471" s="116"/>
    </row>
    <row r="472" spans="7:10" ht="12.75" customHeight="1">
      <c r="G472" s="76"/>
      <c r="H472" s="117"/>
      <c r="I472" s="117"/>
      <c r="J472" s="116"/>
    </row>
    <row r="473" spans="7:10" ht="12.75" customHeight="1">
      <c r="G473" s="76"/>
      <c r="H473" s="117"/>
      <c r="I473" s="117"/>
      <c r="J473" s="116"/>
    </row>
    <row r="474" spans="7:10" ht="12.75" customHeight="1">
      <c r="G474" s="76"/>
      <c r="H474" s="117"/>
      <c r="I474" s="117"/>
      <c r="J474" s="116"/>
    </row>
    <row r="475" spans="7:10" ht="12.75" customHeight="1">
      <c r="G475" s="76"/>
      <c r="H475" s="117"/>
      <c r="I475" s="117"/>
      <c r="J475" s="116"/>
    </row>
    <row r="476" spans="7:10" ht="12.75" customHeight="1">
      <c r="G476" s="76"/>
      <c r="H476" s="117"/>
      <c r="I476" s="117"/>
      <c r="J476" s="116"/>
    </row>
    <row r="477" spans="7:10" ht="12.75" customHeight="1">
      <c r="G477" s="76"/>
      <c r="H477" s="117"/>
      <c r="I477" s="117"/>
      <c r="J477" s="116"/>
    </row>
    <row r="478" spans="7:10" ht="12.75" customHeight="1">
      <c r="G478" s="76"/>
      <c r="H478" s="117"/>
      <c r="I478" s="117"/>
      <c r="J478" s="116"/>
    </row>
    <row r="479" spans="7:10" ht="12.75" customHeight="1">
      <c r="G479" s="76"/>
      <c r="H479" s="117"/>
      <c r="I479" s="117"/>
      <c r="J479" s="116"/>
    </row>
    <row r="480" spans="7:10" ht="12.75" customHeight="1">
      <c r="G480" s="76"/>
      <c r="H480" s="117"/>
      <c r="I480" s="117"/>
      <c r="J480" s="116"/>
    </row>
    <row r="481" spans="7:10" ht="12.75" customHeight="1">
      <c r="G481" s="76"/>
      <c r="H481" s="117"/>
      <c r="I481" s="117"/>
      <c r="J481" s="116"/>
    </row>
    <row r="482" spans="7:10" ht="12.75" customHeight="1">
      <c r="G482" s="76"/>
      <c r="H482" s="117"/>
      <c r="I482" s="117"/>
      <c r="J482" s="116"/>
    </row>
    <row r="483" spans="7:10" ht="12.75" customHeight="1">
      <c r="G483" s="76"/>
      <c r="H483" s="117"/>
      <c r="I483" s="117"/>
      <c r="J483" s="116"/>
    </row>
    <row r="484" spans="7:10" ht="12.75" customHeight="1">
      <c r="G484" s="76"/>
      <c r="H484" s="117"/>
      <c r="I484" s="117"/>
      <c r="J484" s="116"/>
    </row>
    <row r="485" spans="7:10" ht="12.75" customHeight="1">
      <c r="G485" s="76"/>
      <c r="H485" s="117"/>
      <c r="I485" s="117"/>
      <c r="J485" s="116"/>
    </row>
    <row r="486" spans="7:10" ht="12.75" customHeight="1">
      <c r="G486" s="76"/>
      <c r="H486" s="117"/>
      <c r="I486" s="117"/>
      <c r="J486" s="116"/>
    </row>
    <row r="487" spans="7:10" ht="12.75" customHeight="1">
      <c r="G487" s="76"/>
      <c r="H487" s="117"/>
      <c r="I487" s="117"/>
      <c r="J487" s="116"/>
    </row>
    <row r="488" spans="7:10" ht="12.75" customHeight="1">
      <c r="G488" s="76"/>
      <c r="H488" s="117"/>
      <c r="I488" s="117"/>
      <c r="J488" s="116"/>
    </row>
    <row r="489" spans="7:10" ht="12.75" customHeight="1">
      <c r="G489" s="76"/>
      <c r="H489" s="117"/>
      <c r="I489" s="117"/>
      <c r="J489" s="116"/>
    </row>
    <row r="490" spans="7:10" ht="12.75" customHeight="1">
      <c r="G490" s="76"/>
      <c r="H490" s="117"/>
      <c r="I490" s="117"/>
      <c r="J490" s="116"/>
    </row>
    <row r="491" spans="7:10" ht="12.75" customHeight="1">
      <c r="G491" s="76"/>
      <c r="H491" s="117"/>
      <c r="I491" s="117"/>
      <c r="J491" s="116"/>
    </row>
    <row r="492" spans="7:10" ht="12.75" customHeight="1">
      <c r="G492" s="76"/>
      <c r="H492" s="117"/>
      <c r="I492" s="117"/>
      <c r="J492" s="116"/>
    </row>
    <row r="493" spans="7:10" ht="12.75" customHeight="1">
      <c r="G493" s="76"/>
      <c r="H493" s="117"/>
      <c r="I493" s="117"/>
      <c r="J493" s="116"/>
    </row>
    <row r="494" spans="7:10" ht="12.75" customHeight="1">
      <c r="G494" s="76"/>
      <c r="H494" s="117"/>
      <c r="I494" s="117"/>
      <c r="J494" s="116"/>
    </row>
    <row r="495" spans="7:10" ht="12.75" customHeight="1">
      <c r="G495" s="76"/>
      <c r="H495" s="117"/>
      <c r="I495" s="117"/>
      <c r="J495" s="116"/>
    </row>
    <row r="496" spans="7:10" ht="12.75" customHeight="1">
      <c r="G496" s="76"/>
      <c r="H496" s="117"/>
      <c r="I496" s="117"/>
      <c r="J496" s="116"/>
    </row>
    <row r="497" spans="7:10" ht="12.75" customHeight="1">
      <c r="G497" s="76"/>
      <c r="H497" s="117"/>
      <c r="I497" s="117"/>
      <c r="J497" s="116"/>
    </row>
    <row r="498" spans="7:10" ht="12.75" customHeight="1">
      <c r="G498" s="76"/>
      <c r="H498" s="117"/>
      <c r="I498" s="117"/>
      <c r="J498" s="116"/>
    </row>
    <row r="499" spans="7:10" ht="12.75" customHeight="1">
      <c r="G499" s="76"/>
      <c r="H499" s="117"/>
      <c r="I499" s="117"/>
      <c r="J499" s="116"/>
    </row>
    <row r="500" spans="7:10" ht="12.75" customHeight="1">
      <c r="G500" s="76"/>
      <c r="H500" s="117"/>
      <c r="I500" s="117"/>
      <c r="J500" s="116"/>
    </row>
    <row r="501" spans="7:10" ht="12.75" customHeight="1">
      <c r="G501" s="76"/>
      <c r="H501" s="117"/>
      <c r="I501" s="117"/>
      <c r="J501" s="116"/>
    </row>
    <row r="502" spans="7:10" ht="12.75" customHeight="1">
      <c r="G502" s="76"/>
      <c r="H502" s="117"/>
      <c r="I502" s="117"/>
      <c r="J502" s="116"/>
    </row>
    <row r="503" spans="7:10" ht="12.75" customHeight="1">
      <c r="G503" s="76"/>
      <c r="H503" s="117"/>
      <c r="I503" s="117"/>
      <c r="J503" s="116"/>
    </row>
    <row r="504" spans="7:10" ht="12.75" customHeight="1">
      <c r="G504" s="76"/>
      <c r="H504" s="117"/>
      <c r="I504" s="117"/>
      <c r="J504" s="116"/>
    </row>
    <row r="505" spans="7:10" ht="12.75" customHeight="1">
      <c r="G505" s="76"/>
      <c r="H505" s="117"/>
      <c r="I505" s="117"/>
      <c r="J505" s="116"/>
    </row>
    <row r="506" spans="7:10" ht="12.75" customHeight="1">
      <c r="G506" s="76"/>
      <c r="H506" s="117"/>
      <c r="I506" s="117"/>
      <c r="J506" s="116"/>
    </row>
    <row r="507" spans="7:10" ht="12.75" customHeight="1">
      <c r="G507" s="76"/>
      <c r="H507" s="117"/>
      <c r="I507" s="117"/>
      <c r="J507" s="116"/>
    </row>
    <row r="508" spans="7:10" ht="12.75" customHeight="1">
      <c r="G508" s="76"/>
      <c r="H508" s="117"/>
      <c r="I508" s="117"/>
      <c r="J508" s="116"/>
    </row>
    <row r="509" spans="7:10" ht="12.75" customHeight="1">
      <c r="G509" s="76"/>
      <c r="H509" s="117"/>
      <c r="I509" s="117"/>
      <c r="J509" s="116"/>
    </row>
    <row r="510" spans="7:10" ht="12.75" customHeight="1">
      <c r="G510" s="76"/>
      <c r="H510" s="117"/>
      <c r="I510" s="117"/>
      <c r="J510" s="116"/>
    </row>
    <row r="511" spans="7:10" ht="12.75" customHeight="1">
      <c r="G511" s="76"/>
      <c r="H511" s="117"/>
      <c r="I511" s="117"/>
      <c r="J511" s="116"/>
    </row>
    <row r="512" spans="7:10" ht="12.75" customHeight="1">
      <c r="G512" s="76"/>
      <c r="H512" s="117"/>
      <c r="I512" s="117"/>
      <c r="J512" s="116"/>
    </row>
    <row r="513" spans="7:10" ht="12.75" customHeight="1">
      <c r="G513" s="76"/>
      <c r="H513" s="117"/>
      <c r="I513" s="117"/>
      <c r="J513" s="116"/>
    </row>
    <row r="514" spans="7:10" ht="12.75" customHeight="1">
      <c r="G514" s="76"/>
      <c r="H514" s="117"/>
      <c r="I514" s="117"/>
      <c r="J514" s="116"/>
    </row>
    <row r="515" spans="7:10" ht="12.75" customHeight="1">
      <c r="G515" s="76"/>
      <c r="H515" s="117"/>
      <c r="I515" s="117"/>
      <c r="J515" s="116"/>
    </row>
    <row r="516" spans="7:10" ht="12.75" customHeight="1">
      <c r="G516" s="76"/>
      <c r="H516" s="117"/>
      <c r="I516" s="117"/>
      <c r="J516" s="116"/>
    </row>
    <row r="517" spans="7:10" ht="12.75" customHeight="1">
      <c r="G517" s="76"/>
      <c r="H517" s="117"/>
      <c r="I517" s="117"/>
      <c r="J517" s="116"/>
    </row>
    <row r="518" spans="7:10" ht="12.75" customHeight="1">
      <c r="G518" s="76"/>
      <c r="H518" s="117"/>
      <c r="I518" s="117"/>
      <c r="J518" s="116"/>
    </row>
    <row r="519" spans="7:10" ht="12.75" customHeight="1">
      <c r="G519" s="76"/>
      <c r="H519" s="117"/>
      <c r="I519" s="117"/>
      <c r="J519" s="116"/>
    </row>
    <row r="520" spans="7:10" ht="12.75" customHeight="1">
      <c r="G520" s="76"/>
      <c r="H520" s="117"/>
      <c r="I520" s="117"/>
      <c r="J520" s="116"/>
    </row>
    <row r="521" spans="7:10" ht="12.75" customHeight="1">
      <c r="G521" s="76"/>
      <c r="H521" s="117"/>
      <c r="I521" s="117"/>
      <c r="J521" s="116"/>
    </row>
    <row r="522" spans="7:10" ht="12.75" customHeight="1">
      <c r="G522" s="76"/>
      <c r="H522" s="117"/>
      <c r="I522" s="117"/>
      <c r="J522" s="116"/>
    </row>
    <row r="523" spans="7:10" ht="12.75" customHeight="1">
      <c r="G523" s="76"/>
      <c r="H523" s="117"/>
      <c r="I523" s="117"/>
      <c r="J523" s="116"/>
    </row>
    <row r="524" spans="7:10" ht="12.75" customHeight="1">
      <c r="G524" s="76"/>
      <c r="H524" s="117"/>
      <c r="I524" s="117"/>
      <c r="J524" s="116"/>
    </row>
    <row r="525" spans="7:10" ht="12.75" customHeight="1">
      <c r="G525" s="76"/>
      <c r="H525" s="117"/>
      <c r="I525" s="117"/>
      <c r="J525" s="116"/>
    </row>
    <row r="526" spans="7:10" ht="12.75" customHeight="1">
      <c r="G526" s="76"/>
      <c r="H526" s="117"/>
      <c r="I526" s="117"/>
      <c r="J526" s="116"/>
    </row>
    <row r="527" spans="7:10" ht="12.75" customHeight="1">
      <c r="G527" s="76"/>
      <c r="H527" s="117"/>
      <c r="I527" s="117"/>
      <c r="J527" s="116"/>
    </row>
    <row r="528" spans="7:10" ht="12.75" customHeight="1">
      <c r="G528" s="76"/>
      <c r="H528" s="117"/>
      <c r="I528" s="117"/>
      <c r="J528" s="116"/>
    </row>
    <row r="529" spans="7:10" ht="12.75" customHeight="1">
      <c r="G529" s="76"/>
      <c r="H529" s="117"/>
      <c r="I529" s="117"/>
      <c r="J529" s="116"/>
    </row>
    <row r="530" spans="7:10" ht="12.75" customHeight="1">
      <c r="G530" s="76"/>
      <c r="H530" s="117"/>
      <c r="I530" s="117"/>
      <c r="J530" s="116"/>
    </row>
    <row r="531" spans="7:10" ht="12.75" customHeight="1">
      <c r="G531" s="76"/>
      <c r="H531" s="117"/>
      <c r="I531" s="117"/>
      <c r="J531" s="116"/>
    </row>
    <row r="532" spans="7:10" ht="12.75" customHeight="1">
      <c r="G532" s="76"/>
      <c r="H532" s="117"/>
      <c r="I532" s="117"/>
      <c r="J532" s="116"/>
    </row>
    <row r="533" spans="7:10" ht="12.75" customHeight="1">
      <c r="G533" s="76"/>
      <c r="H533" s="117"/>
      <c r="I533" s="117"/>
      <c r="J533" s="116"/>
    </row>
    <row r="534" spans="7:10" ht="12.75" customHeight="1">
      <c r="G534" s="76"/>
      <c r="H534" s="117"/>
      <c r="I534" s="117"/>
      <c r="J534" s="116"/>
    </row>
    <row r="535" spans="7:10" ht="12.75" customHeight="1">
      <c r="G535" s="76"/>
      <c r="H535" s="117"/>
      <c r="I535" s="117"/>
      <c r="J535" s="116"/>
    </row>
    <row r="536" spans="7:10" ht="12.75" customHeight="1">
      <c r="G536" s="76"/>
      <c r="H536" s="117"/>
      <c r="I536" s="117"/>
      <c r="J536" s="116"/>
    </row>
    <row r="537" spans="7:10" ht="12.75" customHeight="1">
      <c r="G537" s="76"/>
      <c r="H537" s="117"/>
      <c r="I537" s="117"/>
      <c r="J537" s="116"/>
    </row>
    <row r="538" spans="7:10" ht="12.75" customHeight="1">
      <c r="G538" s="76"/>
      <c r="H538" s="117"/>
      <c r="I538" s="117"/>
      <c r="J538" s="116"/>
    </row>
    <row r="539" spans="7:10" ht="12.75" customHeight="1">
      <c r="G539" s="76"/>
      <c r="H539" s="117"/>
      <c r="I539" s="117"/>
      <c r="J539" s="116"/>
    </row>
    <row r="540" spans="7:10" ht="12.75" customHeight="1">
      <c r="G540" s="76"/>
      <c r="H540" s="117"/>
      <c r="I540" s="117"/>
      <c r="J540" s="116"/>
    </row>
    <row r="541" spans="7:10" ht="12.75" customHeight="1">
      <c r="G541" s="76"/>
      <c r="H541" s="117"/>
      <c r="I541" s="117"/>
      <c r="J541" s="116"/>
    </row>
    <row r="542" spans="7:10" ht="12.75" customHeight="1">
      <c r="G542" s="76"/>
      <c r="H542" s="117"/>
      <c r="I542" s="117"/>
      <c r="J542" s="116"/>
    </row>
    <row r="543" spans="7:10" ht="12.75" customHeight="1">
      <c r="G543" s="76"/>
      <c r="H543" s="117"/>
      <c r="I543" s="117"/>
      <c r="J543" s="116"/>
    </row>
    <row r="544" spans="7:10" ht="12.75" customHeight="1">
      <c r="G544" s="76"/>
      <c r="H544" s="117"/>
      <c r="I544" s="117"/>
      <c r="J544" s="116"/>
    </row>
    <row r="545" spans="7:10" ht="12.75" customHeight="1">
      <c r="G545" s="76"/>
      <c r="H545" s="117"/>
      <c r="I545" s="117"/>
      <c r="J545" s="116"/>
    </row>
    <row r="546" spans="7:10" ht="12.75" customHeight="1">
      <c r="G546" s="76"/>
      <c r="H546" s="117"/>
      <c r="I546" s="117"/>
      <c r="J546" s="116"/>
    </row>
    <row r="547" spans="7:10" ht="12.75" customHeight="1">
      <c r="G547" s="76"/>
      <c r="H547" s="117"/>
      <c r="I547" s="117"/>
      <c r="J547" s="116"/>
    </row>
    <row r="548" spans="7:10" ht="12.75" customHeight="1">
      <c r="G548" s="76"/>
      <c r="H548" s="117"/>
      <c r="I548" s="117"/>
      <c r="J548" s="116"/>
    </row>
    <row r="549" spans="7:10" ht="12.75" customHeight="1">
      <c r="G549" s="76"/>
      <c r="H549" s="117"/>
      <c r="I549" s="117"/>
      <c r="J549" s="116"/>
    </row>
    <row r="550" spans="7:10" ht="12.75" customHeight="1">
      <c r="G550" s="76"/>
      <c r="H550" s="117"/>
      <c r="I550" s="117"/>
      <c r="J550" s="116"/>
    </row>
    <row r="551" spans="7:10" ht="12.75" customHeight="1">
      <c r="G551" s="76"/>
      <c r="H551" s="117"/>
      <c r="I551" s="117"/>
      <c r="J551" s="116"/>
    </row>
    <row r="552" spans="7:10" ht="12.75" customHeight="1">
      <c r="G552" s="76"/>
      <c r="H552" s="117"/>
      <c r="I552" s="117"/>
      <c r="J552" s="116"/>
    </row>
    <row r="553" spans="7:10" ht="12.75" customHeight="1">
      <c r="G553" s="76"/>
      <c r="H553" s="117"/>
      <c r="I553" s="117"/>
      <c r="J553" s="116"/>
    </row>
    <row r="554" spans="7:10" ht="12.75" customHeight="1">
      <c r="G554" s="76"/>
      <c r="H554" s="117"/>
      <c r="I554" s="117"/>
      <c r="J554" s="116"/>
    </row>
    <row r="555" spans="7:10" ht="12.75" customHeight="1">
      <c r="G555" s="76"/>
      <c r="H555" s="117"/>
      <c r="I555" s="117"/>
      <c r="J555" s="116"/>
    </row>
    <row r="556" spans="7:10" ht="12.75" customHeight="1">
      <c r="G556" s="76"/>
      <c r="H556" s="117"/>
      <c r="I556" s="117"/>
      <c r="J556" s="116"/>
    </row>
    <row r="557" spans="7:10" ht="12.75" customHeight="1">
      <c r="G557" s="76"/>
      <c r="H557" s="117"/>
      <c r="I557" s="117"/>
      <c r="J557" s="116"/>
    </row>
    <row r="558" spans="7:10" ht="12.75" customHeight="1">
      <c r="G558" s="76"/>
      <c r="H558" s="117"/>
      <c r="I558" s="117"/>
      <c r="J558" s="116"/>
    </row>
    <row r="559" spans="7:10" ht="12.75" customHeight="1">
      <c r="G559" s="76"/>
      <c r="H559" s="117"/>
      <c r="I559" s="117"/>
      <c r="J559" s="116"/>
    </row>
    <row r="560" spans="7:10" ht="12.75" customHeight="1">
      <c r="G560" s="76"/>
      <c r="H560" s="117"/>
      <c r="I560" s="117"/>
      <c r="J560" s="116"/>
    </row>
    <row r="561" spans="7:10" ht="12.75" customHeight="1">
      <c r="G561" s="76"/>
      <c r="H561" s="117"/>
      <c r="I561" s="117"/>
      <c r="J561" s="116"/>
    </row>
    <row r="562" spans="7:10" ht="12.75" customHeight="1">
      <c r="G562" s="76"/>
      <c r="H562" s="117"/>
      <c r="I562" s="117"/>
      <c r="J562" s="116"/>
    </row>
    <row r="563" spans="7:10" ht="12.75" customHeight="1">
      <c r="G563" s="76"/>
      <c r="H563" s="117"/>
      <c r="I563" s="117"/>
      <c r="J563" s="116"/>
    </row>
    <row r="564" spans="7:10" ht="12.75" customHeight="1">
      <c r="G564" s="76"/>
      <c r="H564" s="117"/>
      <c r="I564" s="117"/>
      <c r="J564" s="116"/>
    </row>
    <row r="565" spans="7:10" ht="12.75" customHeight="1">
      <c r="G565" s="76"/>
      <c r="H565" s="117"/>
      <c r="I565" s="117"/>
      <c r="J565" s="116"/>
    </row>
    <row r="566" spans="7:10" ht="12.75" customHeight="1">
      <c r="G566" s="76"/>
      <c r="H566" s="117"/>
      <c r="I566" s="117"/>
      <c r="J566" s="116"/>
    </row>
    <row r="567" spans="7:10" ht="12.75" customHeight="1">
      <c r="G567" s="76"/>
      <c r="H567" s="117"/>
      <c r="I567" s="117"/>
      <c r="J567" s="116"/>
    </row>
    <row r="568" spans="7:10" ht="12.75" customHeight="1">
      <c r="G568" s="76"/>
      <c r="H568" s="117"/>
      <c r="I568" s="117"/>
      <c r="J568" s="116"/>
    </row>
    <row r="569" spans="7:10" ht="12.75" customHeight="1">
      <c r="G569" s="76"/>
      <c r="H569" s="117"/>
      <c r="I569" s="117"/>
      <c r="J569" s="116"/>
    </row>
    <row r="570" spans="7:10" ht="12.75" customHeight="1">
      <c r="G570" s="76"/>
      <c r="H570" s="117"/>
      <c r="I570" s="117"/>
      <c r="J570" s="116"/>
    </row>
    <row r="571" spans="7:10" ht="12.75" customHeight="1">
      <c r="G571" s="76"/>
      <c r="H571" s="117"/>
      <c r="I571" s="117"/>
      <c r="J571" s="116"/>
    </row>
    <row r="572" spans="7:10" ht="12.75" customHeight="1">
      <c r="G572" s="76"/>
      <c r="H572" s="117"/>
      <c r="I572" s="117"/>
      <c r="J572" s="116"/>
    </row>
    <row r="573" spans="7:10" ht="12.75" customHeight="1">
      <c r="G573" s="76"/>
      <c r="H573" s="117"/>
      <c r="I573" s="117"/>
      <c r="J573" s="116"/>
    </row>
    <row r="574" spans="7:10" ht="12.75" customHeight="1">
      <c r="G574" s="76"/>
      <c r="H574" s="117"/>
      <c r="I574" s="117"/>
      <c r="J574" s="116"/>
    </row>
    <row r="575" spans="7:10" ht="12.75" customHeight="1">
      <c r="G575" s="76"/>
      <c r="H575" s="117"/>
      <c r="I575" s="117"/>
      <c r="J575" s="116"/>
    </row>
    <row r="576" spans="7:10" ht="12.75" customHeight="1">
      <c r="G576" s="76"/>
      <c r="H576" s="117"/>
      <c r="I576" s="117"/>
      <c r="J576" s="116"/>
    </row>
    <row r="577" spans="7:10" ht="12.75" customHeight="1">
      <c r="G577" s="76"/>
      <c r="H577" s="117"/>
      <c r="I577" s="117"/>
      <c r="J577" s="116"/>
    </row>
    <row r="578" spans="7:10" ht="12.75" customHeight="1">
      <c r="G578" s="76"/>
      <c r="H578" s="117"/>
      <c r="I578" s="117"/>
      <c r="J578" s="116"/>
    </row>
    <row r="579" spans="7:10" ht="12.75" customHeight="1">
      <c r="G579" s="76"/>
      <c r="H579" s="117"/>
      <c r="I579" s="117"/>
      <c r="J579" s="116"/>
    </row>
    <row r="580" spans="7:10" ht="12.75" customHeight="1">
      <c r="G580" s="76"/>
      <c r="H580" s="117"/>
      <c r="I580" s="117"/>
      <c r="J580" s="116"/>
    </row>
    <row r="581" spans="7:10" ht="12.75" customHeight="1">
      <c r="G581" s="76"/>
      <c r="H581" s="117"/>
      <c r="I581" s="117"/>
      <c r="J581" s="116"/>
    </row>
    <row r="582" spans="7:10" ht="12.75" customHeight="1">
      <c r="G582" s="76"/>
      <c r="H582" s="117"/>
      <c r="I582" s="117"/>
      <c r="J582" s="116"/>
    </row>
    <row r="583" spans="7:10" ht="12.75" customHeight="1">
      <c r="G583" s="76"/>
      <c r="H583" s="117"/>
      <c r="I583" s="117"/>
      <c r="J583" s="116"/>
    </row>
    <row r="584" spans="7:10" ht="12.75" customHeight="1">
      <c r="G584" s="76"/>
      <c r="H584" s="117"/>
      <c r="I584" s="117"/>
      <c r="J584" s="116"/>
    </row>
    <row r="585" spans="7:10" ht="12.75" customHeight="1">
      <c r="G585" s="76"/>
      <c r="H585" s="117"/>
      <c r="I585" s="117"/>
      <c r="J585" s="116"/>
    </row>
    <row r="586" spans="7:10" ht="12.75" customHeight="1">
      <c r="G586" s="76"/>
      <c r="H586" s="117"/>
      <c r="I586" s="117"/>
      <c r="J586" s="116"/>
    </row>
    <row r="587" spans="7:10" ht="12.75" customHeight="1">
      <c r="G587" s="76"/>
      <c r="H587" s="117"/>
      <c r="I587" s="117"/>
      <c r="J587" s="116"/>
    </row>
    <row r="588" spans="7:10" ht="12.75" customHeight="1">
      <c r="G588" s="76"/>
      <c r="H588" s="117"/>
      <c r="I588" s="117"/>
      <c r="J588" s="116"/>
    </row>
    <row r="589" spans="7:10" ht="12.75" customHeight="1">
      <c r="G589" s="76"/>
      <c r="H589" s="117"/>
      <c r="I589" s="117"/>
      <c r="J589" s="116"/>
    </row>
    <row r="590" spans="7:10" ht="12.75" customHeight="1">
      <c r="G590" s="76"/>
      <c r="H590" s="117"/>
      <c r="I590" s="117"/>
      <c r="J590" s="116"/>
    </row>
    <row r="591" spans="7:10" ht="12.75" customHeight="1">
      <c r="G591" s="76"/>
      <c r="H591" s="117"/>
      <c r="I591" s="117"/>
      <c r="J591" s="116"/>
    </row>
    <row r="592" spans="7:10" ht="12.75" customHeight="1">
      <c r="G592" s="76"/>
      <c r="H592" s="117"/>
      <c r="I592" s="117"/>
      <c r="J592" s="116"/>
    </row>
    <row r="593" spans="7:10" ht="12.75" customHeight="1">
      <c r="G593" s="76"/>
      <c r="H593" s="117"/>
      <c r="I593" s="117"/>
      <c r="J593" s="116"/>
    </row>
    <row r="594" spans="7:10" ht="12.75" customHeight="1">
      <c r="G594" s="76"/>
      <c r="H594" s="117"/>
      <c r="I594" s="117"/>
      <c r="J594" s="116"/>
    </row>
    <row r="595" spans="7:10" ht="12.75" customHeight="1">
      <c r="G595" s="76"/>
      <c r="H595" s="117"/>
      <c r="I595" s="117"/>
      <c r="J595" s="116"/>
    </row>
    <row r="596" spans="7:10" ht="12.75" customHeight="1">
      <c r="G596" s="76"/>
      <c r="H596" s="117"/>
      <c r="I596" s="117"/>
      <c r="J596" s="116"/>
    </row>
    <row r="597" spans="7:10" ht="12.75" customHeight="1">
      <c r="G597" s="76"/>
      <c r="H597" s="117"/>
      <c r="I597" s="117"/>
      <c r="J597" s="116"/>
    </row>
    <row r="598" spans="7:10" ht="12.75" customHeight="1">
      <c r="G598" s="76"/>
      <c r="H598" s="117"/>
      <c r="I598" s="117"/>
      <c r="J598" s="116"/>
    </row>
    <row r="599" spans="7:10" ht="12.75" customHeight="1">
      <c r="G599" s="76"/>
      <c r="H599" s="117"/>
      <c r="I599" s="117"/>
      <c r="J599" s="116"/>
    </row>
    <row r="600" spans="7:10" ht="12.75" customHeight="1">
      <c r="G600" s="76"/>
      <c r="H600" s="117"/>
      <c r="I600" s="117"/>
      <c r="J600" s="116"/>
    </row>
    <row r="601" spans="7:10" ht="12.75" customHeight="1">
      <c r="G601" s="76"/>
      <c r="H601" s="117"/>
      <c r="I601" s="117"/>
      <c r="J601" s="116"/>
    </row>
    <row r="602" spans="7:10" ht="12.75" customHeight="1">
      <c r="G602" s="76"/>
      <c r="H602" s="117"/>
      <c r="I602" s="117"/>
      <c r="J602" s="116"/>
    </row>
    <row r="603" spans="7:10" ht="12.75" customHeight="1">
      <c r="G603" s="76"/>
      <c r="H603" s="117"/>
      <c r="I603" s="117"/>
      <c r="J603" s="116"/>
    </row>
    <row r="604" spans="7:10" ht="12.75" customHeight="1">
      <c r="G604" s="76"/>
      <c r="H604" s="117"/>
      <c r="I604" s="117"/>
      <c r="J604" s="116"/>
    </row>
    <row r="605" spans="7:10" ht="12.75" customHeight="1">
      <c r="G605" s="76"/>
      <c r="H605" s="117"/>
      <c r="I605" s="117"/>
      <c r="J605" s="116"/>
    </row>
    <row r="606" spans="7:10" ht="12.75" customHeight="1">
      <c r="G606" s="76"/>
      <c r="H606" s="117"/>
      <c r="I606" s="117"/>
      <c r="J606" s="116"/>
    </row>
    <row r="607" spans="7:10" ht="12.75" customHeight="1">
      <c r="G607" s="76"/>
      <c r="H607" s="117"/>
      <c r="I607" s="117"/>
      <c r="J607" s="116"/>
    </row>
    <row r="608" spans="7:10" ht="12.75" customHeight="1">
      <c r="G608" s="76"/>
      <c r="H608" s="117"/>
      <c r="I608" s="117"/>
      <c r="J608" s="116"/>
    </row>
    <row r="609" spans="7:10" ht="12.75" customHeight="1">
      <c r="G609" s="76"/>
      <c r="H609" s="117"/>
      <c r="I609" s="117"/>
      <c r="J609" s="116"/>
    </row>
    <row r="610" spans="7:10" ht="12.75" customHeight="1">
      <c r="G610" s="76"/>
      <c r="H610" s="117"/>
      <c r="I610" s="117"/>
      <c r="J610" s="116"/>
    </row>
    <row r="611" spans="7:10" ht="12.75" customHeight="1">
      <c r="G611" s="76"/>
      <c r="H611" s="117"/>
      <c r="I611" s="117"/>
      <c r="J611" s="116"/>
    </row>
    <row r="612" spans="7:10" ht="12.75" customHeight="1">
      <c r="G612" s="76"/>
      <c r="H612" s="117"/>
      <c r="I612" s="117"/>
      <c r="J612" s="116"/>
    </row>
    <row r="613" spans="7:10" ht="12.75" customHeight="1">
      <c r="G613" s="76"/>
      <c r="H613" s="117"/>
      <c r="I613" s="117"/>
      <c r="J613" s="116"/>
    </row>
    <row r="614" spans="7:10" ht="12.75" customHeight="1">
      <c r="G614" s="76"/>
      <c r="H614" s="117"/>
      <c r="I614" s="117"/>
      <c r="J614" s="116"/>
    </row>
    <row r="615" spans="7:10" ht="12.75" customHeight="1">
      <c r="G615" s="76"/>
      <c r="H615" s="117"/>
      <c r="I615" s="117"/>
      <c r="J615" s="116"/>
    </row>
    <row r="616" spans="7:10" ht="12.75" customHeight="1">
      <c r="G616" s="76"/>
      <c r="H616" s="117"/>
      <c r="I616" s="117"/>
      <c r="J616" s="116"/>
    </row>
    <row r="617" spans="7:10" ht="12.75" customHeight="1">
      <c r="G617" s="76"/>
      <c r="H617" s="117"/>
      <c r="I617" s="117"/>
      <c r="J617" s="116"/>
    </row>
    <row r="618" spans="7:10" ht="12.75" customHeight="1">
      <c r="G618" s="76"/>
      <c r="H618" s="117"/>
      <c r="I618" s="117"/>
      <c r="J618" s="116"/>
    </row>
    <row r="619" spans="7:10" ht="12.75" customHeight="1">
      <c r="G619" s="76"/>
      <c r="H619" s="117"/>
      <c r="I619" s="117"/>
      <c r="J619" s="116"/>
    </row>
    <row r="620" spans="7:10" ht="12.75" customHeight="1">
      <c r="G620" s="76"/>
      <c r="H620" s="117"/>
      <c r="I620" s="117"/>
      <c r="J620" s="116"/>
    </row>
    <row r="621" spans="7:10" ht="12.75" customHeight="1">
      <c r="G621" s="76"/>
      <c r="H621" s="117"/>
      <c r="I621" s="117"/>
      <c r="J621" s="116"/>
    </row>
    <row r="622" spans="7:10" ht="12.75" customHeight="1">
      <c r="G622" s="76"/>
      <c r="H622" s="117"/>
      <c r="I622" s="117"/>
      <c r="J622" s="116"/>
    </row>
    <row r="623" spans="7:10" ht="12.75" customHeight="1">
      <c r="G623" s="76"/>
      <c r="H623" s="117"/>
      <c r="I623" s="117"/>
      <c r="J623" s="116"/>
    </row>
    <row r="624" spans="7:10" ht="12.75" customHeight="1">
      <c r="G624" s="76"/>
      <c r="H624" s="117"/>
      <c r="I624" s="117"/>
      <c r="J624" s="116"/>
    </row>
    <row r="625" spans="7:10" ht="12.75" customHeight="1">
      <c r="G625" s="76"/>
      <c r="H625" s="117"/>
      <c r="I625" s="117"/>
      <c r="J625" s="116"/>
    </row>
    <row r="626" spans="7:10" ht="12.75" customHeight="1">
      <c r="G626" s="76"/>
      <c r="H626" s="117"/>
      <c r="I626" s="117"/>
      <c r="J626" s="116"/>
    </row>
    <row r="627" spans="7:10" ht="12.75" customHeight="1">
      <c r="G627" s="76"/>
      <c r="H627" s="117"/>
      <c r="I627" s="117"/>
      <c r="J627" s="116"/>
    </row>
    <row r="628" spans="7:10" ht="12.75" customHeight="1">
      <c r="G628" s="76"/>
      <c r="H628" s="117"/>
      <c r="I628" s="117"/>
      <c r="J628" s="116"/>
    </row>
    <row r="629" spans="7:10" ht="12.75" customHeight="1">
      <c r="G629" s="76"/>
      <c r="H629" s="117"/>
      <c r="I629" s="117"/>
      <c r="J629" s="116"/>
    </row>
    <row r="630" spans="7:10" ht="12.75" customHeight="1">
      <c r="G630" s="76"/>
      <c r="H630" s="117"/>
      <c r="I630" s="117"/>
      <c r="J630" s="116"/>
    </row>
    <row r="631" spans="7:10" ht="12.75" customHeight="1">
      <c r="G631" s="76"/>
      <c r="H631" s="117"/>
      <c r="I631" s="117"/>
      <c r="J631" s="116"/>
    </row>
    <row r="632" spans="7:10" ht="12.75" customHeight="1">
      <c r="G632" s="76"/>
      <c r="H632" s="117"/>
      <c r="I632" s="117"/>
      <c r="J632" s="116"/>
    </row>
    <row r="633" spans="7:10" ht="12.75" customHeight="1">
      <c r="G633" s="76"/>
      <c r="H633" s="117"/>
      <c r="I633" s="117"/>
      <c r="J633" s="116"/>
    </row>
    <row r="634" spans="7:10" ht="12.75" customHeight="1">
      <c r="G634" s="76"/>
      <c r="H634" s="117"/>
      <c r="I634" s="117"/>
      <c r="J634" s="116"/>
    </row>
    <row r="635" spans="7:10" ht="12.75" customHeight="1">
      <c r="G635" s="76"/>
      <c r="H635" s="117"/>
      <c r="I635" s="117"/>
      <c r="J635" s="116"/>
    </row>
    <row r="636" spans="7:10" ht="12.75" customHeight="1">
      <c r="G636" s="76"/>
      <c r="H636" s="117"/>
      <c r="I636" s="117"/>
      <c r="J636" s="116"/>
    </row>
    <row r="637" spans="7:10" ht="12.75" customHeight="1">
      <c r="G637" s="76"/>
      <c r="H637" s="117"/>
      <c r="I637" s="117"/>
      <c r="J637" s="116"/>
    </row>
    <row r="638" spans="7:10" ht="12.75" customHeight="1">
      <c r="G638" s="76"/>
      <c r="H638" s="117"/>
      <c r="I638" s="117"/>
      <c r="J638" s="116"/>
    </row>
    <row r="639" spans="7:10" ht="12.75" customHeight="1">
      <c r="G639" s="76"/>
      <c r="H639" s="117"/>
      <c r="I639" s="117"/>
      <c r="J639" s="116"/>
    </row>
    <row r="640" spans="7:10" ht="12.75" customHeight="1">
      <c r="G640" s="76"/>
      <c r="H640" s="117"/>
      <c r="I640" s="117"/>
      <c r="J640" s="116"/>
    </row>
    <row r="641" spans="7:10" ht="12.75" customHeight="1">
      <c r="G641" s="76"/>
      <c r="H641" s="117"/>
      <c r="I641" s="117"/>
      <c r="J641" s="116"/>
    </row>
    <row r="642" spans="7:10" ht="12.75" customHeight="1">
      <c r="G642" s="76"/>
      <c r="H642" s="117"/>
      <c r="I642" s="117"/>
      <c r="J642" s="116"/>
    </row>
    <row r="643" spans="7:10" ht="12.75" customHeight="1">
      <c r="G643" s="76"/>
      <c r="H643" s="117"/>
      <c r="I643" s="117"/>
      <c r="J643" s="116"/>
    </row>
    <row r="644" spans="7:10" ht="12.75" customHeight="1">
      <c r="G644" s="76"/>
      <c r="H644" s="117"/>
      <c r="I644" s="117"/>
      <c r="J644" s="116"/>
    </row>
    <row r="645" spans="7:10" ht="12.75" customHeight="1">
      <c r="G645" s="76"/>
      <c r="H645" s="117"/>
      <c r="I645" s="117"/>
      <c r="J645" s="116"/>
    </row>
    <row r="646" spans="7:10" ht="12.75" customHeight="1">
      <c r="G646" s="76"/>
      <c r="H646" s="117"/>
      <c r="I646" s="117"/>
      <c r="J646" s="116"/>
    </row>
    <row r="647" spans="7:10" ht="12.75" customHeight="1">
      <c r="G647" s="76"/>
      <c r="H647" s="117"/>
      <c r="I647" s="117"/>
      <c r="J647" s="116"/>
    </row>
    <row r="648" spans="7:10" ht="12.75" customHeight="1">
      <c r="G648" s="76"/>
      <c r="H648" s="117"/>
      <c r="I648" s="117"/>
      <c r="J648" s="116"/>
    </row>
    <row r="649" spans="7:10" ht="12.75" customHeight="1">
      <c r="G649" s="76"/>
      <c r="H649" s="117"/>
      <c r="I649" s="117"/>
      <c r="J649" s="116"/>
    </row>
    <row r="650" spans="7:10" ht="12.75" customHeight="1">
      <c r="G650" s="76"/>
      <c r="H650" s="117"/>
      <c r="I650" s="117"/>
      <c r="J650" s="116"/>
    </row>
    <row r="651" spans="7:10" ht="12.75" customHeight="1">
      <c r="G651" s="76"/>
      <c r="H651" s="117"/>
      <c r="I651" s="117"/>
      <c r="J651" s="116"/>
    </row>
    <row r="652" spans="7:10" ht="12.75" customHeight="1">
      <c r="G652" s="76"/>
      <c r="H652" s="117"/>
      <c r="I652" s="117"/>
      <c r="J652" s="116"/>
    </row>
    <row r="653" spans="7:10" ht="12.75" customHeight="1">
      <c r="G653" s="76"/>
      <c r="H653" s="117"/>
      <c r="I653" s="117"/>
      <c r="J653" s="116"/>
    </row>
    <row r="654" spans="7:10" ht="12.75" customHeight="1">
      <c r="G654" s="76"/>
      <c r="H654" s="117"/>
      <c r="I654" s="117"/>
      <c r="J654" s="116"/>
    </row>
    <row r="655" spans="7:10" ht="12.75" customHeight="1">
      <c r="G655" s="76"/>
      <c r="H655" s="117"/>
      <c r="I655" s="117"/>
      <c r="J655" s="116"/>
    </row>
    <row r="656" spans="7:10" ht="12.75" customHeight="1">
      <c r="G656" s="76"/>
      <c r="H656" s="117"/>
      <c r="I656" s="117"/>
      <c r="J656" s="116"/>
    </row>
    <row r="657" spans="7:10" ht="12.75" customHeight="1">
      <c r="G657" s="76"/>
      <c r="H657" s="117"/>
      <c r="I657" s="117"/>
      <c r="J657" s="116"/>
    </row>
    <row r="658" spans="7:10" ht="12.75" customHeight="1">
      <c r="G658" s="76"/>
      <c r="H658" s="117"/>
      <c r="I658" s="117"/>
      <c r="J658" s="116"/>
    </row>
    <row r="659" spans="7:10" ht="12.75" customHeight="1">
      <c r="G659" s="76"/>
      <c r="H659" s="117"/>
      <c r="I659" s="117"/>
      <c r="J659" s="116"/>
    </row>
    <row r="660" spans="7:10" ht="12.75" customHeight="1">
      <c r="G660" s="76"/>
      <c r="H660" s="117"/>
      <c r="I660" s="117"/>
      <c r="J660" s="116"/>
    </row>
    <row r="661" spans="7:10" ht="12.75" customHeight="1">
      <c r="G661" s="76"/>
      <c r="H661" s="117"/>
      <c r="I661" s="117"/>
      <c r="J661" s="116"/>
    </row>
    <row r="662" spans="7:10" ht="12.75" customHeight="1">
      <c r="G662" s="76"/>
      <c r="H662" s="117"/>
      <c r="I662" s="117"/>
      <c r="J662" s="116"/>
    </row>
    <row r="663" spans="7:10" ht="12.75" customHeight="1">
      <c r="G663" s="76"/>
      <c r="H663" s="117"/>
      <c r="I663" s="117"/>
      <c r="J663" s="116"/>
    </row>
    <row r="664" spans="7:10" ht="12.75" customHeight="1">
      <c r="G664" s="76"/>
      <c r="H664" s="117"/>
      <c r="I664" s="117"/>
      <c r="J664" s="116"/>
    </row>
    <row r="665" spans="7:10" ht="12.75" customHeight="1">
      <c r="G665" s="76"/>
      <c r="H665" s="117"/>
      <c r="I665" s="117"/>
      <c r="J665" s="116"/>
    </row>
    <row r="666" spans="7:10" ht="12.75" customHeight="1">
      <c r="G666" s="76"/>
      <c r="H666" s="117"/>
      <c r="I666" s="117"/>
      <c r="J666" s="116"/>
    </row>
    <row r="667" spans="7:10" ht="12.75" customHeight="1">
      <c r="G667" s="76"/>
      <c r="H667" s="117"/>
      <c r="I667" s="117"/>
      <c r="J667" s="116"/>
    </row>
    <row r="668" spans="7:10" ht="12.75" customHeight="1">
      <c r="G668" s="76"/>
      <c r="H668" s="117"/>
      <c r="I668" s="117"/>
      <c r="J668" s="116"/>
    </row>
    <row r="669" spans="7:10" ht="12.75" customHeight="1">
      <c r="G669" s="76"/>
      <c r="H669" s="117"/>
      <c r="I669" s="117"/>
      <c r="J669" s="116"/>
    </row>
    <row r="670" spans="7:10" ht="12.75" customHeight="1">
      <c r="G670" s="76"/>
      <c r="H670" s="117"/>
      <c r="I670" s="117"/>
      <c r="J670" s="116"/>
    </row>
    <row r="671" spans="7:10" ht="12.75" customHeight="1">
      <c r="G671" s="76"/>
      <c r="H671" s="117"/>
      <c r="I671" s="117"/>
      <c r="J671" s="116"/>
    </row>
    <row r="672" spans="7:10" ht="12.75" customHeight="1">
      <c r="G672" s="76"/>
      <c r="H672" s="117"/>
      <c r="I672" s="117"/>
      <c r="J672" s="116"/>
    </row>
    <row r="673" spans="7:10" ht="12.75" customHeight="1">
      <c r="G673" s="76"/>
      <c r="H673" s="117"/>
      <c r="I673" s="117"/>
      <c r="J673" s="116"/>
    </row>
    <row r="674" spans="7:10" ht="12.75" customHeight="1">
      <c r="G674" s="76"/>
      <c r="H674" s="117"/>
      <c r="I674" s="117"/>
      <c r="J674" s="116"/>
    </row>
    <row r="675" spans="7:10" ht="12.75" customHeight="1">
      <c r="G675" s="76"/>
      <c r="H675" s="117"/>
      <c r="I675" s="117"/>
      <c r="J675" s="116"/>
    </row>
    <row r="676" spans="7:10" ht="12.75" customHeight="1">
      <c r="G676" s="76"/>
      <c r="H676" s="117"/>
      <c r="I676" s="117"/>
      <c r="J676" s="116"/>
    </row>
    <row r="677" spans="7:10" ht="12.75" customHeight="1">
      <c r="G677" s="76"/>
      <c r="H677" s="117"/>
      <c r="I677" s="117"/>
      <c r="J677" s="116"/>
    </row>
    <row r="678" spans="7:10" ht="12.75" customHeight="1">
      <c r="G678" s="76"/>
      <c r="H678" s="117"/>
      <c r="I678" s="117"/>
      <c r="J678" s="116"/>
    </row>
    <row r="679" spans="7:10" ht="12.75" customHeight="1">
      <c r="G679" s="76"/>
      <c r="H679" s="117"/>
      <c r="I679" s="117"/>
      <c r="J679" s="116"/>
    </row>
    <row r="680" spans="7:10" ht="12.75" customHeight="1">
      <c r="G680" s="76"/>
      <c r="H680" s="117"/>
      <c r="I680" s="117"/>
      <c r="J680" s="116"/>
    </row>
    <row r="681" spans="7:10" ht="12.75" customHeight="1">
      <c r="G681" s="76"/>
      <c r="H681" s="117"/>
      <c r="I681" s="117"/>
      <c r="J681" s="116"/>
    </row>
    <row r="682" spans="7:10" ht="12.75" customHeight="1">
      <c r="G682" s="76"/>
      <c r="H682" s="117"/>
      <c r="I682" s="117"/>
      <c r="J682" s="116"/>
    </row>
    <row r="683" spans="7:10" ht="12.75" customHeight="1">
      <c r="G683" s="76"/>
      <c r="H683" s="117"/>
      <c r="I683" s="117"/>
      <c r="J683" s="116"/>
    </row>
    <row r="684" spans="7:10" ht="12.75" customHeight="1">
      <c r="G684" s="76"/>
      <c r="H684" s="117"/>
      <c r="I684" s="117"/>
      <c r="J684" s="116"/>
    </row>
    <row r="685" spans="7:10" ht="12.75" customHeight="1">
      <c r="G685" s="76"/>
      <c r="H685" s="117"/>
      <c r="I685" s="117"/>
      <c r="J685" s="116"/>
    </row>
    <row r="686" spans="7:10" ht="12.75" customHeight="1">
      <c r="G686" s="76"/>
      <c r="H686" s="117"/>
      <c r="I686" s="117"/>
      <c r="J686" s="116"/>
    </row>
    <row r="687" spans="7:10" ht="12.75" customHeight="1">
      <c r="G687" s="76"/>
      <c r="H687" s="117"/>
      <c r="I687" s="117"/>
      <c r="J687" s="116"/>
    </row>
    <row r="688" spans="7:10" ht="12.75" customHeight="1">
      <c r="G688" s="76"/>
      <c r="H688" s="117"/>
      <c r="I688" s="117"/>
      <c r="J688" s="116"/>
    </row>
    <row r="689" spans="7:10" ht="12.75" customHeight="1">
      <c r="G689" s="76"/>
      <c r="H689" s="117"/>
      <c r="I689" s="117"/>
      <c r="J689" s="116"/>
    </row>
    <row r="690" spans="7:10" ht="12.75" customHeight="1">
      <c r="G690" s="76"/>
      <c r="H690" s="117"/>
      <c r="I690" s="117"/>
      <c r="J690" s="116"/>
    </row>
    <row r="691" spans="7:10" ht="12.75" customHeight="1">
      <c r="G691" s="76"/>
      <c r="H691" s="117"/>
      <c r="I691" s="117"/>
      <c r="J691" s="116"/>
    </row>
    <row r="692" spans="7:10" ht="12.75" customHeight="1">
      <c r="G692" s="76"/>
      <c r="H692" s="117"/>
      <c r="I692" s="117"/>
      <c r="J692" s="116"/>
    </row>
    <row r="693" spans="7:10" ht="12.75" customHeight="1">
      <c r="G693" s="76"/>
      <c r="H693" s="117"/>
      <c r="I693" s="117"/>
      <c r="J693" s="116"/>
    </row>
    <row r="694" spans="7:10" ht="12.75" customHeight="1">
      <c r="G694" s="76"/>
      <c r="H694" s="117"/>
      <c r="I694" s="117"/>
      <c r="J694" s="116"/>
    </row>
    <row r="695" spans="7:10" ht="12.75" customHeight="1">
      <c r="G695" s="76"/>
      <c r="H695" s="117"/>
      <c r="I695" s="117"/>
      <c r="J695" s="116"/>
    </row>
    <row r="696" spans="7:10" ht="12.75" customHeight="1">
      <c r="G696" s="76"/>
      <c r="H696" s="117"/>
      <c r="I696" s="117"/>
      <c r="J696" s="116"/>
    </row>
    <row r="697" spans="7:10" ht="12.75" customHeight="1">
      <c r="G697" s="76"/>
      <c r="H697" s="117"/>
      <c r="I697" s="117"/>
      <c r="J697" s="116"/>
    </row>
    <row r="698" spans="7:10" ht="12.75" customHeight="1">
      <c r="G698" s="76"/>
      <c r="H698" s="117"/>
      <c r="I698" s="117"/>
      <c r="J698" s="116"/>
    </row>
    <row r="699" spans="7:10" ht="12.75" customHeight="1">
      <c r="G699" s="76"/>
      <c r="H699" s="117"/>
      <c r="I699" s="117"/>
      <c r="J699" s="116"/>
    </row>
    <row r="700" spans="7:10" ht="12.75" customHeight="1">
      <c r="G700" s="76"/>
      <c r="H700" s="117"/>
      <c r="I700" s="117"/>
      <c r="J700" s="116"/>
    </row>
    <row r="701" spans="7:10" ht="12.75" customHeight="1">
      <c r="G701" s="76"/>
      <c r="H701" s="117"/>
      <c r="I701" s="117"/>
      <c r="J701" s="116"/>
    </row>
    <row r="702" spans="7:10" ht="12.75" customHeight="1">
      <c r="G702" s="76"/>
      <c r="H702" s="117"/>
      <c r="I702" s="117"/>
      <c r="J702" s="116"/>
    </row>
    <row r="703" spans="7:10" ht="12.75" customHeight="1">
      <c r="G703" s="76"/>
      <c r="H703" s="117"/>
      <c r="I703" s="117"/>
      <c r="J703" s="116"/>
    </row>
    <row r="704" spans="7:10" ht="12.75" customHeight="1">
      <c r="G704" s="76"/>
      <c r="H704" s="117"/>
      <c r="I704" s="117"/>
      <c r="J704" s="116"/>
    </row>
    <row r="705" spans="7:10" ht="12.75" customHeight="1">
      <c r="G705" s="76"/>
      <c r="H705" s="117"/>
      <c r="I705" s="117"/>
      <c r="J705" s="116"/>
    </row>
    <row r="706" spans="7:10" ht="12.75" customHeight="1">
      <c r="G706" s="76"/>
      <c r="H706" s="117"/>
      <c r="I706" s="117"/>
      <c r="J706" s="116"/>
    </row>
    <row r="707" spans="7:10" ht="12.75" customHeight="1">
      <c r="G707" s="76"/>
      <c r="H707" s="117"/>
      <c r="I707" s="117"/>
      <c r="J707" s="116"/>
    </row>
    <row r="708" spans="7:10" ht="12.75" customHeight="1">
      <c r="G708" s="76"/>
      <c r="H708" s="117"/>
      <c r="I708" s="117"/>
      <c r="J708" s="116"/>
    </row>
    <row r="709" spans="7:10" ht="12.75" customHeight="1">
      <c r="G709" s="76"/>
      <c r="H709" s="117"/>
      <c r="I709" s="117"/>
      <c r="J709" s="116"/>
    </row>
    <row r="710" spans="7:10" ht="12.75" customHeight="1">
      <c r="G710" s="76"/>
      <c r="H710" s="117"/>
      <c r="I710" s="117"/>
      <c r="J710" s="116"/>
    </row>
    <row r="711" spans="7:10" ht="12.75" customHeight="1">
      <c r="G711" s="76"/>
      <c r="H711" s="117"/>
      <c r="I711" s="117"/>
      <c r="J711" s="116"/>
    </row>
    <row r="712" spans="7:10" ht="12.75" customHeight="1">
      <c r="G712" s="76"/>
      <c r="H712" s="117"/>
      <c r="I712" s="117"/>
      <c r="J712" s="116"/>
    </row>
    <row r="713" spans="7:10" ht="12.75" customHeight="1">
      <c r="G713" s="76"/>
      <c r="H713" s="117"/>
      <c r="I713" s="117"/>
      <c r="J713" s="116"/>
    </row>
    <row r="714" spans="7:10" ht="12.75" customHeight="1">
      <c r="G714" s="76"/>
      <c r="H714" s="117"/>
      <c r="I714" s="117"/>
      <c r="J714" s="116"/>
    </row>
    <row r="715" spans="7:10" ht="12.75" customHeight="1">
      <c r="G715" s="76"/>
      <c r="H715" s="117"/>
      <c r="I715" s="117"/>
      <c r="J715" s="116"/>
    </row>
    <row r="716" spans="7:10" ht="12.75" customHeight="1">
      <c r="G716" s="76"/>
      <c r="H716" s="117"/>
      <c r="I716" s="117"/>
      <c r="J716" s="116"/>
    </row>
    <row r="717" spans="7:10" ht="12.75" customHeight="1">
      <c r="G717" s="76"/>
      <c r="H717" s="117"/>
      <c r="I717" s="117"/>
      <c r="J717" s="116"/>
    </row>
    <row r="718" spans="7:10" ht="12.75" customHeight="1">
      <c r="G718" s="76"/>
      <c r="H718" s="117"/>
      <c r="I718" s="117"/>
      <c r="J718" s="116"/>
    </row>
    <row r="719" spans="7:10" ht="12.75" customHeight="1">
      <c r="G719" s="76"/>
      <c r="H719" s="117"/>
      <c r="I719" s="117"/>
      <c r="J719" s="116"/>
    </row>
    <row r="720" spans="7:10" ht="12.75" customHeight="1">
      <c r="G720" s="76"/>
      <c r="H720" s="117"/>
      <c r="I720" s="117"/>
      <c r="J720" s="116"/>
    </row>
    <row r="721" spans="7:10" ht="12.75" customHeight="1">
      <c r="G721" s="76"/>
      <c r="H721" s="117"/>
      <c r="I721" s="117"/>
      <c r="J721" s="116"/>
    </row>
    <row r="722" spans="7:10" ht="12.75" customHeight="1">
      <c r="G722" s="76"/>
      <c r="H722" s="117"/>
      <c r="I722" s="117"/>
      <c r="J722" s="116"/>
    </row>
    <row r="723" spans="7:10" ht="12.75" customHeight="1">
      <c r="G723" s="76"/>
      <c r="H723" s="117"/>
      <c r="I723" s="117"/>
      <c r="J723" s="116"/>
    </row>
    <row r="724" spans="7:10" ht="12.75" customHeight="1">
      <c r="G724" s="76"/>
      <c r="H724" s="117"/>
      <c r="I724" s="117"/>
      <c r="J724" s="116"/>
    </row>
    <row r="725" spans="7:10" ht="12.75" customHeight="1">
      <c r="G725" s="76"/>
      <c r="H725" s="117"/>
      <c r="I725" s="117"/>
      <c r="J725" s="116"/>
    </row>
    <row r="726" spans="7:10" ht="12.75" customHeight="1">
      <c r="G726" s="76"/>
      <c r="H726" s="117"/>
      <c r="I726" s="117"/>
      <c r="J726" s="116"/>
    </row>
    <row r="727" spans="7:10" ht="12.75" customHeight="1">
      <c r="G727" s="76"/>
      <c r="H727" s="117"/>
      <c r="I727" s="117"/>
      <c r="J727" s="116"/>
    </row>
    <row r="728" spans="7:10" ht="12.75" customHeight="1">
      <c r="G728" s="76"/>
      <c r="H728" s="117"/>
      <c r="I728" s="117"/>
      <c r="J728" s="116"/>
    </row>
    <row r="729" spans="7:10" ht="12.75" customHeight="1">
      <c r="G729" s="76"/>
      <c r="H729" s="117"/>
      <c r="I729" s="117"/>
      <c r="J729" s="116"/>
    </row>
    <row r="730" spans="7:10" ht="12.75" customHeight="1">
      <c r="G730" s="76"/>
      <c r="H730" s="117"/>
      <c r="I730" s="117"/>
      <c r="J730" s="116"/>
    </row>
    <row r="731" spans="7:10" ht="12.75" customHeight="1">
      <c r="G731" s="76"/>
      <c r="H731" s="117"/>
      <c r="I731" s="117"/>
      <c r="J731" s="116"/>
    </row>
    <row r="732" spans="7:10" ht="12.75" customHeight="1">
      <c r="G732" s="76"/>
      <c r="H732" s="117"/>
      <c r="I732" s="117"/>
      <c r="J732" s="116"/>
    </row>
    <row r="733" spans="7:10" ht="12.75" customHeight="1">
      <c r="G733" s="76"/>
      <c r="H733" s="117"/>
      <c r="I733" s="117"/>
      <c r="J733" s="116"/>
    </row>
    <row r="734" spans="7:10" ht="12.75" customHeight="1">
      <c r="G734" s="76"/>
      <c r="H734" s="117"/>
      <c r="I734" s="117"/>
      <c r="J734" s="116"/>
    </row>
    <row r="735" spans="7:10" ht="12.75" customHeight="1">
      <c r="G735" s="76"/>
      <c r="H735" s="117"/>
      <c r="I735" s="117"/>
      <c r="J735" s="116"/>
    </row>
    <row r="736" spans="7:10" ht="12.75" customHeight="1">
      <c r="G736" s="76"/>
      <c r="H736" s="117"/>
      <c r="I736" s="117"/>
      <c r="J736" s="116"/>
    </row>
    <row r="737" spans="7:10" ht="12.75" customHeight="1">
      <c r="G737" s="76"/>
      <c r="H737" s="117"/>
      <c r="I737" s="117"/>
      <c r="J737" s="116"/>
    </row>
    <row r="738" spans="7:10" ht="12.75" customHeight="1">
      <c r="G738" s="76"/>
      <c r="H738" s="117"/>
      <c r="I738" s="117"/>
      <c r="J738" s="116"/>
    </row>
    <row r="739" spans="7:10" ht="12.75" customHeight="1">
      <c r="G739" s="76"/>
      <c r="H739" s="117"/>
      <c r="I739" s="117"/>
      <c r="J739" s="116"/>
    </row>
    <row r="740" spans="7:10" ht="12.75" customHeight="1">
      <c r="G740" s="76"/>
      <c r="H740" s="117"/>
      <c r="I740" s="117"/>
      <c r="J740" s="116"/>
    </row>
    <row r="741" spans="7:10" ht="12.75" customHeight="1">
      <c r="G741" s="76"/>
      <c r="H741" s="117"/>
      <c r="I741" s="117"/>
      <c r="J741" s="116"/>
    </row>
    <row r="742" spans="7:10" ht="12.75" customHeight="1">
      <c r="G742" s="76"/>
      <c r="H742" s="117"/>
      <c r="I742" s="117"/>
      <c r="J742" s="116"/>
    </row>
    <row r="743" spans="7:10" ht="12.75" customHeight="1">
      <c r="G743" s="76"/>
      <c r="H743" s="117"/>
      <c r="I743" s="117"/>
      <c r="J743" s="116"/>
    </row>
    <row r="744" spans="7:10" ht="12.75" customHeight="1">
      <c r="G744" s="76"/>
      <c r="H744" s="117"/>
      <c r="I744" s="117"/>
      <c r="J744" s="116"/>
    </row>
    <row r="745" spans="7:10" ht="12.75" customHeight="1">
      <c r="G745" s="76"/>
      <c r="H745" s="117"/>
      <c r="I745" s="117"/>
      <c r="J745" s="116"/>
    </row>
    <row r="746" spans="7:10" ht="12.75" customHeight="1">
      <c r="G746" s="76"/>
      <c r="H746" s="117"/>
      <c r="I746" s="117"/>
      <c r="J746" s="116"/>
    </row>
    <row r="747" spans="7:10" ht="12.75" customHeight="1">
      <c r="G747" s="76"/>
      <c r="H747" s="117"/>
      <c r="I747" s="117"/>
      <c r="J747" s="116"/>
    </row>
    <row r="748" spans="7:10" ht="12.75" customHeight="1">
      <c r="G748" s="76"/>
      <c r="H748" s="117"/>
      <c r="I748" s="117"/>
      <c r="J748" s="116"/>
    </row>
    <row r="749" spans="7:10" ht="12.75" customHeight="1">
      <c r="G749" s="76"/>
      <c r="H749" s="117"/>
      <c r="I749" s="117"/>
      <c r="J749" s="116"/>
    </row>
    <row r="750" spans="7:10" ht="12.75" customHeight="1">
      <c r="G750" s="76"/>
      <c r="H750" s="117"/>
      <c r="I750" s="117"/>
      <c r="J750" s="116"/>
    </row>
    <row r="751" spans="7:10" ht="12.75" customHeight="1">
      <c r="G751" s="76"/>
      <c r="H751" s="117"/>
      <c r="I751" s="117"/>
      <c r="J751" s="116"/>
    </row>
    <row r="752" spans="7:10" ht="12.75" customHeight="1">
      <c r="G752" s="76"/>
      <c r="H752" s="117"/>
      <c r="I752" s="117"/>
      <c r="J752" s="116"/>
    </row>
    <row r="753" spans="7:10" ht="12.75" customHeight="1">
      <c r="G753" s="76"/>
      <c r="H753" s="117"/>
      <c r="I753" s="117"/>
      <c r="J753" s="116"/>
    </row>
    <row r="754" spans="7:10" ht="12.75" customHeight="1">
      <c r="G754" s="76"/>
      <c r="H754" s="117"/>
      <c r="I754" s="117"/>
      <c r="J754" s="116"/>
    </row>
    <row r="755" spans="7:10" ht="12.75" customHeight="1">
      <c r="G755" s="76"/>
      <c r="H755" s="117"/>
      <c r="I755" s="117"/>
      <c r="J755" s="116"/>
    </row>
    <row r="756" spans="7:10" ht="12.75" customHeight="1">
      <c r="G756" s="76"/>
      <c r="H756" s="117"/>
      <c r="I756" s="117"/>
      <c r="J756" s="116"/>
    </row>
    <row r="757" spans="7:10" ht="12.75" customHeight="1">
      <c r="G757" s="76"/>
      <c r="H757" s="117"/>
      <c r="I757" s="117"/>
      <c r="J757" s="116"/>
    </row>
    <row r="758" spans="7:10" ht="12.75" customHeight="1">
      <c r="G758" s="76"/>
      <c r="H758" s="117"/>
      <c r="I758" s="117"/>
      <c r="J758" s="116"/>
    </row>
    <row r="759" spans="7:10" ht="12.75" customHeight="1">
      <c r="G759" s="76"/>
      <c r="H759" s="117"/>
      <c r="I759" s="117"/>
      <c r="J759" s="116"/>
    </row>
    <row r="760" spans="7:10" ht="12.75" customHeight="1">
      <c r="G760" s="76"/>
      <c r="H760" s="117"/>
      <c r="I760" s="117"/>
      <c r="J760" s="116"/>
    </row>
    <row r="761" spans="7:10" ht="12.75" customHeight="1">
      <c r="G761" s="76"/>
      <c r="H761" s="117"/>
      <c r="I761" s="117"/>
      <c r="J761" s="116"/>
    </row>
    <row r="762" spans="7:10" ht="12.75" customHeight="1">
      <c r="G762" s="76"/>
      <c r="H762" s="117"/>
      <c r="I762" s="117"/>
      <c r="J762" s="116"/>
    </row>
    <row r="763" spans="7:10" ht="12.75" customHeight="1">
      <c r="G763" s="76"/>
      <c r="H763" s="117"/>
      <c r="I763" s="117"/>
      <c r="J763" s="116"/>
    </row>
    <row r="764" spans="7:10" ht="12.75" customHeight="1">
      <c r="G764" s="76"/>
      <c r="H764" s="117"/>
      <c r="I764" s="117"/>
      <c r="J764" s="116"/>
    </row>
    <row r="765" spans="7:10" ht="12.75" customHeight="1">
      <c r="G765" s="76"/>
      <c r="H765" s="117"/>
      <c r="I765" s="117"/>
      <c r="J765" s="116"/>
    </row>
    <row r="766" spans="7:10" ht="12.75" customHeight="1">
      <c r="G766" s="76"/>
      <c r="H766" s="117"/>
      <c r="I766" s="117"/>
      <c r="J766" s="116"/>
    </row>
    <row r="767" spans="7:10" ht="12.75" customHeight="1">
      <c r="G767" s="76"/>
      <c r="H767" s="117"/>
      <c r="I767" s="117"/>
      <c r="J767" s="116"/>
    </row>
    <row r="768" spans="7:10" ht="12.75" customHeight="1">
      <c r="G768" s="76"/>
      <c r="H768" s="117"/>
      <c r="I768" s="117"/>
      <c r="J768" s="116"/>
    </row>
    <row r="769" spans="7:10" ht="12.75" customHeight="1">
      <c r="G769" s="76"/>
      <c r="H769" s="117"/>
      <c r="I769" s="117"/>
      <c r="J769" s="116"/>
    </row>
    <row r="770" spans="7:10" ht="12.75" customHeight="1">
      <c r="G770" s="76"/>
      <c r="H770" s="117"/>
      <c r="I770" s="117"/>
      <c r="J770" s="116"/>
    </row>
    <row r="771" spans="7:10" ht="12.75" customHeight="1">
      <c r="G771" s="76"/>
      <c r="H771" s="117"/>
      <c r="I771" s="117"/>
      <c r="J771" s="116"/>
    </row>
    <row r="772" spans="7:10" ht="12.75" customHeight="1">
      <c r="G772" s="76"/>
      <c r="H772" s="117"/>
      <c r="I772" s="117"/>
      <c r="J772" s="116"/>
    </row>
    <row r="773" spans="7:10" ht="12.75" customHeight="1">
      <c r="G773" s="76"/>
      <c r="H773" s="117"/>
      <c r="I773" s="117"/>
      <c r="J773" s="116"/>
    </row>
    <row r="774" spans="7:10" ht="12.75" customHeight="1">
      <c r="G774" s="76"/>
      <c r="H774" s="117"/>
      <c r="I774" s="117"/>
      <c r="J774" s="116"/>
    </row>
    <row r="775" spans="7:10" ht="12.75" customHeight="1">
      <c r="G775" s="76"/>
      <c r="H775" s="117"/>
      <c r="I775" s="117"/>
      <c r="J775" s="116"/>
    </row>
    <row r="776" spans="7:10" ht="12.75" customHeight="1">
      <c r="G776" s="76"/>
      <c r="H776" s="117"/>
      <c r="I776" s="117"/>
      <c r="J776" s="116"/>
    </row>
    <row r="777" spans="7:10" ht="12.75" customHeight="1">
      <c r="G777" s="76"/>
      <c r="H777" s="117"/>
      <c r="I777" s="117"/>
      <c r="J777" s="116"/>
    </row>
    <row r="778" spans="7:10" ht="12.75" customHeight="1">
      <c r="G778" s="76"/>
      <c r="H778" s="117"/>
      <c r="I778" s="117"/>
      <c r="J778" s="116"/>
    </row>
    <row r="779" spans="7:10" ht="12.75" customHeight="1">
      <c r="G779" s="76"/>
      <c r="H779" s="117"/>
      <c r="I779" s="117"/>
      <c r="J779" s="116"/>
    </row>
    <row r="780" spans="7:10" ht="12.75" customHeight="1">
      <c r="G780" s="76"/>
      <c r="H780" s="117"/>
      <c r="I780" s="117"/>
      <c r="J780" s="116"/>
    </row>
    <row r="781" spans="7:10" ht="12.75" customHeight="1">
      <c r="G781" s="76"/>
      <c r="H781" s="117"/>
      <c r="I781" s="117"/>
      <c r="J781" s="116"/>
    </row>
    <row r="782" spans="7:10" ht="12.75" customHeight="1">
      <c r="G782" s="76"/>
      <c r="H782" s="117"/>
      <c r="I782" s="117"/>
      <c r="J782" s="116"/>
    </row>
    <row r="783" spans="7:10" ht="12.75" customHeight="1">
      <c r="G783" s="76"/>
      <c r="H783" s="117"/>
      <c r="I783" s="117"/>
      <c r="J783" s="116"/>
    </row>
    <row r="784" spans="7:10" ht="12.75" customHeight="1">
      <c r="G784" s="76"/>
      <c r="H784" s="117"/>
      <c r="I784" s="117"/>
      <c r="J784" s="116"/>
    </row>
    <row r="785" spans="7:10" ht="12.75" customHeight="1">
      <c r="G785" s="76"/>
      <c r="H785" s="117"/>
      <c r="I785" s="117"/>
      <c r="J785" s="116"/>
    </row>
    <row r="786" spans="7:10" ht="12.75" customHeight="1">
      <c r="G786" s="76"/>
      <c r="H786" s="117"/>
      <c r="I786" s="117"/>
      <c r="J786" s="116"/>
    </row>
    <row r="787" spans="7:10" ht="12.75" customHeight="1">
      <c r="G787" s="76"/>
      <c r="H787" s="117"/>
      <c r="I787" s="117"/>
      <c r="J787" s="116"/>
    </row>
    <row r="788" spans="7:10" ht="12.75" customHeight="1">
      <c r="G788" s="76"/>
      <c r="H788" s="117"/>
      <c r="I788" s="117"/>
      <c r="J788" s="116"/>
    </row>
    <row r="789" spans="7:10" ht="12.75" customHeight="1">
      <c r="G789" s="76"/>
      <c r="H789" s="117"/>
      <c r="I789" s="117"/>
      <c r="J789" s="116"/>
    </row>
    <row r="790" spans="7:10" ht="12.75" customHeight="1">
      <c r="G790" s="76"/>
      <c r="H790" s="117"/>
      <c r="I790" s="117"/>
      <c r="J790" s="116"/>
    </row>
    <row r="791" spans="7:10" ht="12.75" customHeight="1">
      <c r="G791" s="76"/>
      <c r="H791" s="117"/>
      <c r="I791" s="117"/>
      <c r="J791" s="116"/>
    </row>
    <row r="792" spans="7:10" ht="12.75" customHeight="1">
      <c r="G792" s="76"/>
      <c r="H792" s="117"/>
      <c r="I792" s="117"/>
      <c r="J792" s="116"/>
    </row>
    <row r="793" spans="7:10" ht="12.75" customHeight="1">
      <c r="G793" s="76"/>
      <c r="H793" s="117"/>
      <c r="I793" s="117"/>
      <c r="J793" s="116"/>
    </row>
    <row r="794" spans="7:10" ht="12.75" customHeight="1">
      <c r="G794" s="76"/>
      <c r="H794" s="117"/>
      <c r="I794" s="117"/>
      <c r="J794" s="116"/>
    </row>
    <row r="795" spans="7:10" ht="12.75" customHeight="1">
      <c r="G795" s="76"/>
      <c r="H795" s="117"/>
      <c r="I795" s="117"/>
      <c r="J795" s="116"/>
    </row>
    <row r="796" spans="7:10" ht="12.75" customHeight="1">
      <c r="G796" s="76"/>
      <c r="H796" s="117"/>
      <c r="I796" s="117"/>
      <c r="J796" s="116"/>
    </row>
    <row r="797" spans="7:10" ht="12.75" customHeight="1">
      <c r="G797" s="76"/>
      <c r="H797" s="117"/>
      <c r="I797" s="117"/>
      <c r="J797" s="116"/>
    </row>
    <row r="798" spans="7:10" ht="12.75" customHeight="1">
      <c r="G798" s="76"/>
      <c r="H798" s="117"/>
      <c r="I798" s="117"/>
      <c r="J798" s="116"/>
    </row>
    <row r="799" spans="7:10" ht="12.75" customHeight="1">
      <c r="G799" s="76"/>
      <c r="H799" s="117"/>
      <c r="I799" s="117"/>
      <c r="J799" s="116"/>
    </row>
    <row r="800" spans="7:10" ht="12.75" customHeight="1">
      <c r="G800" s="76"/>
      <c r="H800" s="117"/>
      <c r="I800" s="117"/>
      <c r="J800" s="116"/>
    </row>
    <row r="801" spans="7:10" ht="12.75" customHeight="1">
      <c r="G801" s="76"/>
      <c r="H801" s="117"/>
      <c r="I801" s="117"/>
      <c r="J801" s="116"/>
    </row>
    <row r="802" spans="7:10" ht="12.75" customHeight="1">
      <c r="G802" s="76"/>
      <c r="H802" s="117"/>
      <c r="I802" s="117"/>
      <c r="J802" s="116"/>
    </row>
    <row r="803" spans="7:10" ht="12.75" customHeight="1">
      <c r="G803" s="76"/>
      <c r="H803" s="117"/>
      <c r="I803" s="117"/>
      <c r="J803" s="116"/>
    </row>
    <row r="804" spans="7:10" ht="12.75" customHeight="1">
      <c r="G804" s="76"/>
      <c r="H804" s="117"/>
      <c r="I804" s="117"/>
      <c r="J804" s="116"/>
    </row>
    <row r="805" spans="7:10" ht="12.75" customHeight="1">
      <c r="G805" s="76"/>
      <c r="H805" s="117"/>
      <c r="I805" s="117"/>
      <c r="J805" s="116"/>
    </row>
    <row r="806" spans="7:10" ht="12.75" customHeight="1">
      <c r="G806" s="76"/>
      <c r="H806" s="117"/>
      <c r="I806" s="117"/>
      <c r="J806" s="116"/>
    </row>
    <row r="807" spans="7:10" ht="12.75" customHeight="1">
      <c r="G807" s="76"/>
      <c r="H807" s="117"/>
      <c r="I807" s="117"/>
      <c r="J807" s="116"/>
    </row>
    <row r="808" spans="7:10" ht="12.75" customHeight="1">
      <c r="G808" s="76"/>
      <c r="H808" s="117"/>
      <c r="I808" s="117"/>
      <c r="J808" s="116"/>
    </row>
    <row r="809" spans="7:10" ht="12.75" customHeight="1">
      <c r="G809" s="76"/>
      <c r="H809" s="117"/>
      <c r="I809" s="117"/>
      <c r="J809" s="116"/>
    </row>
    <row r="810" spans="7:10" ht="12.75" customHeight="1">
      <c r="G810" s="76"/>
      <c r="H810" s="117"/>
      <c r="I810" s="117"/>
      <c r="J810" s="116"/>
    </row>
    <row r="811" spans="7:10" ht="12.75" customHeight="1">
      <c r="G811" s="76"/>
      <c r="H811" s="117"/>
      <c r="I811" s="117"/>
      <c r="J811" s="116"/>
    </row>
    <row r="812" spans="7:10" ht="12.75" customHeight="1">
      <c r="G812" s="76"/>
      <c r="H812" s="117"/>
      <c r="I812" s="117"/>
      <c r="J812" s="116"/>
    </row>
    <row r="813" spans="7:10" ht="12.75" customHeight="1">
      <c r="G813" s="76"/>
      <c r="H813" s="117"/>
      <c r="I813" s="117"/>
      <c r="J813" s="116"/>
    </row>
    <row r="814" spans="7:10" ht="12.75" customHeight="1">
      <c r="G814" s="76"/>
      <c r="H814" s="117"/>
      <c r="I814" s="117"/>
      <c r="J814" s="116"/>
    </row>
    <row r="815" spans="7:10" ht="12.75" customHeight="1">
      <c r="G815" s="76"/>
      <c r="H815" s="117"/>
      <c r="I815" s="117"/>
      <c r="J815" s="116"/>
    </row>
    <row r="816" spans="7:10" ht="12.75" customHeight="1">
      <c r="G816" s="76"/>
      <c r="H816" s="117"/>
      <c r="I816" s="117"/>
      <c r="J816" s="116"/>
    </row>
    <row r="817" spans="7:10" ht="12.75" customHeight="1">
      <c r="G817" s="76"/>
      <c r="H817" s="117"/>
      <c r="I817" s="117"/>
      <c r="J817" s="116"/>
    </row>
    <row r="818" spans="7:10" ht="12.75" customHeight="1">
      <c r="G818" s="76"/>
      <c r="H818" s="117"/>
      <c r="I818" s="117"/>
      <c r="J818" s="116"/>
    </row>
    <row r="819" spans="7:10" ht="12.75" customHeight="1">
      <c r="G819" s="76"/>
      <c r="H819" s="117"/>
      <c r="I819" s="117"/>
      <c r="J819" s="116"/>
    </row>
    <row r="820" spans="7:10" ht="12.75" customHeight="1">
      <c r="G820" s="76"/>
      <c r="H820" s="117"/>
      <c r="I820" s="117"/>
      <c r="J820" s="116"/>
    </row>
    <row r="821" spans="7:10" ht="12.75" customHeight="1">
      <c r="G821" s="76"/>
      <c r="H821" s="117"/>
      <c r="I821" s="117"/>
      <c r="J821" s="116"/>
    </row>
    <row r="822" spans="7:10" ht="12.75" customHeight="1">
      <c r="G822" s="76"/>
      <c r="H822" s="117"/>
      <c r="I822" s="117"/>
      <c r="J822" s="116"/>
    </row>
    <row r="823" spans="7:10" ht="12.75" customHeight="1">
      <c r="G823" s="76"/>
      <c r="H823" s="117"/>
      <c r="I823" s="117"/>
      <c r="J823" s="116"/>
    </row>
    <row r="824" spans="7:10" ht="12.75" customHeight="1">
      <c r="G824" s="76"/>
      <c r="H824" s="117"/>
      <c r="I824" s="117"/>
      <c r="J824" s="116"/>
    </row>
    <row r="825" spans="7:10" ht="12.75" customHeight="1">
      <c r="G825" s="76"/>
      <c r="H825" s="117"/>
      <c r="I825" s="117"/>
      <c r="J825" s="116"/>
    </row>
    <row r="826" spans="7:10" ht="12.75" customHeight="1">
      <c r="G826" s="76"/>
      <c r="H826" s="117"/>
      <c r="I826" s="117"/>
      <c r="J826" s="116"/>
    </row>
    <row r="827" spans="7:10" ht="12.75" customHeight="1">
      <c r="G827" s="76"/>
      <c r="H827" s="117"/>
      <c r="I827" s="117"/>
      <c r="J827" s="116"/>
    </row>
    <row r="828" spans="7:10" ht="12.75" customHeight="1">
      <c r="G828" s="76"/>
      <c r="H828" s="117"/>
      <c r="I828" s="117"/>
      <c r="J828" s="116"/>
    </row>
    <row r="829" spans="7:10" ht="12.75" customHeight="1">
      <c r="G829" s="76"/>
      <c r="H829" s="117"/>
      <c r="I829" s="117"/>
      <c r="J829" s="116"/>
    </row>
    <row r="830" spans="7:10" ht="12.75" customHeight="1">
      <c r="G830" s="76"/>
      <c r="H830" s="117"/>
      <c r="I830" s="117"/>
      <c r="J830" s="116"/>
    </row>
    <row r="831" spans="7:10" ht="12.75" customHeight="1">
      <c r="G831" s="76"/>
      <c r="H831" s="117"/>
      <c r="I831" s="117"/>
      <c r="J831" s="116"/>
    </row>
    <row r="832" spans="7:10" ht="12.75" customHeight="1">
      <c r="G832" s="76"/>
      <c r="H832" s="117"/>
      <c r="I832" s="117"/>
      <c r="J832" s="116"/>
    </row>
    <row r="833" spans="7:10" ht="12.75" customHeight="1">
      <c r="G833" s="76"/>
      <c r="H833" s="117"/>
      <c r="I833" s="117"/>
      <c r="J833" s="116"/>
    </row>
    <row r="834" spans="7:10" ht="12.75" customHeight="1">
      <c r="G834" s="76"/>
      <c r="H834" s="117"/>
      <c r="I834" s="117"/>
      <c r="J834" s="116"/>
    </row>
    <row r="835" spans="7:10" ht="12.75" customHeight="1">
      <c r="G835" s="76"/>
      <c r="H835" s="117"/>
      <c r="I835" s="117"/>
      <c r="J835" s="116"/>
    </row>
    <row r="836" spans="7:10" ht="12.75" customHeight="1">
      <c r="G836" s="76"/>
      <c r="H836" s="117"/>
      <c r="I836" s="117"/>
      <c r="J836" s="116"/>
    </row>
    <row r="837" spans="7:10" ht="12.75" customHeight="1">
      <c r="G837" s="76"/>
      <c r="H837" s="117"/>
      <c r="I837" s="117"/>
      <c r="J837" s="116"/>
    </row>
    <row r="838" spans="7:10" ht="12.75" customHeight="1">
      <c r="G838" s="76"/>
      <c r="H838" s="117"/>
      <c r="I838" s="117"/>
      <c r="J838" s="116"/>
    </row>
    <row r="839" spans="7:10" ht="12.75" customHeight="1">
      <c r="G839" s="76"/>
      <c r="H839" s="117"/>
      <c r="I839" s="117"/>
      <c r="J839" s="116"/>
    </row>
    <row r="840" spans="7:10" ht="12.75" customHeight="1">
      <c r="G840" s="76"/>
      <c r="H840" s="117"/>
      <c r="I840" s="117"/>
      <c r="J840" s="116"/>
    </row>
    <row r="841" spans="7:10" ht="12.75" customHeight="1">
      <c r="G841" s="76"/>
      <c r="H841" s="117"/>
      <c r="I841" s="117"/>
      <c r="J841" s="116"/>
    </row>
    <row r="842" spans="7:10" ht="12.75" customHeight="1">
      <c r="G842" s="76"/>
      <c r="H842" s="117"/>
      <c r="I842" s="117"/>
      <c r="J842" s="116"/>
    </row>
    <row r="843" spans="7:10" ht="12.75" customHeight="1">
      <c r="G843" s="76"/>
      <c r="H843" s="117"/>
      <c r="I843" s="117"/>
      <c r="J843" s="116"/>
    </row>
    <row r="844" spans="7:10" ht="12.75" customHeight="1">
      <c r="G844" s="76"/>
      <c r="H844" s="117"/>
      <c r="I844" s="117"/>
      <c r="J844" s="116"/>
    </row>
    <row r="845" spans="7:10" ht="12.75" customHeight="1">
      <c r="G845" s="76"/>
      <c r="H845" s="117"/>
      <c r="I845" s="117"/>
      <c r="J845" s="116"/>
    </row>
    <row r="846" spans="7:10" ht="12.75" customHeight="1">
      <c r="G846" s="76"/>
      <c r="H846" s="117"/>
      <c r="I846" s="117"/>
      <c r="J846" s="116"/>
    </row>
    <row r="847" spans="7:10" ht="12.75" customHeight="1">
      <c r="G847" s="76"/>
      <c r="H847" s="117"/>
      <c r="I847" s="117"/>
      <c r="J847" s="116"/>
    </row>
    <row r="848" spans="7:10" ht="12.75" customHeight="1">
      <c r="G848" s="76"/>
      <c r="H848" s="117"/>
      <c r="I848" s="117"/>
      <c r="J848" s="116"/>
    </row>
    <row r="849" spans="7:10" ht="12.75" customHeight="1">
      <c r="G849" s="76"/>
      <c r="H849" s="117"/>
      <c r="I849" s="117"/>
      <c r="J849" s="116"/>
    </row>
    <row r="850" spans="7:10" ht="12.75" customHeight="1">
      <c r="G850" s="76"/>
      <c r="H850" s="117"/>
      <c r="I850" s="117"/>
      <c r="J850" s="116"/>
    </row>
    <row r="851" spans="7:10" ht="12.75" customHeight="1">
      <c r="G851" s="76"/>
      <c r="H851" s="117"/>
      <c r="I851" s="117"/>
      <c r="J851" s="116"/>
    </row>
    <row r="852" spans="7:10" ht="12.75" customHeight="1">
      <c r="G852" s="76"/>
      <c r="H852" s="117"/>
      <c r="I852" s="117"/>
      <c r="J852" s="116"/>
    </row>
    <row r="853" spans="7:10" ht="12.75" customHeight="1">
      <c r="G853" s="76"/>
      <c r="H853" s="117"/>
      <c r="I853" s="117"/>
      <c r="J853" s="116"/>
    </row>
    <row r="854" spans="7:10" ht="12.75" customHeight="1">
      <c r="G854" s="76"/>
      <c r="H854" s="117"/>
      <c r="I854" s="117"/>
      <c r="J854" s="116"/>
    </row>
    <row r="855" spans="7:10" ht="12.75" customHeight="1">
      <c r="G855" s="76"/>
      <c r="H855" s="117"/>
      <c r="I855" s="117"/>
      <c r="J855" s="116"/>
    </row>
    <row r="856" spans="7:10" ht="12.75" customHeight="1">
      <c r="G856" s="76"/>
      <c r="H856" s="117"/>
      <c r="I856" s="117"/>
      <c r="J856" s="116"/>
    </row>
    <row r="857" spans="7:10" ht="12.75" customHeight="1">
      <c r="G857" s="76"/>
      <c r="H857" s="117"/>
      <c r="I857" s="117"/>
      <c r="J857" s="116"/>
    </row>
    <row r="858" spans="7:10" ht="12.75" customHeight="1">
      <c r="G858" s="76"/>
      <c r="H858" s="117"/>
      <c r="I858" s="117"/>
      <c r="J858" s="116"/>
    </row>
    <row r="859" spans="7:10" ht="12.75" customHeight="1">
      <c r="G859" s="76"/>
      <c r="H859" s="117"/>
      <c r="I859" s="117"/>
      <c r="J859" s="116"/>
    </row>
    <row r="860" spans="7:10" ht="12.75" customHeight="1">
      <c r="G860" s="76"/>
      <c r="H860" s="117"/>
      <c r="I860" s="117"/>
      <c r="J860" s="116"/>
    </row>
    <row r="861" spans="7:10" ht="12.75" customHeight="1">
      <c r="G861" s="76"/>
      <c r="H861" s="117"/>
      <c r="I861" s="117"/>
      <c r="J861" s="116"/>
    </row>
    <row r="862" spans="7:10" ht="12.75" customHeight="1">
      <c r="G862" s="76"/>
      <c r="H862" s="117"/>
      <c r="I862" s="117"/>
      <c r="J862" s="116"/>
    </row>
    <row r="863" spans="7:10" ht="12.75" customHeight="1">
      <c r="G863" s="76"/>
      <c r="H863" s="117"/>
      <c r="I863" s="117"/>
      <c r="J863" s="116"/>
    </row>
    <row r="864" spans="7:10" ht="12.75" customHeight="1">
      <c r="G864" s="76"/>
      <c r="H864" s="117"/>
      <c r="I864" s="117"/>
      <c r="J864" s="116"/>
    </row>
    <row r="865" spans="7:10" ht="12.75" customHeight="1">
      <c r="G865" s="76"/>
      <c r="H865" s="117"/>
      <c r="I865" s="117"/>
      <c r="J865" s="116"/>
    </row>
    <row r="866" spans="7:10" ht="12.75" customHeight="1">
      <c r="G866" s="76"/>
      <c r="H866" s="117"/>
      <c r="I866" s="117"/>
      <c r="J866" s="116"/>
    </row>
    <row r="867" spans="7:10" ht="12.75" customHeight="1">
      <c r="G867" s="76"/>
      <c r="H867" s="117"/>
      <c r="I867" s="117"/>
      <c r="J867" s="116"/>
    </row>
    <row r="868" spans="7:10" ht="12.75" customHeight="1">
      <c r="G868" s="76"/>
      <c r="H868" s="117"/>
      <c r="I868" s="117"/>
      <c r="J868" s="116"/>
    </row>
    <row r="869" spans="7:10" ht="12.75" customHeight="1">
      <c r="G869" s="76"/>
      <c r="H869" s="117"/>
      <c r="I869" s="117"/>
      <c r="J869" s="116"/>
    </row>
    <row r="870" spans="7:10" ht="12.75" customHeight="1">
      <c r="G870" s="76"/>
      <c r="H870" s="117"/>
      <c r="I870" s="117"/>
      <c r="J870" s="116"/>
    </row>
    <row r="871" spans="7:10" ht="12.75" customHeight="1">
      <c r="G871" s="76"/>
      <c r="H871" s="117"/>
      <c r="I871" s="117"/>
      <c r="J871" s="116"/>
    </row>
    <row r="872" spans="7:10" ht="12.75" customHeight="1">
      <c r="G872" s="76"/>
      <c r="H872" s="117"/>
      <c r="I872" s="117"/>
      <c r="J872" s="116"/>
    </row>
    <row r="873" spans="7:10" ht="12.75" customHeight="1">
      <c r="G873" s="76"/>
      <c r="H873" s="117"/>
      <c r="I873" s="117"/>
      <c r="J873" s="116"/>
    </row>
    <row r="874" spans="7:10" ht="12.75" customHeight="1">
      <c r="G874" s="76"/>
      <c r="H874" s="117"/>
      <c r="I874" s="117"/>
      <c r="J874" s="116"/>
    </row>
    <row r="875" spans="7:10" ht="12.75" customHeight="1">
      <c r="G875" s="76"/>
      <c r="H875" s="117"/>
      <c r="I875" s="117"/>
      <c r="J875" s="116"/>
    </row>
    <row r="876" spans="7:10" ht="12.75" customHeight="1">
      <c r="G876" s="76"/>
      <c r="H876" s="117"/>
      <c r="I876" s="117"/>
      <c r="J876" s="116"/>
    </row>
    <row r="877" spans="7:10" ht="12.75" customHeight="1">
      <c r="G877" s="76"/>
      <c r="H877" s="117"/>
      <c r="I877" s="117"/>
      <c r="J877" s="116"/>
    </row>
    <row r="878" spans="7:10" ht="12.75" customHeight="1">
      <c r="G878" s="76"/>
      <c r="H878" s="117"/>
      <c r="I878" s="117"/>
      <c r="J878" s="116"/>
    </row>
    <row r="879" spans="7:10" ht="12.75" customHeight="1">
      <c r="G879" s="76"/>
      <c r="H879" s="117"/>
      <c r="I879" s="117"/>
      <c r="J879" s="116"/>
    </row>
    <row r="880" spans="7:10" ht="12.75" customHeight="1">
      <c r="G880" s="76"/>
      <c r="H880" s="117"/>
      <c r="I880" s="117"/>
      <c r="J880" s="116"/>
    </row>
    <row r="881" spans="7:10" ht="12.75" customHeight="1">
      <c r="G881" s="76"/>
      <c r="H881" s="117"/>
      <c r="I881" s="117"/>
      <c r="J881" s="116"/>
    </row>
    <row r="882" spans="7:10" ht="12.75" customHeight="1">
      <c r="G882" s="76"/>
      <c r="H882" s="117"/>
      <c r="I882" s="117"/>
      <c r="J882" s="116"/>
    </row>
    <row r="883" spans="7:10" ht="12.75" customHeight="1">
      <c r="G883" s="76"/>
      <c r="H883" s="117"/>
      <c r="I883" s="117"/>
      <c r="J883" s="116"/>
    </row>
    <row r="884" spans="7:10" ht="12.75" customHeight="1">
      <c r="G884" s="76"/>
      <c r="H884" s="117"/>
      <c r="I884" s="117"/>
      <c r="J884" s="116"/>
    </row>
    <row r="885" spans="7:10" ht="12.75" customHeight="1">
      <c r="G885" s="76"/>
      <c r="H885" s="117"/>
      <c r="I885" s="117"/>
      <c r="J885" s="116"/>
    </row>
    <row r="886" spans="7:10" ht="12.75" customHeight="1">
      <c r="G886" s="76"/>
      <c r="H886" s="117"/>
      <c r="I886" s="117"/>
      <c r="J886" s="116"/>
    </row>
    <row r="887" spans="7:10" ht="12.75" customHeight="1">
      <c r="G887" s="76"/>
      <c r="H887" s="117"/>
      <c r="I887" s="117"/>
      <c r="J887" s="116"/>
    </row>
    <row r="888" spans="7:10" ht="12.75" customHeight="1">
      <c r="G888" s="76"/>
      <c r="H888" s="117"/>
      <c r="I888" s="117"/>
      <c r="J888" s="116"/>
    </row>
    <row r="889" spans="7:10" ht="12.75" customHeight="1">
      <c r="G889" s="76"/>
      <c r="H889" s="117"/>
      <c r="I889" s="117"/>
      <c r="J889" s="116"/>
    </row>
    <row r="890" spans="7:10" ht="12.75" customHeight="1">
      <c r="G890" s="76"/>
      <c r="H890" s="117"/>
      <c r="I890" s="117"/>
      <c r="J890" s="116"/>
    </row>
    <row r="891" spans="7:10" ht="12.75" customHeight="1">
      <c r="G891" s="76"/>
      <c r="H891" s="117"/>
      <c r="I891" s="117"/>
      <c r="J891" s="116"/>
    </row>
    <row r="892" spans="7:10" ht="12.75" customHeight="1">
      <c r="G892" s="76"/>
      <c r="H892" s="117"/>
      <c r="I892" s="117"/>
      <c r="J892" s="116"/>
    </row>
    <row r="893" spans="7:10" ht="12.75" customHeight="1">
      <c r="G893" s="76"/>
      <c r="H893" s="117"/>
      <c r="I893" s="117"/>
      <c r="J893" s="116"/>
    </row>
    <row r="894" spans="7:10" ht="12.75" customHeight="1">
      <c r="G894" s="76"/>
      <c r="H894" s="117"/>
      <c r="I894" s="117"/>
      <c r="J894" s="116"/>
    </row>
    <row r="895" spans="7:10" ht="12.75" customHeight="1">
      <c r="G895" s="76"/>
      <c r="H895" s="117"/>
      <c r="I895" s="117"/>
      <c r="J895" s="116"/>
    </row>
    <row r="896" spans="7:10" ht="12.75" customHeight="1">
      <c r="G896" s="76"/>
      <c r="H896" s="117"/>
      <c r="I896" s="117"/>
      <c r="J896" s="116"/>
    </row>
    <row r="897" spans="7:10" ht="12.75" customHeight="1">
      <c r="G897" s="76"/>
      <c r="H897" s="117"/>
      <c r="I897" s="117"/>
      <c r="J897" s="116"/>
    </row>
    <row r="898" spans="7:10" ht="12.75" customHeight="1">
      <c r="G898" s="76"/>
      <c r="H898" s="117"/>
      <c r="I898" s="117"/>
      <c r="J898" s="116"/>
    </row>
    <row r="899" spans="7:10" ht="12.75" customHeight="1">
      <c r="G899" s="76"/>
      <c r="H899" s="117"/>
      <c r="I899" s="117"/>
      <c r="J899" s="116"/>
    </row>
    <row r="900" spans="7:10" ht="12.75" customHeight="1">
      <c r="G900" s="76"/>
      <c r="H900" s="117"/>
      <c r="I900" s="117"/>
      <c r="J900" s="116"/>
    </row>
    <row r="901" spans="7:10" ht="12.75" customHeight="1">
      <c r="G901" s="76"/>
      <c r="H901" s="117"/>
      <c r="I901" s="117"/>
      <c r="J901" s="116"/>
    </row>
    <row r="902" spans="7:10" ht="12.75" customHeight="1">
      <c r="G902" s="76"/>
      <c r="H902" s="117"/>
      <c r="I902" s="117"/>
      <c r="J902" s="116"/>
    </row>
    <row r="903" spans="7:10" ht="12.75" customHeight="1">
      <c r="G903" s="76"/>
      <c r="H903" s="117"/>
      <c r="I903" s="117"/>
      <c r="J903" s="116"/>
    </row>
    <row r="904" spans="7:10" ht="12.75" customHeight="1">
      <c r="G904" s="76"/>
      <c r="H904" s="117"/>
      <c r="I904" s="117"/>
      <c r="J904" s="116"/>
    </row>
    <row r="905" spans="7:10" ht="12.75" customHeight="1">
      <c r="G905" s="76"/>
      <c r="H905" s="117"/>
      <c r="I905" s="117"/>
      <c r="J905" s="116"/>
    </row>
    <row r="906" spans="7:10" ht="12.75" customHeight="1">
      <c r="G906" s="76"/>
      <c r="H906" s="117"/>
      <c r="I906" s="117"/>
      <c r="J906" s="116"/>
    </row>
    <row r="907" spans="7:10" ht="12.75" customHeight="1">
      <c r="G907" s="76"/>
      <c r="H907" s="117"/>
      <c r="I907" s="117"/>
      <c r="J907" s="116"/>
    </row>
    <row r="908" spans="7:10" ht="12.75" customHeight="1">
      <c r="G908" s="76"/>
      <c r="H908" s="117"/>
      <c r="I908" s="117"/>
      <c r="J908" s="116"/>
    </row>
    <row r="909" spans="7:10" ht="12.75" customHeight="1">
      <c r="G909" s="76"/>
      <c r="H909" s="117"/>
      <c r="I909" s="117"/>
      <c r="J909" s="116"/>
    </row>
    <row r="910" spans="7:10" ht="12.75" customHeight="1">
      <c r="G910" s="76"/>
      <c r="H910" s="117"/>
      <c r="I910" s="117"/>
      <c r="J910" s="116"/>
    </row>
    <row r="911" spans="7:10" ht="12.75" customHeight="1">
      <c r="G911" s="76"/>
      <c r="H911" s="117"/>
      <c r="I911" s="117"/>
      <c r="J911" s="116"/>
    </row>
    <row r="912" spans="7:10" ht="12.75" customHeight="1">
      <c r="G912" s="76"/>
      <c r="H912" s="117"/>
      <c r="I912" s="117"/>
      <c r="J912" s="116"/>
    </row>
    <row r="913" spans="7:10" ht="12.75" customHeight="1">
      <c r="G913" s="76"/>
      <c r="H913" s="117"/>
      <c r="I913" s="117"/>
      <c r="J913" s="116"/>
    </row>
    <row r="914" spans="7:10" ht="12.75" customHeight="1">
      <c r="G914" s="76"/>
      <c r="H914" s="117"/>
      <c r="I914" s="117"/>
      <c r="J914" s="116"/>
    </row>
    <row r="915" spans="7:10" ht="12.75" customHeight="1">
      <c r="G915" s="76"/>
      <c r="H915" s="117"/>
      <c r="I915" s="117"/>
      <c r="J915" s="116"/>
    </row>
    <row r="916" spans="7:10" ht="12.75" customHeight="1">
      <c r="G916" s="76"/>
      <c r="H916" s="117"/>
      <c r="I916" s="117"/>
      <c r="J916" s="116"/>
    </row>
    <row r="917" spans="7:10" ht="12.75" customHeight="1">
      <c r="G917" s="76"/>
      <c r="H917" s="117"/>
      <c r="I917" s="117"/>
      <c r="J917" s="116"/>
    </row>
    <row r="918" spans="7:10" ht="12.75" customHeight="1">
      <c r="G918" s="76"/>
      <c r="H918" s="117"/>
      <c r="I918" s="117"/>
      <c r="J918" s="116"/>
    </row>
    <row r="919" spans="7:10" ht="12.75" customHeight="1">
      <c r="G919" s="76"/>
      <c r="H919" s="117"/>
      <c r="I919" s="117"/>
      <c r="J919" s="116"/>
    </row>
    <row r="920" spans="7:10" ht="12.75" customHeight="1">
      <c r="G920" s="76"/>
      <c r="H920" s="117"/>
      <c r="I920" s="117"/>
      <c r="J920" s="116"/>
    </row>
    <row r="921" spans="7:10" ht="12.75" customHeight="1">
      <c r="G921" s="76"/>
      <c r="H921" s="117"/>
      <c r="I921" s="117"/>
      <c r="J921" s="116"/>
    </row>
    <row r="922" spans="7:10" ht="12.75" customHeight="1">
      <c r="G922" s="76"/>
      <c r="H922" s="117"/>
      <c r="I922" s="117"/>
      <c r="J922" s="116"/>
    </row>
    <row r="923" spans="7:10" ht="12.75" customHeight="1">
      <c r="G923" s="76"/>
      <c r="H923" s="117"/>
      <c r="I923" s="117"/>
      <c r="J923" s="116"/>
    </row>
    <row r="924" spans="7:10" ht="12.75" customHeight="1">
      <c r="G924" s="76"/>
      <c r="H924" s="117"/>
      <c r="I924" s="117"/>
      <c r="J924" s="116"/>
    </row>
    <row r="925" spans="7:10" ht="12.75" customHeight="1">
      <c r="G925" s="76"/>
      <c r="H925" s="117"/>
      <c r="I925" s="117"/>
      <c r="J925" s="116"/>
    </row>
    <row r="926" spans="7:10" ht="12.75" customHeight="1">
      <c r="G926" s="76"/>
      <c r="H926" s="117"/>
      <c r="I926" s="117"/>
      <c r="J926" s="116"/>
    </row>
    <row r="927" spans="7:10" ht="12.75" customHeight="1">
      <c r="G927" s="76"/>
      <c r="H927" s="117"/>
      <c r="I927" s="117"/>
      <c r="J927" s="116"/>
    </row>
    <row r="928" spans="7:10" ht="12.75" customHeight="1">
      <c r="G928" s="76"/>
      <c r="H928" s="117"/>
      <c r="I928" s="117"/>
      <c r="J928" s="116"/>
    </row>
    <row r="929" spans="7:10" ht="12.75" customHeight="1">
      <c r="G929" s="76"/>
      <c r="H929" s="117"/>
      <c r="I929" s="117"/>
      <c r="J929" s="116"/>
    </row>
    <row r="930" spans="7:10" ht="12.75" customHeight="1">
      <c r="G930" s="76"/>
      <c r="H930" s="117"/>
      <c r="I930" s="117"/>
      <c r="J930" s="116"/>
    </row>
    <row r="931" spans="7:10" ht="12.75" customHeight="1">
      <c r="G931" s="76"/>
      <c r="H931" s="117"/>
      <c r="I931" s="117"/>
      <c r="J931" s="116"/>
    </row>
    <row r="932" spans="7:10" ht="12.75" customHeight="1">
      <c r="G932" s="76"/>
      <c r="H932" s="117"/>
      <c r="I932" s="117"/>
      <c r="J932" s="116"/>
    </row>
    <row r="933" spans="7:10" ht="12.75" customHeight="1">
      <c r="G933" s="76"/>
      <c r="H933" s="117"/>
      <c r="I933" s="117"/>
      <c r="J933" s="116"/>
    </row>
    <row r="934" spans="7:10" ht="12.75" customHeight="1">
      <c r="G934" s="76"/>
      <c r="H934" s="117"/>
      <c r="I934" s="117"/>
      <c r="J934" s="116"/>
    </row>
    <row r="935" spans="7:10" ht="12.75" customHeight="1">
      <c r="G935" s="76"/>
      <c r="H935" s="117"/>
      <c r="I935" s="117"/>
      <c r="J935" s="116"/>
    </row>
    <row r="936" spans="7:10" ht="12.75" customHeight="1">
      <c r="G936" s="76"/>
      <c r="H936" s="117"/>
      <c r="I936" s="117"/>
      <c r="J936" s="116"/>
    </row>
    <row r="937" spans="7:10" ht="12.75" customHeight="1">
      <c r="G937" s="76"/>
      <c r="H937" s="117"/>
      <c r="I937" s="117"/>
      <c r="J937" s="116"/>
    </row>
    <row r="938" spans="7:10" ht="12.75" customHeight="1">
      <c r="G938" s="76"/>
      <c r="H938" s="117"/>
      <c r="I938" s="117"/>
      <c r="J938" s="116"/>
    </row>
    <row r="939" spans="7:10" ht="12.75" customHeight="1">
      <c r="G939" s="76"/>
      <c r="H939" s="117"/>
      <c r="I939" s="117"/>
      <c r="J939" s="116"/>
    </row>
    <row r="940" spans="7:10" ht="12.75" customHeight="1">
      <c r="G940" s="76"/>
      <c r="H940" s="117"/>
      <c r="I940" s="117"/>
      <c r="J940" s="116"/>
    </row>
    <row r="941" spans="7:10" ht="12.75" customHeight="1">
      <c r="G941" s="76"/>
      <c r="H941" s="117"/>
      <c r="I941" s="117"/>
      <c r="J941" s="116"/>
    </row>
    <row r="942" spans="7:10" ht="12.75" customHeight="1">
      <c r="G942" s="76"/>
      <c r="H942" s="117"/>
      <c r="I942" s="117"/>
      <c r="J942" s="116"/>
    </row>
    <row r="943" spans="7:10" ht="12.75" customHeight="1">
      <c r="G943" s="76"/>
      <c r="H943" s="117"/>
      <c r="I943" s="117"/>
      <c r="J943" s="116"/>
    </row>
    <row r="944" spans="7:10" ht="12.75" customHeight="1">
      <c r="G944" s="76"/>
      <c r="H944" s="117"/>
      <c r="I944" s="117"/>
      <c r="J944" s="116"/>
    </row>
    <row r="945" spans="7:10" ht="12.75" customHeight="1">
      <c r="G945" s="76"/>
      <c r="H945" s="117"/>
      <c r="I945" s="117"/>
      <c r="J945" s="116"/>
    </row>
    <row r="946" spans="7:10" ht="12.75" customHeight="1">
      <c r="G946" s="76"/>
      <c r="H946" s="117"/>
      <c r="I946" s="117"/>
      <c r="J946" s="116"/>
    </row>
    <row r="947" spans="7:10" ht="12.75" customHeight="1">
      <c r="G947" s="76"/>
      <c r="H947" s="117"/>
      <c r="I947" s="117"/>
      <c r="J947" s="116"/>
    </row>
    <row r="948" spans="7:10" ht="12.75" customHeight="1">
      <c r="G948" s="76"/>
      <c r="H948" s="117"/>
      <c r="I948" s="117"/>
      <c r="J948" s="116"/>
    </row>
    <row r="949" spans="7:10" ht="12.75" customHeight="1">
      <c r="G949" s="76"/>
      <c r="H949" s="117"/>
      <c r="I949" s="117"/>
      <c r="J949" s="116"/>
    </row>
    <row r="950" spans="7:10" ht="12.75" customHeight="1">
      <c r="G950" s="76"/>
      <c r="H950" s="117"/>
      <c r="I950" s="117"/>
      <c r="J950" s="116"/>
    </row>
    <row r="951" spans="7:10" ht="12.75" customHeight="1">
      <c r="G951" s="76"/>
      <c r="H951" s="117"/>
      <c r="I951" s="117"/>
      <c r="J951" s="116"/>
    </row>
    <row r="952" spans="7:10" ht="12.75" customHeight="1">
      <c r="G952" s="76"/>
      <c r="H952" s="117"/>
      <c r="I952" s="117"/>
      <c r="J952" s="116"/>
    </row>
    <row r="953" spans="7:10" ht="12.75" customHeight="1">
      <c r="G953" s="76"/>
      <c r="H953" s="117"/>
      <c r="I953" s="117"/>
      <c r="J953" s="116"/>
    </row>
    <row r="954" spans="7:10" ht="12.75" customHeight="1">
      <c r="G954" s="76"/>
      <c r="H954" s="117"/>
      <c r="I954" s="117"/>
      <c r="J954" s="116"/>
    </row>
    <row r="955" spans="7:10" ht="12.75" customHeight="1">
      <c r="G955" s="76"/>
      <c r="H955" s="117"/>
      <c r="I955" s="117"/>
      <c r="J955" s="116"/>
    </row>
    <row r="956" spans="7:10" ht="12.75" customHeight="1">
      <c r="G956" s="76"/>
      <c r="H956" s="117"/>
      <c r="I956" s="117"/>
      <c r="J956" s="116"/>
    </row>
    <row r="957" spans="7:10" ht="12.75" customHeight="1">
      <c r="G957" s="76"/>
      <c r="H957" s="117"/>
      <c r="I957" s="117"/>
      <c r="J957" s="116"/>
    </row>
    <row r="958" spans="7:10" ht="12.75" customHeight="1">
      <c r="G958" s="76"/>
      <c r="H958" s="117"/>
      <c r="I958" s="117"/>
      <c r="J958" s="116"/>
    </row>
    <row r="959" spans="7:10" ht="12.75" customHeight="1">
      <c r="G959" s="76"/>
      <c r="H959" s="117"/>
      <c r="I959" s="117"/>
      <c r="J959" s="116"/>
    </row>
    <row r="960" spans="7:10" ht="12.75" customHeight="1">
      <c r="G960" s="76"/>
      <c r="H960" s="117"/>
      <c r="I960" s="117"/>
      <c r="J960" s="116"/>
    </row>
    <row r="961" spans="7:10" ht="12.75" customHeight="1">
      <c r="G961" s="76"/>
      <c r="H961" s="117"/>
      <c r="I961" s="117"/>
      <c r="J961" s="116"/>
    </row>
    <row r="962" spans="7:10" ht="12.75" customHeight="1">
      <c r="G962" s="76"/>
      <c r="H962" s="117"/>
      <c r="I962" s="117"/>
      <c r="J962" s="116"/>
    </row>
    <row r="963" spans="7:10" ht="12.75" customHeight="1">
      <c r="G963" s="76"/>
      <c r="H963" s="117"/>
      <c r="I963" s="117"/>
      <c r="J963" s="116"/>
    </row>
    <row r="964" spans="7:10" ht="12.75" customHeight="1">
      <c r="G964" s="76"/>
      <c r="H964" s="117"/>
      <c r="I964" s="117"/>
      <c r="J964" s="116"/>
    </row>
    <row r="965" spans="7:10" ht="12.75" customHeight="1">
      <c r="G965" s="76"/>
      <c r="H965" s="117"/>
      <c r="I965" s="117"/>
      <c r="J965" s="116"/>
    </row>
    <row r="966" spans="7:10" ht="12.75" customHeight="1">
      <c r="G966" s="76"/>
      <c r="H966" s="117"/>
      <c r="I966" s="117"/>
      <c r="J966" s="116"/>
    </row>
    <row r="967" spans="7:10" ht="12.75" customHeight="1">
      <c r="G967" s="76"/>
      <c r="H967" s="117"/>
      <c r="I967" s="117"/>
      <c r="J967" s="116"/>
    </row>
    <row r="968" spans="7:10" ht="12.75" customHeight="1">
      <c r="G968" s="76"/>
      <c r="H968" s="117"/>
      <c r="I968" s="117"/>
      <c r="J968" s="116"/>
    </row>
    <row r="969" spans="7:10" ht="12.75" customHeight="1">
      <c r="G969" s="76"/>
      <c r="H969" s="117"/>
      <c r="I969" s="117"/>
      <c r="J969" s="116"/>
    </row>
    <row r="970" spans="7:10" ht="12.75" customHeight="1">
      <c r="G970" s="76"/>
      <c r="H970" s="117"/>
      <c r="I970" s="117"/>
      <c r="J970" s="116"/>
    </row>
    <row r="971" spans="7:10" ht="12.75" customHeight="1">
      <c r="G971" s="76"/>
      <c r="H971" s="117"/>
      <c r="I971" s="117"/>
      <c r="J971" s="116"/>
    </row>
    <row r="972" spans="7:10" ht="12.75" customHeight="1">
      <c r="G972" s="76"/>
      <c r="H972" s="117"/>
      <c r="I972" s="117"/>
      <c r="J972" s="116"/>
    </row>
    <row r="973" spans="7:10" ht="12.75" customHeight="1">
      <c r="G973" s="76"/>
      <c r="H973" s="117"/>
      <c r="I973" s="117"/>
      <c r="J973" s="116"/>
    </row>
    <row r="974" spans="7:10" ht="12.75" customHeight="1">
      <c r="G974" s="76"/>
      <c r="H974" s="117"/>
      <c r="I974" s="117"/>
      <c r="J974" s="116"/>
    </row>
    <row r="975" spans="7:10" ht="12.75" customHeight="1">
      <c r="G975" s="76"/>
      <c r="H975" s="117"/>
      <c r="I975" s="117"/>
      <c r="J975" s="116"/>
    </row>
    <row r="976" spans="7:10" ht="12.75" customHeight="1">
      <c r="G976" s="76"/>
      <c r="H976" s="117"/>
      <c r="I976" s="117"/>
      <c r="J976" s="116"/>
    </row>
    <row r="977" spans="7:10" ht="12.75" customHeight="1">
      <c r="G977" s="76"/>
      <c r="H977" s="117"/>
      <c r="I977" s="117"/>
      <c r="J977" s="116"/>
    </row>
    <row r="978" spans="7:10" ht="12.75" customHeight="1">
      <c r="G978" s="76"/>
      <c r="H978" s="117"/>
      <c r="I978" s="117"/>
      <c r="J978" s="116"/>
    </row>
    <row r="979" spans="7:10" ht="12.75" customHeight="1">
      <c r="G979" s="76"/>
      <c r="H979" s="117"/>
      <c r="I979" s="117"/>
      <c r="J979" s="116"/>
    </row>
    <row r="980" spans="7:10" ht="12.75" customHeight="1">
      <c r="G980" s="76"/>
      <c r="H980" s="117"/>
      <c r="I980" s="117"/>
      <c r="J980" s="116"/>
    </row>
    <row r="981" spans="7:10" ht="12.75" customHeight="1">
      <c r="G981" s="76"/>
      <c r="H981" s="117"/>
      <c r="I981" s="117"/>
      <c r="J981" s="116"/>
    </row>
    <row r="982" spans="7:10" ht="12.75" customHeight="1">
      <c r="G982" s="76"/>
      <c r="H982" s="117"/>
      <c r="I982" s="117"/>
      <c r="J982" s="116"/>
    </row>
    <row r="983" spans="7:10" ht="12.75" customHeight="1">
      <c r="G983" s="76"/>
      <c r="H983" s="117"/>
      <c r="I983" s="117"/>
      <c r="J983" s="116"/>
    </row>
    <row r="984" spans="7:10" ht="12.75" customHeight="1">
      <c r="G984" s="76"/>
      <c r="H984" s="117"/>
      <c r="I984" s="117"/>
      <c r="J984" s="116"/>
    </row>
    <row r="985" spans="7:10" ht="12.75" customHeight="1">
      <c r="G985" s="76"/>
      <c r="H985" s="117"/>
      <c r="I985" s="117"/>
      <c r="J985" s="116"/>
    </row>
    <row r="986" spans="7:10" ht="12.75" customHeight="1">
      <c r="G986" s="76"/>
      <c r="H986" s="117"/>
      <c r="I986" s="117"/>
      <c r="J986" s="116"/>
    </row>
    <row r="987" spans="7:10" ht="12.75" customHeight="1">
      <c r="G987" s="76"/>
      <c r="H987" s="117"/>
      <c r="I987" s="117"/>
      <c r="J987" s="116"/>
    </row>
    <row r="988" spans="7:10" ht="12.75" customHeight="1">
      <c r="G988" s="76"/>
      <c r="H988" s="117"/>
      <c r="I988" s="117"/>
      <c r="J988" s="116"/>
    </row>
    <row r="989" spans="7:10" ht="12.75" customHeight="1">
      <c r="G989" s="76"/>
      <c r="H989" s="117"/>
      <c r="I989" s="117"/>
      <c r="J989" s="116"/>
    </row>
    <row r="990" spans="7:10" ht="12.75" customHeight="1">
      <c r="G990" s="76"/>
      <c r="H990" s="117"/>
      <c r="I990" s="117"/>
      <c r="J990" s="116"/>
    </row>
    <row r="991" spans="7:10" ht="12.75" customHeight="1">
      <c r="G991" s="76"/>
      <c r="H991" s="117"/>
      <c r="I991" s="117"/>
      <c r="J991" s="116"/>
    </row>
    <row r="992" spans="7:10" ht="12.75" customHeight="1">
      <c r="G992" s="76"/>
      <c r="H992" s="117"/>
      <c r="I992" s="117"/>
      <c r="J992" s="116"/>
    </row>
    <row r="993" spans="7:10" ht="12.75" customHeight="1">
      <c r="G993" s="76"/>
      <c r="H993" s="117"/>
      <c r="I993" s="117"/>
      <c r="J993" s="116"/>
    </row>
    <row r="994" spans="7:10" ht="12.75" customHeight="1">
      <c r="G994" s="76"/>
      <c r="H994" s="117"/>
      <c r="I994" s="117"/>
      <c r="J994" s="116"/>
    </row>
    <row r="995" spans="7:10" ht="12.75" customHeight="1">
      <c r="G995" s="76"/>
      <c r="H995" s="117"/>
      <c r="I995" s="117"/>
      <c r="J995" s="116"/>
    </row>
    <row r="996" spans="7:10" ht="12.75" customHeight="1">
      <c r="G996" s="76"/>
      <c r="H996" s="117"/>
      <c r="I996" s="117"/>
      <c r="J996" s="116"/>
    </row>
    <row r="997" spans="7:10" ht="12.75" customHeight="1">
      <c r="G997" s="76"/>
      <c r="H997" s="117"/>
      <c r="I997" s="117"/>
      <c r="J997" s="116"/>
    </row>
    <row r="998" spans="7:10" ht="12.75" customHeight="1">
      <c r="G998" s="76"/>
      <c r="H998" s="117"/>
      <c r="I998" s="117"/>
      <c r="J998" s="116"/>
    </row>
    <row r="999" spans="7:10" ht="12.75" customHeight="1">
      <c r="G999" s="76"/>
      <c r="H999" s="117"/>
      <c r="I999" s="117"/>
      <c r="J999" s="116"/>
    </row>
    <row r="1000" spans="7:10" ht="12.75" customHeight="1">
      <c r="G1000" s="76"/>
      <c r="H1000" s="117"/>
      <c r="I1000" s="117"/>
      <c r="J1000" s="116"/>
    </row>
  </sheetData>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00"/>
  <sheetViews>
    <sheetView topLeftCell="A41" workbookViewId="0"/>
  </sheetViews>
  <sheetFormatPr baseColWidth="10" defaultColWidth="12.6640625" defaultRowHeight="15" customHeight="1"/>
  <cols>
    <col min="1" max="1" width="27.6640625" customWidth="1"/>
    <col min="2" max="2" width="19.33203125" customWidth="1"/>
    <col min="3" max="3" width="35.6640625" customWidth="1"/>
    <col min="4" max="4" width="15.83203125" customWidth="1"/>
    <col min="5" max="5" width="16.83203125" customWidth="1"/>
    <col min="6" max="26" width="8.6640625" customWidth="1"/>
  </cols>
  <sheetData>
    <row r="1" spans="1:2" ht="12.75" customHeight="1">
      <c r="A1" s="118" t="s">
        <v>1201</v>
      </c>
    </row>
    <row r="2" spans="1:2" ht="12.75" customHeight="1">
      <c r="A2" s="119" t="s">
        <v>15</v>
      </c>
      <c r="B2" s="74" t="s">
        <v>1202</v>
      </c>
    </row>
    <row r="3" spans="1:2" ht="12.75" customHeight="1">
      <c r="A3" s="74" t="s">
        <v>1203</v>
      </c>
      <c r="B3" s="74" t="s">
        <v>1204</v>
      </c>
    </row>
    <row r="4" spans="1:2" ht="12.75" customHeight="1">
      <c r="B4" s="74" t="s">
        <v>1205</v>
      </c>
    </row>
    <row r="5" spans="1:2" ht="12.75" customHeight="1">
      <c r="B5" s="74" t="s">
        <v>1206</v>
      </c>
    </row>
    <row r="6" spans="1:2" ht="12.75" customHeight="1">
      <c r="B6" s="74" t="s">
        <v>1207</v>
      </c>
    </row>
    <row r="7" spans="1:2" ht="12.75" customHeight="1">
      <c r="B7" s="74" t="s">
        <v>1208</v>
      </c>
    </row>
    <row r="8" spans="1:2" ht="12.75" customHeight="1">
      <c r="B8" s="74" t="s">
        <v>1209</v>
      </c>
    </row>
    <row r="9" spans="1:2" ht="12.75" customHeight="1"/>
    <row r="10" spans="1:2" ht="12.75" customHeight="1"/>
    <row r="11" spans="1:2" ht="12.75" customHeight="1">
      <c r="A11" s="119" t="s">
        <v>1199</v>
      </c>
      <c r="B11" s="74" t="s">
        <v>1202</v>
      </c>
    </row>
    <row r="12" spans="1:2" ht="12.75" customHeight="1">
      <c r="A12" s="74" t="s">
        <v>1203</v>
      </c>
      <c r="B12" s="74" t="s">
        <v>1210</v>
      </c>
    </row>
    <row r="13" spans="1:2" ht="12.75" customHeight="1">
      <c r="B13" s="74" t="s">
        <v>1211</v>
      </c>
    </row>
    <row r="14" spans="1:2" ht="12.75" customHeight="1">
      <c r="B14" s="74" t="s">
        <v>1212</v>
      </c>
    </row>
    <row r="15" spans="1:2" ht="12.75" customHeight="1">
      <c r="B15" s="74" t="s">
        <v>1213</v>
      </c>
    </row>
    <row r="16" spans="1:2" ht="12.75" customHeight="1">
      <c r="B16" s="74" t="s">
        <v>1214</v>
      </c>
    </row>
    <row r="17" spans="1:2" ht="12.75" customHeight="1">
      <c r="B17" s="74" t="s">
        <v>1215</v>
      </c>
    </row>
    <row r="18" spans="1:2" ht="12.75" customHeight="1">
      <c r="B18" s="74" t="s">
        <v>1216</v>
      </c>
    </row>
    <row r="19" spans="1:2" ht="12.75" customHeight="1">
      <c r="B19" s="74" t="s">
        <v>1207</v>
      </c>
    </row>
    <row r="20" spans="1:2" ht="12.75" customHeight="1">
      <c r="B20" s="74" t="s">
        <v>1208</v>
      </c>
    </row>
    <row r="21" spans="1:2" ht="12.75" customHeight="1">
      <c r="B21" s="74" t="s">
        <v>1209</v>
      </c>
    </row>
    <row r="22" spans="1:2" ht="12.75" customHeight="1"/>
    <row r="23" spans="1:2" ht="12.75" customHeight="1"/>
    <row r="24" spans="1:2" ht="12.75" customHeight="1">
      <c r="A24" s="119" t="s">
        <v>21</v>
      </c>
      <c r="B24" s="74" t="s">
        <v>1202</v>
      </c>
    </row>
    <row r="25" spans="1:2" ht="12.75" customHeight="1">
      <c r="A25" s="74" t="s">
        <v>1203</v>
      </c>
      <c r="B25" s="74" t="s">
        <v>1210</v>
      </c>
    </row>
    <row r="26" spans="1:2" ht="12.75" customHeight="1">
      <c r="B26" s="74" t="s">
        <v>1211</v>
      </c>
    </row>
    <row r="27" spans="1:2" ht="12.75" customHeight="1">
      <c r="B27" s="74" t="s">
        <v>1212</v>
      </c>
    </row>
    <row r="28" spans="1:2" ht="12.75" customHeight="1">
      <c r="B28" s="74" t="s">
        <v>1213</v>
      </c>
    </row>
    <row r="29" spans="1:2" ht="12.75" customHeight="1">
      <c r="B29" s="74" t="s">
        <v>1214</v>
      </c>
    </row>
    <row r="30" spans="1:2" ht="12.75" customHeight="1">
      <c r="B30" s="74" t="s">
        <v>1215</v>
      </c>
    </row>
    <row r="31" spans="1:2" ht="12.75" customHeight="1">
      <c r="B31" s="74" t="s">
        <v>1217</v>
      </c>
    </row>
    <row r="32" spans="1:2" ht="12.75" customHeight="1">
      <c r="B32" s="74" t="s">
        <v>1207</v>
      </c>
    </row>
    <row r="33" spans="1:2" ht="12.75" customHeight="1">
      <c r="B33" s="74" t="s">
        <v>1208</v>
      </c>
    </row>
    <row r="34" spans="1:2" ht="12.75" customHeight="1">
      <c r="B34" s="74" t="s">
        <v>1209</v>
      </c>
    </row>
    <row r="35" spans="1:2" ht="12.75" customHeight="1"/>
    <row r="36" spans="1:2" ht="12.75" customHeight="1"/>
    <row r="37" spans="1:2" ht="12.75" customHeight="1">
      <c r="A37" s="119" t="s">
        <v>1200</v>
      </c>
      <c r="B37" s="74" t="s">
        <v>1202</v>
      </c>
    </row>
    <row r="38" spans="1:2" ht="12.75" customHeight="1">
      <c r="B38" s="74" t="s">
        <v>1210</v>
      </c>
    </row>
    <row r="39" spans="1:2" ht="12.75" customHeight="1">
      <c r="B39" s="74" t="s">
        <v>1218</v>
      </c>
    </row>
    <row r="40" spans="1:2" ht="12.75" customHeight="1">
      <c r="B40" s="74" t="s">
        <v>1219</v>
      </c>
    </row>
    <row r="41" spans="1:2" ht="12.75" customHeight="1">
      <c r="B41" s="74" t="s">
        <v>1220</v>
      </c>
    </row>
    <row r="42" spans="1:2" ht="12.75" customHeight="1">
      <c r="B42" s="74" t="s">
        <v>1207</v>
      </c>
    </row>
    <row r="43" spans="1:2" ht="12.75" customHeight="1">
      <c r="B43" s="74" t="s">
        <v>1221</v>
      </c>
    </row>
    <row r="44" spans="1:2" ht="12.75" customHeight="1">
      <c r="B44" s="74" t="s">
        <v>1209</v>
      </c>
    </row>
    <row r="45" spans="1:2" ht="12.75" customHeight="1"/>
    <row r="46" spans="1:2" ht="12.75" customHeight="1"/>
    <row r="47" spans="1:2" ht="12.75" customHeight="1"/>
    <row r="48" spans="1:2" ht="12.75" customHeight="1">
      <c r="A48" s="75" t="s">
        <v>1222</v>
      </c>
      <c r="B48" s="74" t="s">
        <v>1223</v>
      </c>
    </row>
    <row r="49" spans="1:5" ht="12.75" customHeight="1">
      <c r="B49" s="74" t="s">
        <v>1224</v>
      </c>
    </row>
    <row r="50" spans="1:5" ht="12.75" customHeight="1"/>
    <row r="51" spans="1:5" ht="12.75" customHeight="1">
      <c r="B51" s="74" t="s">
        <v>1225</v>
      </c>
    </row>
    <row r="52" spans="1:5" ht="12.75" customHeight="1">
      <c r="B52" s="74" t="s">
        <v>1226</v>
      </c>
    </row>
    <row r="53" spans="1:5" ht="12.75" customHeight="1">
      <c r="B53" s="74" t="s">
        <v>1227</v>
      </c>
    </row>
    <row r="54" spans="1:5" ht="12.75" customHeight="1">
      <c r="B54" s="74" t="s">
        <v>1228</v>
      </c>
    </row>
    <row r="55" spans="1:5" ht="12.75" customHeight="1">
      <c r="B55" s="74" t="s">
        <v>1229</v>
      </c>
    </row>
    <row r="56" spans="1:5" ht="12.75" customHeight="1"/>
    <row r="57" spans="1:5" ht="12.75" customHeight="1"/>
    <row r="58" spans="1:5" ht="12.75" customHeight="1">
      <c r="B58" s="74" t="s">
        <v>1230</v>
      </c>
    </row>
    <row r="59" spans="1:5" ht="12.75" customHeight="1"/>
    <row r="60" spans="1:5" ht="12.75" customHeight="1"/>
    <row r="61" spans="1:5" ht="12.75" customHeight="1"/>
    <row r="62" spans="1:5" ht="12.75" customHeight="1">
      <c r="A62" s="120" t="s">
        <v>1231</v>
      </c>
      <c r="B62" s="104" t="s">
        <v>1232</v>
      </c>
      <c r="C62" s="104" t="s">
        <v>1233</v>
      </c>
      <c r="D62" s="104" t="s">
        <v>1234</v>
      </c>
      <c r="E62" s="104" t="s">
        <v>1235</v>
      </c>
    </row>
    <row r="63" spans="1:5" ht="12.75" customHeight="1">
      <c r="B63" s="121" t="s">
        <v>0</v>
      </c>
      <c r="C63" s="121" t="s">
        <v>1236</v>
      </c>
      <c r="D63" s="121" t="s">
        <v>1237</v>
      </c>
      <c r="E63" s="121" t="s">
        <v>1238</v>
      </c>
    </row>
    <row r="64" spans="1:5" ht="12.75" customHeight="1">
      <c r="B64" s="121" t="s">
        <v>15</v>
      </c>
      <c r="C64" s="121" t="s">
        <v>1239</v>
      </c>
      <c r="D64" s="121" t="s">
        <v>1240</v>
      </c>
      <c r="E64" s="121" t="s">
        <v>1241</v>
      </c>
    </row>
    <row r="65" spans="2:5" ht="12.75" customHeight="1">
      <c r="B65" s="121" t="s">
        <v>18</v>
      </c>
      <c r="C65" s="121" t="s">
        <v>1239</v>
      </c>
      <c r="D65" s="121" t="s">
        <v>1242</v>
      </c>
      <c r="E65" s="121" t="s">
        <v>1243</v>
      </c>
    </row>
    <row r="66" spans="2:5" ht="12.75" customHeight="1">
      <c r="B66" s="121" t="s">
        <v>1244</v>
      </c>
      <c r="C66" s="121" t="s">
        <v>1239</v>
      </c>
      <c r="D66" s="121" t="s">
        <v>1245</v>
      </c>
      <c r="E66" s="121" t="s">
        <v>1246</v>
      </c>
    </row>
    <row r="67" spans="2:5" ht="12.75" customHeight="1"/>
    <row r="68" spans="2:5" ht="12.75" customHeight="1"/>
    <row r="69" spans="2:5" ht="12.75" customHeight="1">
      <c r="B69" s="74" t="s">
        <v>1247</v>
      </c>
    </row>
    <row r="70" spans="2:5" ht="12.75" customHeight="1">
      <c r="B70" s="74" t="s">
        <v>1202</v>
      </c>
    </row>
    <row r="71" spans="2:5" ht="12.75" customHeight="1">
      <c r="B71" s="74" t="s">
        <v>1248</v>
      </c>
    </row>
    <row r="72" spans="2:5" ht="12.75" customHeight="1">
      <c r="B72" s="74" t="s">
        <v>1249</v>
      </c>
    </row>
    <row r="73" spans="2:5" ht="12.75" customHeight="1">
      <c r="B73" s="74" t="s">
        <v>1206</v>
      </c>
    </row>
    <row r="74" spans="2:5" ht="12.75" customHeight="1">
      <c r="B74" s="74" t="s">
        <v>1250</v>
      </c>
    </row>
    <row r="75" spans="2:5" ht="12.75" customHeight="1">
      <c r="B75" s="74" t="s">
        <v>1221</v>
      </c>
    </row>
    <row r="76" spans="2:5" ht="12.75" customHeight="1">
      <c r="B76" s="74" t="s">
        <v>1209</v>
      </c>
    </row>
    <row r="77" spans="2:5" ht="12.75" customHeight="1"/>
    <row r="78" spans="2:5" ht="12.75" customHeight="1"/>
    <row r="79" spans="2:5" ht="12.75" customHeight="1">
      <c r="B79" s="74" t="s">
        <v>1251</v>
      </c>
    </row>
    <row r="80" spans="2:5" ht="12.75" customHeight="1">
      <c r="B80" s="74" t="s">
        <v>1202</v>
      </c>
    </row>
    <row r="81" spans="2:2" ht="12.75" customHeight="1">
      <c r="B81" s="74" t="s">
        <v>1248</v>
      </c>
    </row>
    <row r="82" spans="2:2" ht="12.75" customHeight="1">
      <c r="B82" s="74" t="s">
        <v>1249</v>
      </c>
    </row>
    <row r="83" spans="2:2" ht="12.75" customHeight="1">
      <c r="B83" s="74" t="s">
        <v>1252</v>
      </c>
    </row>
    <row r="84" spans="2:2" ht="12.75" customHeight="1">
      <c r="B84" s="74" t="s">
        <v>1250</v>
      </c>
    </row>
    <row r="85" spans="2:2" ht="12.75" customHeight="1">
      <c r="B85" s="74" t="s">
        <v>1221</v>
      </c>
    </row>
    <row r="86" spans="2:2" ht="12.75" customHeight="1">
      <c r="B86" s="74" t="s">
        <v>1209</v>
      </c>
    </row>
    <row r="87" spans="2:2" ht="12.75" customHeight="1"/>
    <row r="88" spans="2:2" ht="12.75" customHeight="1"/>
    <row r="89" spans="2:2" ht="12.75" customHeight="1">
      <c r="B89" s="74" t="s">
        <v>1253</v>
      </c>
    </row>
    <row r="90" spans="2:2" ht="12.75" customHeight="1">
      <c r="B90" s="74" t="s">
        <v>1202</v>
      </c>
    </row>
    <row r="91" spans="2:2" ht="12.75" customHeight="1">
      <c r="B91" s="74" t="s">
        <v>1248</v>
      </c>
    </row>
    <row r="92" spans="2:2" ht="12.75" customHeight="1">
      <c r="B92" s="74" t="s">
        <v>1249</v>
      </c>
    </row>
    <row r="93" spans="2:2" ht="12.75" customHeight="1">
      <c r="B93" s="74" t="s">
        <v>1254</v>
      </c>
    </row>
    <row r="94" spans="2:2" ht="12.75" customHeight="1">
      <c r="B94" s="74" t="s">
        <v>1250</v>
      </c>
    </row>
    <row r="95" spans="2:2" ht="12.75" customHeight="1">
      <c r="B95" s="74" t="s">
        <v>1221</v>
      </c>
    </row>
    <row r="96" spans="2:2" ht="12.75" customHeight="1">
      <c r="B96" s="74" t="s">
        <v>1209</v>
      </c>
    </row>
    <row r="97" spans="1:2" ht="12.75" customHeight="1"/>
    <row r="98" spans="1:2" ht="12.75" customHeight="1"/>
    <row r="99" spans="1:2" ht="12.75" customHeight="1">
      <c r="B99" s="122" t="s">
        <v>1255</v>
      </c>
    </row>
    <row r="100" spans="1:2" ht="12.75" customHeight="1">
      <c r="B100" s="123"/>
    </row>
    <row r="101" spans="1:2" ht="12.75" customHeight="1">
      <c r="B101" s="123" t="s">
        <v>1256</v>
      </c>
    </row>
    <row r="102" spans="1:2" ht="12.75" customHeight="1">
      <c r="B102" s="123"/>
    </row>
    <row r="103" spans="1:2" ht="12.75" customHeight="1">
      <c r="B103" s="123" t="s">
        <v>1257</v>
      </c>
    </row>
    <row r="104" spans="1:2" ht="12.75" customHeight="1">
      <c r="B104" s="123"/>
    </row>
    <row r="105" spans="1:2" ht="12.75" customHeight="1">
      <c r="B105" s="124" t="s">
        <v>1258</v>
      </c>
    </row>
    <row r="106" spans="1:2" ht="12.75" customHeight="1">
      <c r="B106" s="123"/>
    </row>
    <row r="107" spans="1:2" ht="12.75" customHeight="1">
      <c r="B107" s="123" t="s">
        <v>1259</v>
      </c>
    </row>
    <row r="108" spans="1:2" ht="12.75" customHeight="1"/>
    <row r="109" spans="1:2" ht="12.75" customHeight="1"/>
    <row r="110" spans="1:2" ht="12.75" customHeight="1"/>
    <row r="111" spans="1:2" ht="12.75" customHeight="1">
      <c r="A111" s="75" t="s">
        <v>1260</v>
      </c>
      <c r="B111" s="74" t="s">
        <v>1261</v>
      </c>
    </row>
    <row r="112" spans="1:2" ht="12.75" customHeight="1">
      <c r="B112" s="74" t="s">
        <v>1262</v>
      </c>
    </row>
    <row r="113" spans="2:2" ht="12.75" customHeight="1"/>
    <row r="114" spans="2:2" ht="12.75" customHeight="1">
      <c r="B114" s="74" t="s">
        <v>1263</v>
      </c>
    </row>
    <row r="115" spans="2:2" ht="12.75" customHeight="1"/>
    <row r="116" spans="2:2" ht="12.75" customHeight="1">
      <c r="B116" s="122" t="s">
        <v>1264</v>
      </c>
    </row>
    <row r="117" spans="2:2" ht="12.75" customHeight="1"/>
    <row r="118" spans="2:2" ht="12.75" customHeight="1">
      <c r="B118" s="74" t="s">
        <v>1265</v>
      </c>
    </row>
    <row r="119" spans="2:2" ht="12.75" customHeight="1">
      <c r="B119" s="123"/>
    </row>
    <row r="120" spans="2:2" ht="12.75" customHeight="1">
      <c r="B120" s="123" t="s">
        <v>1266</v>
      </c>
    </row>
    <row r="121" spans="2:2" ht="12.75" customHeight="1">
      <c r="B121" s="123"/>
    </row>
    <row r="122" spans="2:2" ht="12.75" customHeight="1">
      <c r="B122" s="123" t="s">
        <v>1267</v>
      </c>
    </row>
    <row r="123" spans="2:2" ht="12.75" customHeight="1">
      <c r="B123" s="123"/>
    </row>
    <row r="124" spans="2:2" ht="12.75" customHeight="1">
      <c r="B124" s="123" t="s">
        <v>1268</v>
      </c>
    </row>
    <row r="125" spans="2:2" ht="12.75" customHeight="1"/>
    <row r="126" spans="2:2" ht="12.75" customHeight="1"/>
    <row r="127" spans="2:2" ht="12.75" customHeight="1"/>
    <row r="128" spans="2:2" ht="12.75" customHeight="1">
      <c r="B128" s="74" t="s">
        <v>1269</v>
      </c>
    </row>
    <row r="129" spans="2:2" ht="12.75" customHeight="1">
      <c r="B129" s="123"/>
    </row>
    <row r="130" spans="2:2" ht="12.75" customHeight="1">
      <c r="B130" s="124" t="s">
        <v>1270</v>
      </c>
    </row>
    <row r="131" spans="2:2" ht="12.75" customHeight="1">
      <c r="B131" s="123"/>
    </row>
    <row r="132" spans="2:2" ht="12.75" customHeight="1">
      <c r="B132" s="124" t="s">
        <v>1271</v>
      </c>
    </row>
    <row r="133" spans="2:2" ht="12.75" customHeight="1">
      <c r="B133" s="123"/>
    </row>
    <row r="134" spans="2:2" ht="12.75" customHeight="1">
      <c r="B134" s="123" t="s">
        <v>1272</v>
      </c>
    </row>
    <row r="135" spans="2:2" ht="12.75" customHeight="1"/>
    <row r="136" spans="2:2" ht="12.75" customHeight="1"/>
    <row r="137" spans="2:2" ht="12.75" customHeight="1"/>
    <row r="138" spans="2:2" ht="12.75" customHeight="1">
      <c r="B138" s="125" t="s">
        <v>1273</v>
      </c>
    </row>
    <row r="139" spans="2:2" ht="12.75" customHeight="1"/>
    <row r="140" spans="2:2" ht="12.75" customHeight="1">
      <c r="B140" s="74" t="s">
        <v>1274</v>
      </c>
    </row>
    <row r="141" spans="2:2" ht="12.75" customHeight="1"/>
    <row r="142" spans="2:2" ht="12.75" customHeight="1">
      <c r="B142" s="126" t="s">
        <v>1202</v>
      </c>
    </row>
    <row r="143" spans="2:2" ht="12.75" customHeight="1">
      <c r="B143" s="126" t="s">
        <v>1248</v>
      </c>
    </row>
    <row r="144" spans="2:2" ht="12.75" customHeight="1">
      <c r="B144" s="126" t="s">
        <v>1249</v>
      </c>
    </row>
    <row r="145" spans="2:2" ht="12.75" customHeight="1">
      <c r="B145" s="126" t="s">
        <v>1206</v>
      </c>
    </row>
    <row r="146" spans="2:2" ht="12.75" customHeight="1">
      <c r="B146" s="126" t="s">
        <v>1250</v>
      </c>
    </row>
    <row r="147" spans="2:2" ht="12.75" customHeight="1">
      <c r="B147" s="126" t="s">
        <v>1221</v>
      </c>
    </row>
    <row r="148" spans="2:2" ht="12.75" customHeight="1">
      <c r="B148" s="126" t="s">
        <v>1209</v>
      </c>
    </row>
    <row r="149" spans="2:2" ht="12.75" customHeight="1"/>
    <row r="150" spans="2:2" ht="12.75" customHeight="1"/>
    <row r="151" spans="2:2" ht="12.75" customHeight="1"/>
    <row r="152" spans="2:2" ht="12.75" customHeight="1">
      <c r="B152" s="125" t="s">
        <v>1275</v>
      </c>
    </row>
    <row r="153" spans="2:2" ht="12.75" customHeight="1"/>
    <row r="154" spans="2:2" ht="12.75" customHeight="1">
      <c r="B154" s="74" t="s">
        <v>1276</v>
      </c>
    </row>
    <row r="155" spans="2:2" ht="12.75" customHeight="1"/>
    <row r="156" spans="2:2" ht="12.75" customHeight="1">
      <c r="B156" s="126" t="s">
        <v>1202</v>
      </c>
    </row>
    <row r="157" spans="2:2" ht="12.75" customHeight="1">
      <c r="B157" s="126" t="s">
        <v>1210</v>
      </c>
    </row>
    <row r="158" spans="2:2" ht="12.75" customHeight="1">
      <c r="B158" s="126" t="s">
        <v>1211</v>
      </c>
    </row>
    <row r="159" spans="2:2" ht="12.75" customHeight="1">
      <c r="B159" s="126" t="s">
        <v>1212</v>
      </c>
    </row>
    <row r="160" spans="2:2" ht="12.75" customHeight="1">
      <c r="B160" s="126" t="s">
        <v>1213</v>
      </c>
    </row>
    <row r="161" spans="2:2" ht="12.75" customHeight="1">
      <c r="B161" s="126" t="s">
        <v>1214</v>
      </c>
    </row>
    <row r="162" spans="2:2" ht="12.75" customHeight="1">
      <c r="B162" s="126" t="s">
        <v>1277</v>
      </c>
    </row>
    <row r="163" spans="2:2" ht="12.75" customHeight="1">
      <c r="B163" s="126" t="s">
        <v>1278</v>
      </c>
    </row>
    <row r="164" spans="2:2" ht="12.75" customHeight="1">
      <c r="B164" s="126" t="s">
        <v>1250</v>
      </c>
    </row>
    <row r="165" spans="2:2" ht="12.75" customHeight="1">
      <c r="B165" s="126" t="s">
        <v>1208</v>
      </c>
    </row>
    <row r="166" spans="2:2" ht="12.75" customHeight="1">
      <c r="B166" s="126" t="s">
        <v>1209</v>
      </c>
    </row>
    <row r="167" spans="2:2" ht="12.75" customHeight="1"/>
    <row r="168" spans="2:2" ht="12.75" customHeight="1"/>
    <row r="169" spans="2:2" ht="12.75" customHeight="1"/>
    <row r="170" spans="2:2" ht="12.75" customHeight="1">
      <c r="B170" s="125" t="s">
        <v>1279</v>
      </c>
    </row>
    <row r="171" spans="2:2" ht="12.75" customHeight="1"/>
    <row r="172" spans="2:2" ht="12.75" customHeight="1">
      <c r="B172" s="74" t="s">
        <v>1280</v>
      </c>
    </row>
    <row r="173" spans="2:2" ht="12.75" customHeight="1"/>
    <row r="174" spans="2:2" ht="12.75" customHeight="1">
      <c r="B174" s="126" t="s">
        <v>1202</v>
      </c>
    </row>
    <row r="175" spans="2:2" ht="12.75" customHeight="1">
      <c r="B175" s="126" t="s">
        <v>1210</v>
      </c>
    </row>
    <row r="176" spans="2:2" ht="12.75" customHeight="1">
      <c r="B176" s="126" t="s">
        <v>1211</v>
      </c>
    </row>
    <row r="177" spans="2:2" ht="12.75" customHeight="1">
      <c r="B177" s="126" t="s">
        <v>1212</v>
      </c>
    </row>
    <row r="178" spans="2:2" ht="12.75" customHeight="1">
      <c r="B178" s="126" t="s">
        <v>1213</v>
      </c>
    </row>
    <row r="179" spans="2:2" ht="12.75" customHeight="1">
      <c r="B179" s="126" t="s">
        <v>1214</v>
      </c>
    </row>
    <row r="180" spans="2:2" ht="12.75" customHeight="1">
      <c r="B180" s="126" t="s">
        <v>1277</v>
      </c>
    </row>
    <row r="181" spans="2:2" ht="12.75" customHeight="1">
      <c r="B181" s="126" t="s">
        <v>1217</v>
      </c>
    </row>
    <row r="182" spans="2:2" ht="12.75" customHeight="1">
      <c r="B182" s="126" t="s">
        <v>1250</v>
      </c>
    </row>
    <row r="183" spans="2:2" ht="12.75" customHeight="1">
      <c r="B183" s="126" t="s">
        <v>1208</v>
      </c>
    </row>
    <row r="184" spans="2:2" ht="12.75" customHeight="1">
      <c r="B184" s="126" t="s">
        <v>1209</v>
      </c>
    </row>
    <row r="185" spans="2:2" ht="12.75" customHeight="1"/>
    <row r="186" spans="2:2" ht="12.75" customHeight="1"/>
    <row r="187" spans="2:2" ht="12.75" customHeight="1"/>
    <row r="188" spans="2:2" ht="12.75" customHeight="1">
      <c r="B188" s="125" t="s">
        <v>1281</v>
      </c>
    </row>
    <row r="189" spans="2:2" ht="12.75" customHeight="1"/>
    <row r="190" spans="2:2" ht="12.75" customHeight="1">
      <c r="B190" s="74" t="s">
        <v>1282</v>
      </c>
    </row>
    <row r="191" spans="2:2" ht="12.75" customHeight="1"/>
    <row r="192" spans="2:2" ht="12.75" customHeight="1">
      <c r="B192" s="126" t="s">
        <v>1202</v>
      </c>
    </row>
    <row r="193" spans="2:2" ht="12.75" customHeight="1">
      <c r="B193" s="126" t="s">
        <v>1283</v>
      </c>
    </row>
    <row r="194" spans="2:2" ht="12.75" customHeight="1">
      <c r="B194" s="126" t="s">
        <v>1208</v>
      </c>
    </row>
    <row r="195" spans="2:2" ht="12.75" customHeight="1">
      <c r="B195" s="126" t="s">
        <v>1209</v>
      </c>
    </row>
    <row r="196" spans="2:2" ht="12.75" customHeight="1"/>
    <row r="197" spans="2:2" ht="12.75" customHeight="1"/>
    <row r="198" spans="2:2" ht="12.75" customHeight="1"/>
    <row r="199" spans="2:2" ht="12.75" customHeight="1">
      <c r="B199" s="74" t="s">
        <v>1284</v>
      </c>
    </row>
    <row r="200" spans="2:2" ht="12.75" customHeight="1"/>
    <row r="201" spans="2:2" ht="12.75" customHeight="1">
      <c r="B201" s="74" t="s">
        <v>1285</v>
      </c>
    </row>
    <row r="202" spans="2:2" ht="12.75" customHeight="1">
      <c r="B202" s="123"/>
    </row>
    <row r="203" spans="2:2" ht="12.75" customHeight="1">
      <c r="B203" s="124" t="s">
        <v>1286</v>
      </c>
    </row>
    <row r="204" spans="2:2" ht="12.75" customHeight="1">
      <c r="B204" s="123"/>
    </row>
    <row r="205" spans="2:2" ht="12.75" customHeight="1">
      <c r="B205" s="124" t="s">
        <v>1287</v>
      </c>
    </row>
    <row r="206" spans="2:2" ht="12.75" customHeight="1">
      <c r="B206" s="123"/>
    </row>
    <row r="207" spans="2:2" ht="12.75" customHeight="1">
      <c r="B207" s="124" t="s">
        <v>1288</v>
      </c>
    </row>
    <row r="208" spans="2:2" ht="12.75" customHeight="1"/>
    <row r="209" spans="2:2" ht="12.75" customHeight="1"/>
    <row r="210" spans="2:2" ht="12.75" customHeight="1"/>
    <row r="211" spans="2:2" ht="12.75" customHeight="1">
      <c r="B211" s="122" t="s">
        <v>1289</v>
      </c>
    </row>
    <row r="212" spans="2:2" ht="12.75" customHeight="1"/>
    <row r="213" spans="2:2" ht="12.75" customHeight="1">
      <c r="B213" s="74" t="s">
        <v>1290</v>
      </c>
    </row>
    <row r="214" spans="2:2" ht="12.75" customHeight="1"/>
    <row r="215" spans="2:2" ht="12.75" customHeight="1">
      <c r="B215" s="126" t="s">
        <v>1202</v>
      </c>
    </row>
    <row r="216" spans="2:2" ht="12.75" customHeight="1">
      <c r="B216" s="126" t="s">
        <v>1210</v>
      </c>
    </row>
    <row r="217" spans="2:2" ht="12.75" customHeight="1">
      <c r="B217" s="126" t="s">
        <v>1218</v>
      </c>
    </row>
    <row r="218" spans="2:2" ht="12.75" customHeight="1">
      <c r="B218" s="126" t="s">
        <v>1219</v>
      </c>
    </row>
    <row r="219" spans="2:2" ht="12.75" customHeight="1">
      <c r="B219" s="126" t="s">
        <v>1220</v>
      </c>
    </row>
    <row r="220" spans="2:2" ht="12.75" customHeight="1">
      <c r="B220" s="126" t="s">
        <v>1207</v>
      </c>
    </row>
    <row r="221" spans="2:2" ht="12.75" customHeight="1">
      <c r="B221" s="126" t="s">
        <v>1221</v>
      </c>
    </row>
    <row r="222" spans="2:2" ht="12.75" customHeight="1">
      <c r="B222" s="126" t="s">
        <v>1209</v>
      </c>
    </row>
    <row r="223" spans="2:2" ht="12.75" customHeight="1"/>
    <row r="224" spans="2:2" ht="12.75" customHeight="1"/>
    <row r="225" spans="2:4" ht="12.75" customHeight="1"/>
    <row r="226" spans="2:4" ht="12.75" customHeight="1">
      <c r="B226" s="122" t="s">
        <v>1291</v>
      </c>
    </row>
    <row r="227" spans="2:4" ht="12.75" customHeight="1"/>
    <row r="228" spans="2:4" ht="12.75" customHeight="1">
      <c r="B228" s="104" t="s">
        <v>15</v>
      </c>
      <c r="C228" s="104" t="s">
        <v>1292</v>
      </c>
      <c r="D228" s="104" t="s">
        <v>1293</v>
      </c>
    </row>
    <row r="229" spans="2:4" ht="12.75" customHeight="1">
      <c r="B229" s="121" t="s">
        <v>1294</v>
      </c>
      <c r="C229" s="121" t="s">
        <v>1295</v>
      </c>
      <c r="D229" s="121" t="s">
        <v>1296</v>
      </c>
    </row>
    <row r="230" spans="2:4" ht="12.75" customHeight="1">
      <c r="B230" s="121" t="s">
        <v>1297</v>
      </c>
      <c r="C230" s="121" t="s">
        <v>33</v>
      </c>
      <c r="D230" s="121" t="s">
        <v>33</v>
      </c>
    </row>
    <row r="231" spans="2:4" ht="12.75" customHeight="1">
      <c r="B231" s="121" t="s">
        <v>1297</v>
      </c>
      <c r="C231" s="121" t="s">
        <v>41</v>
      </c>
      <c r="D231" s="121" t="s">
        <v>41</v>
      </c>
    </row>
    <row r="232" spans="2:4" ht="12.75" customHeight="1">
      <c r="B232" s="121" t="s">
        <v>1298</v>
      </c>
      <c r="C232" s="121" t="s">
        <v>1299</v>
      </c>
      <c r="D232" s="121" t="s">
        <v>1296</v>
      </c>
    </row>
    <row r="233" spans="2:4" ht="12.75" customHeight="1"/>
    <row r="234" spans="2:4" ht="12.75" customHeight="1"/>
    <row r="235" spans="2:4" ht="12.75" customHeight="1">
      <c r="B235" s="74" t="s">
        <v>1300</v>
      </c>
    </row>
    <row r="236" spans="2:4" ht="12.75" customHeight="1"/>
    <row r="237" spans="2:4" ht="12.75" customHeight="1"/>
    <row r="238" spans="2:4" ht="12.75" customHeight="1"/>
    <row r="239" spans="2:4" ht="12.75" customHeight="1">
      <c r="B239" s="127" t="s">
        <v>1301</v>
      </c>
    </row>
    <row r="240" spans="2:4" ht="12.75" customHeight="1">
      <c r="B240" s="128"/>
    </row>
    <row r="241" spans="2:2" ht="12.75" customHeight="1">
      <c r="B241" s="74" t="s">
        <v>1302</v>
      </c>
    </row>
    <row r="242" spans="2:2" ht="12.75" customHeight="1">
      <c r="B242" s="74" t="s">
        <v>1303</v>
      </c>
    </row>
    <row r="243" spans="2:2" ht="12.75" customHeight="1">
      <c r="B243" s="74" t="s">
        <v>1304</v>
      </c>
    </row>
    <row r="244" spans="2:2" ht="12.75" customHeight="1">
      <c r="B244" s="74" t="s">
        <v>1305</v>
      </c>
    </row>
    <row r="245" spans="2:2" ht="12.75" customHeight="1">
      <c r="B245" s="74" t="s">
        <v>1306</v>
      </c>
    </row>
    <row r="246" spans="2:2" ht="12.75" customHeight="1">
      <c r="B246" s="74" t="s">
        <v>1307</v>
      </c>
    </row>
    <row r="247" spans="2:2" ht="12.75" customHeight="1">
      <c r="B247" s="74" t="s">
        <v>1308</v>
      </c>
    </row>
    <row r="248" spans="2:2" ht="12.75" customHeight="1">
      <c r="B248" s="74" t="s">
        <v>1214</v>
      </c>
    </row>
    <row r="249" spans="2:2" ht="12.75" customHeight="1">
      <c r="B249" s="74" t="s">
        <v>1309</v>
      </c>
    </row>
    <row r="250" spans="2:2" ht="12.75" customHeight="1">
      <c r="B250" s="74" t="s">
        <v>1207</v>
      </c>
    </row>
    <row r="251" spans="2:2" ht="12.75" customHeight="1">
      <c r="B251" s="74" t="s">
        <v>1208</v>
      </c>
    </row>
    <row r="252" spans="2:2" ht="12.75" customHeight="1">
      <c r="B252" s="74" t="s">
        <v>1209</v>
      </c>
    </row>
    <row r="253" spans="2:2" ht="12.75" customHeight="1"/>
    <row r="254" spans="2:2" ht="12.75" customHeight="1"/>
    <row r="255" spans="2:2" ht="12.75" customHeight="1">
      <c r="B255" s="122" t="s">
        <v>1310</v>
      </c>
    </row>
    <row r="256" spans="2:2" ht="12.75" customHeight="1">
      <c r="B256" s="123"/>
    </row>
    <row r="257" spans="2:2" ht="12.75" customHeight="1">
      <c r="B257" s="123" t="s">
        <v>1311</v>
      </c>
    </row>
    <row r="258" spans="2:2" ht="12.75" customHeight="1">
      <c r="B258" s="123"/>
    </row>
    <row r="259" spans="2:2" ht="12.75" customHeight="1">
      <c r="B259" s="123" t="s">
        <v>1312</v>
      </c>
    </row>
    <row r="260" spans="2:2" ht="12.75" customHeight="1">
      <c r="B260" s="123"/>
    </row>
    <row r="261" spans="2:2" ht="12.75" customHeight="1">
      <c r="B261" s="123" t="s">
        <v>1313</v>
      </c>
    </row>
    <row r="262" spans="2:2" ht="12.75" customHeight="1"/>
    <row r="263" spans="2:2" ht="12.75" customHeight="1"/>
    <row r="264" spans="2:2" ht="12.75" customHeight="1"/>
    <row r="265" spans="2:2" ht="12.75" customHeight="1"/>
    <row r="266" spans="2:2" ht="12.75" customHeight="1"/>
    <row r="267" spans="2:2" ht="12.75" customHeight="1"/>
    <row r="268" spans="2:2" ht="12.75" customHeight="1"/>
    <row r="269" spans="2:2" ht="12.75" customHeight="1"/>
    <row r="270" spans="2:2" ht="12.75" customHeight="1"/>
    <row r="271" spans="2:2" ht="12.75" customHeight="1"/>
    <row r="272" spans="2: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Sheet9</vt:lpstr>
      <vt:lpstr>DASHBOARD</vt:lpstr>
      <vt:lpstr>Sheet8</vt:lpstr>
      <vt:lpstr>DASH DICTIONARY</vt:lpstr>
      <vt:lpstr>DASH PLAN</vt:lpstr>
      <vt:lpstr>RAW_DATA</vt:lpstr>
      <vt:lpstr>SAMPLE DATASET</vt:lpstr>
      <vt:lpstr>LOOKUP</vt:lpstr>
      <vt:lpstr>QUIZ LOGIC</vt:lpstr>
      <vt:lpstr>2025 JOB LIST</vt:lpstr>
      <vt:lpstr>2024 JOB LIST</vt:lpstr>
      <vt:lpstr>2023 JOB LIST</vt:lpstr>
      <vt:lpstr>2022 JOB LIST</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tricia dros</cp:lastModifiedBy>
  <dcterms:created xsi:type="dcterms:W3CDTF">2025-08-10T00:10:17Z</dcterms:created>
  <dcterms:modified xsi:type="dcterms:W3CDTF">2025-08-27T00:38:12Z</dcterms:modified>
</cp:coreProperties>
</file>