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aster_Thesis\WIPLEX\assumptions\"/>
    </mc:Choice>
  </mc:AlternateContent>
  <xr:revisionPtr revIDLastSave="0" documentId="13_ncr:1_{3E0B3FBA-2F7E-4C50-8EB7-6491DED1E67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urbine-spez" sheetId="7" r:id="rId1"/>
    <sheet name="Sze1" sheetId="3" r:id="rId2"/>
    <sheet name="Sze2" sheetId="8" r:id="rId3"/>
    <sheet name="Sze3" sheetId="5" r:id="rId4"/>
    <sheet name="Sze4" sheetId="6" r:id="rId5"/>
    <sheet name="Tabelle3" sheetId="9" r:id="rId6"/>
    <sheet name="Sze_Überblick" sheetId="2" r:id="rId7"/>
    <sheet name="Tabelle1" sheetId="1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9" i="5" l="1"/>
  <c r="L26" i="5"/>
  <c r="F22" i="5"/>
  <c r="B12" i="7"/>
  <c r="B14" i="7"/>
  <c r="H14" i="9" l="1"/>
  <c r="J14" i="9"/>
  <c r="L14" i="9"/>
  <c r="H15" i="9"/>
  <c r="J15" i="9"/>
  <c r="L15" i="9"/>
  <c r="H16" i="9"/>
  <c r="J16" i="9"/>
  <c r="L16" i="9"/>
  <c r="A15" i="9"/>
  <c r="A16" i="9"/>
  <c r="A14" i="9"/>
  <c r="H10" i="9"/>
  <c r="J10" i="9"/>
  <c r="L10" i="9"/>
  <c r="H11" i="9"/>
  <c r="J11" i="9"/>
  <c r="L11" i="9"/>
  <c r="H12" i="9"/>
  <c r="J12" i="9"/>
  <c r="L12" i="9"/>
  <c r="A11" i="9"/>
  <c r="A12" i="9"/>
  <c r="A10" i="9"/>
  <c r="F6" i="9"/>
  <c r="H6" i="9"/>
  <c r="J6" i="9"/>
  <c r="L6" i="9"/>
  <c r="P6" i="9"/>
  <c r="F7" i="9"/>
  <c r="H7" i="9"/>
  <c r="J7" i="9"/>
  <c r="L7" i="9"/>
  <c r="P7" i="9"/>
  <c r="F8" i="9"/>
  <c r="H8" i="9"/>
  <c r="J8" i="9"/>
  <c r="L8" i="9"/>
  <c r="P8" i="9"/>
  <c r="A6" i="9"/>
  <c r="A7" i="9"/>
  <c r="A8" i="9"/>
  <c r="J2" i="9"/>
  <c r="L2" i="9"/>
  <c r="P2" i="9"/>
  <c r="J3" i="9"/>
  <c r="L3" i="9"/>
  <c r="P3" i="9"/>
  <c r="J4" i="9"/>
  <c r="L4" i="9"/>
  <c r="P4" i="9"/>
  <c r="F2" i="9"/>
  <c r="H2" i="9"/>
  <c r="F3" i="9"/>
  <c r="H3" i="9"/>
  <c r="F4" i="9"/>
  <c r="H4" i="9"/>
  <c r="A2" i="9"/>
  <c r="A3" i="9"/>
  <c r="A4" i="9"/>
  <c r="U166" i="5"/>
  <c r="U165" i="5" s="1"/>
  <c r="U164" i="5" s="1"/>
  <c r="U163" i="5" s="1"/>
  <c r="U162" i="5" s="1"/>
  <c r="U161" i="5" s="1"/>
  <c r="U160" i="5" s="1"/>
  <c r="U159" i="5" s="1"/>
  <c r="U158" i="5" s="1"/>
  <c r="U157" i="5" s="1"/>
  <c r="U156" i="5" s="1"/>
  <c r="U168" i="5"/>
  <c r="U169" i="5" s="1"/>
  <c r="T167" i="5"/>
  <c r="T166" i="5" s="1"/>
  <c r="T165" i="5" s="1"/>
  <c r="T164" i="5" s="1"/>
  <c r="T163" i="5" s="1"/>
  <c r="T162" i="5" s="1"/>
  <c r="T161" i="5" s="1"/>
  <c r="T160" i="5" s="1"/>
  <c r="T159" i="5" s="1"/>
  <c r="T158" i="5" s="1"/>
  <c r="T157" i="5" s="1"/>
  <c r="T156" i="5" s="1"/>
  <c r="F64" i="5"/>
  <c r="E40" i="5"/>
  <c r="E41" i="5" s="1"/>
  <c r="E42" i="5" s="1"/>
  <c r="E43" i="5" s="1"/>
  <c r="E44" i="5" s="1"/>
  <c r="E45" i="5" s="1"/>
  <c r="E46" i="5" s="1"/>
  <c r="E47" i="5" s="1"/>
  <c r="E48" i="5" s="1"/>
  <c r="E49" i="5" s="1"/>
  <c r="E50" i="5" s="1"/>
  <c r="E51" i="5" s="1"/>
  <c r="E52" i="5" s="1"/>
  <c r="E53" i="5" s="1"/>
  <c r="E54" i="5" s="1"/>
  <c r="E55" i="5" s="1"/>
  <c r="E56" i="5" s="1"/>
  <c r="E57" i="5" s="1"/>
  <c r="E58" i="5" s="1"/>
  <c r="E59" i="5" s="1"/>
  <c r="E60" i="5" s="1"/>
  <c r="E61" i="5" s="1"/>
  <c r="E62" i="5" s="1"/>
  <c r="E63" i="5" s="1"/>
  <c r="E64" i="5" s="1"/>
  <c r="AF126" i="5"/>
  <c r="AH126" i="5"/>
  <c r="AJ126" i="5"/>
  <c r="AF127" i="5"/>
  <c r="AH127" i="5"/>
  <c r="AJ127" i="5"/>
  <c r="AF128" i="5"/>
  <c r="AH128" i="5"/>
  <c r="AJ128" i="5"/>
  <c r="AF129" i="5"/>
  <c r="AH129" i="5"/>
  <c r="AJ129" i="5"/>
  <c r="AF130" i="5"/>
  <c r="AH130" i="5"/>
  <c r="AJ130" i="5"/>
  <c r="AF131" i="5"/>
  <c r="AH131" i="5"/>
  <c r="AJ131" i="5"/>
  <c r="AF132" i="5"/>
  <c r="AH132" i="5"/>
  <c r="AJ132" i="5"/>
  <c r="AF133" i="5"/>
  <c r="AH133" i="5"/>
  <c r="AJ133" i="5"/>
  <c r="AF134" i="5"/>
  <c r="AH134" i="5"/>
  <c r="AJ134" i="5"/>
  <c r="AF135" i="5"/>
  <c r="AH135" i="5"/>
  <c r="AJ135" i="5"/>
  <c r="AF136" i="5"/>
  <c r="AH136" i="5"/>
  <c r="AJ136" i="5"/>
  <c r="AF137" i="5"/>
  <c r="AH137" i="5"/>
  <c r="AJ137" i="5"/>
  <c r="AF138" i="5"/>
  <c r="AH138" i="5"/>
  <c r="AJ138" i="5"/>
  <c r="AF139" i="5"/>
  <c r="AH139" i="5"/>
  <c r="AJ139" i="5"/>
  <c r="AF140" i="5"/>
  <c r="AH140" i="5"/>
  <c r="AJ140" i="5"/>
  <c r="AF141" i="5"/>
  <c r="AH141" i="5"/>
  <c r="AJ141" i="5"/>
  <c r="AF142" i="5"/>
  <c r="AH142" i="5"/>
  <c r="AJ142" i="5"/>
  <c r="AF143" i="5"/>
  <c r="AH143" i="5"/>
  <c r="AJ143" i="5"/>
  <c r="AF144" i="5"/>
  <c r="AH144" i="5"/>
  <c r="AJ144" i="5"/>
  <c r="AF145" i="5"/>
  <c r="AH145" i="5"/>
  <c r="AJ145" i="5"/>
  <c r="AF146" i="5"/>
  <c r="AH146" i="5"/>
  <c r="AJ146" i="5"/>
  <c r="AF147" i="5"/>
  <c r="AH147" i="5"/>
  <c r="AJ147" i="5"/>
  <c r="AF148" i="5"/>
  <c r="AH148" i="5"/>
  <c r="AJ148" i="5"/>
  <c r="AF149" i="5"/>
  <c r="AH149" i="5"/>
  <c r="AJ149" i="5"/>
  <c r="AF150" i="5"/>
  <c r="AH150" i="5"/>
  <c r="AJ150" i="5"/>
  <c r="AJ125" i="5"/>
  <c r="AH125" i="5"/>
  <c r="AF125" i="5"/>
  <c r="T169" i="5" l="1"/>
  <c r="U170" i="5"/>
  <c r="T168" i="5"/>
  <c r="M5" i="6"/>
  <c r="L5" i="6"/>
  <c r="E4" i="6"/>
  <c r="V90" i="6"/>
  <c r="AJ90" i="6" s="1"/>
  <c r="U90" i="6"/>
  <c r="T90" i="6"/>
  <c r="S90" i="6"/>
  <c r="V89" i="6"/>
  <c r="AJ89" i="6" s="1"/>
  <c r="U89" i="6"/>
  <c r="T89" i="6"/>
  <c r="S89" i="6"/>
  <c r="V88" i="6"/>
  <c r="AJ88" i="6" s="1"/>
  <c r="U88" i="6"/>
  <c r="T88" i="6"/>
  <c r="S88" i="6"/>
  <c r="V87" i="6"/>
  <c r="AJ87" i="6" s="1"/>
  <c r="U87" i="6"/>
  <c r="AH87" i="6" s="1"/>
  <c r="T87" i="6"/>
  <c r="S87" i="6"/>
  <c r="V86" i="6"/>
  <c r="AJ86" i="6" s="1"/>
  <c r="U86" i="6"/>
  <c r="AH86" i="6" s="1"/>
  <c r="T86" i="6"/>
  <c r="AF86" i="6" s="1"/>
  <c r="S86" i="6"/>
  <c r="V85" i="6"/>
  <c r="AJ85" i="6" s="1"/>
  <c r="U85" i="6"/>
  <c r="AH85" i="6" s="1"/>
  <c r="T85" i="6"/>
  <c r="AF85" i="6" s="1"/>
  <c r="S85" i="6"/>
  <c r="V84" i="6"/>
  <c r="AJ84" i="6" s="1"/>
  <c r="U84" i="6"/>
  <c r="AH84" i="6" s="1"/>
  <c r="T84" i="6"/>
  <c r="AF84" i="6" s="1"/>
  <c r="S84" i="6"/>
  <c r="V83" i="6"/>
  <c r="AJ83" i="6" s="1"/>
  <c r="U83" i="6"/>
  <c r="AH83" i="6" s="1"/>
  <c r="T83" i="6"/>
  <c r="AF83" i="6" s="1"/>
  <c r="S83" i="6"/>
  <c r="AF82" i="6"/>
  <c r="V82" i="6"/>
  <c r="AJ82" i="6" s="1"/>
  <c r="U82" i="6"/>
  <c r="AH82" i="6" s="1"/>
  <c r="T82" i="6"/>
  <c r="S82" i="6"/>
  <c r="AD82" i="6" s="1"/>
  <c r="V81" i="6"/>
  <c r="AJ81" i="6" s="1"/>
  <c r="U81" i="6"/>
  <c r="AH81" i="6" s="1"/>
  <c r="T81" i="6"/>
  <c r="AF81" i="6" s="1"/>
  <c r="S81" i="6"/>
  <c r="AD81" i="6" s="1"/>
  <c r="V80" i="6"/>
  <c r="AJ80" i="6" s="1"/>
  <c r="U80" i="6"/>
  <c r="AH80" i="6" s="1"/>
  <c r="T80" i="6"/>
  <c r="AF80" i="6" s="1"/>
  <c r="S80" i="6"/>
  <c r="AD80" i="6" s="1"/>
  <c r="V79" i="6"/>
  <c r="AJ79" i="6" s="1"/>
  <c r="U79" i="6"/>
  <c r="AH79" i="6" s="1"/>
  <c r="T79" i="6"/>
  <c r="AF79" i="6" s="1"/>
  <c r="S79" i="6"/>
  <c r="AD79" i="6" s="1"/>
  <c r="V78" i="6"/>
  <c r="AJ78" i="6" s="1"/>
  <c r="U78" i="6"/>
  <c r="AH78" i="6" s="1"/>
  <c r="T78" i="6"/>
  <c r="AF78" i="6" s="1"/>
  <c r="S78" i="6"/>
  <c r="AD78" i="6" s="1"/>
  <c r="AJ37" i="6"/>
  <c r="AH37" i="6"/>
  <c r="AF37" i="6"/>
  <c r="AD37" i="6"/>
  <c r="AJ19" i="6"/>
  <c r="AH19" i="6"/>
  <c r="AF19" i="6"/>
  <c r="AD19" i="6"/>
  <c r="F21" i="8"/>
  <c r="F22" i="8"/>
  <c r="G22" i="8" s="1"/>
  <c r="G23" i="8"/>
  <c r="G24" i="8"/>
  <c r="G30" i="8"/>
  <c r="G107" i="8" s="1"/>
  <c r="F107" i="8"/>
  <c r="D107" i="8"/>
  <c r="F100" i="8"/>
  <c r="B99" i="8"/>
  <c r="B100" i="8" s="1"/>
  <c r="B101" i="8" s="1"/>
  <c r="B102" i="8" s="1"/>
  <c r="B103" i="8" s="1"/>
  <c r="B104" i="8" s="1"/>
  <c r="B105" i="8" s="1"/>
  <c r="B106" i="8" s="1"/>
  <c r="B107" i="8" s="1"/>
  <c r="B108" i="8" s="1"/>
  <c r="B109" i="8" s="1"/>
  <c r="B110" i="8" s="1"/>
  <c r="B111" i="8" s="1"/>
  <c r="B112" i="8" s="1"/>
  <c r="B113" i="8" s="1"/>
  <c r="B114" i="8" s="1"/>
  <c r="B115" i="8" s="1"/>
  <c r="B116" i="8" s="1"/>
  <c r="B117" i="8" s="1"/>
  <c r="B118" i="8" s="1"/>
  <c r="B119" i="8" s="1"/>
  <c r="B120" i="8" s="1"/>
  <c r="B121" i="8" s="1"/>
  <c r="B122" i="8" s="1"/>
  <c r="A99" i="8"/>
  <c r="A100" i="8" s="1"/>
  <c r="D98" i="8"/>
  <c r="C98" i="8"/>
  <c r="U30" i="8"/>
  <c r="S30" i="8"/>
  <c r="O30" i="8"/>
  <c r="S29" i="8"/>
  <c r="F29" i="8"/>
  <c r="F106" i="8" s="1"/>
  <c r="D29" i="8"/>
  <c r="O29" i="8" s="1"/>
  <c r="F28" i="8"/>
  <c r="S28" i="8" s="1"/>
  <c r="D28" i="8"/>
  <c r="O28" i="8" s="1"/>
  <c r="F27" i="8"/>
  <c r="G27" i="8" s="1"/>
  <c r="D27" i="8"/>
  <c r="F26" i="8"/>
  <c r="S26" i="8" s="1"/>
  <c r="D26" i="8"/>
  <c r="S25" i="8"/>
  <c r="F25" i="8"/>
  <c r="D25" i="8"/>
  <c r="F24" i="8"/>
  <c r="S24" i="8" s="1"/>
  <c r="D24" i="8"/>
  <c r="O24" i="8" s="1"/>
  <c r="S23" i="8"/>
  <c r="D23" i="8"/>
  <c r="D22" i="8"/>
  <c r="O21" i="8"/>
  <c r="U19" i="8"/>
  <c r="S19" i="8"/>
  <c r="Q19" i="8"/>
  <c r="O19" i="8"/>
  <c r="I19" i="8"/>
  <c r="Q18" i="8"/>
  <c r="O18" i="8"/>
  <c r="I18" i="8"/>
  <c r="G18" i="8"/>
  <c r="U18" i="8" s="1"/>
  <c r="F18" i="8"/>
  <c r="S18" i="8" s="1"/>
  <c r="E18" i="8"/>
  <c r="D18" i="8"/>
  <c r="C18" i="8"/>
  <c r="I17" i="8"/>
  <c r="D17" i="8"/>
  <c r="O17" i="8" s="1"/>
  <c r="C17" i="8"/>
  <c r="I16" i="8"/>
  <c r="G16" i="8"/>
  <c r="U16" i="8" s="1"/>
  <c r="F16" i="8"/>
  <c r="S16" i="8" s="1"/>
  <c r="E16" i="8"/>
  <c r="Q16" i="8" s="1"/>
  <c r="D16" i="8"/>
  <c r="O16" i="8" s="1"/>
  <c r="C16" i="8"/>
  <c r="I15" i="8"/>
  <c r="C15" i="8"/>
  <c r="I14" i="8"/>
  <c r="G14" i="8"/>
  <c r="U14" i="8" s="1"/>
  <c r="F14" i="8"/>
  <c r="S14" i="8" s="1"/>
  <c r="E14" i="8"/>
  <c r="Q14" i="8" s="1"/>
  <c r="D14" i="8"/>
  <c r="O14" i="8" s="1"/>
  <c r="C14" i="8"/>
  <c r="I13" i="8"/>
  <c r="C13" i="8"/>
  <c r="I12" i="8"/>
  <c r="C12" i="8"/>
  <c r="I11" i="8"/>
  <c r="C11" i="8"/>
  <c r="I10" i="8"/>
  <c r="G10" i="8"/>
  <c r="U10" i="8" s="1"/>
  <c r="F10" i="8"/>
  <c r="S10" i="8" s="1"/>
  <c r="E10" i="8"/>
  <c r="Q10" i="8" s="1"/>
  <c r="D10" i="8"/>
  <c r="O10" i="8" s="1"/>
  <c r="C10" i="8"/>
  <c r="I9" i="8"/>
  <c r="C9" i="8"/>
  <c r="I8" i="8"/>
  <c r="G8" i="8"/>
  <c r="U8" i="8" s="1"/>
  <c r="F8" i="8"/>
  <c r="S8" i="8" s="1"/>
  <c r="E8" i="8"/>
  <c r="Q8" i="8" s="1"/>
  <c r="D8" i="8"/>
  <c r="O8" i="8" s="1"/>
  <c r="C8" i="8"/>
  <c r="O7" i="8"/>
  <c r="I7" i="8"/>
  <c r="G7" i="8"/>
  <c r="U7" i="8" s="1"/>
  <c r="F7" i="8"/>
  <c r="S7" i="8" s="1"/>
  <c r="E7" i="8"/>
  <c r="Q7" i="8" s="1"/>
  <c r="D7" i="8"/>
  <c r="C7" i="8"/>
  <c r="O6" i="8"/>
  <c r="I6" i="8"/>
  <c r="G6" i="8"/>
  <c r="U6" i="8" s="1"/>
  <c r="F6" i="8"/>
  <c r="S6" i="8" s="1"/>
  <c r="E6" i="8"/>
  <c r="Q6" i="8" s="1"/>
  <c r="D6" i="8"/>
  <c r="C6" i="8"/>
  <c r="C5" i="8"/>
  <c r="Q4" i="8"/>
  <c r="K4" i="8"/>
  <c r="I4" i="8"/>
  <c r="G4" i="8"/>
  <c r="U4" i="8" s="1"/>
  <c r="F4" i="8"/>
  <c r="S4" i="8" s="1"/>
  <c r="E4" i="8"/>
  <c r="D4" i="8"/>
  <c r="O4" i="8" s="1"/>
  <c r="C4" i="8"/>
  <c r="M4" i="8" s="1"/>
  <c r="Q3" i="8"/>
  <c r="O3" i="8"/>
  <c r="K3" i="8"/>
  <c r="I3" i="8"/>
  <c r="G3" i="8"/>
  <c r="U3" i="8" s="1"/>
  <c r="F3" i="8"/>
  <c r="S3" i="8" s="1"/>
  <c r="E3" i="8"/>
  <c r="D3" i="8"/>
  <c r="C3" i="8"/>
  <c r="M3" i="8" s="1"/>
  <c r="M2" i="8"/>
  <c r="K2" i="8"/>
  <c r="I2" i="8"/>
  <c r="G2" i="8"/>
  <c r="U2" i="8" s="1"/>
  <c r="F2" i="8"/>
  <c r="S2" i="8" s="1"/>
  <c r="E2" i="8"/>
  <c r="Q2" i="8" s="1"/>
  <c r="D2" i="8"/>
  <c r="O2" i="8" s="1"/>
  <c r="U1" i="8"/>
  <c r="G1" i="8"/>
  <c r="F1" i="8"/>
  <c r="S1" i="8" s="1"/>
  <c r="E1" i="8"/>
  <c r="Q1" i="8" s="1"/>
  <c r="D1" i="8"/>
  <c r="O1" i="8" s="1"/>
  <c r="AJ37" i="5"/>
  <c r="AH37" i="5"/>
  <c r="AF37" i="5"/>
  <c r="AD37" i="5"/>
  <c r="AD19" i="5"/>
  <c r="AF19" i="5"/>
  <c r="AH19" i="5"/>
  <c r="AJ19" i="5"/>
  <c r="D23" i="3"/>
  <c r="D105" i="8" l="1"/>
  <c r="F32" i="8"/>
  <c r="O33" i="8"/>
  <c r="G7" i="9" s="1"/>
  <c r="F102" i="8"/>
  <c r="F33" i="8"/>
  <c r="S33" i="8" s="1"/>
  <c r="K7" i="9" s="1"/>
  <c r="O34" i="8"/>
  <c r="G8" i="9" s="1"/>
  <c r="G29" i="8"/>
  <c r="O25" i="8"/>
  <c r="D33" i="8"/>
  <c r="G28" i="8"/>
  <c r="G34" i="8" s="1"/>
  <c r="O27" i="8"/>
  <c r="D34" i="8"/>
  <c r="F104" i="8"/>
  <c r="F34" i="8"/>
  <c r="S34" i="8" s="1"/>
  <c r="K8" i="9" s="1"/>
  <c r="G26" i="8"/>
  <c r="D99" i="8"/>
  <c r="D32" i="8"/>
  <c r="S27" i="8"/>
  <c r="G25" i="8"/>
  <c r="G33" i="8" s="1"/>
  <c r="T170" i="5"/>
  <c r="U171" i="5"/>
  <c r="G21" i="8"/>
  <c r="F98" i="8"/>
  <c r="S32" i="8"/>
  <c r="K6" i="9" s="1"/>
  <c r="S21" i="8"/>
  <c r="C100" i="8"/>
  <c r="A101" i="8"/>
  <c r="D103" i="8"/>
  <c r="F105" i="8"/>
  <c r="D101" i="8"/>
  <c r="F103" i="8"/>
  <c r="O26" i="8"/>
  <c r="C99" i="8"/>
  <c r="O22" i="8"/>
  <c r="O32" i="8"/>
  <c r="G6" i="9" s="1"/>
  <c r="F101" i="8"/>
  <c r="D106" i="8"/>
  <c r="S22" i="8"/>
  <c r="F99" i="8"/>
  <c r="D104" i="8"/>
  <c r="D102" i="8"/>
  <c r="O23" i="8"/>
  <c r="D100" i="8"/>
  <c r="K2" i="3"/>
  <c r="M2" i="3"/>
  <c r="K3" i="3"/>
  <c r="K4" i="3"/>
  <c r="O19" i="3"/>
  <c r="Q19" i="3"/>
  <c r="S19" i="3"/>
  <c r="U19" i="3"/>
  <c r="O21" i="3"/>
  <c r="S23" i="3"/>
  <c r="O30" i="3"/>
  <c r="S30" i="3"/>
  <c r="U30" i="3"/>
  <c r="I2" i="3"/>
  <c r="I3" i="3"/>
  <c r="I4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C3" i="3"/>
  <c r="M3" i="3" s="1"/>
  <c r="C4" i="3"/>
  <c r="M4" i="3" s="1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98" i="3"/>
  <c r="A99" i="3"/>
  <c r="B99" i="3"/>
  <c r="C99" i="3" s="1"/>
  <c r="A100" i="3"/>
  <c r="G23" i="7"/>
  <c r="G18" i="7"/>
  <c r="G10" i="7"/>
  <c r="I7" i="7"/>
  <c r="I1" i="7"/>
  <c r="K1" i="7"/>
  <c r="M1" i="7"/>
  <c r="O1" i="7"/>
  <c r="I2" i="7"/>
  <c r="K2" i="7"/>
  <c r="M2" i="7"/>
  <c r="O2" i="7"/>
  <c r="I4" i="7"/>
  <c r="K4" i="7"/>
  <c r="M4" i="7"/>
  <c r="O4" i="7"/>
  <c r="I5" i="7"/>
  <c r="K5" i="7"/>
  <c r="M5" i="7"/>
  <c r="O5" i="7"/>
  <c r="K7" i="7"/>
  <c r="M7" i="7"/>
  <c r="O7" i="7"/>
  <c r="I8" i="7"/>
  <c r="K8" i="7"/>
  <c r="M8" i="7"/>
  <c r="O8" i="7"/>
  <c r="I11" i="7"/>
  <c r="K11" i="7"/>
  <c r="M11" i="7"/>
  <c r="O11" i="7"/>
  <c r="I13" i="7"/>
  <c r="K13" i="7"/>
  <c r="M13" i="7"/>
  <c r="O13" i="7"/>
  <c r="I19" i="7"/>
  <c r="K19" i="7"/>
  <c r="M19" i="7"/>
  <c r="O19" i="7"/>
  <c r="I21" i="7"/>
  <c r="K21" i="7"/>
  <c r="M21" i="7"/>
  <c r="O21" i="7"/>
  <c r="I24" i="7"/>
  <c r="I25" i="7"/>
  <c r="K25" i="7"/>
  <c r="M25" i="7"/>
  <c r="O25" i="7"/>
  <c r="G2" i="7"/>
  <c r="G4" i="7"/>
  <c r="G5" i="7"/>
  <c r="G6" i="7"/>
  <c r="G7" i="7"/>
  <c r="G8" i="7"/>
  <c r="G11" i="7"/>
  <c r="G12" i="7"/>
  <c r="G13" i="7"/>
  <c r="G14" i="7"/>
  <c r="G15" i="7"/>
  <c r="G16" i="7"/>
  <c r="G19" i="7"/>
  <c r="G20" i="7"/>
  <c r="G21" i="7"/>
  <c r="G24" i="7"/>
  <c r="G25" i="7"/>
  <c r="G1" i="7"/>
  <c r="G32" i="8" l="1"/>
  <c r="U172" i="5"/>
  <c r="T171" i="5"/>
  <c r="A102" i="8"/>
  <c r="C101" i="8"/>
  <c r="U21" i="8"/>
  <c r="U32" i="8"/>
  <c r="M6" i="9" s="1"/>
  <c r="G98" i="8"/>
  <c r="A101" i="3"/>
  <c r="B100" i="3"/>
  <c r="B101" i="3" s="1"/>
  <c r="B102" i="3" s="1"/>
  <c r="B103" i="3" s="1"/>
  <c r="B104" i="3" s="1"/>
  <c r="B105" i="3" s="1"/>
  <c r="B106" i="3" s="1"/>
  <c r="B107" i="3" s="1"/>
  <c r="B108" i="3" s="1"/>
  <c r="B109" i="3" s="1"/>
  <c r="B110" i="3" s="1"/>
  <c r="B111" i="3" s="1"/>
  <c r="B112" i="3" s="1"/>
  <c r="B113" i="3" s="1"/>
  <c r="B114" i="3" s="1"/>
  <c r="B115" i="3" s="1"/>
  <c r="B116" i="3" s="1"/>
  <c r="B117" i="3" s="1"/>
  <c r="B118" i="3" s="1"/>
  <c r="B119" i="3" s="1"/>
  <c r="B120" i="3" s="1"/>
  <c r="B121" i="3" s="1"/>
  <c r="B122" i="3" s="1"/>
  <c r="T172" i="5" l="1"/>
  <c r="U173" i="5"/>
  <c r="U26" i="8"/>
  <c r="G103" i="8"/>
  <c r="U28" i="8"/>
  <c r="G105" i="8"/>
  <c r="C102" i="8"/>
  <c r="A103" i="8"/>
  <c r="U29" i="8"/>
  <c r="G106" i="8"/>
  <c r="G102" i="8"/>
  <c r="U34" i="8"/>
  <c r="M8" i="9" s="1"/>
  <c r="U25" i="8"/>
  <c r="G99" i="8"/>
  <c r="U22" i="8"/>
  <c r="U33" i="8"/>
  <c r="M7" i="9" s="1"/>
  <c r="G100" i="8"/>
  <c r="U23" i="8"/>
  <c r="G104" i="8"/>
  <c r="U27" i="8"/>
  <c r="U24" i="8"/>
  <c r="G101" i="8"/>
  <c r="A102" i="3"/>
  <c r="C101" i="3"/>
  <c r="C100" i="3"/>
  <c r="B40" i="6"/>
  <c r="B41" i="6" s="1"/>
  <c r="A39" i="6"/>
  <c r="U174" i="5" l="1"/>
  <c r="T173" i="5"/>
  <c r="A104" i="8"/>
  <c r="C103" i="8"/>
  <c r="C102" i="3"/>
  <c r="A103" i="3"/>
  <c r="A41" i="6"/>
  <c r="B42" i="6"/>
  <c r="A40" i="6"/>
  <c r="D1" i="5"/>
  <c r="E1" i="5"/>
  <c r="F1" i="5"/>
  <c r="G1" i="5"/>
  <c r="D2" i="5"/>
  <c r="E2" i="5"/>
  <c r="F2" i="5"/>
  <c r="G2" i="5"/>
  <c r="D3" i="5"/>
  <c r="E3" i="5"/>
  <c r="F3" i="5"/>
  <c r="G3" i="5"/>
  <c r="D4" i="5"/>
  <c r="E4" i="5"/>
  <c r="F4" i="5"/>
  <c r="G4" i="5"/>
  <c r="D6" i="5"/>
  <c r="E6" i="5"/>
  <c r="F6" i="5"/>
  <c r="G6" i="5"/>
  <c r="D7" i="5"/>
  <c r="E7" i="5"/>
  <c r="F7" i="5"/>
  <c r="G7" i="5"/>
  <c r="D8" i="5"/>
  <c r="E8" i="5"/>
  <c r="F8" i="5"/>
  <c r="G8" i="5"/>
  <c r="D10" i="5"/>
  <c r="E10" i="5"/>
  <c r="F10" i="5"/>
  <c r="G10" i="5"/>
  <c r="D14" i="5"/>
  <c r="E14" i="5"/>
  <c r="F14" i="5"/>
  <c r="G14" i="5"/>
  <c r="D16" i="5"/>
  <c r="E16" i="5"/>
  <c r="F16" i="5"/>
  <c r="G16" i="5"/>
  <c r="D17" i="5"/>
  <c r="D18" i="5"/>
  <c r="E18" i="5"/>
  <c r="F18" i="5"/>
  <c r="G18" i="5"/>
  <c r="D1" i="6"/>
  <c r="E1" i="6"/>
  <c r="F1" i="6"/>
  <c r="G1" i="6"/>
  <c r="D2" i="6"/>
  <c r="E2" i="6"/>
  <c r="F2" i="6"/>
  <c r="G2" i="6"/>
  <c r="D3" i="6"/>
  <c r="E3" i="6"/>
  <c r="F3" i="6"/>
  <c r="G3" i="6"/>
  <c r="D4" i="6"/>
  <c r="F4" i="6"/>
  <c r="G4" i="6"/>
  <c r="D6" i="6"/>
  <c r="E6" i="6"/>
  <c r="F6" i="6"/>
  <c r="G6" i="6"/>
  <c r="D7" i="6"/>
  <c r="E7" i="6"/>
  <c r="F7" i="6"/>
  <c r="G7" i="6"/>
  <c r="D8" i="6"/>
  <c r="E8" i="6"/>
  <c r="F8" i="6"/>
  <c r="G8" i="6"/>
  <c r="D10" i="6"/>
  <c r="E10" i="6"/>
  <c r="F10" i="6"/>
  <c r="G10" i="6"/>
  <c r="D14" i="6"/>
  <c r="E14" i="6"/>
  <c r="F14" i="6"/>
  <c r="G14" i="6"/>
  <c r="D16" i="6"/>
  <c r="E16" i="6"/>
  <c r="F16" i="6"/>
  <c r="G16" i="6"/>
  <c r="D17" i="6"/>
  <c r="E17" i="6" s="1"/>
  <c r="F17" i="6" s="1"/>
  <c r="G17" i="6" s="1"/>
  <c r="D18" i="6"/>
  <c r="E18" i="6"/>
  <c r="F18" i="6"/>
  <c r="G18" i="6"/>
  <c r="D1" i="3"/>
  <c r="O1" i="3" s="1"/>
  <c r="E1" i="3"/>
  <c r="Q1" i="3" s="1"/>
  <c r="F1" i="3"/>
  <c r="S1" i="3" s="1"/>
  <c r="G1" i="3"/>
  <c r="U1" i="3" s="1"/>
  <c r="D2" i="3"/>
  <c r="O2" i="3" s="1"/>
  <c r="E2" i="3"/>
  <c r="Q2" i="3" s="1"/>
  <c r="F2" i="3"/>
  <c r="S2" i="3" s="1"/>
  <c r="G2" i="3"/>
  <c r="U2" i="3" s="1"/>
  <c r="D3" i="3"/>
  <c r="O3" i="3" s="1"/>
  <c r="E3" i="3"/>
  <c r="Q3" i="3" s="1"/>
  <c r="F3" i="3"/>
  <c r="S3" i="3" s="1"/>
  <c r="G3" i="3"/>
  <c r="U3" i="3" s="1"/>
  <c r="D4" i="3"/>
  <c r="O4" i="3" s="1"/>
  <c r="E4" i="3"/>
  <c r="Q4" i="3" s="1"/>
  <c r="F4" i="3"/>
  <c r="S4" i="3" s="1"/>
  <c r="G4" i="3"/>
  <c r="U4" i="3" s="1"/>
  <c r="D6" i="3"/>
  <c r="O6" i="3" s="1"/>
  <c r="E6" i="3"/>
  <c r="Q6" i="3" s="1"/>
  <c r="F6" i="3"/>
  <c r="S6" i="3" s="1"/>
  <c r="G6" i="3"/>
  <c r="U6" i="3" s="1"/>
  <c r="D7" i="3"/>
  <c r="O7" i="3" s="1"/>
  <c r="E7" i="3"/>
  <c r="Q7" i="3" s="1"/>
  <c r="F7" i="3"/>
  <c r="S7" i="3" s="1"/>
  <c r="G7" i="3"/>
  <c r="U7" i="3" s="1"/>
  <c r="D8" i="3"/>
  <c r="O8" i="3" s="1"/>
  <c r="E8" i="3"/>
  <c r="Q8" i="3" s="1"/>
  <c r="F8" i="3"/>
  <c r="S8" i="3" s="1"/>
  <c r="G8" i="3"/>
  <c r="U8" i="3" s="1"/>
  <c r="D10" i="3"/>
  <c r="O10" i="3" s="1"/>
  <c r="E10" i="3"/>
  <c r="Q10" i="3" s="1"/>
  <c r="F10" i="3"/>
  <c r="S10" i="3" s="1"/>
  <c r="G10" i="3"/>
  <c r="U10" i="3" s="1"/>
  <c r="D14" i="3"/>
  <c r="O14" i="3" s="1"/>
  <c r="E14" i="3"/>
  <c r="Q14" i="3" s="1"/>
  <c r="F14" i="3"/>
  <c r="S14" i="3" s="1"/>
  <c r="G14" i="3"/>
  <c r="U14" i="3" s="1"/>
  <c r="D16" i="3"/>
  <c r="O16" i="3" s="1"/>
  <c r="E16" i="3"/>
  <c r="Q16" i="3" s="1"/>
  <c r="F16" i="3"/>
  <c r="S16" i="3" s="1"/>
  <c r="G16" i="3"/>
  <c r="U16" i="3" s="1"/>
  <c r="D17" i="3"/>
  <c r="O17" i="3" s="1"/>
  <c r="D18" i="3"/>
  <c r="O18" i="3" s="1"/>
  <c r="E18" i="3"/>
  <c r="Q18" i="3" s="1"/>
  <c r="F18" i="3"/>
  <c r="S18" i="3" s="1"/>
  <c r="G18" i="3"/>
  <c r="U18" i="3" s="1"/>
  <c r="C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" i="5"/>
  <c r="C1" i="6"/>
  <c r="D107" i="3"/>
  <c r="F107" i="3"/>
  <c r="G107" i="3"/>
  <c r="D98" i="3"/>
  <c r="C15" i="7"/>
  <c r="D15" i="7"/>
  <c r="E15" i="7"/>
  <c r="C12" i="7"/>
  <c r="D12" i="7"/>
  <c r="E12" i="7"/>
  <c r="B6" i="7"/>
  <c r="E24" i="7"/>
  <c r="D24" i="7"/>
  <c r="C24" i="7"/>
  <c r="E20" i="7"/>
  <c r="D20" i="7"/>
  <c r="C20" i="7"/>
  <c r="B20" i="7"/>
  <c r="B15" i="7"/>
  <c r="E14" i="7"/>
  <c r="D14" i="7"/>
  <c r="C14" i="7"/>
  <c r="E6" i="7"/>
  <c r="D6" i="7"/>
  <c r="C6" i="7"/>
  <c r="B97" i="6"/>
  <c r="B98" i="6" s="1"/>
  <c r="B99" i="6" s="1"/>
  <c r="B100" i="6" s="1"/>
  <c r="B101" i="6" s="1"/>
  <c r="B102" i="6" s="1"/>
  <c r="B103" i="6" s="1"/>
  <c r="B104" i="6" s="1"/>
  <c r="B105" i="6" s="1"/>
  <c r="B106" i="6" s="1"/>
  <c r="B107" i="6" s="1"/>
  <c r="B108" i="6" s="1"/>
  <c r="B109" i="6" s="1"/>
  <c r="B110" i="6" s="1"/>
  <c r="B111" i="6" s="1"/>
  <c r="B112" i="6" s="1"/>
  <c r="B113" i="6" s="1"/>
  <c r="B114" i="6" s="1"/>
  <c r="B115" i="6" s="1"/>
  <c r="B116" i="6" s="1"/>
  <c r="B117" i="6" s="1"/>
  <c r="B118" i="6" s="1"/>
  <c r="B119" i="6" s="1"/>
  <c r="B120" i="6" s="1"/>
  <c r="A97" i="6"/>
  <c r="A98" i="6" s="1"/>
  <c r="C96" i="6"/>
  <c r="B97" i="5"/>
  <c r="B98" i="5" s="1"/>
  <c r="B99" i="5" s="1"/>
  <c r="B100" i="5" s="1"/>
  <c r="B101" i="5" s="1"/>
  <c r="B102" i="5" s="1"/>
  <c r="B103" i="5" s="1"/>
  <c r="B104" i="5" s="1"/>
  <c r="B105" i="5" s="1"/>
  <c r="B106" i="5" s="1"/>
  <c r="B107" i="5" s="1"/>
  <c r="B108" i="5" s="1"/>
  <c r="B109" i="5" s="1"/>
  <c r="B110" i="5" s="1"/>
  <c r="B111" i="5" s="1"/>
  <c r="B112" i="5" s="1"/>
  <c r="B113" i="5" s="1"/>
  <c r="B114" i="5" s="1"/>
  <c r="B115" i="5" s="1"/>
  <c r="B116" i="5" s="1"/>
  <c r="B117" i="5" s="1"/>
  <c r="B118" i="5" s="1"/>
  <c r="B119" i="5" s="1"/>
  <c r="B120" i="5" s="1"/>
  <c r="A97" i="5"/>
  <c r="A98" i="5" s="1"/>
  <c r="C96" i="5"/>
  <c r="B69" i="6"/>
  <c r="B70" i="6" s="1"/>
  <c r="B71" i="6" s="1"/>
  <c r="B72" i="6" s="1"/>
  <c r="B73" i="6" s="1"/>
  <c r="B74" i="6" s="1"/>
  <c r="B75" i="6" s="1"/>
  <c r="B76" i="6" s="1"/>
  <c r="B77" i="6" s="1"/>
  <c r="B78" i="6" s="1"/>
  <c r="B79" i="6" s="1"/>
  <c r="B80" i="6" s="1"/>
  <c r="B81" i="6" s="1"/>
  <c r="B82" i="6" s="1"/>
  <c r="B83" i="6" s="1"/>
  <c r="B84" i="6" s="1"/>
  <c r="B85" i="6" s="1"/>
  <c r="B86" i="6" s="1"/>
  <c r="B87" i="6" s="1"/>
  <c r="B88" i="6" s="1"/>
  <c r="B89" i="6" s="1"/>
  <c r="B90" i="6" s="1"/>
  <c r="B91" i="6" s="1"/>
  <c r="B92" i="6" s="1"/>
  <c r="A69" i="6"/>
  <c r="C68" i="6"/>
  <c r="D68" i="6" s="1"/>
  <c r="S68" i="6" s="1"/>
  <c r="AD68" i="6" s="1"/>
  <c r="B22" i="6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A22" i="6"/>
  <c r="A23" i="6" s="1"/>
  <c r="A24" i="6" s="1"/>
  <c r="C21" i="6"/>
  <c r="B69" i="5"/>
  <c r="B70" i="5" s="1"/>
  <c r="B71" i="5" s="1"/>
  <c r="B72" i="5" s="1"/>
  <c r="B73" i="5" s="1"/>
  <c r="B74" i="5" s="1"/>
  <c r="B75" i="5" s="1"/>
  <c r="B76" i="5" s="1"/>
  <c r="B77" i="5" s="1"/>
  <c r="B78" i="5" s="1"/>
  <c r="B79" i="5" s="1"/>
  <c r="B80" i="5" s="1"/>
  <c r="B81" i="5" s="1"/>
  <c r="B82" i="5" s="1"/>
  <c r="B83" i="5" s="1"/>
  <c r="B84" i="5" s="1"/>
  <c r="B85" i="5" s="1"/>
  <c r="B86" i="5" s="1"/>
  <c r="B87" i="5" s="1"/>
  <c r="B88" i="5" s="1"/>
  <c r="B89" i="5" s="1"/>
  <c r="B90" i="5" s="1"/>
  <c r="B91" i="5" s="1"/>
  <c r="B92" i="5" s="1"/>
  <c r="A69" i="5"/>
  <c r="A70" i="5" s="1"/>
  <c r="C68" i="5"/>
  <c r="B40" i="5"/>
  <c r="B41" i="5" s="1"/>
  <c r="A39" i="5"/>
  <c r="B22" i="5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A22" i="5"/>
  <c r="A23" i="5" s="1"/>
  <c r="A24" i="5" s="1"/>
  <c r="C21" i="5"/>
  <c r="H2" i="1"/>
  <c r="G2" i="1"/>
  <c r="F2" i="1"/>
  <c r="E2" i="1"/>
  <c r="F5" i="1"/>
  <c r="G5" i="1"/>
  <c r="H5" i="1"/>
  <c r="M14" i="7" l="1"/>
  <c r="F11" i="8"/>
  <c r="S11" i="8" s="1"/>
  <c r="G9" i="6"/>
  <c r="G9" i="8"/>
  <c r="U9" i="8" s="1"/>
  <c r="O14" i="7"/>
  <c r="G11" i="8"/>
  <c r="U11" i="8" s="1"/>
  <c r="F9" i="5"/>
  <c r="F9" i="8"/>
  <c r="S9" i="8" s="1"/>
  <c r="I15" i="7"/>
  <c r="D12" i="8"/>
  <c r="O12" i="8" s="1"/>
  <c r="E9" i="6"/>
  <c r="E9" i="8"/>
  <c r="Q9" i="8" s="1"/>
  <c r="I20" i="7"/>
  <c r="D15" i="8"/>
  <c r="O15" i="8" s="1"/>
  <c r="O15" i="7"/>
  <c r="G12" i="8"/>
  <c r="U12" i="8" s="1"/>
  <c r="K20" i="7"/>
  <c r="E15" i="8"/>
  <c r="Q15" i="8" s="1"/>
  <c r="M15" i="7"/>
  <c r="F12" i="8"/>
  <c r="S12" i="8" s="1"/>
  <c r="G21" i="6"/>
  <c r="V21" i="6" s="1"/>
  <c r="AJ21" i="6" s="1"/>
  <c r="I14" i="7"/>
  <c r="D11" i="8"/>
  <c r="O11" i="8" s="1"/>
  <c r="K14" i="7"/>
  <c r="E11" i="8"/>
  <c r="Q11" i="8" s="1"/>
  <c r="M20" i="7"/>
  <c r="F15" i="8"/>
  <c r="S15" i="8" s="1"/>
  <c r="K15" i="7"/>
  <c r="E12" i="8"/>
  <c r="Q12" i="8" s="1"/>
  <c r="O20" i="7"/>
  <c r="G15" i="8"/>
  <c r="U15" i="8" s="1"/>
  <c r="E24" i="6"/>
  <c r="T24" i="6" s="1"/>
  <c r="AF24" i="6" s="1"/>
  <c r="E21" i="6"/>
  <c r="T21" i="6" s="1"/>
  <c r="AF21" i="6" s="1"/>
  <c r="F21" i="6"/>
  <c r="U21" i="6" s="1"/>
  <c r="AH21" i="6" s="1"/>
  <c r="F24" i="6"/>
  <c r="U24" i="6" s="1"/>
  <c r="AH24" i="6" s="1"/>
  <c r="K6" i="7"/>
  <c r="E5" i="8"/>
  <c r="K24" i="7"/>
  <c r="E17" i="8"/>
  <c r="Q17" i="8" s="1"/>
  <c r="D24" i="6"/>
  <c r="S24" i="6" s="1"/>
  <c r="AD24" i="6" s="1"/>
  <c r="D21" i="6"/>
  <c r="S21" i="6" s="1"/>
  <c r="AD21" i="6" s="1"/>
  <c r="M24" i="7"/>
  <c r="F17" i="8"/>
  <c r="S17" i="8" s="1"/>
  <c r="I6" i="7"/>
  <c r="D5" i="8"/>
  <c r="I12" i="7"/>
  <c r="D9" i="8"/>
  <c r="O9" i="8" s="1"/>
  <c r="M6" i="7"/>
  <c r="F5" i="8"/>
  <c r="O6" i="7"/>
  <c r="G5" i="8"/>
  <c r="O24" i="7"/>
  <c r="G17" i="8"/>
  <c r="U17" i="8" s="1"/>
  <c r="U175" i="5"/>
  <c r="T174" i="5"/>
  <c r="A105" i="8"/>
  <c r="C104" i="8"/>
  <c r="A104" i="3"/>
  <c r="C103" i="3"/>
  <c r="D68" i="5"/>
  <c r="S68" i="5" s="1"/>
  <c r="AD68" i="5" s="1"/>
  <c r="F12" i="3"/>
  <c r="S12" i="3" s="1"/>
  <c r="E12" i="3"/>
  <c r="Q12" i="3" s="1"/>
  <c r="D12" i="3"/>
  <c r="O12" i="3" s="1"/>
  <c r="E11" i="3"/>
  <c r="Q11" i="3" s="1"/>
  <c r="D11" i="5"/>
  <c r="F5" i="3"/>
  <c r="E5" i="3"/>
  <c r="D5" i="3"/>
  <c r="F9" i="6"/>
  <c r="G9" i="5"/>
  <c r="G17" i="5"/>
  <c r="G68" i="5" s="1"/>
  <c r="V68" i="5" s="1"/>
  <c r="AJ68" i="5" s="1"/>
  <c r="G15" i="3"/>
  <c r="U15" i="3" s="1"/>
  <c r="E9" i="5"/>
  <c r="E15" i="3"/>
  <c r="Q15" i="3" s="1"/>
  <c r="E21" i="5"/>
  <c r="O23" i="3"/>
  <c r="F29" i="3"/>
  <c r="S29" i="3" s="1"/>
  <c r="E17" i="5"/>
  <c r="G11" i="3"/>
  <c r="U11" i="3" s="1"/>
  <c r="D9" i="5"/>
  <c r="F15" i="3"/>
  <c r="S15" i="3" s="1"/>
  <c r="F11" i="3"/>
  <c r="S11" i="3" s="1"/>
  <c r="G12" i="5"/>
  <c r="G5" i="5"/>
  <c r="F12" i="5"/>
  <c r="F5" i="5"/>
  <c r="D16" i="7"/>
  <c r="F13" i="8" s="1"/>
  <c r="S13" i="8" s="1"/>
  <c r="M12" i="7"/>
  <c r="D15" i="3"/>
  <c r="O15" i="3" s="1"/>
  <c r="D11" i="3"/>
  <c r="O11" i="3" s="1"/>
  <c r="E12" i="5"/>
  <c r="E5" i="5"/>
  <c r="C16" i="7"/>
  <c r="E13" i="8" s="1"/>
  <c r="Q13" i="8" s="1"/>
  <c r="K12" i="7"/>
  <c r="D9" i="6"/>
  <c r="D12" i="5"/>
  <c r="D5" i="5"/>
  <c r="E16" i="7"/>
  <c r="G13" i="8" s="1"/>
  <c r="U13" i="8" s="1"/>
  <c r="O12" i="7"/>
  <c r="G12" i="6"/>
  <c r="G5" i="6"/>
  <c r="G15" i="5"/>
  <c r="G11" i="5"/>
  <c r="F12" i="6"/>
  <c r="F5" i="6"/>
  <c r="F15" i="5"/>
  <c r="F11" i="5"/>
  <c r="E12" i="6"/>
  <c r="E5" i="6"/>
  <c r="E15" i="5"/>
  <c r="E11" i="5"/>
  <c r="D12" i="6"/>
  <c r="D15" i="5"/>
  <c r="F17" i="3"/>
  <c r="S17" i="3" s="1"/>
  <c r="F9" i="3"/>
  <c r="S9" i="3" s="1"/>
  <c r="G15" i="6"/>
  <c r="G11" i="6"/>
  <c r="F17" i="5"/>
  <c r="F68" i="5" s="1"/>
  <c r="U68" i="5" s="1"/>
  <c r="AH68" i="5" s="1"/>
  <c r="D5" i="6"/>
  <c r="E17" i="3"/>
  <c r="Q17" i="3" s="1"/>
  <c r="E9" i="3"/>
  <c r="Q9" i="3" s="1"/>
  <c r="F15" i="6"/>
  <c r="F11" i="6"/>
  <c r="D9" i="3"/>
  <c r="O9" i="3" s="1"/>
  <c r="E15" i="6"/>
  <c r="E11" i="6"/>
  <c r="G17" i="3"/>
  <c r="U17" i="3" s="1"/>
  <c r="G9" i="3"/>
  <c r="U9" i="3" s="1"/>
  <c r="G12" i="3"/>
  <c r="U12" i="3" s="1"/>
  <c r="G5" i="3"/>
  <c r="D15" i="6"/>
  <c r="D11" i="6"/>
  <c r="A42" i="6"/>
  <c r="B43" i="6"/>
  <c r="B16" i="7"/>
  <c r="D13" i="8" s="1"/>
  <c r="O13" i="8" s="1"/>
  <c r="E68" i="6"/>
  <c r="T68" i="6" s="1"/>
  <c r="AF68" i="6" s="1"/>
  <c r="C97" i="5"/>
  <c r="C98" i="5"/>
  <c r="A99" i="6"/>
  <c r="C98" i="6"/>
  <c r="C97" i="6"/>
  <c r="A99" i="5"/>
  <c r="C69" i="6"/>
  <c r="D69" i="6" s="1"/>
  <c r="S69" i="6" s="1"/>
  <c r="AD69" i="6" s="1"/>
  <c r="C22" i="6"/>
  <c r="G22" i="6" s="1"/>
  <c r="V22" i="6" s="1"/>
  <c r="AJ22" i="6" s="1"/>
  <c r="A70" i="6"/>
  <c r="A71" i="6" s="1"/>
  <c r="A72" i="6" s="1"/>
  <c r="C24" i="6"/>
  <c r="G24" i="6" s="1"/>
  <c r="V24" i="6" s="1"/>
  <c r="AJ24" i="6" s="1"/>
  <c r="A25" i="6"/>
  <c r="C23" i="6"/>
  <c r="G23" i="6" s="1"/>
  <c r="V23" i="6" s="1"/>
  <c r="AJ23" i="6" s="1"/>
  <c r="A40" i="5"/>
  <c r="F21" i="5"/>
  <c r="G21" i="5"/>
  <c r="D21" i="5"/>
  <c r="I21" i="5" s="1"/>
  <c r="C22" i="5"/>
  <c r="C69" i="5"/>
  <c r="C24" i="5"/>
  <c r="F24" i="5" s="1"/>
  <c r="U24" i="5" s="1"/>
  <c r="AH24" i="5" s="1"/>
  <c r="A25" i="5"/>
  <c r="B42" i="5"/>
  <c r="A41" i="5"/>
  <c r="A71" i="5"/>
  <c r="C70" i="5"/>
  <c r="C23" i="5"/>
  <c r="D22" i="3"/>
  <c r="D28" i="3"/>
  <c r="D26" i="3"/>
  <c r="D24" i="3"/>
  <c r="D25" i="3"/>
  <c r="D29" i="3"/>
  <c r="D27" i="3"/>
  <c r="D23" i="6" l="1"/>
  <c r="S23" i="6" s="1"/>
  <c r="AD23" i="6" s="1"/>
  <c r="F23" i="6"/>
  <c r="U23" i="6" s="1"/>
  <c r="AH23" i="6" s="1"/>
  <c r="E23" i="6"/>
  <c r="T23" i="6" s="1"/>
  <c r="AF23" i="6" s="1"/>
  <c r="D22" i="6"/>
  <c r="S22" i="6" s="1"/>
  <c r="AD22" i="6" s="1"/>
  <c r="D32" i="3"/>
  <c r="I21" i="6"/>
  <c r="F22" i="6"/>
  <c r="U22" i="6" s="1"/>
  <c r="AH22" i="6" s="1"/>
  <c r="E22" i="6"/>
  <c r="T22" i="6" s="1"/>
  <c r="AF22" i="6" s="1"/>
  <c r="O25" i="3"/>
  <c r="D33" i="3"/>
  <c r="O33" i="3" s="1"/>
  <c r="G3" i="9" s="1"/>
  <c r="D34" i="3"/>
  <c r="E22" i="8"/>
  <c r="E29" i="8"/>
  <c r="E30" i="8"/>
  <c r="E21" i="8"/>
  <c r="E24" i="8"/>
  <c r="E28" i="8"/>
  <c r="E25" i="8"/>
  <c r="E27" i="8"/>
  <c r="E26" i="8"/>
  <c r="E23" i="8"/>
  <c r="D96" i="6"/>
  <c r="S96" i="6" s="1"/>
  <c r="AD96" i="6" s="1"/>
  <c r="S39" i="6"/>
  <c r="AD39" i="6" s="1"/>
  <c r="T175" i="5"/>
  <c r="U176" i="5"/>
  <c r="L21" i="5"/>
  <c r="V39" i="5" s="1"/>
  <c r="AJ39" i="5" s="1"/>
  <c r="V21" i="5"/>
  <c r="AJ21" i="5" s="1"/>
  <c r="K21" i="5"/>
  <c r="U39" i="5" s="1"/>
  <c r="AH39" i="5" s="1"/>
  <c r="U21" i="5"/>
  <c r="AH21" i="5" s="1"/>
  <c r="J21" i="5"/>
  <c r="T39" i="5" s="1"/>
  <c r="AF39" i="5" s="1"/>
  <c r="T21" i="5"/>
  <c r="AF21" i="5" s="1"/>
  <c r="S21" i="5"/>
  <c r="AD21" i="5" s="1"/>
  <c r="A106" i="8"/>
  <c r="C105" i="8"/>
  <c r="O22" i="3"/>
  <c r="F22" i="3"/>
  <c r="E23" i="3"/>
  <c r="Q23" i="3" s="1"/>
  <c r="E30" i="3"/>
  <c r="D104" i="3"/>
  <c r="O27" i="3"/>
  <c r="D103" i="3"/>
  <c r="O26" i="3"/>
  <c r="D101" i="3"/>
  <c r="O24" i="3"/>
  <c r="D105" i="3"/>
  <c r="O28" i="3"/>
  <c r="D106" i="3"/>
  <c r="O29" i="3"/>
  <c r="C104" i="3"/>
  <c r="A105" i="3"/>
  <c r="D100" i="3"/>
  <c r="D102" i="3"/>
  <c r="O34" i="3"/>
  <c r="G4" i="9" s="1"/>
  <c r="O32" i="3"/>
  <c r="G2" i="9" s="1"/>
  <c r="D99" i="3"/>
  <c r="E29" i="3"/>
  <c r="O16" i="7"/>
  <c r="G13" i="3"/>
  <c r="U13" i="3" s="1"/>
  <c r="G13" i="5"/>
  <c r="G13" i="6"/>
  <c r="I16" i="7"/>
  <c r="D13" i="3"/>
  <c r="O13" i="3" s="1"/>
  <c r="D13" i="6"/>
  <c r="D13" i="5"/>
  <c r="F96" i="5"/>
  <c r="U96" i="5" s="1"/>
  <c r="K16" i="7"/>
  <c r="E13" i="3"/>
  <c r="Q13" i="3" s="1"/>
  <c r="E13" i="6"/>
  <c r="E13" i="5"/>
  <c r="M16" i="7"/>
  <c r="F13" i="3"/>
  <c r="S13" i="3" s="1"/>
  <c r="F13" i="5"/>
  <c r="F13" i="6"/>
  <c r="A43" i="6"/>
  <c r="B44" i="6"/>
  <c r="G96" i="5"/>
  <c r="V96" i="5" s="1"/>
  <c r="E68" i="5"/>
  <c r="E69" i="6"/>
  <c r="T69" i="6" s="1"/>
  <c r="AF69" i="6" s="1"/>
  <c r="F68" i="6"/>
  <c r="U68" i="6" s="1"/>
  <c r="AH68" i="6" s="1"/>
  <c r="F69" i="6"/>
  <c r="U69" i="6" s="1"/>
  <c r="AH69" i="6" s="1"/>
  <c r="G69" i="5"/>
  <c r="V69" i="5" s="1"/>
  <c r="AJ69" i="5" s="1"/>
  <c r="D69" i="5"/>
  <c r="S69" i="5" s="1"/>
  <c r="AD69" i="5" s="1"/>
  <c r="F69" i="5"/>
  <c r="U69" i="5" s="1"/>
  <c r="AH69" i="5" s="1"/>
  <c r="T69" i="5"/>
  <c r="AF69" i="5" s="1"/>
  <c r="E70" i="5"/>
  <c r="T70" i="5" s="1"/>
  <c r="AF70" i="5" s="1"/>
  <c r="G70" i="5"/>
  <c r="V70" i="5" s="1"/>
  <c r="AJ70" i="5" s="1"/>
  <c r="F70" i="5"/>
  <c r="U70" i="5" s="1"/>
  <c r="AH70" i="5" s="1"/>
  <c r="D70" i="5"/>
  <c r="S70" i="5" s="1"/>
  <c r="AD70" i="5" s="1"/>
  <c r="A100" i="5"/>
  <c r="C99" i="5"/>
  <c r="C99" i="6"/>
  <c r="A100" i="6"/>
  <c r="C70" i="6"/>
  <c r="F70" i="6" s="1"/>
  <c r="U70" i="6" s="1"/>
  <c r="AH70" i="6" s="1"/>
  <c r="C71" i="6"/>
  <c r="F71" i="6" s="1"/>
  <c r="U71" i="6" s="1"/>
  <c r="AH71" i="6" s="1"/>
  <c r="C72" i="6"/>
  <c r="F72" i="6" s="1"/>
  <c r="U72" i="6" s="1"/>
  <c r="AH72" i="6" s="1"/>
  <c r="A73" i="6"/>
  <c r="A26" i="6"/>
  <c r="C25" i="6"/>
  <c r="D24" i="5"/>
  <c r="S24" i="5" s="1"/>
  <c r="AD24" i="5" s="1"/>
  <c r="E24" i="5"/>
  <c r="T24" i="5" s="1"/>
  <c r="AF24" i="5" s="1"/>
  <c r="G24" i="5"/>
  <c r="V24" i="5" s="1"/>
  <c r="AJ24" i="5" s="1"/>
  <c r="D23" i="5"/>
  <c r="S23" i="5" s="1"/>
  <c r="AD23" i="5" s="1"/>
  <c r="E23" i="5"/>
  <c r="T23" i="5" s="1"/>
  <c r="AF23" i="5" s="1"/>
  <c r="F23" i="5"/>
  <c r="U23" i="5" s="1"/>
  <c r="AH23" i="5" s="1"/>
  <c r="G23" i="5"/>
  <c r="V23" i="5" s="1"/>
  <c r="AJ23" i="5" s="1"/>
  <c r="U22" i="5"/>
  <c r="AH22" i="5" s="1"/>
  <c r="G22" i="5"/>
  <c r="V22" i="5" s="1"/>
  <c r="AJ22" i="5" s="1"/>
  <c r="D22" i="5"/>
  <c r="E22" i="5"/>
  <c r="T22" i="5" s="1"/>
  <c r="AF22" i="5" s="1"/>
  <c r="B43" i="5"/>
  <c r="A42" i="5"/>
  <c r="C25" i="5"/>
  <c r="G25" i="5" s="1"/>
  <c r="V25" i="5" s="1"/>
  <c r="AJ25" i="5" s="1"/>
  <c r="A26" i="5"/>
  <c r="A72" i="5"/>
  <c r="C71" i="5"/>
  <c r="B127" i="1"/>
  <c r="B128" i="1" s="1"/>
  <c r="A127" i="1"/>
  <c r="A128" i="1" s="1"/>
  <c r="C126" i="1"/>
  <c r="E126" i="1" s="1"/>
  <c r="G123" i="1"/>
  <c r="F123" i="1"/>
  <c r="E123" i="1"/>
  <c r="D123" i="1"/>
  <c r="D124" i="1" s="1"/>
  <c r="H122" i="1"/>
  <c r="H121" i="1"/>
  <c r="H123" i="1" s="1"/>
  <c r="G120" i="1"/>
  <c r="F120" i="1"/>
  <c r="E120" i="1"/>
  <c r="D120" i="1"/>
  <c r="Q72" i="1"/>
  <c r="P72" i="1"/>
  <c r="O72" i="1"/>
  <c r="N72" i="1"/>
  <c r="M72" i="1"/>
  <c r="Q71" i="1"/>
  <c r="Q70" i="1" s="1"/>
  <c r="P70" i="1"/>
  <c r="O70" i="1"/>
  <c r="N70" i="1"/>
  <c r="M70" i="1"/>
  <c r="Q49" i="1"/>
  <c r="Q48" i="1"/>
  <c r="P48" i="1"/>
  <c r="O48" i="1"/>
  <c r="N48" i="1"/>
  <c r="M48" i="1"/>
  <c r="Q27" i="1"/>
  <c r="P26" i="1"/>
  <c r="O26" i="1"/>
  <c r="N26" i="1"/>
  <c r="M26" i="1"/>
  <c r="K75" i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J75" i="1"/>
  <c r="J76" i="1" s="1"/>
  <c r="L74" i="1"/>
  <c r="K53" i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J53" i="1"/>
  <c r="J54" i="1" s="1"/>
  <c r="L52" i="1"/>
  <c r="K31" i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J31" i="1"/>
  <c r="J32" i="1" s="1"/>
  <c r="L30" i="1"/>
  <c r="E72" i="1"/>
  <c r="E74" i="1" s="1"/>
  <c r="F72" i="1"/>
  <c r="F74" i="1" s="1"/>
  <c r="G72" i="1"/>
  <c r="G74" i="1" s="1"/>
  <c r="H72" i="1"/>
  <c r="H74" i="1" s="1"/>
  <c r="D72" i="1"/>
  <c r="B75" i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A75" i="1"/>
  <c r="A76" i="1" s="1"/>
  <c r="C74" i="1"/>
  <c r="H71" i="1"/>
  <c r="H70" i="1" s="1"/>
  <c r="G70" i="1"/>
  <c r="F70" i="1"/>
  <c r="E70" i="1"/>
  <c r="D70" i="1"/>
  <c r="A94" i="1"/>
  <c r="A95" i="1"/>
  <c r="A96" i="1"/>
  <c r="A97" i="1"/>
  <c r="A91" i="1"/>
  <c r="B92" i="1"/>
  <c r="B93" i="1" s="1"/>
  <c r="B94" i="1" s="1"/>
  <c r="B95" i="1" s="1"/>
  <c r="B96" i="1" s="1"/>
  <c r="B97" i="1" s="1"/>
  <c r="B98" i="1" s="1"/>
  <c r="B99" i="1" s="1"/>
  <c r="B100" i="1" s="1"/>
  <c r="B101" i="1" s="1"/>
  <c r="A101" i="1" s="1"/>
  <c r="B53" i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A53" i="1"/>
  <c r="C53" i="1" s="1"/>
  <c r="C52" i="1"/>
  <c r="H49" i="1"/>
  <c r="H48" i="1" s="1"/>
  <c r="G48" i="1"/>
  <c r="F48" i="1"/>
  <c r="E48" i="1"/>
  <c r="D48" i="1"/>
  <c r="H27" i="1"/>
  <c r="H26" i="1" s="1"/>
  <c r="G26" i="1"/>
  <c r="F26" i="1"/>
  <c r="E26" i="1"/>
  <c r="D26" i="1"/>
  <c r="D2" i="1"/>
  <c r="D5" i="1"/>
  <c r="E5" i="1"/>
  <c r="C10" i="1"/>
  <c r="C30" i="1"/>
  <c r="G30" i="1" s="1"/>
  <c r="A31" i="1"/>
  <c r="A32" i="1" s="1"/>
  <c r="A11" i="1"/>
  <c r="A12" i="1" s="1"/>
  <c r="A13" i="1" s="1"/>
  <c r="A14" i="1" s="1"/>
  <c r="A15" i="1" s="1"/>
  <c r="A16" i="1" s="1"/>
  <c r="A17" i="1" s="1"/>
  <c r="A18" i="1" s="1"/>
  <c r="A19" i="1" s="1"/>
  <c r="B31" i="1"/>
  <c r="B32" i="1" s="1"/>
  <c r="B11" i="1"/>
  <c r="B12" i="1" s="1"/>
  <c r="B13" i="1" s="1"/>
  <c r="B14" i="1" s="1"/>
  <c r="B15" i="1" s="1"/>
  <c r="B16" i="1" s="1"/>
  <c r="B17" i="1" s="1"/>
  <c r="B18" i="1" s="1"/>
  <c r="B19" i="1" s="1"/>
  <c r="F16" i="1" s="1"/>
  <c r="D126" i="1" l="1"/>
  <c r="D128" i="1"/>
  <c r="Q29" i="8"/>
  <c r="E106" i="8"/>
  <c r="A93" i="1"/>
  <c r="E32" i="8"/>
  <c r="Q32" i="8" s="1"/>
  <c r="I6" i="9" s="1"/>
  <c r="E99" i="8"/>
  <c r="Q22" i="8"/>
  <c r="Q30" i="8"/>
  <c r="E107" i="8"/>
  <c r="F21" i="3"/>
  <c r="G21" i="3" s="1"/>
  <c r="G27" i="3" s="1"/>
  <c r="E52" i="1"/>
  <c r="F52" i="1"/>
  <c r="G52" i="1"/>
  <c r="H52" i="1"/>
  <c r="A92" i="1"/>
  <c r="E100" i="8"/>
  <c r="Q23" i="8"/>
  <c r="E103" i="8"/>
  <c r="Q26" i="8"/>
  <c r="E34" i="8"/>
  <c r="Q34" i="8" s="1"/>
  <c r="I8" i="9" s="1"/>
  <c r="E104" i="8"/>
  <c r="Q27" i="8"/>
  <c r="A99" i="1"/>
  <c r="F124" i="1"/>
  <c r="E33" i="8"/>
  <c r="Q33" i="8" s="1"/>
  <c r="I7" i="9" s="1"/>
  <c r="E102" i="8"/>
  <c r="Q25" i="8"/>
  <c r="A98" i="1"/>
  <c r="G25" i="6"/>
  <c r="V25" i="6" s="1"/>
  <c r="AJ25" i="6" s="1"/>
  <c r="E25" i="6"/>
  <c r="T25" i="6" s="1"/>
  <c r="AF25" i="6" s="1"/>
  <c r="F25" i="6"/>
  <c r="U25" i="6" s="1"/>
  <c r="AH25" i="6" s="1"/>
  <c r="D25" i="6"/>
  <c r="S25" i="6" s="1"/>
  <c r="AD25" i="6" s="1"/>
  <c r="Q28" i="8"/>
  <c r="E105" i="8"/>
  <c r="E101" i="8"/>
  <c r="Q24" i="8"/>
  <c r="L53" i="1"/>
  <c r="AD22" i="5"/>
  <c r="S22" i="5"/>
  <c r="Q21" i="8"/>
  <c r="E98" i="8"/>
  <c r="D53" i="1"/>
  <c r="F53" i="1"/>
  <c r="H53" i="1"/>
  <c r="G53" i="1"/>
  <c r="U177" i="5"/>
  <c r="T176" i="5"/>
  <c r="AJ96" i="5"/>
  <c r="E96" i="5"/>
  <c r="T96" i="5" s="1"/>
  <c r="T68" i="5"/>
  <c r="AF68" i="5" s="1"/>
  <c r="AH96" i="5"/>
  <c r="D96" i="5"/>
  <c r="S96" i="5" s="1"/>
  <c r="S39" i="5"/>
  <c r="AD39" i="5" s="1"/>
  <c r="A107" i="8"/>
  <c r="C106" i="8"/>
  <c r="G24" i="3"/>
  <c r="U24" i="3" s="1"/>
  <c r="G23" i="3"/>
  <c r="G22" i="3"/>
  <c r="U21" i="3"/>
  <c r="G29" i="3"/>
  <c r="U29" i="3" s="1"/>
  <c r="E106" i="3"/>
  <c r="Q29" i="3"/>
  <c r="S21" i="3"/>
  <c r="S22" i="3"/>
  <c r="E107" i="3"/>
  <c r="Q30" i="3"/>
  <c r="C105" i="3"/>
  <c r="A106" i="3"/>
  <c r="E100" i="3"/>
  <c r="E22" i="3"/>
  <c r="B45" i="6"/>
  <c r="A44" i="6"/>
  <c r="G70" i="6"/>
  <c r="V70" i="6" s="1"/>
  <c r="AJ70" i="6" s="1"/>
  <c r="G71" i="6"/>
  <c r="V71" i="6" s="1"/>
  <c r="AJ71" i="6" s="1"/>
  <c r="G72" i="6"/>
  <c r="V72" i="6" s="1"/>
  <c r="AJ72" i="6" s="1"/>
  <c r="G68" i="6"/>
  <c r="V68" i="6" s="1"/>
  <c r="AJ68" i="6" s="1"/>
  <c r="G69" i="6"/>
  <c r="V69" i="6" s="1"/>
  <c r="AJ69" i="6" s="1"/>
  <c r="D72" i="6"/>
  <c r="S72" i="6" s="1"/>
  <c r="AD72" i="6" s="1"/>
  <c r="E72" i="6"/>
  <c r="T72" i="6" s="1"/>
  <c r="AF72" i="6" s="1"/>
  <c r="D71" i="6"/>
  <c r="S71" i="6" s="1"/>
  <c r="AD71" i="6" s="1"/>
  <c r="E71" i="6"/>
  <c r="T71" i="6" s="1"/>
  <c r="AF71" i="6" s="1"/>
  <c r="D70" i="6"/>
  <c r="S70" i="6" s="1"/>
  <c r="AD70" i="6" s="1"/>
  <c r="E70" i="6"/>
  <c r="T70" i="6" s="1"/>
  <c r="AF70" i="6" s="1"/>
  <c r="E71" i="5"/>
  <c r="T71" i="5" s="1"/>
  <c r="AF71" i="5" s="1"/>
  <c r="G71" i="5"/>
  <c r="V71" i="5" s="1"/>
  <c r="AJ71" i="5" s="1"/>
  <c r="F71" i="5"/>
  <c r="U71" i="5" s="1"/>
  <c r="AH71" i="5" s="1"/>
  <c r="D71" i="5"/>
  <c r="S71" i="5" s="1"/>
  <c r="AD71" i="5" s="1"/>
  <c r="A101" i="6"/>
  <c r="C100" i="6"/>
  <c r="C100" i="5"/>
  <c r="A101" i="5"/>
  <c r="A27" i="6"/>
  <c r="C26" i="6"/>
  <c r="A74" i="6"/>
  <c r="C73" i="6"/>
  <c r="E25" i="5"/>
  <c r="T25" i="5" s="1"/>
  <c r="AF25" i="5" s="1"/>
  <c r="F25" i="5"/>
  <c r="U25" i="5" s="1"/>
  <c r="AH25" i="5" s="1"/>
  <c r="D25" i="5"/>
  <c r="S25" i="5" s="1"/>
  <c r="AD25" i="5" s="1"/>
  <c r="A27" i="5"/>
  <c r="C26" i="5"/>
  <c r="G26" i="5" s="1"/>
  <c r="V26" i="5" s="1"/>
  <c r="AJ26" i="5" s="1"/>
  <c r="A73" i="5"/>
  <c r="C72" i="5"/>
  <c r="B44" i="5"/>
  <c r="A43" i="5"/>
  <c r="C128" i="1"/>
  <c r="E128" i="1" s="1"/>
  <c r="A129" i="1"/>
  <c r="B129" i="1"/>
  <c r="H120" i="1"/>
  <c r="C127" i="1"/>
  <c r="E127" i="1" s="1"/>
  <c r="Q26" i="1"/>
  <c r="L76" i="1"/>
  <c r="J77" i="1"/>
  <c r="J55" i="1"/>
  <c r="L54" i="1"/>
  <c r="L32" i="1"/>
  <c r="J33" i="1"/>
  <c r="L75" i="1"/>
  <c r="L31" i="1"/>
  <c r="D74" i="1"/>
  <c r="D52" i="1"/>
  <c r="H75" i="1"/>
  <c r="E75" i="1"/>
  <c r="E30" i="1"/>
  <c r="D30" i="1"/>
  <c r="A100" i="1"/>
  <c r="C76" i="1"/>
  <c r="G76" i="1" s="1"/>
  <c r="A77" i="1"/>
  <c r="C75" i="1"/>
  <c r="E53" i="1"/>
  <c r="B102" i="1"/>
  <c r="C92" i="1"/>
  <c r="C93" i="1"/>
  <c r="C94" i="1"/>
  <c r="C95" i="1"/>
  <c r="C96" i="1"/>
  <c r="C97" i="1"/>
  <c r="C98" i="1"/>
  <c r="C99" i="1"/>
  <c r="C100" i="1"/>
  <c r="A54" i="1"/>
  <c r="A33" i="1"/>
  <c r="C32" i="1"/>
  <c r="C31" i="1"/>
  <c r="F30" i="1"/>
  <c r="H30" i="1"/>
  <c r="C19" i="1"/>
  <c r="D15" i="1"/>
  <c r="D11" i="1"/>
  <c r="D13" i="1"/>
  <c r="F18" i="1"/>
  <c r="F13" i="1"/>
  <c r="F14" i="1"/>
  <c r="F15" i="1"/>
  <c r="D12" i="1"/>
  <c r="D14" i="1"/>
  <c r="C16" i="1"/>
  <c r="C15" i="1"/>
  <c r="C12" i="1"/>
  <c r="C14" i="1"/>
  <c r="C11" i="1"/>
  <c r="C13" i="1"/>
  <c r="C18" i="1"/>
  <c r="C17" i="1"/>
  <c r="E18" i="1"/>
  <c r="E15" i="1"/>
  <c r="E14" i="1"/>
  <c r="E17" i="1"/>
  <c r="E13" i="1"/>
  <c r="E16" i="1"/>
  <c r="E12" i="1"/>
  <c r="E11" i="1"/>
  <c r="D18" i="1"/>
  <c r="D17" i="1"/>
  <c r="F17" i="1"/>
  <c r="D16" i="1"/>
  <c r="B33" i="1"/>
  <c r="U27" i="3" l="1"/>
  <c r="G124" i="1"/>
  <c r="F126" i="1"/>
  <c r="F128" i="1"/>
  <c r="F127" i="1"/>
  <c r="D127" i="1"/>
  <c r="G26" i="3"/>
  <c r="U26" i="3" s="1"/>
  <c r="G26" i="6"/>
  <c r="V26" i="6" s="1"/>
  <c r="AJ26" i="6" s="1"/>
  <c r="E26" i="6"/>
  <c r="T26" i="6" s="1"/>
  <c r="AF26" i="6" s="1"/>
  <c r="F26" i="6"/>
  <c r="U26" i="6" s="1"/>
  <c r="AH26" i="6" s="1"/>
  <c r="D26" i="6"/>
  <c r="S26" i="6" s="1"/>
  <c r="AD26" i="6" s="1"/>
  <c r="E21" i="3"/>
  <c r="Q21" i="3" s="1"/>
  <c r="G28" i="3"/>
  <c r="U28" i="3" s="1"/>
  <c r="G25" i="3"/>
  <c r="U178" i="5"/>
  <c r="T177" i="5"/>
  <c r="AD96" i="5"/>
  <c r="AF96" i="5"/>
  <c r="C107" i="8"/>
  <c r="A108" i="8"/>
  <c r="U23" i="3"/>
  <c r="U25" i="3"/>
  <c r="U22" i="3"/>
  <c r="E99" i="3"/>
  <c r="Q22" i="3"/>
  <c r="C106" i="3"/>
  <c r="A107" i="3"/>
  <c r="B46" i="6"/>
  <c r="A45" i="6"/>
  <c r="D73" i="6"/>
  <c r="S73" i="6" s="1"/>
  <c r="AD73" i="6" s="1"/>
  <c r="E73" i="6"/>
  <c r="T73" i="6" s="1"/>
  <c r="AF73" i="6" s="1"/>
  <c r="F73" i="6"/>
  <c r="U73" i="6" s="1"/>
  <c r="AH73" i="6" s="1"/>
  <c r="G73" i="6"/>
  <c r="V73" i="6" s="1"/>
  <c r="AJ73" i="6" s="1"/>
  <c r="G72" i="5"/>
  <c r="V72" i="5" s="1"/>
  <c r="AJ72" i="5" s="1"/>
  <c r="F72" i="5"/>
  <c r="U72" i="5" s="1"/>
  <c r="AH72" i="5" s="1"/>
  <c r="E72" i="5"/>
  <c r="T72" i="5" s="1"/>
  <c r="AF72" i="5" s="1"/>
  <c r="D72" i="5"/>
  <c r="S72" i="5" s="1"/>
  <c r="AD72" i="5" s="1"/>
  <c r="A102" i="5"/>
  <c r="C101" i="5"/>
  <c r="C101" i="6"/>
  <c r="A102" i="6"/>
  <c r="C27" i="6"/>
  <c r="A28" i="6"/>
  <c r="C74" i="6"/>
  <c r="A75" i="6"/>
  <c r="F26" i="5"/>
  <c r="U26" i="5" s="1"/>
  <c r="AH26" i="5" s="1"/>
  <c r="D26" i="5"/>
  <c r="S26" i="5" s="1"/>
  <c r="AD26" i="5" s="1"/>
  <c r="E26" i="5"/>
  <c r="T26" i="5" s="1"/>
  <c r="AF26" i="5" s="1"/>
  <c r="A44" i="5"/>
  <c r="B45" i="5"/>
  <c r="C27" i="5"/>
  <c r="G27" i="5" s="1"/>
  <c r="V27" i="5" s="1"/>
  <c r="AJ27" i="5" s="1"/>
  <c r="A28" i="5"/>
  <c r="A74" i="5"/>
  <c r="C73" i="5"/>
  <c r="G75" i="1"/>
  <c r="M75" i="1"/>
  <c r="F76" i="1"/>
  <c r="N76" i="1"/>
  <c r="N75" i="1"/>
  <c r="D76" i="1"/>
  <c r="D75" i="1"/>
  <c r="M76" i="1"/>
  <c r="B130" i="1"/>
  <c r="C129" i="1"/>
  <c r="F129" i="1" s="1"/>
  <c r="A130" i="1"/>
  <c r="J34" i="1"/>
  <c r="L33" i="1"/>
  <c r="J56" i="1"/>
  <c r="L55" i="1"/>
  <c r="J78" i="1"/>
  <c r="L77" i="1"/>
  <c r="B103" i="1"/>
  <c r="A102" i="1"/>
  <c r="F75" i="1"/>
  <c r="E76" i="1"/>
  <c r="H76" i="1"/>
  <c r="D32" i="1"/>
  <c r="E32" i="1"/>
  <c r="A78" i="1"/>
  <c r="C77" i="1"/>
  <c r="D31" i="1"/>
  <c r="E31" i="1"/>
  <c r="C54" i="1"/>
  <c r="A55" i="1"/>
  <c r="D22" i="1"/>
  <c r="G31" i="1"/>
  <c r="H31" i="1"/>
  <c r="F31" i="1"/>
  <c r="G32" i="1"/>
  <c r="H32" i="1"/>
  <c r="F32" i="1"/>
  <c r="A34" i="1"/>
  <c r="C33" i="1"/>
  <c r="F11" i="1"/>
  <c r="F10" i="1" s="1"/>
  <c r="E22" i="1"/>
  <c r="B34" i="1"/>
  <c r="H124" i="1" l="1"/>
  <c r="G128" i="1"/>
  <c r="G126" i="1"/>
  <c r="G129" i="1"/>
  <c r="G127" i="1"/>
  <c r="E129" i="1"/>
  <c r="D129" i="1"/>
  <c r="G33" i="3"/>
  <c r="U33" i="3" s="1"/>
  <c r="M3" i="9" s="1"/>
  <c r="G32" i="3"/>
  <c r="U32" i="3" s="1"/>
  <c r="M2" i="9" s="1"/>
  <c r="F22" i="1"/>
  <c r="G10" i="1"/>
  <c r="F21" i="1"/>
  <c r="G34" i="3"/>
  <c r="U34" i="3" s="1"/>
  <c r="M4" i="9" s="1"/>
  <c r="H54" i="1"/>
  <c r="F54" i="1"/>
  <c r="G54" i="1"/>
  <c r="D27" i="6"/>
  <c r="S27" i="6" s="1"/>
  <c r="AD27" i="6" s="1"/>
  <c r="E27" i="6"/>
  <c r="T27" i="6" s="1"/>
  <c r="AF27" i="6" s="1"/>
  <c r="F27" i="6"/>
  <c r="U27" i="6" s="1"/>
  <c r="AH27" i="6" s="1"/>
  <c r="G27" i="6"/>
  <c r="V27" i="6" s="1"/>
  <c r="AJ27" i="6" s="1"/>
  <c r="U179" i="5"/>
  <c r="T178" i="5"/>
  <c r="A109" i="8"/>
  <c r="C108" i="8"/>
  <c r="C107" i="3"/>
  <c r="A108" i="3"/>
  <c r="B47" i="6"/>
  <c r="A46" i="6"/>
  <c r="D74" i="6"/>
  <c r="S74" i="6" s="1"/>
  <c r="AD74" i="6" s="1"/>
  <c r="E74" i="6"/>
  <c r="T74" i="6" s="1"/>
  <c r="AF74" i="6" s="1"/>
  <c r="F74" i="6"/>
  <c r="U74" i="6" s="1"/>
  <c r="AH74" i="6" s="1"/>
  <c r="G74" i="6"/>
  <c r="V74" i="6" s="1"/>
  <c r="AJ74" i="6" s="1"/>
  <c r="F99" i="3"/>
  <c r="F106" i="3"/>
  <c r="G73" i="5"/>
  <c r="V73" i="5" s="1"/>
  <c r="AJ73" i="5" s="1"/>
  <c r="D73" i="5"/>
  <c r="S73" i="5" s="1"/>
  <c r="AD73" i="5" s="1"/>
  <c r="F73" i="5"/>
  <c r="U73" i="5" s="1"/>
  <c r="AH73" i="5" s="1"/>
  <c r="E73" i="5"/>
  <c r="T73" i="5" s="1"/>
  <c r="AF73" i="5" s="1"/>
  <c r="F100" i="3"/>
  <c r="A103" i="6"/>
  <c r="C102" i="6"/>
  <c r="A103" i="5"/>
  <c r="C102" i="5"/>
  <c r="A76" i="6"/>
  <c r="C75" i="6"/>
  <c r="A29" i="6"/>
  <c r="C28" i="6"/>
  <c r="D27" i="5"/>
  <c r="S27" i="5" s="1"/>
  <c r="AD27" i="5" s="1"/>
  <c r="E27" i="5"/>
  <c r="T27" i="5" s="1"/>
  <c r="AF27" i="5" s="1"/>
  <c r="F27" i="5"/>
  <c r="U27" i="5" s="1"/>
  <c r="AH27" i="5" s="1"/>
  <c r="A75" i="5"/>
  <c r="C74" i="5"/>
  <c r="A45" i="5"/>
  <c r="B46" i="5"/>
  <c r="C28" i="5"/>
  <c r="G28" i="5" s="1"/>
  <c r="V28" i="5" s="1"/>
  <c r="AJ28" i="5" s="1"/>
  <c r="A29" i="5"/>
  <c r="M77" i="1"/>
  <c r="N77" i="1"/>
  <c r="C130" i="1"/>
  <c r="G130" i="1" s="1"/>
  <c r="A131" i="1"/>
  <c r="B131" i="1"/>
  <c r="L78" i="1"/>
  <c r="J79" i="1"/>
  <c r="J57" i="1"/>
  <c r="L56" i="1"/>
  <c r="L34" i="1"/>
  <c r="J35" i="1"/>
  <c r="E77" i="1"/>
  <c r="G77" i="1"/>
  <c r="F77" i="1"/>
  <c r="H77" i="1"/>
  <c r="D77" i="1"/>
  <c r="B104" i="1"/>
  <c r="A103" i="1"/>
  <c r="D33" i="1"/>
  <c r="E33" i="1"/>
  <c r="C78" i="1"/>
  <c r="A79" i="1"/>
  <c r="D54" i="1"/>
  <c r="E54" i="1"/>
  <c r="A56" i="1"/>
  <c r="C55" i="1"/>
  <c r="G33" i="1"/>
  <c r="H33" i="1"/>
  <c r="F33" i="1"/>
  <c r="A35" i="1"/>
  <c r="C34" i="1"/>
  <c r="G23" i="1"/>
  <c r="D21" i="1"/>
  <c r="E21" i="1"/>
  <c r="B35" i="1"/>
  <c r="H127" i="1" l="1"/>
  <c r="H128" i="1"/>
  <c r="H129" i="1"/>
  <c r="H126" i="1"/>
  <c r="H130" i="1"/>
  <c r="H10" i="1"/>
  <c r="G55" i="1"/>
  <c r="F55" i="1"/>
  <c r="H55" i="1"/>
  <c r="F28" i="6"/>
  <c r="U28" i="6" s="1"/>
  <c r="AH28" i="6" s="1"/>
  <c r="D28" i="6"/>
  <c r="S28" i="6" s="1"/>
  <c r="AD28" i="6" s="1"/>
  <c r="G28" i="6"/>
  <c r="V28" i="6" s="1"/>
  <c r="AJ28" i="6" s="1"/>
  <c r="E28" i="6"/>
  <c r="T28" i="6" s="1"/>
  <c r="AF28" i="6" s="1"/>
  <c r="E130" i="1"/>
  <c r="D130" i="1"/>
  <c r="F130" i="1"/>
  <c r="U180" i="5"/>
  <c r="T179" i="5"/>
  <c r="A110" i="8"/>
  <c r="C109" i="8"/>
  <c r="C108" i="3"/>
  <c r="A109" i="3"/>
  <c r="A47" i="6"/>
  <c r="B48" i="6"/>
  <c r="D75" i="6"/>
  <c r="S75" i="6" s="1"/>
  <c r="AD75" i="6" s="1"/>
  <c r="E75" i="6"/>
  <c r="T75" i="6" s="1"/>
  <c r="AF75" i="6" s="1"/>
  <c r="F75" i="6"/>
  <c r="U75" i="6" s="1"/>
  <c r="AH75" i="6" s="1"/>
  <c r="G75" i="6"/>
  <c r="V75" i="6" s="1"/>
  <c r="AJ75" i="6" s="1"/>
  <c r="E74" i="5"/>
  <c r="T74" i="5" s="1"/>
  <c r="AF74" i="5" s="1"/>
  <c r="G74" i="5"/>
  <c r="V74" i="5" s="1"/>
  <c r="AJ74" i="5" s="1"/>
  <c r="F74" i="5"/>
  <c r="U74" i="5" s="1"/>
  <c r="AH74" i="5" s="1"/>
  <c r="D74" i="5"/>
  <c r="S74" i="5" s="1"/>
  <c r="AD74" i="5" s="1"/>
  <c r="A104" i="5"/>
  <c r="C103" i="5"/>
  <c r="C103" i="6"/>
  <c r="A104" i="6"/>
  <c r="C29" i="6"/>
  <c r="A30" i="6"/>
  <c r="C76" i="6"/>
  <c r="A77" i="6"/>
  <c r="E28" i="5"/>
  <c r="T28" i="5" s="1"/>
  <c r="AF28" i="5" s="1"/>
  <c r="F28" i="5"/>
  <c r="U28" i="5" s="1"/>
  <c r="AH28" i="5" s="1"/>
  <c r="D28" i="5"/>
  <c r="S28" i="5" s="1"/>
  <c r="AD28" i="5" s="1"/>
  <c r="B47" i="5"/>
  <c r="A46" i="5"/>
  <c r="A30" i="5"/>
  <c r="C29" i="5"/>
  <c r="A76" i="5"/>
  <c r="C75" i="5"/>
  <c r="N78" i="1"/>
  <c r="M78" i="1"/>
  <c r="B132" i="1"/>
  <c r="A132" i="1"/>
  <c r="C131" i="1"/>
  <c r="J36" i="1"/>
  <c r="L35" i="1"/>
  <c r="L57" i="1"/>
  <c r="J58" i="1"/>
  <c r="J80" i="1"/>
  <c r="L79" i="1"/>
  <c r="H78" i="1"/>
  <c r="E78" i="1"/>
  <c r="D78" i="1"/>
  <c r="G78" i="1"/>
  <c r="F78" i="1"/>
  <c r="B105" i="1"/>
  <c r="A104" i="1"/>
  <c r="D34" i="1"/>
  <c r="E34" i="1"/>
  <c r="E55" i="1"/>
  <c r="D55" i="1"/>
  <c r="A80" i="1"/>
  <c r="C79" i="1"/>
  <c r="C56" i="1"/>
  <c r="A57" i="1"/>
  <c r="F34" i="1"/>
  <c r="H34" i="1"/>
  <c r="G34" i="1"/>
  <c r="A36" i="1"/>
  <c r="C35" i="1"/>
  <c r="G14" i="1"/>
  <c r="G13" i="1"/>
  <c r="G11" i="1"/>
  <c r="G12" i="1"/>
  <c r="G16" i="1"/>
  <c r="G22" i="1" s="1"/>
  <c r="G17" i="1"/>
  <c r="G18" i="1"/>
  <c r="G15" i="1"/>
  <c r="B36" i="1"/>
  <c r="E131" i="1" l="1"/>
  <c r="D131" i="1"/>
  <c r="F131" i="1"/>
  <c r="G131" i="1"/>
  <c r="F56" i="1"/>
  <c r="G56" i="1"/>
  <c r="H56" i="1"/>
  <c r="G29" i="6"/>
  <c r="V29" i="6" s="1"/>
  <c r="AJ29" i="6" s="1"/>
  <c r="E29" i="6"/>
  <c r="T29" i="6" s="1"/>
  <c r="AF29" i="6" s="1"/>
  <c r="F29" i="6"/>
  <c r="U29" i="6" s="1"/>
  <c r="AH29" i="6" s="1"/>
  <c r="D29" i="6"/>
  <c r="S29" i="6" s="1"/>
  <c r="AD29" i="6" s="1"/>
  <c r="H131" i="1"/>
  <c r="T180" i="5"/>
  <c r="U181" i="5"/>
  <c r="A111" i="8"/>
  <c r="C110" i="8"/>
  <c r="C109" i="3"/>
  <c r="A110" i="3"/>
  <c r="B49" i="6"/>
  <c r="A48" i="6"/>
  <c r="D76" i="6"/>
  <c r="S76" i="6" s="1"/>
  <c r="AD76" i="6" s="1"/>
  <c r="E76" i="6"/>
  <c r="T76" i="6" s="1"/>
  <c r="AF76" i="6" s="1"/>
  <c r="F76" i="6"/>
  <c r="U76" i="6" s="1"/>
  <c r="AH76" i="6" s="1"/>
  <c r="G76" i="6"/>
  <c r="V76" i="6" s="1"/>
  <c r="AJ76" i="6" s="1"/>
  <c r="D75" i="5"/>
  <c r="S75" i="5" s="1"/>
  <c r="AD75" i="5" s="1"/>
  <c r="G75" i="5"/>
  <c r="V75" i="5" s="1"/>
  <c r="AJ75" i="5" s="1"/>
  <c r="F75" i="5"/>
  <c r="U75" i="5" s="1"/>
  <c r="AH75" i="5" s="1"/>
  <c r="E75" i="5"/>
  <c r="T75" i="5" s="1"/>
  <c r="AF75" i="5" s="1"/>
  <c r="A105" i="5"/>
  <c r="C104" i="5"/>
  <c r="A105" i="6"/>
  <c r="C104" i="6"/>
  <c r="A31" i="6"/>
  <c r="C30" i="6"/>
  <c r="A78" i="6"/>
  <c r="C77" i="6"/>
  <c r="D29" i="5"/>
  <c r="S29" i="5" s="1"/>
  <c r="AD29" i="5" s="1"/>
  <c r="E29" i="5"/>
  <c r="T29" i="5" s="1"/>
  <c r="AF29" i="5" s="1"/>
  <c r="F29" i="5"/>
  <c r="U29" i="5" s="1"/>
  <c r="AH29" i="5" s="1"/>
  <c r="G29" i="5"/>
  <c r="V29" i="5" s="1"/>
  <c r="AJ29" i="5" s="1"/>
  <c r="C30" i="5"/>
  <c r="G30" i="5" s="1"/>
  <c r="V30" i="5" s="1"/>
  <c r="AJ30" i="5" s="1"/>
  <c r="A31" i="5"/>
  <c r="B48" i="5"/>
  <c r="A47" i="5"/>
  <c r="A77" i="5"/>
  <c r="C76" i="5"/>
  <c r="N79" i="1"/>
  <c r="M79" i="1"/>
  <c r="C132" i="1"/>
  <c r="A133" i="1"/>
  <c r="B133" i="1"/>
  <c r="L80" i="1"/>
  <c r="J81" i="1"/>
  <c r="J59" i="1"/>
  <c r="L58" i="1"/>
  <c r="L36" i="1"/>
  <c r="J37" i="1"/>
  <c r="B106" i="1"/>
  <c r="A105" i="1"/>
  <c r="D79" i="1"/>
  <c r="G79" i="1"/>
  <c r="F79" i="1"/>
  <c r="H79" i="1"/>
  <c r="E79" i="1"/>
  <c r="D56" i="1"/>
  <c r="E56" i="1"/>
  <c r="C80" i="1"/>
  <c r="A81" i="1"/>
  <c r="D35" i="1"/>
  <c r="E35" i="1"/>
  <c r="A58" i="1"/>
  <c r="C57" i="1"/>
  <c r="G35" i="1"/>
  <c r="F35" i="1"/>
  <c r="H35" i="1"/>
  <c r="A37" i="1"/>
  <c r="C36" i="1"/>
  <c r="H23" i="1"/>
  <c r="H12" i="1"/>
  <c r="H18" i="1"/>
  <c r="H13" i="1"/>
  <c r="H16" i="1"/>
  <c r="H14" i="1"/>
  <c r="H17" i="1"/>
  <c r="H15" i="1"/>
  <c r="H11" i="1"/>
  <c r="H22" i="1" s="1"/>
  <c r="B37" i="1"/>
  <c r="G57" i="1" l="1"/>
  <c r="F57" i="1"/>
  <c r="H57" i="1"/>
  <c r="D30" i="6"/>
  <c r="S30" i="6" s="1"/>
  <c r="AD30" i="6" s="1"/>
  <c r="G30" i="6"/>
  <c r="V30" i="6" s="1"/>
  <c r="AJ30" i="6" s="1"/>
  <c r="E30" i="6"/>
  <c r="T30" i="6" s="1"/>
  <c r="AF30" i="6" s="1"/>
  <c r="F30" i="6"/>
  <c r="U30" i="6" s="1"/>
  <c r="AH30" i="6" s="1"/>
  <c r="E132" i="1"/>
  <c r="D132" i="1"/>
  <c r="F132" i="1"/>
  <c r="G132" i="1"/>
  <c r="H132" i="1"/>
  <c r="T181" i="5"/>
  <c r="U182" i="5"/>
  <c r="A112" i="8"/>
  <c r="C111" i="8"/>
  <c r="C110" i="3"/>
  <c r="A111" i="3"/>
  <c r="F25" i="3"/>
  <c r="F26" i="3"/>
  <c r="S26" i="3" s="1"/>
  <c r="F24" i="3"/>
  <c r="F27" i="3"/>
  <c r="F28" i="3"/>
  <c r="S28" i="3" s="1"/>
  <c r="C46" i="6"/>
  <c r="C41" i="6"/>
  <c r="C40" i="6"/>
  <c r="C45" i="6"/>
  <c r="C42" i="6"/>
  <c r="C43" i="6"/>
  <c r="B50" i="6"/>
  <c r="C44" i="6"/>
  <c r="A49" i="6"/>
  <c r="C47" i="6"/>
  <c r="C48" i="6"/>
  <c r="D77" i="6"/>
  <c r="S77" i="6" s="1"/>
  <c r="AD77" i="6" s="1"/>
  <c r="E77" i="6"/>
  <c r="T77" i="6" s="1"/>
  <c r="AF77" i="6" s="1"/>
  <c r="F77" i="6"/>
  <c r="U77" i="6" s="1"/>
  <c r="AH77" i="6" s="1"/>
  <c r="G77" i="6"/>
  <c r="V77" i="6" s="1"/>
  <c r="AJ77" i="6" s="1"/>
  <c r="L21" i="6"/>
  <c r="K21" i="6"/>
  <c r="J21" i="6"/>
  <c r="I22" i="6"/>
  <c r="G76" i="5"/>
  <c r="V76" i="5" s="1"/>
  <c r="AJ76" i="5" s="1"/>
  <c r="F76" i="5"/>
  <c r="U76" i="5" s="1"/>
  <c r="AH76" i="5" s="1"/>
  <c r="E76" i="5"/>
  <c r="T76" i="5" s="1"/>
  <c r="AF76" i="5" s="1"/>
  <c r="D76" i="5"/>
  <c r="S76" i="5" s="1"/>
  <c r="AD76" i="5" s="1"/>
  <c r="A106" i="6"/>
  <c r="C105" i="6"/>
  <c r="C105" i="5"/>
  <c r="A106" i="5"/>
  <c r="A79" i="6"/>
  <c r="C78" i="6"/>
  <c r="C31" i="6"/>
  <c r="A32" i="6"/>
  <c r="F30" i="5"/>
  <c r="U30" i="5" s="1"/>
  <c r="AH30" i="5" s="1"/>
  <c r="D30" i="5"/>
  <c r="S30" i="5" s="1"/>
  <c r="AD30" i="5" s="1"/>
  <c r="E30" i="5"/>
  <c r="T30" i="5" s="1"/>
  <c r="AF30" i="5" s="1"/>
  <c r="B49" i="5"/>
  <c r="A48" i="5"/>
  <c r="C31" i="5"/>
  <c r="A32" i="5"/>
  <c r="C77" i="5"/>
  <c r="A78" i="5"/>
  <c r="M80" i="1"/>
  <c r="N80" i="1"/>
  <c r="B134" i="1"/>
  <c r="A134" i="1"/>
  <c r="C133" i="1"/>
  <c r="J38" i="1"/>
  <c r="L37" i="1"/>
  <c r="J60" i="1"/>
  <c r="L59" i="1"/>
  <c r="J82" i="1"/>
  <c r="L81" i="1"/>
  <c r="H80" i="1"/>
  <c r="E80" i="1"/>
  <c r="G80" i="1"/>
  <c r="D80" i="1"/>
  <c r="F80" i="1"/>
  <c r="B107" i="1"/>
  <c r="A106" i="1"/>
  <c r="D57" i="1"/>
  <c r="E57" i="1"/>
  <c r="A82" i="1"/>
  <c r="C81" i="1"/>
  <c r="D36" i="1"/>
  <c r="E36" i="1"/>
  <c r="C58" i="1"/>
  <c r="A59" i="1"/>
  <c r="F36" i="1"/>
  <c r="G36" i="1"/>
  <c r="H36" i="1"/>
  <c r="A38" i="1"/>
  <c r="C37" i="1"/>
  <c r="B38" i="1"/>
  <c r="S25" i="3" l="1"/>
  <c r="F33" i="3"/>
  <c r="S24" i="3"/>
  <c r="F32" i="3"/>
  <c r="F44" i="5"/>
  <c r="F48" i="5"/>
  <c r="C40" i="5"/>
  <c r="F40" i="5"/>
  <c r="F39" i="5"/>
  <c r="F42" i="5"/>
  <c r="F43" i="5"/>
  <c r="F41" i="5"/>
  <c r="F47" i="5"/>
  <c r="F45" i="5"/>
  <c r="F46" i="5"/>
  <c r="D31" i="6"/>
  <c r="S31" i="6" s="1"/>
  <c r="AD31" i="6" s="1"/>
  <c r="G31" i="6"/>
  <c r="V31" i="6" s="1"/>
  <c r="AJ31" i="6" s="1"/>
  <c r="E31" i="6"/>
  <c r="T31" i="6" s="1"/>
  <c r="AF31" i="6" s="1"/>
  <c r="F31" i="6"/>
  <c r="U31" i="6" s="1"/>
  <c r="AH31" i="6" s="1"/>
  <c r="E133" i="1"/>
  <c r="D133" i="1"/>
  <c r="F133" i="1"/>
  <c r="G133" i="1"/>
  <c r="H133" i="1"/>
  <c r="F58" i="1"/>
  <c r="H58" i="1"/>
  <c r="G58" i="1"/>
  <c r="S27" i="3"/>
  <c r="F34" i="3"/>
  <c r="S34" i="3" s="1"/>
  <c r="K4" i="9" s="1"/>
  <c r="E96" i="6"/>
  <c r="T96" i="6" s="1"/>
  <c r="T39" i="6"/>
  <c r="AF39" i="6" s="1"/>
  <c r="G96" i="6"/>
  <c r="V96" i="6" s="1"/>
  <c r="V39" i="6"/>
  <c r="AJ39" i="6" s="1"/>
  <c r="F96" i="6"/>
  <c r="U96" i="6" s="1"/>
  <c r="AH96" i="6" s="1"/>
  <c r="U39" i="6"/>
  <c r="AH39" i="6" s="1"/>
  <c r="D97" i="6"/>
  <c r="S97" i="6" s="1"/>
  <c r="S40" i="6"/>
  <c r="AD40" i="6" s="1"/>
  <c r="U183" i="5"/>
  <c r="T182" i="5"/>
  <c r="A113" i="8"/>
  <c r="C112" i="8"/>
  <c r="S33" i="3"/>
  <c r="K3" i="9" s="1"/>
  <c r="C111" i="3"/>
  <c r="A112" i="3"/>
  <c r="E28" i="3"/>
  <c r="F105" i="3"/>
  <c r="E24" i="3"/>
  <c r="S32" i="3"/>
  <c r="K2" i="9" s="1"/>
  <c r="F101" i="3"/>
  <c r="E27" i="3"/>
  <c r="E34" i="3" s="1"/>
  <c r="F104" i="3"/>
  <c r="E26" i="3"/>
  <c r="F103" i="3"/>
  <c r="E25" i="3"/>
  <c r="F102" i="3"/>
  <c r="B51" i="6"/>
  <c r="A50" i="6"/>
  <c r="K24" i="5"/>
  <c r="K23" i="5"/>
  <c r="J22" i="5"/>
  <c r="J23" i="5"/>
  <c r="L24" i="5"/>
  <c r="L22" i="5"/>
  <c r="I23" i="5"/>
  <c r="I22" i="5"/>
  <c r="K22" i="5"/>
  <c r="L23" i="5"/>
  <c r="S49" i="6"/>
  <c r="AD49" i="6" s="1"/>
  <c r="U49" i="6"/>
  <c r="AH49" i="6" s="1"/>
  <c r="V49" i="6"/>
  <c r="AJ49" i="6" s="1"/>
  <c r="T49" i="6"/>
  <c r="AF49" i="6" s="1"/>
  <c r="G77" i="5"/>
  <c r="V77" i="5" s="1"/>
  <c r="AJ77" i="5" s="1"/>
  <c r="F77" i="5"/>
  <c r="U77" i="5" s="1"/>
  <c r="AH77" i="5" s="1"/>
  <c r="D77" i="5"/>
  <c r="S77" i="5" s="1"/>
  <c r="AD77" i="5" s="1"/>
  <c r="E77" i="5"/>
  <c r="T77" i="5" s="1"/>
  <c r="AF77" i="5" s="1"/>
  <c r="A107" i="5"/>
  <c r="C106" i="5"/>
  <c r="A107" i="6"/>
  <c r="C106" i="6"/>
  <c r="A33" i="6"/>
  <c r="C32" i="6"/>
  <c r="A80" i="6"/>
  <c r="C79" i="6"/>
  <c r="D31" i="5"/>
  <c r="S31" i="5" s="1"/>
  <c r="AD31" i="5" s="1"/>
  <c r="E31" i="5"/>
  <c r="T31" i="5" s="1"/>
  <c r="AF31" i="5" s="1"/>
  <c r="F31" i="5"/>
  <c r="U31" i="5" s="1"/>
  <c r="AH31" i="5" s="1"/>
  <c r="G31" i="5"/>
  <c r="V31" i="5" s="1"/>
  <c r="AJ31" i="5" s="1"/>
  <c r="A33" i="5"/>
  <c r="C32" i="5"/>
  <c r="A79" i="5"/>
  <c r="C78" i="5"/>
  <c r="A49" i="5"/>
  <c r="C43" i="5"/>
  <c r="C48" i="5"/>
  <c r="C42" i="5"/>
  <c r="C47" i="5"/>
  <c r="C41" i="5"/>
  <c r="C46" i="5"/>
  <c r="C45" i="5"/>
  <c r="B50" i="5"/>
  <c r="C44" i="5"/>
  <c r="M81" i="1"/>
  <c r="N81" i="1"/>
  <c r="C134" i="1"/>
  <c r="A135" i="1"/>
  <c r="A136" i="1" s="1"/>
  <c r="B135" i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L82" i="1"/>
  <c r="J83" i="1"/>
  <c r="J61" i="1"/>
  <c r="L60" i="1"/>
  <c r="L38" i="1"/>
  <c r="J39" i="1"/>
  <c r="H81" i="1"/>
  <c r="F81" i="1"/>
  <c r="E81" i="1"/>
  <c r="G81" i="1"/>
  <c r="D81" i="1"/>
  <c r="B108" i="1"/>
  <c r="A107" i="1"/>
  <c r="E58" i="1"/>
  <c r="D58" i="1"/>
  <c r="C82" i="1"/>
  <c r="A83" i="1"/>
  <c r="E37" i="1"/>
  <c r="D37" i="1"/>
  <c r="A60" i="1"/>
  <c r="C59" i="1"/>
  <c r="F37" i="1"/>
  <c r="H37" i="1"/>
  <c r="G37" i="1"/>
  <c r="A39" i="1"/>
  <c r="A40" i="1" s="1"/>
  <c r="C38" i="1"/>
  <c r="B39" i="1"/>
  <c r="B40" i="1" s="1"/>
  <c r="B41" i="1" s="1"/>
  <c r="B42" i="1" s="1"/>
  <c r="B43" i="1" s="1"/>
  <c r="B44" i="1" s="1"/>
  <c r="F32" i="6" l="1"/>
  <c r="U32" i="6" s="1"/>
  <c r="AH32" i="6" s="1"/>
  <c r="E32" i="6"/>
  <c r="T32" i="6" s="1"/>
  <c r="AF32" i="6" s="1"/>
  <c r="D32" i="6"/>
  <c r="S32" i="6" s="1"/>
  <c r="AD32" i="6" s="1"/>
  <c r="G32" i="6"/>
  <c r="V32" i="6" s="1"/>
  <c r="AJ32" i="6" s="1"/>
  <c r="Q24" i="3"/>
  <c r="E32" i="3"/>
  <c r="Q32" i="3" s="1"/>
  <c r="I2" i="9" s="1"/>
  <c r="C136" i="1"/>
  <c r="A137" i="1"/>
  <c r="E134" i="1"/>
  <c r="D134" i="1"/>
  <c r="F134" i="1"/>
  <c r="G134" i="1"/>
  <c r="H134" i="1"/>
  <c r="G59" i="1"/>
  <c r="F59" i="1"/>
  <c r="H59" i="1"/>
  <c r="Q25" i="3"/>
  <c r="E33" i="3"/>
  <c r="AF96" i="6"/>
  <c r="AJ96" i="6"/>
  <c r="AD97" i="6"/>
  <c r="T183" i="5"/>
  <c r="U184" i="5"/>
  <c r="D98" i="5"/>
  <c r="S98" i="5" s="1"/>
  <c r="AD98" i="5" s="1"/>
  <c r="S41" i="5"/>
  <c r="AD41" i="5" s="1"/>
  <c r="F97" i="5"/>
  <c r="U97" i="5" s="1"/>
  <c r="U40" i="5"/>
  <c r="AH40" i="5" s="1"/>
  <c r="G97" i="5"/>
  <c r="V97" i="5" s="1"/>
  <c r="V40" i="5"/>
  <c r="AJ40" i="5" s="1"/>
  <c r="D97" i="5"/>
  <c r="S97" i="5" s="1"/>
  <c r="S40" i="5"/>
  <c r="AD40" i="5" s="1"/>
  <c r="E97" i="5"/>
  <c r="T97" i="5" s="1"/>
  <c r="T40" i="5"/>
  <c r="AF40" i="5" s="1"/>
  <c r="F98" i="5"/>
  <c r="U98" i="5" s="1"/>
  <c r="U41" i="5"/>
  <c r="AH41" i="5" s="1"/>
  <c r="E98" i="5"/>
  <c r="T98" i="5" s="1"/>
  <c r="T41" i="5"/>
  <c r="AF41" i="5" s="1"/>
  <c r="G99" i="5"/>
  <c r="V99" i="5" s="1"/>
  <c r="AJ99" i="5" s="1"/>
  <c r="V42" i="5"/>
  <c r="AJ42" i="5" s="1"/>
  <c r="F99" i="5"/>
  <c r="U99" i="5" s="1"/>
  <c r="AH99" i="5" s="1"/>
  <c r="U42" i="5"/>
  <c r="AH42" i="5" s="1"/>
  <c r="G98" i="5"/>
  <c r="V98" i="5" s="1"/>
  <c r="V41" i="5"/>
  <c r="AJ41" i="5" s="1"/>
  <c r="A114" i="8"/>
  <c r="C113" i="8"/>
  <c r="E105" i="3"/>
  <c r="Q28" i="3"/>
  <c r="E103" i="3"/>
  <c r="Q26" i="3"/>
  <c r="E104" i="3"/>
  <c r="Q27" i="3"/>
  <c r="C112" i="3"/>
  <c r="A113" i="3"/>
  <c r="Q33" i="3"/>
  <c r="I3" i="9" s="1"/>
  <c r="E102" i="3"/>
  <c r="Q34" i="3"/>
  <c r="I4" i="9" s="1"/>
  <c r="E101" i="3"/>
  <c r="B52" i="6"/>
  <c r="A51" i="6"/>
  <c r="F106" i="6"/>
  <c r="U106" i="6" s="1"/>
  <c r="AH106" i="6" s="1"/>
  <c r="D106" i="6"/>
  <c r="S106" i="6" s="1"/>
  <c r="AD106" i="6" s="1"/>
  <c r="G106" i="6"/>
  <c r="V106" i="6" s="1"/>
  <c r="AJ106" i="6" s="1"/>
  <c r="E106" i="6"/>
  <c r="T106" i="6" s="1"/>
  <c r="AF106" i="6" s="1"/>
  <c r="U50" i="6"/>
  <c r="AH50" i="6" s="1"/>
  <c r="V50" i="6"/>
  <c r="AJ50" i="6" s="1"/>
  <c r="G78" i="5"/>
  <c r="V78" i="5" s="1"/>
  <c r="AJ78" i="5" s="1"/>
  <c r="F78" i="5"/>
  <c r="U78" i="5" s="1"/>
  <c r="AH78" i="5" s="1"/>
  <c r="D78" i="5"/>
  <c r="S78" i="5" s="1"/>
  <c r="AD78" i="5" s="1"/>
  <c r="E78" i="5"/>
  <c r="T78" i="5" s="1"/>
  <c r="AF78" i="5" s="1"/>
  <c r="A108" i="6"/>
  <c r="C107" i="6"/>
  <c r="C107" i="5"/>
  <c r="A108" i="5"/>
  <c r="A81" i="6"/>
  <c r="C80" i="6"/>
  <c r="A34" i="6"/>
  <c r="C33" i="6"/>
  <c r="G32" i="5"/>
  <c r="V32" i="5" s="1"/>
  <c r="AJ32" i="5" s="1"/>
  <c r="D32" i="5"/>
  <c r="S32" i="5" s="1"/>
  <c r="AD32" i="5" s="1"/>
  <c r="E32" i="5"/>
  <c r="T32" i="5" s="1"/>
  <c r="AF32" i="5" s="1"/>
  <c r="F32" i="5"/>
  <c r="U32" i="5" s="1"/>
  <c r="AH32" i="5" s="1"/>
  <c r="A34" i="5"/>
  <c r="C33" i="5"/>
  <c r="A50" i="5"/>
  <c r="B51" i="5"/>
  <c r="C79" i="5"/>
  <c r="A80" i="5"/>
  <c r="C135" i="1"/>
  <c r="J40" i="1"/>
  <c r="L39" i="1"/>
  <c r="J62" i="1"/>
  <c r="L61" i="1"/>
  <c r="J84" i="1"/>
  <c r="L83" i="1"/>
  <c r="D82" i="1"/>
  <c r="H82" i="1"/>
  <c r="E82" i="1"/>
  <c r="F82" i="1"/>
  <c r="G82" i="1"/>
  <c r="B109" i="1"/>
  <c r="A108" i="1"/>
  <c r="E59" i="1"/>
  <c r="D59" i="1"/>
  <c r="A84" i="1"/>
  <c r="C83" i="1"/>
  <c r="A41" i="1"/>
  <c r="C40" i="1"/>
  <c r="D38" i="1"/>
  <c r="E38" i="1"/>
  <c r="C60" i="1"/>
  <c r="A61" i="1"/>
  <c r="G38" i="1"/>
  <c r="H38" i="1"/>
  <c r="F38" i="1"/>
  <c r="C39" i="1"/>
  <c r="A138" i="1" l="1"/>
  <c r="C137" i="1"/>
  <c r="E136" i="1"/>
  <c r="D136" i="1"/>
  <c r="F136" i="1"/>
  <c r="G136" i="1"/>
  <c r="H136" i="1"/>
  <c r="F60" i="1"/>
  <c r="H60" i="1"/>
  <c r="G60" i="1"/>
  <c r="G33" i="6"/>
  <c r="V33" i="6" s="1"/>
  <c r="AJ33" i="6" s="1"/>
  <c r="E33" i="6"/>
  <c r="T33" i="6" s="1"/>
  <c r="AF33" i="6" s="1"/>
  <c r="F33" i="6"/>
  <c r="U33" i="6" s="1"/>
  <c r="AH33" i="6" s="1"/>
  <c r="D33" i="6"/>
  <c r="S33" i="6" s="1"/>
  <c r="AD33" i="6" s="1"/>
  <c r="E135" i="1"/>
  <c r="D135" i="1"/>
  <c r="F135" i="1"/>
  <c r="G135" i="1"/>
  <c r="H135" i="1"/>
  <c r="E107" i="6"/>
  <c r="T107" i="6" s="1"/>
  <c r="AF107" i="6" s="1"/>
  <c r="T50" i="6"/>
  <c r="AF50" i="6" s="1"/>
  <c r="D107" i="6"/>
  <c r="S107" i="6" s="1"/>
  <c r="AD107" i="6" s="1"/>
  <c r="S50" i="6"/>
  <c r="AD50" i="6" s="1"/>
  <c r="U185" i="5"/>
  <c r="T184" i="5"/>
  <c r="AF97" i="5"/>
  <c r="AD97" i="5"/>
  <c r="AF98" i="5"/>
  <c r="AJ97" i="5"/>
  <c r="AH98" i="5"/>
  <c r="AJ98" i="5"/>
  <c r="AH97" i="5"/>
  <c r="A115" i="8"/>
  <c r="C114" i="8"/>
  <c r="C113" i="3"/>
  <c r="A114" i="3"/>
  <c r="A52" i="6"/>
  <c r="B53" i="6"/>
  <c r="G107" i="6"/>
  <c r="V107" i="6" s="1"/>
  <c r="AJ107" i="6" s="1"/>
  <c r="F107" i="6"/>
  <c r="U107" i="6" s="1"/>
  <c r="AH107" i="6" s="1"/>
  <c r="D33" i="5"/>
  <c r="E33" i="5"/>
  <c r="F33" i="5"/>
  <c r="U33" i="5" s="1"/>
  <c r="AH33" i="5" s="1"/>
  <c r="G33" i="5"/>
  <c r="V33" i="5" s="1"/>
  <c r="AJ33" i="5" s="1"/>
  <c r="S51" i="6"/>
  <c r="V51" i="6"/>
  <c r="AJ51" i="6" s="1"/>
  <c r="U51" i="6"/>
  <c r="AH51" i="6" s="1"/>
  <c r="T51" i="6"/>
  <c r="G79" i="5"/>
  <c r="V79" i="5" s="1"/>
  <c r="AJ79" i="5" s="1"/>
  <c r="E79" i="5"/>
  <c r="T79" i="5" s="1"/>
  <c r="AF79" i="5" s="1"/>
  <c r="F79" i="5"/>
  <c r="U79" i="5" s="1"/>
  <c r="AH79" i="5" s="1"/>
  <c r="D79" i="5"/>
  <c r="S79" i="5" s="1"/>
  <c r="AD79" i="5" s="1"/>
  <c r="A109" i="5"/>
  <c r="C108" i="5"/>
  <c r="C108" i="6"/>
  <c r="A109" i="6"/>
  <c r="C81" i="6"/>
  <c r="A82" i="6"/>
  <c r="C34" i="6"/>
  <c r="A35" i="6"/>
  <c r="C35" i="6" s="1"/>
  <c r="B52" i="5"/>
  <c r="A51" i="5"/>
  <c r="C34" i="5"/>
  <c r="A35" i="5"/>
  <c r="C35" i="5" s="1"/>
  <c r="A81" i="5"/>
  <c r="C80" i="5"/>
  <c r="L84" i="1"/>
  <c r="J85" i="1"/>
  <c r="J63" i="1"/>
  <c r="L62" i="1"/>
  <c r="L40" i="1"/>
  <c r="J41" i="1"/>
  <c r="F83" i="1"/>
  <c r="G83" i="1"/>
  <c r="E83" i="1"/>
  <c r="H83" i="1"/>
  <c r="D83" i="1"/>
  <c r="B110" i="1"/>
  <c r="A109" i="1"/>
  <c r="G40" i="1"/>
  <c r="D40" i="1"/>
  <c r="E40" i="1"/>
  <c r="F40" i="1"/>
  <c r="H40" i="1"/>
  <c r="C41" i="1"/>
  <c r="A42" i="1"/>
  <c r="C84" i="1"/>
  <c r="A85" i="1"/>
  <c r="D39" i="1"/>
  <c r="E39" i="1"/>
  <c r="E60" i="1"/>
  <c r="D60" i="1"/>
  <c r="A62" i="1"/>
  <c r="C61" i="1"/>
  <c r="F39" i="1"/>
  <c r="G39" i="1"/>
  <c r="H39" i="1"/>
  <c r="F35" i="6" l="1"/>
  <c r="U35" i="6" s="1"/>
  <c r="AH35" i="6" s="1"/>
  <c r="D35" i="6"/>
  <c r="S35" i="6" s="1"/>
  <c r="AD35" i="6" s="1"/>
  <c r="E35" i="6"/>
  <c r="T35" i="6" s="1"/>
  <c r="AF35" i="6" s="1"/>
  <c r="G35" i="6"/>
  <c r="V35" i="6" s="1"/>
  <c r="AJ35" i="6" s="1"/>
  <c r="G34" i="6"/>
  <c r="V34" i="6" s="1"/>
  <c r="AJ34" i="6" s="1"/>
  <c r="E34" i="6"/>
  <c r="T34" i="6" s="1"/>
  <c r="AF34" i="6" s="1"/>
  <c r="F34" i="6"/>
  <c r="U34" i="6" s="1"/>
  <c r="AH34" i="6" s="1"/>
  <c r="D34" i="6"/>
  <c r="S34" i="6" s="1"/>
  <c r="AD34" i="6" s="1"/>
  <c r="D137" i="1"/>
  <c r="E137" i="1"/>
  <c r="F137" i="1"/>
  <c r="G137" i="1"/>
  <c r="H137" i="1"/>
  <c r="H61" i="1"/>
  <c r="F61" i="1"/>
  <c r="G61" i="1"/>
  <c r="A139" i="1"/>
  <c r="C138" i="1"/>
  <c r="U186" i="5"/>
  <c r="T185" i="5"/>
  <c r="I33" i="5"/>
  <c r="S51" i="5" s="1"/>
  <c r="S33" i="5"/>
  <c r="AD33" i="5" s="1"/>
  <c r="J33" i="5"/>
  <c r="T51" i="5" s="1"/>
  <c r="T33" i="5"/>
  <c r="AF33" i="5" s="1"/>
  <c r="A116" i="8"/>
  <c r="C115" i="8"/>
  <c r="C114" i="3"/>
  <c r="A115" i="3"/>
  <c r="G108" i="6"/>
  <c r="V108" i="6" s="1"/>
  <c r="AJ108" i="6" s="1"/>
  <c r="A53" i="6"/>
  <c r="B54" i="6"/>
  <c r="E108" i="6"/>
  <c r="T108" i="6" s="1"/>
  <c r="AF108" i="6" s="1"/>
  <c r="D108" i="6"/>
  <c r="S108" i="6" s="1"/>
  <c r="AD108" i="6" s="1"/>
  <c r="F108" i="6"/>
  <c r="U108" i="6" s="1"/>
  <c r="AH108" i="6" s="1"/>
  <c r="U52" i="6"/>
  <c r="S52" i="6"/>
  <c r="V52" i="6"/>
  <c r="AJ52" i="6" s="1"/>
  <c r="T52" i="6"/>
  <c r="D34" i="5"/>
  <c r="E34" i="5"/>
  <c r="F34" i="5"/>
  <c r="G34" i="5"/>
  <c r="V34" i="5" s="1"/>
  <c r="AJ34" i="5" s="1"/>
  <c r="T53" i="6"/>
  <c r="S53" i="6"/>
  <c r="V53" i="6"/>
  <c r="U53" i="6"/>
  <c r="F35" i="5"/>
  <c r="D35" i="5"/>
  <c r="E35" i="5"/>
  <c r="G35" i="5"/>
  <c r="G80" i="5"/>
  <c r="V80" i="5" s="1"/>
  <c r="AJ80" i="5" s="1"/>
  <c r="F80" i="5"/>
  <c r="U80" i="5" s="1"/>
  <c r="AH80" i="5" s="1"/>
  <c r="E80" i="5"/>
  <c r="D80" i="5"/>
  <c r="A110" i="6"/>
  <c r="C109" i="6"/>
  <c r="C109" i="5"/>
  <c r="A110" i="5"/>
  <c r="A83" i="6"/>
  <c r="C82" i="6"/>
  <c r="C81" i="5"/>
  <c r="A82" i="5"/>
  <c r="B53" i="5"/>
  <c r="A52" i="5"/>
  <c r="L63" i="1"/>
  <c r="J64" i="1"/>
  <c r="J86" i="1"/>
  <c r="L85" i="1"/>
  <c r="J42" i="1"/>
  <c r="L41" i="1"/>
  <c r="B111" i="1"/>
  <c r="A110" i="1"/>
  <c r="H84" i="1"/>
  <c r="E84" i="1"/>
  <c r="D84" i="1"/>
  <c r="G84" i="1"/>
  <c r="F84" i="1"/>
  <c r="A86" i="1"/>
  <c r="C85" i="1"/>
  <c r="D61" i="1"/>
  <c r="E61" i="1"/>
  <c r="C42" i="1"/>
  <c r="A43" i="1"/>
  <c r="E41" i="1"/>
  <c r="D41" i="1"/>
  <c r="F41" i="1"/>
  <c r="G41" i="1"/>
  <c r="H41" i="1"/>
  <c r="C62" i="1"/>
  <c r="A63" i="1"/>
  <c r="F138" i="1" l="1"/>
  <c r="E138" i="1"/>
  <c r="D138" i="1"/>
  <c r="G138" i="1"/>
  <c r="H138" i="1"/>
  <c r="H62" i="1"/>
  <c r="F62" i="1"/>
  <c r="G62" i="1"/>
  <c r="C139" i="1"/>
  <c r="A140" i="1"/>
  <c r="T186" i="5"/>
  <c r="U187" i="5"/>
  <c r="K34" i="5"/>
  <c r="U52" i="5" s="1"/>
  <c r="U34" i="5"/>
  <c r="AH34" i="5" s="1"/>
  <c r="I35" i="5"/>
  <c r="S53" i="5" s="1"/>
  <c r="S35" i="5"/>
  <c r="AD35" i="5" s="1"/>
  <c r="E108" i="5"/>
  <c r="T108" i="5" s="1"/>
  <c r="AF108" i="5" s="1"/>
  <c r="T80" i="5"/>
  <c r="AF80" i="5" s="1"/>
  <c r="J34" i="5"/>
  <c r="T52" i="5" s="1"/>
  <c r="T34" i="5"/>
  <c r="AF34" i="5" s="1"/>
  <c r="I34" i="5"/>
  <c r="S52" i="5" s="1"/>
  <c r="S34" i="5"/>
  <c r="AD34" i="5" s="1"/>
  <c r="D108" i="5"/>
  <c r="S108" i="5" s="1"/>
  <c r="AD108" i="5" s="1"/>
  <c r="S80" i="5"/>
  <c r="AD80" i="5" s="1"/>
  <c r="L35" i="5"/>
  <c r="V53" i="5" s="1"/>
  <c r="V35" i="5"/>
  <c r="AJ35" i="5" s="1"/>
  <c r="K35" i="5"/>
  <c r="U53" i="5" s="1"/>
  <c r="U35" i="5"/>
  <c r="AH35" i="5" s="1"/>
  <c r="J35" i="5"/>
  <c r="T53" i="5" s="1"/>
  <c r="T35" i="5"/>
  <c r="AF35" i="5" s="1"/>
  <c r="A117" i="8"/>
  <c r="C116" i="8"/>
  <c r="C115" i="3"/>
  <c r="A116" i="3"/>
  <c r="D109" i="6"/>
  <c r="S109" i="6" s="1"/>
  <c r="AD109" i="6" s="1"/>
  <c r="A54" i="6"/>
  <c r="B55" i="6"/>
  <c r="G109" i="6"/>
  <c r="V109" i="6" s="1"/>
  <c r="AJ109" i="6" s="1"/>
  <c r="F109" i="6"/>
  <c r="U109" i="6" s="1"/>
  <c r="AH109" i="6" s="1"/>
  <c r="E109" i="6"/>
  <c r="T109" i="6" s="1"/>
  <c r="AF109" i="6" s="1"/>
  <c r="D110" i="6"/>
  <c r="S110" i="6" s="1"/>
  <c r="AD110" i="6" s="1"/>
  <c r="E110" i="6"/>
  <c r="T110" i="6" s="1"/>
  <c r="AF110" i="6" s="1"/>
  <c r="F110" i="6"/>
  <c r="U110" i="6" s="1"/>
  <c r="AH110" i="6" s="1"/>
  <c r="G110" i="6"/>
  <c r="V110" i="6" s="1"/>
  <c r="AJ110" i="6" s="1"/>
  <c r="G81" i="5"/>
  <c r="V81" i="5" s="1"/>
  <c r="AJ81" i="5" s="1"/>
  <c r="D81" i="5"/>
  <c r="F81" i="5"/>
  <c r="E81" i="5"/>
  <c r="A111" i="5"/>
  <c r="C110" i="5"/>
  <c r="C110" i="6"/>
  <c r="A111" i="6"/>
  <c r="C83" i="6"/>
  <c r="A84" i="6"/>
  <c r="B54" i="5"/>
  <c r="A53" i="5"/>
  <c r="A83" i="5"/>
  <c r="C82" i="5"/>
  <c r="L86" i="1"/>
  <c r="J87" i="1"/>
  <c r="L42" i="1"/>
  <c r="J43" i="1"/>
  <c r="J65" i="1"/>
  <c r="L64" i="1"/>
  <c r="H85" i="1"/>
  <c r="E85" i="1"/>
  <c r="G85" i="1"/>
  <c r="F85" i="1"/>
  <c r="D85" i="1"/>
  <c r="A111" i="1"/>
  <c r="C108" i="1"/>
  <c r="C104" i="1"/>
  <c r="C110" i="1"/>
  <c r="C105" i="1"/>
  <c r="C102" i="1"/>
  <c r="C106" i="1"/>
  <c r="C107" i="1"/>
  <c r="C109" i="1"/>
  <c r="C103" i="1"/>
  <c r="B112" i="1"/>
  <c r="C43" i="1"/>
  <c r="A44" i="1"/>
  <c r="C44" i="1" s="1"/>
  <c r="E62" i="1"/>
  <c r="D62" i="1"/>
  <c r="D42" i="1"/>
  <c r="F42" i="1"/>
  <c r="G42" i="1"/>
  <c r="E42" i="1"/>
  <c r="H42" i="1"/>
  <c r="C86" i="1"/>
  <c r="A87" i="1"/>
  <c r="A64" i="1"/>
  <c r="C63" i="1"/>
  <c r="C140" i="1" l="1"/>
  <c r="A141" i="1"/>
  <c r="G139" i="1"/>
  <c r="E139" i="1"/>
  <c r="F139" i="1"/>
  <c r="H139" i="1"/>
  <c r="G63" i="1"/>
  <c r="F63" i="1"/>
  <c r="H63" i="1"/>
  <c r="T187" i="5"/>
  <c r="U188" i="5"/>
  <c r="E109" i="5"/>
  <c r="T109" i="5" s="1"/>
  <c r="AF109" i="5" s="1"/>
  <c r="T81" i="5"/>
  <c r="AF81" i="5" s="1"/>
  <c r="F109" i="5"/>
  <c r="U109" i="5" s="1"/>
  <c r="AH109" i="5" s="1"/>
  <c r="U81" i="5"/>
  <c r="AH81" i="5" s="1"/>
  <c r="D109" i="5"/>
  <c r="S109" i="5" s="1"/>
  <c r="AD109" i="5" s="1"/>
  <c r="S81" i="5"/>
  <c r="AD81" i="5" s="1"/>
  <c r="A118" i="8"/>
  <c r="C117" i="8"/>
  <c r="C116" i="3"/>
  <c r="A117" i="3"/>
  <c r="B56" i="6"/>
  <c r="A55" i="6"/>
  <c r="D111" i="6"/>
  <c r="S111" i="6" s="1"/>
  <c r="E111" i="6"/>
  <c r="T111" i="6" s="1"/>
  <c r="AF111" i="6" s="1"/>
  <c r="F111" i="6"/>
  <c r="U111" i="6" s="1"/>
  <c r="AH111" i="6" s="1"/>
  <c r="G111" i="6"/>
  <c r="V111" i="6" s="1"/>
  <c r="AJ111" i="6" s="1"/>
  <c r="E82" i="5"/>
  <c r="G82" i="5"/>
  <c r="F82" i="5"/>
  <c r="D82" i="5"/>
  <c r="A112" i="6"/>
  <c r="C111" i="6"/>
  <c r="A112" i="5"/>
  <c r="C111" i="5"/>
  <c r="A85" i="6"/>
  <c r="C84" i="6"/>
  <c r="C83" i="5"/>
  <c r="A84" i="5"/>
  <c r="B55" i="5"/>
  <c r="A54" i="5"/>
  <c r="J44" i="1"/>
  <c r="L44" i="1" s="1"/>
  <c r="L43" i="1"/>
  <c r="J88" i="1"/>
  <c r="L88" i="1" s="1"/>
  <c r="L87" i="1"/>
  <c r="J66" i="1"/>
  <c r="L66" i="1" s="1"/>
  <c r="L65" i="1"/>
  <c r="H86" i="1"/>
  <c r="E86" i="1"/>
  <c r="G86" i="1"/>
  <c r="D86" i="1"/>
  <c r="F86" i="1"/>
  <c r="B113" i="1"/>
  <c r="A112" i="1"/>
  <c r="D44" i="1"/>
  <c r="E44" i="1"/>
  <c r="F44" i="1"/>
  <c r="G44" i="1"/>
  <c r="H44" i="1"/>
  <c r="E43" i="1"/>
  <c r="F43" i="1"/>
  <c r="D43" i="1"/>
  <c r="G43" i="1"/>
  <c r="H43" i="1"/>
  <c r="E63" i="1"/>
  <c r="D63" i="1"/>
  <c r="A88" i="1"/>
  <c r="C88" i="1" s="1"/>
  <c r="C87" i="1"/>
  <c r="C64" i="1"/>
  <c r="A65" i="1"/>
  <c r="F64" i="1" l="1"/>
  <c r="G64" i="1"/>
  <c r="H64" i="1"/>
  <c r="C141" i="1"/>
  <c r="A142" i="1"/>
  <c r="E140" i="1"/>
  <c r="F140" i="1"/>
  <c r="G140" i="1"/>
  <c r="H140" i="1"/>
  <c r="U189" i="5"/>
  <c r="V188" i="5"/>
  <c r="T188" i="5"/>
  <c r="D110" i="5"/>
  <c r="S110" i="5" s="1"/>
  <c r="AD110" i="5" s="1"/>
  <c r="S82" i="5"/>
  <c r="AD82" i="5" s="1"/>
  <c r="F110" i="5"/>
  <c r="U110" i="5" s="1"/>
  <c r="AH110" i="5" s="1"/>
  <c r="U82" i="5"/>
  <c r="AH82" i="5" s="1"/>
  <c r="G110" i="5"/>
  <c r="V110" i="5" s="1"/>
  <c r="AJ110" i="5" s="1"/>
  <c r="V82" i="5"/>
  <c r="AJ82" i="5" s="1"/>
  <c r="E110" i="5"/>
  <c r="T110" i="5" s="1"/>
  <c r="AF110" i="5" s="1"/>
  <c r="T82" i="5"/>
  <c r="AF82" i="5" s="1"/>
  <c r="A119" i="8"/>
  <c r="C118" i="8"/>
  <c r="A118" i="3"/>
  <c r="C117" i="3"/>
  <c r="B57" i="6"/>
  <c r="A56" i="6"/>
  <c r="D112" i="6"/>
  <c r="S112" i="6" s="1"/>
  <c r="E112" i="6"/>
  <c r="T112" i="6" s="1"/>
  <c r="AF112" i="6" s="1"/>
  <c r="F112" i="6"/>
  <c r="U112" i="6" s="1"/>
  <c r="AH112" i="6" s="1"/>
  <c r="G112" i="6"/>
  <c r="V112" i="6" s="1"/>
  <c r="AJ112" i="6" s="1"/>
  <c r="E83" i="5"/>
  <c r="G83" i="5"/>
  <c r="F83" i="5"/>
  <c r="D83" i="5"/>
  <c r="C112" i="5"/>
  <c r="A113" i="5"/>
  <c r="A113" i="6"/>
  <c r="C112" i="6"/>
  <c r="A86" i="6"/>
  <c r="C85" i="6"/>
  <c r="A85" i="5"/>
  <c r="C84" i="5"/>
  <c r="A55" i="5"/>
  <c r="B56" i="5"/>
  <c r="B114" i="1"/>
  <c r="A113" i="1"/>
  <c r="F88" i="1"/>
  <c r="H88" i="1"/>
  <c r="E88" i="1"/>
  <c r="G88" i="1"/>
  <c r="D88" i="1"/>
  <c r="D87" i="1"/>
  <c r="F87" i="1"/>
  <c r="H87" i="1"/>
  <c r="E87" i="1"/>
  <c r="G87" i="1"/>
  <c r="D64" i="1"/>
  <c r="E64" i="1"/>
  <c r="A66" i="1"/>
  <c r="C66" i="1" s="1"/>
  <c r="C65" i="1"/>
  <c r="A143" i="1" l="1"/>
  <c r="C142" i="1"/>
  <c r="F141" i="1"/>
  <c r="G141" i="1"/>
  <c r="H141" i="1"/>
  <c r="H66" i="1"/>
  <c r="F66" i="1"/>
  <c r="G66" i="1"/>
  <c r="F65" i="1"/>
  <c r="G65" i="1"/>
  <c r="H65" i="1"/>
  <c r="T189" i="5"/>
  <c r="U190" i="5"/>
  <c r="V189" i="5"/>
  <c r="F111" i="5"/>
  <c r="U111" i="5" s="1"/>
  <c r="AH111" i="5" s="1"/>
  <c r="U83" i="5"/>
  <c r="AH83" i="5" s="1"/>
  <c r="E111" i="5"/>
  <c r="T111" i="5" s="1"/>
  <c r="AF111" i="5" s="1"/>
  <c r="T83" i="5"/>
  <c r="AF83" i="5" s="1"/>
  <c r="D111" i="5"/>
  <c r="S111" i="5" s="1"/>
  <c r="S83" i="5"/>
  <c r="G111" i="5"/>
  <c r="V111" i="5" s="1"/>
  <c r="AJ111" i="5" s="1"/>
  <c r="V83" i="5"/>
  <c r="AJ83" i="5" s="1"/>
  <c r="A120" i="8"/>
  <c r="C119" i="8"/>
  <c r="A119" i="3"/>
  <c r="C118" i="3"/>
  <c r="B58" i="6"/>
  <c r="A57" i="6"/>
  <c r="D113" i="6"/>
  <c r="S113" i="6" s="1"/>
  <c r="E113" i="6"/>
  <c r="T113" i="6" s="1"/>
  <c r="AF113" i="6" s="1"/>
  <c r="F113" i="6"/>
  <c r="U113" i="6" s="1"/>
  <c r="AH113" i="6" s="1"/>
  <c r="G113" i="6"/>
  <c r="V113" i="6" s="1"/>
  <c r="AJ113" i="6" s="1"/>
  <c r="G84" i="5"/>
  <c r="F84" i="5"/>
  <c r="E84" i="5"/>
  <c r="D84" i="5"/>
  <c r="A114" i="5"/>
  <c r="C113" i="5"/>
  <c r="A114" i="6"/>
  <c r="C113" i="6"/>
  <c r="C86" i="6"/>
  <c r="A87" i="6"/>
  <c r="B57" i="5"/>
  <c r="A56" i="5"/>
  <c r="A86" i="5"/>
  <c r="C85" i="5"/>
  <c r="B115" i="1"/>
  <c r="A114" i="1"/>
  <c r="D66" i="1"/>
  <c r="E66" i="1"/>
  <c r="D65" i="1"/>
  <c r="E65" i="1"/>
  <c r="F142" i="1" l="1"/>
  <c r="G142" i="1"/>
  <c r="H142" i="1"/>
  <c r="C143" i="1"/>
  <c r="A144" i="1"/>
  <c r="U191" i="5"/>
  <c r="V190" i="5"/>
  <c r="T190" i="5"/>
  <c r="D112" i="5"/>
  <c r="S112" i="5" s="1"/>
  <c r="S84" i="5"/>
  <c r="F112" i="5"/>
  <c r="U112" i="5" s="1"/>
  <c r="AH112" i="5" s="1"/>
  <c r="U84" i="5"/>
  <c r="AH84" i="5" s="1"/>
  <c r="E112" i="5"/>
  <c r="T112" i="5" s="1"/>
  <c r="AF112" i="5" s="1"/>
  <c r="T84" i="5"/>
  <c r="AF84" i="5" s="1"/>
  <c r="G112" i="5"/>
  <c r="V112" i="5" s="1"/>
  <c r="AJ112" i="5" s="1"/>
  <c r="V84" i="5"/>
  <c r="AJ84" i="5" s="1"/>
  <c r="A121" i="8"/>
  <c r="C120" i="8"/>
  <c r="A120" i="3"/>
  <c r="C119" i="3"/>
  <c r="A58" i="6"/>
  <c r="B59" i="6"/>
  <c r="D114" i="6"/>
  <c r="S114" i="6" s="1"/>
  <c r="E114" i="6"/>
  <c r="T114" i="6" s="1"/>
  <c r="AF114" i="6" s="1"/>
  <c r="F114" i="6"/>
  <c r="U114" i="6" s="1"/>
  <c r="AH114" i="6" s="1"/>
  <c r="G114" i="6"/>
  <c r="V114" i="6" s="1"/>
  <c r="AJ114" i="6" s="1"/>
  <c r="G85" i="5"/>
  <c r="F85" i="5"/>
  <c r="D85" i="5"/>
  <c r="E85" i="5"/>
  <c r="A115" i="5"/>
  <c r="C114" i="5"/>
  <c r="A115" i="6"/>
  <c r="C114" i="6"/>
  <c r="A88" i="6"/>
  <c r="C87" i="6"/>
  <c r="A87" i="5"/>
  <c r="C86" i="5"/>
  <c r="B58" i="5"/>
  <c r="A57" i="5"/>
  <c r="B116" i="1"/>
  <c r="A115" i="1"/>
  <c r="J26" i="6" l="1"/>
  <c r="K26" i="6"/>
  <c r="L26" i="6"/>
  <c r="K27" i="6"/>
  <c r="K28" i="6"/>
  <c r="J28" i="6"/>
  <c r="J27" i="6"/>
  <c r="L27" i="6"/>
  <c r="L28" i="6"/>
  <c r="K29" i="6"/>
  <c r="L30" i="6"/>
  <c r="L29" i="6"/>
  <c r="C144" i="1"/>
  <c r="A145" i="1"/>
  <c r="G143" i="1"/>
  <c r="F143" i="1"/>
  <c r="H143" i="1"/>
  <c r="U192" i="5"/>
  <c r="V191" i="5"/>
  <c r="T191" i="5"/>
  <c r="D113" i="5"/>
  <c r="S113" i="5" s="1"/>
  <c r="S85" i="5"/>
  <c r="F113" i="5"/>
  <c r="U113" i="5" s="1"/>
  <c r="AH113" i="5" s="1"/>
  <c r="U85" i="5"/>
  <c r="AH85" i="5" s="1"/>
  <c r="E113" i="5"/>
  <c r="T113" i="5" s="1"/>
  <c r="AF113" i="5" s="1"/>
  <c r="T85" i="5"/>
  <c r="AF85" i="5" s="1"/>
  <c r="G113" i="5"/>
  <c r="V113" i="5" s="1"/>
  <c r="AJ113" i="5" s="1"/>
  <c r="V85" i="5"/>
  <c r="AJ85" i="5" s="1"/>
  <c r="A122" i="8"/>
  <c r="C122" i="8" s="1"/>
  <c r="C121" i="8"/>
  <c r="C120" i="3"/>
  <c r="A121" i="3"/>
  <c r="C57" i="6"/>
  <c r="C51" i="6"/>
  <c r="C56" i="6"/>
  <c r="C52" i="6"/>
  <c r="C50" i="6"/>
  <c r="B60" i="6"/>
  <c r="C55" i="6"/>
  <c r="A59" i="6"/>
  <c r="C53" i="6"/>
  <c r="C54" i="6"/>
  <c r="C58" i="6"/>
  <c r="I24" i="6"/>
  <c r="J22" i="6"/>
  <c r="I23" i="6"/>
  <c r="J23" i="6"/>
  <c r="K22" i="6"/>
  <c r="K23" i="6"/>
  <c r="L22" i="6"/>
  <c r="L23" i="6"/>
  <c r="I25" i="6"/>
  <c r="D115" i="6"/>
  <c r="S115" i="6" s="1"/>
  <c r="E115" i="6"/>
  <c r="T115" i="6" s="1"/>
  <c r="F115" i="6"/>
  <c r="U115" i="6" s="1"/>
  <c r="AH115" i="6" s="1"/>
  <c r="G115" i="6"/>
  <c r="V115" i="6" s="1"/>
  <c r="AJ115" i="6" s="1"/>
  <c r="E86" i="5"/>
  <c r="G86" i="5"/>
  <c r="F86" i="5"/>
  <c r="D86" i="5"/>
  <c r="C115" i="6"/>
  <c r="A116" i="6"/>
  <c r="A116" i="5"/>
  <c r="C115" i="5"/>
  <c r="A89" i="6"/>
  <c r="C88" i="6"/>
  <c r="B59" i="5"/>
  <c r="A58" i="5"/>
  <c r="A88" i="5"/>
  <c r="C87" i="5"/>
  <c r="C112" i="1"/>
  <c r="C113" i="1"/>
  <c r="C114" i="1"/>
  <c r="C115" i="1"/>
  <c r="U47" i="6" l="1"/>
  <c r="AH47" i="6" s="1"/>
  <c r="F104" i="6"/>
  <c r="U104" i="6" s="1"/>
  <c r="AH104" i="6" s="1"/>
  <c r="V46" i="6"/>
  <c r="AJ46" i="6" s="1"/>
  <c r="G103" i="6"/>
  <c r="V103" i="6" s="1"/>
  <c r="AJ103" i="6" s="1"/>
  <c r="V47" i="6"/>
  <c r="AJ47" i="6" s="1"/>
  <c r="G104" i="6"/>
  <c r="V104" i="6" s="1"/>
  <c r="AJ104" i="6" s="1"/>
  <c r="V45" i="6"/>
  <c r="AJ45" i="6" s="1"/>
  <c r="G102" i="6"/>
  <c r="V102" i="6" s="1"/>
  <c r="T45" i="6"/>
  <c r="AF45" i="6" s="1"/>
  <c r="E102" i="6"/>
  <c r="T102" i="6" s="1"/>
  <c r="T46" i="6"/>
  <c r="AF46" i="6" s="1"/>
  <c r="E103" i="6"/>
  <c r="T103" i="6" s="1"/>
  <c r="AF103" i="6" s="1"/>
  <c r="V48" i="6"/>
  <c r="AJ48" i="6" s="1"/>
  <c r="G105" i="6"/>
  <c r="V105" i="6" s="1"/>
  <c r="AJ105" i="6" s="1"/>
  <c r="U46" i="6"/>
  <c r="AH46" i="6" s="1"/>
  <c r="F103" i="6"/>
  <c r="U103" i="6" s="1"/>
  <c r="AH103" i="6" s="1"/>
  <c r="U45" i="6"/>
  <c r="AH45" i="6" s="1"/>
  <c r="F102" i="6"/>
  <c r="U102" i="6" s="1"/>
  <c r="V44" i="6"/>
  <c r="AJ44" i="6" s="1"/>
  <c r="G101" i="6"/>
  <c r="V101" i="6" s="1"/>
  <c r="AJ101" i="6" s="1"/>
  <c r="C145" i="1"/>
  <c r="A146" i="1"/>
  <c r="U44" i="6"/>
  <c r="AH44" i="6" s="1"/>
  <c r="F101" i="6"/>
  <c r="U101" i="6" s="1"/>
  <c r="AH101" i="6" s="1"/>
  <c r="F49" i="5"/>
  <c r="F50" i="5"/>
  <c r="F52" i="5"/>
  <c r="F54" i="5"/>
  <c r="F56" i="5"/>
  <c r="F55" i="5"/>
  <c r="F53" i="5"/>
  <c r="F51" i="5"/>
  <c r="F58" i="5"/>
  <c r="F57" i="5"/>
  <c r="F144" i="1"/>
  <c r="G144" i="1"/>
  <c r="H144" i="1"/>
  <c r="T44" i="6"/>
  <c r="AF44" i="6" s="1"/>
  <c r="E101" i="6"/>
  <c r="T101" i="6" s="1"/>
  <c r="AF101" i="6" s="1"/>
  <c r="E98" i="6"/>
  <c r="T98" i="6" s="1"/>
  <c r="AF98" i="6" s="1"/>
  <c r="T41" i="6"/>
  <c r="AF41" i="6" s="1"/>
  <c r="F98" i="6"/>
  <c r="U98" i="6" s="1"/>
  <c r="AH98" i="6" s="1"/>
  <c r="U41" i="6"/>
  <c r="AH41" i="6" s="1"/>
  <c r="F97" i="6"/>
  <c r="U97" i="6" s="1"/>
  <c r="U40" i="6"/>
  <c r="AH40" i="6" s="1"/>
  <c r="E97" i="6"/>
  <c r="T97" i="6" s="1"/>
  <c r="T40" i="6"/>
  <c r="AF40" i="6" s="1"/>
  <c r="G98" i="6"/>
  <c r="V98" i="6" s="1"/>
  <c r="AJ98" i="6" s="1"/>
  <c r="V41" i="6"/>
  <c r="AJ41" i="6" s="1"/>
  <c r="G97" i="6"/>
  <c r="V97" i="6" s="1"/>
  <c r="V40" i="6"/>
  <c r="AJ40" i="6" s="1"/>
  <c r="D98" i="6"/>
  <c r="S98" i="6" s="1"/>
  <c r="S41" i="6"/>
  <c r="AD41" i="6" s="1"/>
  <c r="D99" i="6"/>
  <c r="S99" i="6" s="1"/>
  <c r="AD99" i="6" s="1"/>
  <c r="S42" i="6"/>
  <c r="AD42" i="6" s="1"/>
  <c r="D100" i="6"/>
  <c r="S100" i="6" s="1"/>
  <c r="S43" i="6"/>
  <c r="AD43" i="6" s="1"/>
  <c r="F114" i="5"/>
  <c r="U114" i="5" s="1"/>
  <c r="AH114" i="5" s="1"/>
  <c r="U86" i="5"/>
  <c r="AH86" i="5" s="1"/>
  <c r="D114" i="5"/>
  <c r="S114" i="5" s="1"/>
  <c r="S86" i="5"/>
  <c r="E114" i="5"/>
  <c r="T114" i="5" s="1"/>
  <c r="AF114" i="5" s="1"/>
  <c r="T86" i="5"/>
  <c r="AF86" i="5" s="1"/>
  <c r="G114" i="5"/>
  <c r="V114" i="5" s="1"/>
  <c r="AJ114" i="5" s="1"/>
  <c r="V86" i="5"/>
  <c r="AJ86" i="5" s="1"/>
  <c r="C121" i="3"/>
  <c r="A122" i="3"/>
  <c r="C122" i="3" s="1"/>
  <c r="B61" i="6"/>
  <c r="A60" i="6"/>
  <c r="C50" i="5"/>
  <c r="I24" i="5"/>
  <c r="J24" i="5"/>
  <c r="L25" i="5"/>
  <c r="K25" i="5"/>
  <c r="I25" i="5"/>
  <c r="J25" i="5"/>
  <c r="K26" i="5"/>
  <c r="J26" i="5"/>
  <c r="L27" i="5"/>
  <c r="I26" i="5"/>
  <c r="L28" i="5"/>
  <c r="K27" i="5"/>
  <c r="J27" i="5"/>
  <c r="I27" i="5"/>
  <c r="J28" i="5"/>
  <c r="K28" i="5"/>
  <c r="I28" i="5"/>
  <c r="L29" i="5"/>
  <c r="L30" i="5"/>
  <c r="K29" i="5"/>
  <c r="D116" i="6"/>
  <c r="S116" i="6" s="1"/>
  <c r="E116" i="6"/>
  <c r="T116" i="6" s="1"/>
  <c r="F116" i="6"/>
  <c r="U116" i="6" s="1"/>
  <c r="G116" i="6"/>
  <c r="V116" i="6" s="1"/>
  <c r="AJ116" i="6" s="1"/>
  <c r="E87" i="5"/>
  <c r="G87" i="5"/>
  <c r="F87" i="5"/>
  <c r="D87" i="5"/>
  <c r="A117" i="5"/>
  <c r="C116" i="5"/>
  <c r="A117" i="6"/>
  <c r="C116" i="6"/>
  <c r="C89" i="6"/>
  <c r="A90" i="6"/>
  <c r="A89" i="5"/>
  <c r="C88" i="5"/>
  <c r="B60" i="5"/>
  <c r="C54" i="5"/>
  <c r="A59" i="5"/>
  <c r="C53" i="5"/>
  <c r="C58" i="5"/>
  <c r="C52" i="5"/>
  <c r="C57" i="5"/>
  <c r="C51" i="5"/>
  <c r="C56" i="5"/>
  <c r="C55" i="5"/>
  <c r="C146" i="1" l="1"/>
  <c r="A147" i="1"/>
  <c r="AF102" i="6"/>
  <c r="G145" i="1"/>
  <c r="H145" i="1"/>
  <c r="AJ102" i="6"/>
  <c r="V121" i="6"/>
  <c r="AH102" i="6"/>
  <c r="AJ97" i="6"/>
  <c r="AF97" i="6"/>
  <c r="AH97" i="6"/>
  <c r="AD100" i="6"/>
  <c r="AD98" i="6"/>
  <c r="G104" i="5"/>
  <c r="V104" i="5" s="1"/>
  <c r="AJ104" i="5" s="1"/>
  <c r="V47" i="5"/>
  <c r="AJ47" i="5" s="1"/>
  <c r="D102" i="5"/>
  <c r="S102" i="5" s="1"/>
  <c r="S45" i="5"/>
  <c r="AD45" i="5" s="1"/>
  <c r="D103" i="5"/>
  <c r="S103" i="5" s="1"/>
  <c r="AD103" i="5" s="1"/>
  <c r="S46" i="5"/>
  <c r="AD46" i="5" s="1"/>
  <c r="G103" i="5"/>
  <c r="V103" i="5" s="1"/>
  <c r="AJ103" i="5" s="1"/>
  <c r="V46" i="5"/>
  <c r="AJ46" i="5" s="1"/>
  <c r="F103" i="5"/>
  <c r="U103" i="5" s="1"/>
  <c r="AH103" i="5" s="1"/>
  <c r="U46" i="5"/>
  <c r="AH46" i="5" s="1"/>
  <c r="F115" i="5"/>
  <c r="U115" i="5" s="1"/>
  <c r="AH115" i="5" s="1"/>
  <c r="U87" i="5"/>
  <c r="AH87" i="5" s="1"/>
  <c r="D99" i="5"/>
  <c r="S99" i="5" s="1"/>
  <c r="S42" i="5"/>
  <c r="AD42" i="5" s="1"/>
  <c r="G115" i="5"/>
  <c r="V115" i="5" s="1"/>
  <c r="AJ115" i="5" s="1"/>
  <c r="V87" i="5"/>
  <c r="AJ87" i="5" s="1"/>
  <c r="G100" i="5"/>
  <c r="V100" i="5" s="1"/>
  <c r="V43" i="5"/>
  <c r="AJ43" i="5" s="1"/>
  <c r="E102" i="5"/>
  <c r="T102" i="5" s="1"/>
  <c r="T45" i="5"/>
  <c r="AF45" i="5" s="1"/>
  <c r="G102" i="5"/>
  <c r="V102" i="5" s="1"/>
  <c r="V45" i="5"/>
  <c r="AJ45" i="5" s="1"/>
  <c r="E100" i="5"/>
  <c r="T100" i="5" s="1"/>
  <c r="T43" i="5"/>
  <c r="AF43" i="5" s="1"/>
  <c r="E103" i="5"/>
  <c r="T103" i="5" s="1"/>
  <c r="AF103" i="5" s="1"/>
  <c r="T46" i="5"/>
  <c r="AF46" i="5" s="1"/>
  <c r="D101" i="5"/>
  <c r="S101" i="5" s="1"/>
  <c r="AD101" i="5" s="1"/>
  <c r="S44" i="5"/>
  <c r="AD44" i="5" s="1"/>
  <c r="F101" i="5"/>
  <c r="U101" i="5" s="1"/>
  <c r="AH101" i="5" s="1"/>
  <c r="U44" i="5"/>
  <c r="AH44" i="5" s="1"/>
  <c r="D100" i="5"/>
  <c r="S100" i="5" s="1"/>
  <c r="S43" i="5"/>
  <c r="AD43" i="5" s="1"/>
  <c r="F102" i="5"/>
  <c r="U102" i="5" s="1"/>
  <c r="U45" i="5"/>
  <c r="AH45" i="5" s="1"/>
  <c r="E115" i="5"/>
  <c r="T115" i="5" s="1"/>
  <c r="T87" i="5"/>
  <c r="F104" i="5"/>
  <c r="U104" i="5" s="1"/>
  <c r="AH104" i="5" s="1"/>
  <c r="U47" i="5"/>
  <c r="AH47" i="5" s="1"/>
  <c r="G101" i="5"/>
  <c r="V101" i="5" s="1"/>
  <c r="AJ101" i="5" s="1"/>
  <c r="V44" i="5"/>
  <c r="AJ44" i="5" s="1"/>
  <c r="E99" i="5"/>
  <c r="T99" i="5" s="1"/>
  <c r="T42" i="5"/>
  <c r="AF42" i="5" s="1"/>
  <c r="D115" i="5"/>
  <c r="S115" i="5" s="1"/>
  <c r="S87" i="5"/>
  <c r="E101" i="5"/>
  <c r="T101" i="5" s="1"/>
  <c r="AF101" i="5" s="1"/>
  <c r="T44" i="5"/>
  <c r="AF44" i="5" s="1"/>
  <c r="G105" i="5"/>
  <c r="V105" i="5" s="1"/>
  <c r="AJ105" i="5" s="1"/>
  <c r="V48" i="5"/>
  <c r="AJ48" i="5" s="1"/>
  <c r="F100" i="5"/>
  <c r="U100" i="5" s="1"/>
  <c r="U43" i="5"/>
  <c r="AH43" i="5" s="1"/>
  <c r="B62" i="6"/>
  <c r="A61" i="6"/>
  <c r="D117" i="6"/>
  <c r="S117" i="6" s="1"/>
  <c r="E117" i="6"/>
  <c r="T117" i="6" s="1"/>
  <c r="F117" i="6"/>
  <c r="U117" i="6" s="1"/>
  <c r="G117" i="6"/>
  <c r="V117" i="6" s="1"/>
  <c r="AJ117" i="6" s="1"/>
  <c r="G88" i="5"/>
  <c r="F88" i="5"/>
  <c r="E88" i="5"/>
  <c r="D88" i="5"/>
  <c r="A118" i="5"/>
  <c r="C117" i="5"/>
  <c r="A118" i="6"/>
  <c r="C117" i="6"/>
  <c r="A91" i="6"/>
  <c r="C90" i="6"/>
  <c r="A60" i="5"/>
  <c r="B61" i="5"/>
  <c r="A90" i="5"/>
  <c r="C89" i="5"/>
  <c r="AJ102" i="5" l="1"/>
  <c r="V121" i="5"/>
  <c r="H146" i="1"/>
  <c r="G146" i="1"/>
  <c r="AD102" i="5"/>
  <c r="AH102" i="5"/>
  <c r="V120" i="5"/>
  <c r="AJ120" i="5" s="1"/>
  <c r="M11" i="9" s="1"/>
  <c r="V119" i="5"/>
  <c r="AJ119" i="5" s="1"/>
  <c r="M10" i="9" s="1"/>
  <c r="AF102" i="5"/>
  <c r="C147" i="1"/>
  <c r="A148" i="1"/>
  <c r="F116" i="5"/>
  <c r="U116" i="5" s="1"/>
  <c r="U88" i="5"/>
  <c r="AF99" i="5"/>
  <c r="AF100" i="5"/>
  <c r="AD99" i="5"/>
  <c r="E116" i="5"/>
  <c r="T116" i="5" s="1"/>
  <c r="T88" i="5"/>
  <c r="G116" i="5"/>
  <c r="V116" i="5" s="1"/>
  <c r="AJ116" i="5" s="1"/>
  <c r="V88" i="5"/>
  <c r="AJ88" i="5" s="1"/>
  <c r="AD100" i="5"/>
  <c r="D116" i="5"/>
  <c r="S116" i="5" s="1"/>
  <c r="S88" i="5"/>
  <c r="AH100" i="5"/>
  <c r="AJ100" i="5"/>
  <c r="AJ121" i="5"/>
  <c r="M12" i="9" s="1"/>
  <c r="B63" i="6"/>
  <c r="A62" i="6"/>
  <c r="D118" i="6"/>
  <c r="S118" i="6" s="1"/>
  <c r="E118" i="6"/>
  <c r="T118" i="6" s="1"/>
  <c r="F118" i="6"/>
  <c r="U118" i="6" s="1"/>
  <c r="G118" i="6"/>
  <c r="V118" i="6" s="1"/>
  <c r="AJ118" i="6" s="1"/>
  <c r="G89" i="5"/>
  <c r="D89" i="5"/>
  <c r="F89" i="5"/>
  <c r="E89" i="5"/>
  <c r="C118" i="5"/>
  <c r="A119" i="5"/>
  <c r="A119" i="6"/>
  <c r="C118" i="6"/>
  <c r="A92" i="6"/>
  <c r="C92" i="6" s="1"/>
  <c r="C91" i="6"/>
  <c r="A91" i="5"/>
  <c r="C90" i="5"/>
  <c r="A61" i="5"/>
  <c r="B62" i="5"/>
  <c r="C148" i="1" l="1"/>
  <c r="H148" i="1" s="1"/>
  <c r="A149" i="1"/>
  <c r="G147" i="1"/>
  <c r="H147" i="1"/>
  <c r="E117" i="5"/>
  <c r="T117" i="5" s="1"/>
  <c r="T89" i="5"/>
  <c r="F117" i="5"/>
  <c r="U117" i="5" s="1"/>
  <c r="U89" i="5"/>
  <c r="D117" i="5"/>
  <c r="S117" i="5" s="1"/>
  <c r="S89" i="5"/>
  <c r="G117" i="5"/>
  <c r="V117" i="5" s="1"/>
  <c r="AJ117" i="5" s="1"/>
  <c r="V89" i="5"/>
  <c r="AJ89" i="5" s="1"/>
  <c r="B64" i="6"/>
  <c r="A63" i="6"/>
  <c r="D119" i="6"/>
  <c r="E119" i="6"/>
  <c r="F119" i="6"/>
  <c r="G119" i="6"/>
  <c r="D120" i="6"/>
  <c r="E120" i="6"/>
  <c r="F120" i="6"/>
  <c r="G120" i="6"/>
  <c r="E90" i="5"/>
  <c r="G90" i="5"/>
  <c r="F90" i="5"/>
  <c r="D90" i="5"/>
  <c r="A120" i="5"/>
  <c r="C120" i="5" s="1"/>
  <c r="C119" i="5"/>
  <c r="A120" i="6"/>
  <c r="C120" i="6" s="1"/>
  <c r="C119" i="6"/>
  <c r="B63" i="5"/>
  <c r="A62" i="5"/>
  <c r="A92" i="5"/>
  <c r="C92" i="5" s="1"/>
  <c r="C91" i="5"/>
  <c r="A150" i="1" l="1"/>
  <c r="C150" i="1" s="1"/>
  <c r="H150" i="1" s="1"/>
  <c r="C149" i="1"/>
  <c r="H149" i="1" s="1"/>
  <c r="I29" i="6"/>
  <c r="J29" i="6"/>
  <c r="I30" i="6"/>
  <c r="J30" i="6"/>
  <c r="K30" i="6"/>
  <c r="D118" i="5"/>
  <c r="S118" i="5" s="1"/>
  <c r="S90" i="5"/>
  <c r="G118" i="5"/>
  <c r="V118" i="5" s="1"/>
  <c r="AJ118" i="5" s="1"/>
  <c r="V90" i="5"/>
  <c r="AJ90" i="5" s="1"/>
  <c r="F118" i="5"/>
  <c r="U118" i="5" s="1"/>
  <c r="U90" i="5"/>
  <c r="E118" i="5"/>
  <c r="T118" i="5" s="1"/>
  <c r="T90" i="5"/>
  <c r="C63" i="6"/>
  <c r="C62" i="6"/>
  <c r="C61" i="6"/>
  <c r="C60" i="6"/>
  <c r="K24" i="6"/>
  <c r="L24" i="6"/>
  <c r="J24" i="6"/>
  <c r="L25" i="6"/>
  <c r="J25" i="6"/>
  <c r="K25" i="6"/>
  <c r="I26" i="6"/>
  <c r="I27" i="6"/>
  <c r="I28" i="6"/>
  <c r="G91" i="5"/>
  <c r="G119" i="5" s="1"/>
  <c r="F91" i="5"/>
  <c r="F119" i="5" s="1"/>
  <c r="E91" i="5"/>
  <c r="E119" i="5" s="1"/>
  <c r="D91" i="5"/>
  <c r="D119" i="5" s="1"/>
  <c r="G92" i="5"/>
  <c r="G120" i="5" s="1"/>
  <c r="F92" i="5"/>
  <c r="F120" i="5" s="1"/>
  <c r="E92" i="5"/>
  <c r="E120" i="5" s="1"/>
  <c r="D92" i="5"/>
  <c r="D120" i="5" s="1"/>
  <c r="B64" i="5"/>
  <c r="A63" i="5"/>
  <c r="U48" i="6" l="1"/>
  <c r="AH48" i="6" s="1"/>
  <c r="F105" i="6"/>
  <c r="U105" i="6" s="1"/>
  <c r="T48" i="6"/>
  <c r="AF48" i="6" s="1"/>
  <c r="E105" i="6"/>
  <c r="T105" i="6" s="1"/>
  <c r="AF105" i="6" s="1"/>
  <c r="D105" i="6"/>
  <c r="S105" i="6" s="1"/>
  <c r="AD105" i="6" s="1"/>
  <c r="S48" i="6"/>
  <c r="AD48" i="6" s="1"/>
  <c r="E104" i="6"/>
  <c r="T104" i="6" s="1"/>
  <c r="T47" i="6"/>
  <c r="AF47" i="6" s="1"/>
  <c r="S47" i="6"/>
  <c r="AD47" i="6" s="1"/>
  <c r="D104" i="6"/>
  <c r="S104" i="6" s="1"/>
  <c r="AD104" i="6" s="1"/>
  <c r="F60" i="5"/>
  <c r="F62" i="5"/>
  <c r="F61" i="5"/>
  <c r="F63" i="5"/>
  <c r="F59" i="5"/>
  <c r="G100" i="6"/>
  <c r="V100" i="6" s="1"/>
  <c r="V43" i="6"/>
  <c r="AJ43" i="6" s="1"/>
  <c r="G99" i="6"/>
  <c r="V99" i="6" s="1"/>
  <c r="V42" i="6"/>
  <c r="AJ42" i="6" s="1"/>
  <c r="E99" i="6"/>
  <c r="T99" i="6" s="1"/>
  <c r="T42" i="6"/>
  <c r="AF42" i="6" s="1"/>
  <c r="F99" i="6"/>
  <c r="U99" i="6" s="1"/>
  <c r="U42" i="6"/>
  <c r="AH42" i="6" s="1"/>
  <c r="F100" i="6"/>
  <c r="U100" i="6" s="1"/>
  <c r="U43" i="6"/>
  <c r="AH43" i="6" s="1"/>
  <c r="E100" i="6"/>
  <c r="T100" i="6" s="1"/>
  <c r="T43" i="6"/>
  <c r="AF43" i="6" s="1"/>
  <c r="D102" i="6"/>
  <c r="S102" i="6" s="1"/>
  <c r="S45" i="6"/>
  <c r="AD45" i="6" s="1"/>
  <c r="D103" i="6"/>
  <c r="S103" i="6" s="1"/>
  <c r="AD103" i="6" s="1"/>
  <c r="S46" i="6"/>
  <c r="AD46" i="6" s="1"/>
  <c r="D101" i="6"/>
  <c r="S101" i="6" s="1"/>
  <c r="S44" i="6"/>
  <c r="AD44" i="6" s="1"/>
  <c r="C61" i="5"/>
  <c r="I29" i="5"/>
  <c r="J29" i="5"/>
  <c r="I30" i="5"/>
  <c r="J30" i="5"/>
  <c r="K30" i="5"/>
  <c r="L31" i="5"/>
  <c r="J31" i="5"/>
  <c r="K31" i="5"/>
  <c r="I31" i="5"/>
  <c r="J32" i="5"/>
  <c r="L32" i="5"/>
  <c r="I32" i="5"/>
  <c r="K32" i="5"/>
  <c r="K33" i="5"/>
  <c r="L33" i="5"/>
  <c r="L34" i="5"/>
  <c r="C60" i="5"/>
  <c r="C63" i="5"/>
  <c r="C62" i="5"/>
  <c r="F98" i="3"/>
  <c r="AF104" i="6" l="1"/>
  <c r="T121" i="6"/>
  <c r="AH105" i="6"/>
  <c r="U121" i="6"/>
  <c r="AF121" i="6"/>
  <c r="I16" i="9" s="1"/>
  <c r="T120" i="6"/>
  <c r="AF120" i="6" s="1"/>
  <c r="I15" i="9" s="1"/>
  <c r="AF100" i="6"/>
  <c r="AH121" i="6"/>
  <c r="K16" i="9" s="1"/>
  <c r="U120" i="6"/>
  <c r="AH120" i="6" s="1"/>
  <c r="K15" i="9" s="1"/>
  <c r="AH100" i="6"/>
  <c r="AH99" i="6"/>
  <c r="U119" i="6"/>
  <c r="AH119" i="6" s="1"/>
  <c r="K14" i="9" s="1"/>
  <c r="AF99" i="6"/>
  <c r="T119" i="6"/>
  <c r="AF119" i="6" s="1"/>
  <c r="I14" i="9" s="1"/>
  <c r="AJ99" i="6"/>
  <c r="V119" i="6"/>
  <c r="AJ119" i="6" s="1"/>
  <c r="M14" i="9" s="1"/>
  <c r="AJ121" i="6"/>
  <c r="M16" i="9" s="1"/>
  <c r="V120" i="6"/>
  <c r="AJ120" i="6" s="1"/>
  <c r="M15" i="9" s="1"/>
  <c r="AJ100" i="6"/>
  <c r="AD101" i="6"/>
  <c r="S120" i="6"/>
  <c r="AD120" i="6" s="1"/>
  <c r="G15" i="9" s="1"/>
  <c r="S119" i="6"/>
  <c r="AD119" i="6" s="1"/>
  <c r="G14" i="9" s="1"/>
  <c r="S121" i="6"/>
  <c r="AD121" i="6" s="1"/>
  <c r="G16" i="9" s="1"/>
  <c r="AD102" i="6"/>
  <c r="D106" i="5"/>
  <c r="S106" i="5" s="1"/>
  <c r="AD106" i="5" s="1"/>
  <c r="S49" i="5"/>
  <c r="AD49" i="5" s="1"/>
  <c r="D107" i="5"/>
  <c r="S107" i="5" s="1"/>
  <c r="AD107" i="5" s="1"/>
  <c r="S50" i="5"/>
  <c r="AD50" i="5" s="1"/>
  <c r="G108" i="5"/>
  <c r="V108" i="5" s="1"/>
  <c r="AJ108" i="5" s="1"/>
  <c r="V51" i="5"/>
  <c r="AJ51" i="5" s="1"/>
  <c r="E107" i="5"/>
  <c r="T107" i="5" s="1"/>
  <c r="AF107" i="5" s="1"/>
  <c r="T50" i="5"/>
  <c r="AF50" i="5" s="1"/>
  <c r="E105" i="5"/>
  <c r="T105" i="5" s="1"/>
  <c r="AF105" i="5" s="1"/>
  <c r="T48" i="5"/>
  <c r="AF48" i="5" s="1"/>
  <c r="F108" i="5"/>
  <c r="U108" i="5" s="1"/>
  <c r="AH108" i="5" s="1"/>
  <c r="U51" i="5"/>
  <c r="AH51" i="5" s="1"/>
  <c r="F106" i="5"/>
  <c r="U106" i="5" s="1"/>
  <c r="AH106" i="5" s="1"/>
  <c r="U49" i="5"/>
  <c r="AH49" i="5" s="1"/>
  <c r="D105" i="5"/>
  <c r="S105" i="5" s="1"/>
  <c r="AD105" i="5" s="1"/>
  <c r="S48" i="5"/>
  <c r="AD48" i="5" s="1"/>
  <c r="F107" i="5"/>
  <c r="U107" i="5" s="1"/>
  <c r="AH107" i="5" s="1"/>
  <c r="U50" i="5"/>
  <c r="AH50" i="5" s="1"/>
  <c r="E106" i="5"/>
  <c r="T106" i="5" s="1"/>
  <c r="AF106" i="5" s="1"/>
  <c r="T49" i="5"/>
  <c r="AF49" i="5" s="1"/>
  <c r="F105" i="5"/>
  <c r="U105" i="5" s="1"/>
  <c r="U48" i="5"/>
  <c r="AH48" i="5" s="1"/>
  <c r="E104" i="5"/>
  <c r="T104" i="5" s="1"/>
  <c r="T47" i="5"/>
  <c r="AF47" i="5" s="1"/>
  <c r="G107" i="5"/>
  <c r="V107" i="5" s="1"/>
  <c r="AJ107" i="5" s="1"/>
  <c r="V50" i="5"/>
  <c r="AJ50" i="5" s="1"/>
  <c r="G106" i="5"/>
  <c r="V106" i="5" s="1"/>
  <c r="AJ106" i="5" s="1"/>
  <c r="V49" i="5"/>
  <c r="D104" i="5"/>
  <c r="S104" i="5" s="1"/>
  <c r="S47" i="5"/>
  <c r="AD47" i="5" s="1"/>
  <c r="G109" i="5"/>
  <c r="V109" i="5" s="1"/>
  <c r="AJ109" i="5" s="1"/>
  <c r="V52" i="5"/>
  <c r="AJ52" i="5" s="1"/>
  <c r="G105" i="3"/>
  <c r="E98" i="3"/>
  <c r="G106" i="3"/>
  <c r="G104" i="3"/>
  <c r="U120" i="5" l="1"/>
  <c r="U119" i="5"/>
  <c r="AH119" i="5" s="1"/>
  <c r="K10" i="9" s="1"/>
  <c r="U121" i="5"/>
  <c r="S119" i="5"/>
  <c r="S121" i="5"/>
  <c r="S120" i="5"/>
  <c r="T121" i="5"/>
  <c r="T120" i="5"/>
  <c r="T119" i="5"/>
  <c r="AF119" i="5" s="1"/>
  <c r="I10" i="9" s="1"/>
  <c r="AJ49" i="5"/>
  <c r="V168" i="5"/>
  <c r="V169" i="5"/>
  <c r="V170" i="5"/>
  <c r="V171" i="5"/>
  <c r="V172" i="5"/>
  <c r="V173" i="5"/>
  <c r="V174" i="5"/>
  <c r="V175" i="5"/>
  <c r="V176" i="5"/>
  <c r="V178" i="5"/>
  <c r="V179" i="5"/>
  <c r="V180" i="5"/>
  <c r="V181" i="5"/>
  <c r="V182" i="5"/>
  <c r="V183" i="5"/>
  <c r="V184" i="5"/>
  <c r="V185" i="5"/>
  <c r="V186" i="5"/>
  <c r="AD104" i="5"/>
  <c r="AD120" i="5"/>
  <c r="G11" i="9" s="1"/>
  <c r="AD121" i="5"/>
  <c r="G12" i="9" s="1"/>
  <c r="AD119" i="5"/>
  <c r="G10" i="9" s="1"/>
  <c r="AF104" i="5"/>
  <c r="AF121" i="5"/>
  <c r="I12" i="9" s="1"/>
  <c r="AF120" i="5"/>
  <c r="I11" i="9" s="1"/>
  <c r="AH105" i="5"/>
  <c r="AH121" i="5"/>
  <c r="K12" i="9" s="1"/>
  <c r="AH120" i="5"/>
  <c r="K11" i="9" s="1"/>
  <c r="G100" i="3"/>
  <c r="G103" i="3"/>
  <c r="G102" i="3"/>
  <c r="G101" i="3"/>
  <c r="G99" i="3"/>
  <c r="G98" i="3"/>
  <c r="V166" i="5"/>
</calcChain>
</file>

<file path=xl/sharedStrings.xml><?xml version="1.0" encoding="utf-8"?>
<sst xmlns="http://schemas.openxmlformats.org/spreadsheetml/2006/main" count="2006" uniqueCount="109">
  <si>
    <t>avg</t>
  </si>
  <si>
    <t>premium</t>
  </si>
  <si>
    <t>Tip height</t>
  </si>
  <si>
    <t>Hub height</t>
  </si>
  <si>
    <t>Rotor diameter</t>
  </si>
  <si>
    <t>Layer</t>
  </si>
  <si>
    <t>100m</t>
  </si>
  <si>
    <t>150m</t>
  </si>
  <si>
    <t>200m</t>
  </si>
  <si>
    <t>Relative deviation (layer-wise)</t>
  </si>
  <si>
    <t>Lower</t>
  </si>
  <si>
    <t>Upper</t>
  </si>
  <si>
    <t>Average</t>
  </si>
  <si>
    <t>Lwa</t>
  </si>
  <si>
    <t>50m</t>
  </si>
  <si>
    <t>Max noise</t>
  </si>
  <si>
    <t>Damage</t>
  </si>
  <si>
    <t>Min noise</t>
  </si>
  <si>
    <t>Average noise</t>
  </si>
  <si>
    <t>#</t>
  </si>
  <si>
    <t>Visibility damage</t>
  </si>
  <si>
    <t>price premium</t>
  </si>
  <si>
    <t>Damage scenario</t>
  </si>
  <si>
    <t>DK21 (constant turbine, &gt;150)</t>
  </si>
  <si>
    <t>DK21 (higher turbines with interpolation)</t>
  </si>
  <si>
    <t>J14 (noise max, visibility interpolation)</t>
  </si>
  <si>
    <t>J14 (noise mean, visibility constant)</t>
  </si>
  <si>
    <t>Standard</t>
  </si>
  <si>
    <t>Robust</t>
  </si>
  <si>
    <t>SPL max</t>
  </si>
  <si>
    <t>SPL ave</t>
  </si>
  <si>
    <t>SPL min</t>
  </si>
  <si>
    <t>Average noise damage</t>
  </si>
  <si>
    <t>Max noise damage</t>
  </si>
  <si>
    <t>dB-specific damage</t>
  </si>
  <si>
    <t>Sze1</t>
  </si>
  <si>
    <t>Sze2</t>
  </si>
  <si>
    <t>Sze3</t>
  </si>
  <si>
    <t>Sze4</t>
  </si>
  <si>
    <t>Total damage</t>
  </si>
  <si>
    <t>Name</t>
  </si>
  <si>
    <t>E-70 E4</t>
  </si>
  <si>
    <t>E-115 EP3 E3</t>
  </si>
  <si>
    <t>E-138 EP3 E2</t>
  </si>
  <si>
    <t>V172-7.2 MW</t>
  </si>
  <si>
    <t>Company</t>
  </si>
  <si>
    <t>Enercon</t>
  </si>
  <si>
    <t xml:space="preserve">Vestas </t>
  </si>
  <si>
    <t>50m, 100m</t>
  </si>
  <si>
    <t>100m, 150m</t>
  </si>
  <si>
    <t>150m, 200m</t>
  </si>
  <si>
    <t>\\</t>
  </si>
  <si>
    <t>&amp;</t>
  </si>
  <si>
    <t>Rated power (MW)</t>
  </si>
  <si>
    <t>\midrule</t>
  </si>
  <si>
    <t>Distance-independent (\%)</t>
  </si>
  <si>
    <t>Distance-dependent (\%/100m)</t>
  </si>
  <si>
    <t>Turbine (€/kW)</t>
  </si>
  <si>
    <t>Turbine (million €)</t>
  </si>
  <si>
    <t>Grid connection (€/kW)</t>
  </si>
  <si>
    <t>Grid connection (million €)</t>
  </si>
  <si>
    <t>Total (€/kW)</t>
  </si>
  <si>
    <t>Total (million €)</t>
  </si>
  <si>
    <t>Hub height (m)</t>
  </si>
  <si>
    <t>Rotor diameter (m)</t>
  </si>
  <si>
    <t>Tip height (m)</t>
  </si>
  <si>
    <t>Maximum</t>
  </si>
  <si>
    <t>Minimum</t>
  </si>
  <si>
    <t>\textbf{Cost}</t>
  </si>
  <si>
    <t>\textbf{Visibility damage}*</t>
  </si>
  <si>
    <t>\textbf{Sound pressure level}* (dB(a))</t>
  </si>
  <si>
    <t>Wind speed layer*</t>
  </si>
  <si>
    <t>\multicolumn{3}{l}{Average damage}</t>
  </si>
  <si>
    <t>\multicolumn{3}{l}{Average damage $&gt;$500m}</t>
  </si>
  <si>
    <t>\multicolumn{3}{l}{Average damage $&gt;$1,000m}</t>
  </si>
  <si>
    <t>\multicolumn{3}{l}{Impact zone (m)}</t>
  </si>
  <si>
    <t>%</t>
  </si>
  <si>
    <t>Impact zone</t>
  </si>
  <si>
    <t>0--250m</t>
  </si>
  <si>
    <t>750--1,000m</t>
  </si>
  <si>
    <t>1,750--2,000m</t>
  </si>
  <si>
    <t>2,000--2,250m</t>
  </si>
  <si>
    <t>2,250--2,500m</t>
  </si>
  <si>
    <t>2,500--2,750m</t>
  </si>
  <si>
    <t>2,750--3,000m</t>
  </si>
  <si>
    <t>3,000--3,250m</t>
  </si>
  <si>
    <t>3,250--3,500m</t>
  </si>
  <si>
    <t>3,500--3,750m</t>
  </si>
  <si>
    <t>500--750m</t>
  </si>
  <si>
    <t>250--500m</t>
  </si>
  <si>
    <t>1,000--1,250m</t>
  </si>
  <si>
    <t>1,250--1,500m</t>
  </si>
  <si>
    <t>1,500--1,750m</t>
  </si>
  <si>
    <t>90m</t>
  </si>
  <si>
    <t>218m</t>
  </si>
  <si>
    <t>261m</t>
  </si>
  <si>
    <t>3,750--4,000m</t>
  </si>
  <si>
    <t>4,000--4,250m</t>
  </si>
  <si>
    <t>4,250--4,500m</t>
  </si>
  <si>
    <t>4,750--5,000m</t>
  </si>
  <si>
    <t>4,500--4,750m</t>
  </si>
  <si>
    <t>5,000--5,250m</t>
  </si>
  <si>
    <t>5,250--5,500m</t>
  </si>
  <si>
    <t>5,500--5,750m</t>
  </si>
  <si>
    <t>1,000--2,500m</t>
  </si>
  <si>
    <t>\multicolumn{2}{c}{Noise range (dB)}</t>
  </si>
  <si>
    <t>SPL (dB)</t>
  </si>
  <si>
    <t>250--2,500m</t>
  </si>
  <si>
    <t>1,500--2,500m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</si>
</sst>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00"/>
    <numFmt numFmtId="165" formatCode="0.0000"/>
    <numFmt numFmtId="166" formatCode="0.0"/>
    <numFmt numFmtId="167" formatCode="0.00000"/>
    <numFmt numFmtId="168" formatCode=".000"/>
    <numFmt numFmtId="169" formatCode=".0000"/>
    <numFmt numFmtId="170" formatCode="#,##0.0000"/>
  </numFmts>
  <fonts count="3" x14ac:knownFonts="1">
    <font>
      <sz val="10"/>
      <color theme="1"/>
      <name val="Source Sans Pro"/>
      <family val="2"/>
    </font>
    <font>
      <sz val="10"/>
      <name val="Source Sans Pro"/>
      <family val="2"/>
    </font>
    <font>
      <u/>
      <sz val="10"/>
      <color theme="10"/>
      <name val="Source Sans Pro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0">
    <xf numFmtId="0" fontId="0" fillId="0" borderId="0" xfId="0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164" fontId="0" fillId="3" borderId="0" xfId="0" applyNumberFormat="1" applyFill="1"/>
    <xf numFmtId="164" fontId="0" fillId="2" borderId="0" xfId="0" applyNumberFormat="1" applyFill="1"/>
    <xf numFmtId="164" fontId="0" fillId="4" borderId="0" xfId="0" applyNumberFormat="1" applyFill="1"/>
    <xf numFmtId="1" fontId="0" fillId="0" borderId="0" xfId="0" applyNumberFormat="1"/>
    <xf numFmtId="2" fontId="0" fillId="4" borderId="0" xfId="0" applyNumberFormat="1" applyFill="1"/>
    <xf numFmtId="2" fontId="1" fillId="0" borderId="0" xfId="0" applyNumberFormat="1" applyFont="1" applyFill="1"/>
    <xf numFmtId="2" fontId="0" fillId="0" borderId="0" xfId="0" applyNumberFormat="1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164" fontId="0" fillId="0" borderId="0" xfId="0" applyNumberFormat="1" applyFill="1" applyBorder="1"/>
    <xf numFmtId="164" fontId="0" fillId="0" borderId="5" xfId="0" applyNumberFormat="1" applyFill="1" applyBorder="1"/>
    <xf numFmtId="164" fontId="0" fillId="0" borderId="7" xfId="0" applyNumberFormat="1" applyFill="1" applyBorder="1"/>
    <xf numFmtId="164" fontId="0" fillId="0" borderId="8" xfId="0" applyNumberFormat="1" applyFill="1" applyBorder="1"/>
    <xf numFmtId="1" fontId="0" fillId="5" borderId="0" xfId="0" applyNumberFormat="1" applyFill="1"/>
    <xf numFmtId="1" fontId="0" fillId="0" borderId="0" xfId="0" applyNumberFormat="1" applyFill="1"/>
    <xf numFmtId="2" fontId="0" fillId="6" borderId="0" xfId="0" applyNumberFormat="1" applyFill="1"/>
    <xf numFmtId="165" fontId="0" fillId="0" borderId="0" xfId="0" applyNumberFormat="1" applyFill="1"/>
    <xf numFmtId="0" fontId="0" fillId="6" borderId="0" xfId="0" applyFill="1"/>
    <xf numFmtId="164" fontId="0" fillId="2" borderId="0" xfId="0" applyNumberFormat="1" applyFill="1" applyBorder="1"/>
    <xf numFmtId="164" fontId="0" fillId="2" borderId="7" xfId="0" applyNumberFormat="1" applyFill="1" applyBorder="1"/>
    <xf numFmtId="0" fontId="2" fillId="0" borderId="0" xfId="1"/>
    <xf numFmtId="2" fontId="0" fillId="0" borderId="0" xfId="0" applyNumberFormat="1" applyAlignment="1">
      <alignment horizontal="center"/>
    </xf>
    <xf numFmtId="166" fontId="0" fillId="0" borderId="0" xfId="0" applyNumberFormat="1"/>
    <xf numFmtId="166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7" fontId="0" fillId="0" borderId="0" xfId="0" applyNumberFormat="1"/>
    <xf numFmtId="3" fontId="0" fillId="0" borderId="4" xfId="0" applyNumberFormat="1" applyBorder="1"/>
    <xf numFmtId="3" fontId="0" fillId="0" borderId="0" xfId="0" applyNumberFormat="1" applyBorder="1"/>
    <xf numFmtId="3" fontId="0" fillId="0" borderId="6" xfId="0" applyNumberFormat="1" applyBorder="1"/>
    <xf numFmtId="3" fontId="0" fillId="0" borderId="7" xfId="0" applyNumberFormat="1" applyBorder="1"/>
    <xf numFmtId="3" fontId="0" fillId="0" borderId="0" xfId="0" applyNumberFormat="1"/>
    <xf numFmtId="0" fontId="0" fillId="0" borderId="5" xfId="0" applyBorder="1"/>
    <xf numFmtId="1" fontId="0" fillId="0" borderId="0" xfId="0" applyNumberFormat="1" applyAlignment="1">
      <alignment horizontal="center"/>
    </xf>
    <xf numFmtId="168" fontId="0" fillId="0" borderId="0" xfId="0" applyNumberFormat="1"/>
    <xf numFmtId="168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167" fontId="0" fillId="4" borderId="0" xfId="0" applyNumberFormat="1" applyFill="1"/>
    <xf numFmtId="169" fontId="0" fillId="0" borderId="0" xfId="0" applyNumberFormat="1"/>
    <xf numFmtId="169" fontId="0" fillId="0" borderId="0" xfId="0" applyNumberFormat="1" applyAlignment="1">
      <alignment horizontal="center"/>
    </xf>
    <xf numFmtId="170" fontId="0" fillId="0" borderId="0" xfId="0" applyNumberFormat="1"/>
    <xf numFmtId="170" fontId="0" fillId="0" borderId="0" xfId="0" applyNumberFormat="1" applyAlignment="1">
      <alignment horizontal="center"/>
    </xf>
    <xf numFmtId="170" fontId="2" fillId="0" borderId="0" xfId="1" applyNumberFormat="1"/>
    <xf numFmtId="169" fontId="2" fillId="0" borderId="0" xfId="1" applyNumberFormat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\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\" TargetMode="External"/><Relationship Id="rId1" Type="http://schemas.openxmlformats.org/officeDocument/2006/relationships/hyperlink" Target="\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\" TargetMode="External"/><Relationship Id="rId1" Type="http://schemas.openxmlformats.org/officeDocument/2006/relationships/hyperlink" Target="\" TargetMode="Externa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\" TargetMode="External"/><Relationship Id="rId21" Type="http://schemas.openxmlformats.org/officeDocument/2006/relationships/hyperlink" Target="\" TargetMode="External"/><Relationship Id="rId42" Type="http://schemas.openxmlformats.org/officeDocument/2006/relationships/hyperlink" Target="\" TargetMode="External"/><Relationship Id="rId47" Type="http://schemas.openxmlformats.org/officeDocument/2006/relationships/hyperlink" Target="\" TargetMode="External"/><Relationship Id="rId63" Type="http://schemas.openxmlformats.org/officeDocument/2006/relationships/hyperlink" Target="\" TargetMode="External"/><Relationship Id="rId68" Type="http://schemas.openxmlformats.org/officeDocument/2006/relationships/hyperlink" Target="\" TargetMode="External"/><Relationship Id="rId84" Type="http://schemas.openxmlformats.org/officeDocument/2006/relationships/hyperlink" Target="\" TargetMode="External"/><Relationship Id="rId89" Type="http://schemas.openxmlformats.org/officeDocument/2006/relationships/hyperlink" Target="\" TargetMode="External"/><Relationship Id="rId16" Type="http://schemas.openxmlformats.org/officeDocument/2006/relationships/hyperlink" Target="\" TargetMode="External"/><Relationship Id="rId11" Type="http://schemas.openxmlformats.org/officeDocument/2006/relationships/hyperlink" Target="\" TargetMode="External"/><Relationship Id="rId32" Type="http://schemas.openxmlformats.org/officeDocument/2006/relationships/hyperlink" Target="\" TargetMode="External"/><Relationship Id="rId37" Type="http://schemas.openxmlformats.org/officeDocument/2006/relationships/hyperlink" Target="\" TargetMode="External"/><Relationship Id="rId53" Type="http://schemas.openxmlformats.org/officeDocument/2006/relationships/hyperlink" Target="\" TargetMode="External"/><Relationship Id="rId58" Type="http://schemas.openxmlformats.org/officeDocument/2006/relationships/hyperlink" Target="\" TargetMode="External"/><Relationship Id="rId74" Type="http://schemas.openxmlformats.org/officeDocument/2006/relationships/hyperlink" Target="\" TargetMode="External"/><Relationship Id="rId79" Type="http://schemas.openxmlformats.org/officeDocument/2006/relationships/hyperlink" Target="\" TargetMode="External"/><Relationship Id="rId5" Type="http://schemas.openxmlformats.org/officeDocument/2006/relationships/hyperlink" Target="\" TargetMode="External"/><Relationship Id="rId90" Type="http://schemas.openxmlformats.org/officeDocument/2006/relationships/hyperlink" Target="\" TargetMode="External"/><Relationship Id="rId95" Type="http://schemas.openxmlformats.org/officeDocument/2006/relationships/hyperlink" Target="\" TargetMode="External"/><Relationship Id="rId22" Type="http://schemas.openxmlformats.org/officeDocument/2006/relationships/hyperlink" Target="\" TargetMode="External"/><Relationship Id="rId27" Type="http://schemas.openxmlformats.org/officeDocument/2006/relationships/hyperlink" Target="\" TargetMode="External"/><Relationship Id="rId43" Type="http://schemas.openxmlformats.org/officeDocument/2006/relationships/hyperlink" Target="\" TargetMode="External"/><Relationship Id="rId48" Type="http://schemas.openxmlformats.org/officeDocument/2006/relationships/hyperlink" Target="\" TargetMode="External"/><Relationship Id="rId64" Type="http://schemas.openxmlformats.org/officeDocument/2006/relationships/hyperlink" Target="\" TargetMode="External"/><Relationship Id="rId69" Type="http://schemas.openxmlformats.org/officeDocument/2006/relationships/hyperlink" Target="\" TargetMode="External"/><Relationship Id="rId80" Type="http://schemas.openxmlformats.org/officeDocument/2006/relationships/hyperlink" Target="\" TargetMode="External"/><Relationship Id="rId85" Type="http://schemas.openxmlformats.org/officeDocument/2006/relationships/hyperlink" Target="\" TargetMode="External"/><Relationship Id="rId3" Type="http://schemas.openxmlformats.org/officeDocument/2006/relationships/hyperlink" Target="\" TargetMode="External"/><Relationship Id="rId12" Type="http://schemas.openxmlformats.org/officeDocument/2006/relationships/hyperlink" Target="\" TargetMode="External"/><Relationship Id="rId17" Type="http://schemas.openxmlformats.org/officeDocument/2006/relationships/hyperlink" Target="\" TargetMode="External"/><Relationship Id="rId25" Type="http://schemas.openxmlformats.org/officeDocument/2006/relationships/hyperlink" Target="\" TargetMode="External"/><Relationship Id="rId33" Type="http://schemas.openxmlformats.org/officeDocument/2006/relationships/hyperlink" Target="\" TargetMode="External"/><Relationship Id="rId38" Type="http://schemas.openxmlformats.org/officeDocument/2006/relationships/hyperlink" Target="\" TargetMode="External"/><Relationship Id="rId46" Type="http://schemas.openxmlformats.org/officeDocument/2006/relationships/hyperlink" Target="\" TargetMode="External"/><Relationship Id="rId59" Type="http://schemas.openxmlformats.org/officeDocument/2006/relationships/hyperlink" Target="\" TargetMode="External"/><Relationship Id="rId67" Type="http://schemas.openxmlformats.org/officeDocument/2006/relationships/hyperlink" Target="\" TargetMode="External"/><Relationship Id="rId20" Type="http://schemas.openxmlformats.org/officeDocument/2006/relationships/hyperlink" Target="\" TargetMode="External"/><Relationship Id="rId41" Type="http://schemas.openxmlformats.org/officeDocument/2006/relationships/hyperlink" Target="\" TargetMode="External"/><Relationship Id="rId54" Type="http://schemas.openxmlformats.org/officeDocument/2006/relationships/hyperlink" Target="\" TargetMode="External"/><Relationship Id="rId62" Type="http://schemas.openxmlformats.org/officeDocument/2006/relationships/hyperlink" Target="\" TargetMode="External"/><Relationship Id="rId70" Type="http://schemas.openxmlformats.org/officeDocument/2006/relationships/hyperlink" Target="\" TargetMode="External"/><Relationship Id="rId75" Type="http://schemas.openxmlformats.org/officeDocument/2006/relationships/hyperlink" Target="\" TargetMode="External"/><Relationship Id="rId83" Type="http://schemas.openxmlformats.org/officeDocument/2006/relationships/hyperlink" Target="\" TargetMode="External"/><Relationship Id="rId88" Type="http://schemas.openxmlformats.org/officeDocument/2006/relationships/hyperlink" Target="\" TargetMode="External"/><Relationship Id="rId91" Type="http://schemas.openxmlformats.org/officeDocument/2006/relationships/hyperlink" Target="\" TargetMode="External"/><Relationship Id="rId96" Type="http://schemas.openxmlformats.org/officeDocument/2006/relationships/hyperlink" Target="\" TargetMode="External"/><Relationship Id="rId1" Type="http://schemas.openxmlformats.org/officeDocument/2006/relationships/hyperlink" Target="\" TargetMode="External"/><Relationship Id="rId6" Type="http://schemas.openxmlformats.org/officeDocument/2006/relationships/hyperlink" Target="\" TargetMode="External"/><Relationship Id="rId15" Type="http://schemas.openxmlformats.org/officeDocument/2006/relationships/hyperlink" Target="\" TargetMode="External"/><Relationship Id="rId23" Type="http://schemas.openxmlformats.org/officeDocument/2006/relationships/hyperlink" Target="\" TargetMode="External"/><Relationship Id="rId28" Type="http://schemas.openxmlformats.org/officeDocument/2006/relationships/hyperlink" Target="\" TargetMode="External"/><Relationship Id="rId36" Type="http://schemas.openxmlformats.org/officeDocument/2006/relationships/hyperlink" Target="\" TargetMode="External"/><Relationship Id="rId49" Type="http://schemas.openxmlformats.org/officeDocument/2006/relationships/hyperlink" Target="\" TargetMode="External"/><Relationship Id="rId57" Type="http://schemas.openxmlformats.org/officeDocument/2006/relationships/hyperlink" Target="\" TargetMode="External"/><Relationship Id="rId10" Type="http://schemas.openxmlformats.org/officeDocument/2006/relationships/hyperlink" Target="\" TargetMode="External"/><Relationship Id="rId31" Type="http://schemas.openxmlformats.org/officeDocument/2006/relationships/hyperlink" Target="\" TargetMode="External"/><Relationship Id="rId44" Type="http://schemas.openxmlformats.org/officeDocument/2006/relationships/hyperlink" Target="\" TargetMode="External"/><Relationship Id="rId52" Type="http://schemas.openxmlformats.org/officeDocument/2006/relationships/hyperlink" Target="\" TargetMode="External"/><Relationship Id="rId60" Type="http://schemas.openxmlformats.org/officeDocument/2006/relationships/hyperlink" Target="\" TargetMode="External"/><Relationship Id="rId65" Type="http://schemas.openxmlformats.org/officeDocument/2006/relationships/hyperlink" Target="\" TargetMode="External"/><Relationship Id="rId73" Type="http://schemas.openxmlformats.org/officeDocument/2006/relationships/hyperlink" Target="\" TargetMode="External"/><Relationship Id="rId78" Type="http://schemas.openxmlformats.org/officeDocument/2006/relationships/hyperlink" Target="\" TargetMode="External"/><Relationship Id="rId81" Type="http://schemas.openxmlformats.org/officeDocument/2006/relationships/hyperlink" Target="\" TargetMode="External"/><Relationship Id="rId86" Type="http://schemas.openxmlformats.org/officeDocument/2006/relationships/hyperlink" Target="\" TargetMode="External"/><Relationship Id="rId94" Type="http://schemas.openxmlformats.org/officeDocument/2006/relationships/hyperlink" Target="\" TargetMode="External"/><Relationship Id="rId99" Type="http://schemas.openxmlformats.org/officeDocument/2006/relationships/printerSettings" Target="../printerSettings/printerSettings3.bin"/><Relationship Id="rId4" Type="http://schemas.openxmlformats.org/officeDocument/2006/relationships/hyperlink" Target="\" TargetMode="External"/><Relationship Id="rId9" Type="http://schemas.openxmlformats.org/officeDocument/2006/relationships/hyperlink" Target="\" TargetMode="External"/><Relationship Id="rId13" Type="http://schemas.openxmlformats.org/officeDocument/2006/relationships/hyperlink" Target="\" TargetMode="External"/><Relationship Id="rId18" Type="http://schemas.openxmlformats.org/officeDocument/2006/relationships/hyperlink" Target="\" TargetMode="External"/><Relationship Id="rId39" Type="http://schemas.openxmlformats.org/officeDocument/2006/relationships/hyperlink" Target="\" TargetMode="External"/><Relationship Id="rId34" Type="http://schemas.openxmlformats.org/officeDocument/2006/relationships/hyperlink" Target="\" TargetMode="External"/><Relationship Id="rId50" Type="http://schemas.openxmlformats.org/officeDocument/2006/relationships/hyperlink" Target="\" TargetMode="External"/><Relationship Id="rId55" Type="http://schemas.openxmlformats.org/officeDocument/2006/relationships/hyperlink" Target="\" TargetMode="External"/><Relationship Id="rId76" Type="http://schemas.openxmlformats.org/officeDocument/2006/relationships/hyperlink" Target="\" TargetMode="External"/><Relationship Id="rId97" Type="http://schemas.openxmlformats.org/officeDocument/2006/relationships/hyperlink" Target="\" TargetMode="External"/><Relationship Id="rId7" Type="http://schemas.openxmlformats.org/officeDocument/2006/relationships/hyperlink" Target="\" TargetMode="External"/><Relationship Id="rId71" Type="http://schemas.openxmlformats.org/officeDocument/2006/relationships/hyperlink" Target="\" TargetMode="External"/><Relationship Id="rId92" Type="http://schemas.openxmlformats.org/officeDocument/2006/relationships/hyperlink" Target="\" TargetMode="External"/><Relationship Id="rId2" Type="http://schemas.openxmlformats.org/officeDocument/2006/relationships/hyperlink" Target="\" TargetMode="External"/><Relationship Id="rId29" Type="http://schemas.openxmlformats.org/officeDocument/2006/relationships/hyperlink" Target="\" TargetMode="External"/><Relationship Id="rId24" Type="http://schemas.openxmlformats.org/officeDocument/2006/relationships/hyperlink" Target="\" TargetMode="External"/><Relationship Id="rId40" Type="http://schemas.openxmlformats.org/officeDocument/2006/relationships/hyperlink" Target="\" TargetMode="External"/><Relationship Id="rId45" Type="http://schemas.openxmlformats.org/officeDocument/2006/relationships/hyperlink" Target="\" TargetMode="External"/><Relationship Id="rId66" Type="http://schemas.openxmlformats.org/officeDocument/2006/relationships/hyperlink" Target="\" TargetMode="External"/><Relationship Id="rId87" Type="http://schemas.openxmlformats.org/officeDocument/2006/relationships/hyperlink" Target="\" TargetMode="External"/><Relationship Id="rId61" Type="http://schemas.openxmlformats.org/officeDocument/2006/relationships/hyperlink" Target="\" TargetMode="External"/><Relationship Id="rId82" Type="http://schemas.openxmlformats.org/officeDocument/2006/relationships/hyperlink" Target="\" TargetMode="External"/><Relationship Id="rId19" Type="http://schemas.openxmlformats.org/officeDocument/2006/relationships/hyperlink" Target="\" TargetMode="External"/><Relationship Id="rId14" Type="http://schemas.openxmlformats.org/officeDocument/2006/relationships/hyperlink" Target="\" TargetMode="External"/><Relationship Id="rId30" Type="http://schemas.openxmlformats.org/officeDocument/2006/relationships/hyperlink" Target="\" TargetMode="External"/><Relationship Id="rId35" Type="http://schemas.openxmlformats.org/officeDocument/2006/relationships/hyperlink" Target="\" TargetMode="External"/><Relationship Id="rId56" Type="http://schemas.openxmlformats.org/officeDocument/2006/relationships/hyperlink" Target="\" TargetMode="External"/><Relationship Id="rId77" Type="http://schemas.openxmlformats.org/officeDocument/2006/relationships/hyperlink" Target="\" TargetMode="External"/><Relationship Id="rId8" Type="http://schemas.openxmlformats.org/officeDocument/2006/relationships/hyperlink" Target="\" TargetMode="External"/><Relationship Id="rId51" Type="http://schemas.openxmlformats.org/officeDocument/2006/relationships/hyperlink" Target="\" TargetMode="External"/><Relationship Id="rId72" Type="http://schemas.openxmlformats.org/officeDocument/2006/relationships/hyperlink" Target="\" TargetMode="External"/><Relationship Id="rId93" Type="http://schemas.openxmlformats.org/officeDocument/2006/relationships/hyperlink" Target="\" TargetMode="External"/><Relationship Id="rId98" Type="http://schemas.openxmlformats.org/officeDocument/2006/relationships/hyperlink" Target="\" TargetMode="External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\" TargetMode="External"/><Relationship Id="rId21" Type="http://schemas.openxmlformats.org/officeDocument/2006/relationships/hyperlink" Target="\" TargetMode="External"/><Relationship Id="rId34" Type="http://schemas.openxmlformats.org/officeDocument/2006/relationships/hyperlink" Target="\" TargetMode="External"/><Relationship Id="rId42" Type="http://schemas.openxmlformats.org/officeDocument/2006/relationships/hyperlink" Target="\" TargetMode="External"/><Relationship Id="rId47" Type="http://schemas.openxmlformats.org/officeDocument/2006/relationships/hyperlink" Target="\" TargetMode="External"/><Relationship Id="rId50" Type="http://schemas.openxmlformats.org/officeDocument/2006/relationships/hyperlink" Target="\" TargetMode="External"/><Relationship Id="rId55" Type="http://schemas.openxmlformats.org/officeDocument/2006/relationships/hyperlink" Target="\" TargetMode="External"/><Relationship Id="rId63" Type="http://schemas.openxmlformats.org/officeDocument/2006/relationships/hyperlink" Target="\" TargetMode="External"/><Relationship Id="rId68" Type="http://schemas.openxmlformats.org/officeDocument/2006/relationships/printerSettings" Target="../printerSettings/printerSettings4.bin"/><Relationship Id="rId7" Type="http://schemas.openxmlformats.org/officeDocument/2006/relationships/hyperlink" Target="\" TargetMode="External"/><Relationship Id="rId2" Type="http://schemas.openxmlformats.org/officeDocument/2006/relationships/hyperlink" Target="\" TargetMode="External"/><Relationship Id="rId16" Type="http://schemas.openxmlformats.org/officeDocument/2006/relationships/hyperlink" Target="\" TargetMode="External"/><Relationship Id="rId29" Type="http://schemas.openxmlformats.org/officeDocument/2006/relationships/hyperlink" Target="\" TargetMode="External"/><Relationship Id="rId11" Type="http://schemas.openxmlformats.org/officeDocument/2006/relationships/hyperlink" Target="\" TargetMode="External"/><Relationship Id="rId24" Type="http://schemas.openxmlformats.org/officeDocument/2006/relationships/hyperlink" Target="\" TargetMode="External"/><Relationship Id="rId32" Type="http://schemas.openxmlformats.org/officeDocument/2006/relationships/hyperlink" Target="\" TargetMode="External"/><Relationship Id="rId37" Type="http://schemas.openxmlformats.org/officeDocument/2006/relationships/hyperlink" Target="\" TargetMode="External"/><Relationship Id="rId40" Type="http://schemas.openxmlformats.org/officeDocument/2006/relationships/hyperlink" Target="\" TargetMode="External"/><Relationship Id="rId45" Type="http://schemas.openxmlformats.org/officeDocument/2006/relationships/hyperlink" Target="\" TargetMode="External"/><Relationship Id="rId53" Type="http://schemas.openxmlformats.org/officeDocument/2006/relationships/hyperlink" Target="\" TargetMode="External"/><Relationship Id="rId58" Type="http://schemas.openxmlformats.org/officeDocument/2006/relationships/hyperlink" Target="\" TargetMode="External"/><Relationship Id="rId66" Type="http://schemas.openxmlformats.org/officeDocument/2006/relationships/hyperlink" Target="\" TargetMode="External"/><Relationship Id="rId5" Type="http://schemas.openxmlformats.org/officeDocument/2006/relationships/hyperlink" Target="\" TargetMode="External"/><Relationship Id="rId61" Type="http://schemas.openxmlformats.org/officeDocument/2006/relationships/hyperlink" Target="\" TargetMode="External"/><Relationship Id="rId19" Type="http://schemas.openxmlformats.org/officeDocument/2006/relationships/hyperlink" Target="\" TargetMode="External"/><Relationship Id="rId14" Type="http://schemas.openxmlformats.org/officeDocument/2006/relationships/hyperlink" Target="\" TargetMode="External"/><Relationship Id="rId22" Type="http://schemas.openxmlformats.org/officeDocument/2006/relationships/hyperlink" Target="\" TargetMode="External"/><Relationship Id="rId27" Type="http://schemas.openxmlformats.org/officeDocument/2006/relationships/hyperlink" Target="\" TargetMode="External"/><Relationship Id="rId30" Type="http://schemas.openxmlformats.org/officeDocument/2006/relationships/hyperlink" Target="\" TargetMode="External"/><Relationship Id="rId35" Type="http://schemas.openxmlformats.org/officeDocument/2006/relationships/hyperlink" Target="\" TargetMode="External"/><Relationship Id="rId43" Type="http://schemas.openxmlformats.org/officeDocument/2006/relationships/hyperlink" Target="\" TargetMode="External"/><Relationship Id="rId48" Type="http://schemas.openxmlformats.org/officeDocument/2006/relationships/hyperlink" Target="\" TargetMode="External"/><Relationship Id="rId56" Type="http://schemas.openxmlformats.org/officeDocument/2006/relationships/hyperlink" Target="\" TargetMode="External"/><Relationship Id="rId64" Type="http://schemas.openxmlformats.org/officeDocument/2006/relationships/hyperlink" Target="\" TargetMode="External"/><Relationship Id="rId8" Type="http://schemas.openxmlformats.org/officeDocument/2006/relationships/hyperlink" Target="\" TargetMode="External"/><Relationship Id="rId51" Type="http://schemas.openxmlformats.org/officeDocument/2006/relationships/hyperlink" Target="\" TargetMode="External"/><Relationship Id="rId3" Type="http://schemas.openxmlformats.org/officeDocument/2006/relationships/hyperlink" Target="\" TargetMode="External"/><Relationship Id="rId12" Type="http://schemas.openxmlformats.org/officeDocument/2006/relationships/hyperlink" Target="\" TargetMode="External"/><Relationship Id="rId17" Type="http://schemas.openxmlformats.org/officeDocument/2006/relationships/hyperlink" Target="\" TargetMode="External"/><Relationship Id="rId25" Type="http://schemas.openxmlformats.org/officeDocument/2006/relationships/hyperlink" Target="\" TargetMode="External"/><Relationship Id="rId33" Type="http://schemas.openxmlformats.org/officeDocument/2006/relationships/hyperlink" Target="\" TargetMode="External"/><Relationship Id="rId38" Type="http://schemas.openxmlformats.org/officeDocument/2006/relationships/hyperlink" Target="\" TargetMode="External"/><Relationship Id="rId46" Type="http://schemas.openxmlformats.org/officeDocument/2006/relationships/hyperlink" Target="\" TargetMode="External"/><Relationship Id="rId59" Type="http://schemas.openxmlformats.org/officeDocument/2006/relationships/hyperlink" Target="\" TargetMode="External"/><Relationship Id="rId67" Type="http://schemas.openxmlformats.org/officeDocument/2006/relationships/hyperlink" Target="\" TargetMode="External"/><Relationship Id="rId20" Type="http://schemas.openxmlformats.org/officeDocument/2006/relationships/hyperlink" Target="\" TargetMode="External"/><Relationship Id="rId41" Type="http://schemas.openxmlformats.org/officeDocument/2006/relationships/hyperlink" Target="\" TargetMode="External"/><Relationship Id="rId54" Type="http://schemas.openxmlformats.org/officeDocument/2006/relationships/hyperlink" Target="\" TargetMode="External"/><Relationship Id="rId62" Type="http://schemas.openxmlformats.org/officeDocument/2006/relationships/hyperlink" Target="\" TargetMode="External"/><Relationship Id="rId1" Type="http://schemas.openxmlformats.org/officeDocument/2006/relationships/hyperlink" Target="\" TargetMode="External"/><Relationship Id="rId6" Type="http://schemas.openxmlformats.org/officeDocument/2006/relationships/hyperlink" Target="\" TargetMode="External"/><Relationship Id="rId15" Type="http://schemas.openxmlformats.org/officeDocument/2006/relationships/hyperlink" Target="\" TargetMode="External"/><Relationship Id="rId23" Type="http://schemas.openxmlformats.org/officeDocument/2006/relationships/hyperlink" Target="\" TargetMode="External"/><Relationship Id="rId28" Type="http://schemas.openxmlformats.org/officeDocument/2006/relationships/hyperlink" Target="\" TargetMode="External"/><Relationship Id="rId36" Type="http://schemas.openxmlformats.org/officeDocument/2006/relationships/hyperlink" Target="\" TargetMode="External"/><Relationship Id="rId49" Type="http://schemas.openxmlformats.org/officeDocument/2006/relationships/hyperlink" Target="\" TargetMode="External"/><Relationship Id="rId57" Type="http://schemas.openxmlformats.org/officeDocument/2006/relationships/hyperlink" Target="\" TargetMode="External"/><Relationship Id="rId10" Type="http://schemas.openxmlformats.org/officeDocument/2006/relationships/hyperlink" Target="\" TargetMode="External"/><Relationship Id="rId31" Type="http://schemas.openxmlformats.org/officeDocument/2006/relationships/hyperlink" Target="\" TargetMode="External"/><Relationship Id="rId44" Type="http://schemas.openxmlformats.org/officeDocument/2006/relationships/hyperlink" Target="\" TargetMode="External"/><Relationship Id="rId52" Type="http://schemas.openxmlformats.org/officeDocument/2006/relationships/hyperlink" Target="\" TargetMode="External"/><Relationship Id="rId60" Type="http://schemas.openxmlformats.org/officeDocument/2006/relationships/hyperlink" Target="\" TargetMode="External"/><Relationship Id="rId65" Type="http://schemas.openxmlformats.org/officeDocument/2006/relationships/hyperlink" Target="\" TargetMode="External"/><Relationship Id="rId4" Type="http://schemas.openxmlformats.org/officeDocument/2006/relationships/hyperlink" Target="\" TargetMode="External"/><Relationship Id="rId9" Type="http://schemas.openxmlformats.org/officeDocument/2006/relationships/hyperlink" Target="\" TargetMode="External"/><Relationship Id="rId13" Type="http://schemas.openxmlformats.org/officeDocument/2006/relationships/hyperlink" Target="\" TargetMode="External"/><Relationship Id="rId18" Type="http://schemas.openxmlformats.org/officeDocument/2006/relationships/hyperlink" Target="\" TargetMode="External"/><Relationship Id="rId39" Type="http://schemas.openxmlformats.org/officeDocument/2006/relationships/hyperlink" Target="\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\" TargetMode="External"/><Relationship Id="rId2" Type="http://schemas.openxmlformats.org/officeDocument/2006/relationships/hyperlink" Target="\" TargetMode="External"/><Relationship Id="rId1" Type="http://schemas.openxmlformats.org/officeDocument/2006/relationships/hyperlink" Target="\" TargetMode="External"/><Relationship Id="rId5" Type="http://schemas.openxmlformats.org/officeDocument/2006/relationships/printerSettings" Target="../printerSettings/printerSettings5.bin"/><Relationship Id="rId4" Type="http://schemas.openxmlformats.org/officeDocument/2006/relationships/hyperlink" Target="\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5"/>
  <sheetViews>
    <sheetView tabSelected="1" workbookViewId="0">
      <selection activeCell="E19" sqref="E19"/>
    </sheetView>
  </sheetViews>
  <sheetFormatPr baseColWidth="10" defaultRowHeight="13.5" x14ac:dyDescent="0.25"/>
  <cols>
    <col min="1" max="1" width="45.83203125" bestFit="1" customWidth="1"/>
    <col min="5" max="5" width="12.33203125" customWidth="1"/>
    <col min="8" max="8" width="2.5" bestFit="1" customWidth="1"/>
    <col min="10" max="10" width="2.5" bestFit="1" customWidth="1"/>
    <col min="12" max="12" width="2.5" bestFit="1" customWidth="1"/>
    <col min="14" max="14" width="2.5" bestFit="1" customWidth="1"/>
    <col min="16" max="16" width="2.83203125" bestFit="1" customWidth="1"/>
  </cols>
  <sheetData>
    <row r="1" spans="1:16" x14ac:dyDescent="0.25">
      <c r="A1" t="s">
        <v>45</v>
      </c>
      <c r="B1" s="3" t="s">
        <v>46</v>
      </c>
      <c r="C1" s="3" t="s">
        <v>46</v>
      </c>
      <c r="D1" s="3" t="s">
        <v>46</v>
      </c>
      <c r="E1" s="3" t="s">
        <v>47</v>
      </c>
      <c r="G1" t="str">
        <f>A1</f>
        <v>Company</v>
      </c>
      <c r="H1" s="28" t="s">
        <v>52</v>
      </c>
      <c r="I1" t="str">
        <f>B1</f>
        <v>Enercon</v>
      </c>
      <c r="J1" s="28" t="s">
        <v>52</v>
      </c>
      <c r="K1" t="str">
        <f>C1</f>
        <v>Enercon</v>
      </c>
      <c r="L1" s="28" t="s">
        <v>52</v>
      </c>
      <c r="M1" t="str">
        <f>D1</f>
        <v>Enercon</v>
      </c>
      <c r="N1" s="28" t="s">
        <v>52</v>
      </c>
      <c r="O1" t="str">
        <f>E1</f>
        <v xml:space="preserve">Vestas </v>
      </c>
      <c r="P1" s="27" t="s">
        <v>51</v>
      </c>
    </row>
    <row r="2" spans="1:16" x14ac:dyDescent="0.25">
      <c r="A2" t="s">
        <v>40</v>
      </c>
      <c r="B2" s="3" t="s">
        <v>41</v>
      </c>
      <c r="C2" s="3" t="s">
        <v>42</v>
      </c>
      <c r="D2" s="3" t="s">
        <v>43</v>
      </c>
      <c r="E2" s="3" t="s">
        <v>44</v>
      </c>
      <c r="G2" t="str">
        <f t="shared" ref="G2:G25" si="0">A2</f>
        <v>Name</v>
      </c>
      <c r="H2" s="28" t="s">
        <v>52</v>
      </c>
      <c r="I2" t="str">
        <f>B2</f>
        <v>E-70 E4</v>
      </c>
      <c r="J2" s="28" t="s">
        <v>52</v>
      </c>
      <c r="K2" t="str">
        <f>C2</f>
        <v>E-115 EP3 E3</v>
      </c>
      <c r="L2" s="28" t="s">
        <v>52</v>
      </c>
      <c r="M2" t="str">
        <f>D2</f>
        <v>E-138 EP3 E2</v>
      </c>
      <c r="N2" s="28" t="s">
        <v>52</v>
      </c>
      <c r="O2" t="str">
        <f>E2</f>
        <v>V172-7.2 MW</v>
      </c>
      <c r="P2" s="27" t="s">
        <v>51</v>
      </c>
    </row>
    <row r="3" spans="1:16" x14ac:dyDescent="0.25">
      <c r="B3" s="3"/>
      <c r="C3" s="3"/>
      <c r="D3" s="3"/>
      <c r="E3" s="3"/>
      <c r="G3" t="s">
        <v>54</v>
      </c>
      <c r="H3" s="28"/>
      <c r="J3" s="28"/>
      <c r="L3" s="28"/>
      <c r="N3" s="28"/>
      <c r="P3" s="27"/>
    </row>
    <row r="4" spans="1:16" x14ac:dyDescent="0.25">
      <c r="A4" t="s">
        <v>63</v>
      </c>
      <c r="B4">
        <v>54</v>
      </c>
      <c r="C4" s="7">
        <v>92</v>
      </c>
      <c r="D4" s="7">
        <v>149</v>
      </c>
      <c r="E4" s="7">
        <v>175</v>
      </c>
      <c r="G4" t="str">
        <f t="shared" si="0"/>
        <v>Hub height (m)</v>
      </c>
      <c r="H4" s="28" t="s">
        <v>52</v>
      </c>
      <c r="I4" s="3">
        <f>B4</f>
        <v>54</v>
      </c>
      <c r="J4" s="28" t="s">
        <v>52</v>
      </c>
      <c r="K4" s="3">
        <f>C4</f>
        <v>92</v>
      </c>
      <c r="L4" s="28" t="s">
        <v>52</v>
      </c>
      <c r="M4" s="3">
        <f>D4</f>
        <v>149</v>
      </c>
      <c r="N4" s="28" t="s">
        <v>52</v>
      </c>
      <c r="O4" s="3">
        <f>E4</f>
        <v>175</v>
      </c>
      <c r="P4" s="27" t="s">
        <v>51</v>
      </c>
    </row>
    <row r="5" spans="1:16" x14ac:dyDescent="0.25">
      <c r="A5" t="s">
        <v>64</v>
      </c>
      <c r="B5">
        <v>71</v>
      </c>
      <c r="C5" s="7">
        <v>115.7</v>
      </c>
      <c r="D5" s="7">
        <v>138.30000000000001</v>
      </c>
      <c r="E5" s="7">
        <v>172</v>
      </c>
      <c r="G5" t="str">
        <f t="shared" si="0"/>
        <v>Rotor diameter (m)</v>
      </c>
      <c r="H5" s="28" t="s">
        <v>52</v>
      </c>
      <c r="I5" s="3">
        <f>B5</f>
        <v>71</v>
      </c>
      <c r="J5" s="28" t="s">
        <v>52</v>
      </c>
      <c r="K5" s="3">
        <f>C5</f>
        <v>115.7</v>
      </c>
      <c r="L5" s="28" t="s">
        <v>52</v>
      </c>
      <c r="M5" s="3">
        <f>D5</f>
        <v>138.30000000000001</v>
      </c>
      <c r="N5" s="28" t="s">
        <v>52</v>
      </c>
      <c r="O5" s="3">
        <f>E5</f>
        <v>172</v>
      </c>
      <c r="P5" s="27" t="s">
        <v>51</v>
      </c>
    </row>
    <row r="6" spans="1:16" x14ac:dyDescent="0.25">
      <c r="A6" t="s">
        <v>65</v>
      </c>
      <c r="B6" s="7">
        <f>B4+B5*0.5</f>
        <v>89.5</v>
      </c>
      <c r="C6" s="7">
        <f>C4+C5*0.5</f>
        <v>149.85</v>
      </c>
      <c r="D6" s="7">
        <f>D4+D5*0.5</f>
        <v>218.15</v>
      </c>
      <c r="E6" s="7">
        <f>E4+E5*0.5</f>
        <v>261</v>
      </c>
      <c r="G6" t="str">
        <f t="shared" si="0"/>
        <v>Tip height (m)</v>
      </c>
      <c r="H6" s="28" t="s">
        <v>52</v>
      </c>
      <c r="I6" s="3">
        <f>B6</f>
        <v>89.5</v>
      </c>
      <c r="J6" s="28" t="s">
        <v>52</v>
      </c>
      <c r="K6" s="3">
        <f>C6</f>
        <v>149.85</v>
      </c>
      <c r="L6" s="28" t="s">
        <v>52</v>
      </c>
      <c r="M6" s="3">
        <f>D6</f>
        <v>218.15</v>
      </c>
      <c r="N6" s="28" t="s">
        <v>52</v>
      </c>
      <c r="O6" s="3">
        <f>E6</f>
        <v>261</v>
      </c>
      <c r="P6" s="27" t="s">
        <v>51</v>
      </c>
    </row>
    <row r="7" spans="1:16" x14ac:dyDescent="0.25">
      <c r="A7" t="s">
        <v>71</v>
      </c>
      <c r="B7" t="s">
        <v>48</v>
      </c>
      <c r="C7" t="s">
        <v>48</v>
      </c>
      <c r="D7" t="s">
        <v>49</v>
      </c>
      <c r="E7" t="s">
        <v>50</v>
      </c>
      <c r="G7" t="str">
        <f t="shared" si="0"/>
        <v>Wind speed layer*</v>
      </c>
      <c r="H7" s="28" t="s">
        <v>52</v>
      </c>
      <c r="I7" t="str">
        <f>B7</f>
        <v>50m, 100m</v>
      </c>
      <c r="J7" s="28" t="s">
        <v>52</v>
      </c>
      <c r="K7" t="str">
        <f>C7</f>
        <v>50m, 100m</v>
      </c>
      <c r="L7" s="28" t="s">
        <v>52</v>
      </c>
      <c r="M7" t="str">
        <f>D7</f>
        <v>100m, 150m</v>
      </c>
      <c r="N7" s="28" t="s">
        <v>52</v>
      </c>
      <c r="O7" t="str">
        <f>E7</f>
        <v>150m, 200m</v>
      </c>
      <c r="P7" s="27" t="s">
        <v>51</v>
      </c>
    </row>
    <row r="8" spans="1:16" x14ac:dyDescent="0.25">
      <c r="A8" t="s">
        <v>53</v>
      </c>
      <c r="B8" s="3">
        <v>2.2999999999999998</v>
      </c>
      <c r="C8" s="3">
        <v>2.99</v>
      </c>
      <c r="D8" s="3">
        <v>4.2</v>
      </c>
      <c r="E8" s="3">
        <v>7.2</v>
      </c>
      <c r="G8" t="str">
        <f t="shared" si="0"/>
        <v>Rated power (MW)</v>
      </c>
      <c r="H8" s="28" t="s">
        <v>52</v>
      </c>
      <c r="I8" s="3">
        <f>B8</f>
        <v>2.2999999999999998</v>
      </c>
      <c r="J8" s="28" t="s">
        <v>52</v>
      </c>
      <c r="K8" s="3">
        <f>C8</f>
        <v>2.99</v>
      </c>
      <c r="L8" s="28" t="s">
        <v>52</v>
      </c>
      <c r="M8" s="3">
        <f>D8</f>
        <v>4.2</v>
      </c>
      <c r="N8" s="28" t="s">
        <v>52</v>
      </c>
      <c r="O8" s="3">
        <f>E8</f>
        <v>7.2</v>
      </c>
      <c r="P8" s="27" t="s">
        <v>51</v>
      </c>
    </row>
    <row r="9" spans="1:16" x14ac:dyDescent="0.25">
      <c r="B9" s="3"/>
      <c r="C9" s="3"/>
      <c r="D9" s="3"/>
      <c r="E9" s="3"/>
      <c r="G9" t="s">
        <v>54</v>
      </c>
      <c r="H9" s="28"/>
      <c r="J9" s="28"/>
      <c r="L9" s="28"/>
      <c r="N9" s="28"/>
      <c r="P9" s="27"/>
    </row>
    <row r="10" spans="1:16" x14ac:dyDescent="0.25">
      <c r="A10" t="s">
        <v>68</v>
      </c>
      <c r="B10" s="3"/>
      <c r="C10" s="3"/>
      <c r="D10" s="3"/>
      <c r="E10" s="3"/>
      <c r="G10" t="str">
        <f t="shared" si="0"/>
        <v>\textbf{Cost}</v>
      </c>
      <c r="H10" s="28"/>
      <c r="J10" s="28"/>
      <c r="L10" s="28"/>
      <c r="N10" s="28"/>
      <c r="P10" s="27" t="s">
        <v>51</v>
      </c>
    </row>
    <row r="11" spans="1:16" x14ac:dyDescent="0.25">
      <c r="A11" t="s">
        <v>57</v>
      </c>
      <c r="B11" s="22">
        <v>980</v>
      </c>
      <c r="C11" s="22">
        <v>980</v>
      </c>
      <c r="D11" s="22">
        <v>1230</v>
      </c>
      <c r="E11" s="22">
        <v>1230</v>
      </c>
      <c r="G11" t="str">
        <f t="shared" si="0"/>
        <v>Turbine (€/kW)</v>
      </c>
      <c r="H11" s="28" t="s">
        <v>52</v>
      </c>
      <c r="I11">
        <f t="shared" ref="I11:I16" si="1">B11</f>
        <v>980</v>
      </c>
      <c r="J11" s="28" t="s">
        <v>52</v>
      </c>
      <c r="K11">
        <f t="shared" ref="K11:K16" si="2">C11</f>
        <v>980</v>
      </c>
      <c r="L11" s="28" t="s">
        <v>52</v>
      </c>
      <c r="M11">
        <f t="shared" ref="M11:M16" si="3">D11</f>
        <v>1230</v>
      </c>
      <c r="N11" s="28" t="s">
        <v>52</v>
      </c>
      <c r="O11">
        <f t="shared" ref="O11:O16" si="4">E11</f>
        <v>1230</v>
      </c>
      <c r="P11" s="27" t="s">
        <v>51</v>
      </c>
    </row>
    <row r="12" spans="1:16" x14ac:dyDescent="0.25">
      <c r="A12" t="s">
        <v>58</v>
      </c>
      <c r="B12" s="3">
        <f>B11*B8/1000</f>
        <v>2.254</v>
      </c>
      <c r="C12" s="3">
        <f>C11*C8/1000</f>
        <v>2.9302000000000001</v>
      </c>
      <c r="D12" s="3">
        <f>D11*D8/1000</f>
        <v>5.1660000000000004</v>
      </c>
      <c r="E12" s="3">
        <f>E11*E8/1000</f>
        <v>8.8559999999999999</v>
      </c>
      <c r="G12" t="str">
        <f t="shared" si="0"/>
        <v>Turbine (million €)</v>
      </c>
      <c r="H12" s="28" t="s">
        <v>52</v>
      </c>
      <c r="I12" s="3">
        <f t="shared" si="1"/>
        <v>2.254</v>
      </c>
      <c r="J12" s="28" t="s">
        <v>52</v>
      </c>
      <c r="K12" s="3">
        <f t="shared" si="2"/>
        <v>2.9302000000000001</v>
      </c>
      <c r="L12" s="28" t="s">
        <v>52</v>
      </c>
      <c r="M12" s="3">
        <f t="shared" si="3"/>
        <v>5.1660000000000004</v>
      </c>
      <c r="N12" s="28" t="s">
        <v>52</v>
      </c>
      <c r="O12" s="3">
        <f t="shared" si="4"/>
        <v>8.8559999999999999</v>
      </c>
      <c r="P12" s="27" t="s">
        <v>51</v>
      </c>
    </row>
    <row r="13" spans="1:16" x14ac:dyDescent="0.25">
      <c r="A13" t="s">
        <v>59</v>
      </c>
      <c r="B13" s="22">
        <v>387</v>
      </c>
      <c r="C13" s="22">
        <v>387</v>
      </c>
      <c r="D13" s="22">
        <v>387</v>
      </c>
      <c r="E13" s="22">
        <v>387</v>
      </c>
      <c r="G13" t="str">
        <f t="shared" si="0"/>
        <v>Grid connection (€/kW)</v>
      </c>
      <c r="H13" s="28" t="s">
        <v>52</v>
      </c>
      <c r="I13">
        <f t="shared" si="1"/>
        <v>387</v>
      </c>
      <c r="J13" s="28" t="s">
        <v>52</v>
      </c>
      <c r="K13">
        <f t="shared" si="2"/>
        <v>387</v>
      </c>
      <c r="L13" s="28" t="s">
        <v>52</v>
      </c>
      <c r="M13">
        <f t="shared" si="3"/>
        <v>387</v>
      </c>
      <c r="N13" s="28" t="s">
        <v>52</v>
      </c>
      <c r="O13">
        <f t="shared" si="4"/>
        <v>387</v>
      </c>
      <c r="P13" s="27" t="s">
        <v>51</v>
      </c>
    </row>
    <row r="14" spans="1:16" x14ac:dyDescent="0.25">
      <c r="A14" t="s">
        <v>60</v>
      </c>
      <c r="B14" s="3">
        <f>B13*B8/1000</f>
        <v>0.89009999999999989</v>
      </c>
      <c r="C14" s="3">
        <f>C13*C8/1000</f>
        <v>1.1571300000000002</v>
      </c>
      <c r="D14" s="3">
        <f>D13*D8/1000</f>
        <v>1.6254000000000002</v>
      </c>
      <c r="E14" s="3">
        <f>E13*E8/1000</f>
        <v>2.7864</v>
      </c>
      <c r="G14" t="str">
        <f t="shared" si="0"/>
        <v>Grid connection (million €)</v>
      </c>
      <c r="H14" s="28" t="s">
        <v>52</v>
      </c>
      <c r="I14" s="3">
        <f t="shared" si="1"/>
        <v>0.89009999999999989</v>
      </c>
      <c r="J14" s="28" t="s">
        <v>52</v>
      </c>
      <c r="K14" s="3">
        <f t="shared" si="2"/>
        <v>1.1571300000000002</v>
      </c>
      <c r="L14" s="28" t="s">
        <v>52</v>
      </c>
      <c r="M14" s="3">
        <f t="shared" si="3"/>
        <v>1.6254000000000002</v>
      </c>
      <c r="N14" s="28" t="s">
        <v>52</v>
      </c>
      <c r="O14" s="3">
        <f t="shared" si="4"/>
        <v>2.7864</v>
      </c>
      <c r="P14" s="27" t="s">
        <v>51</v>
      </c>
    </row>
    <row r="15" spans="1:16" x14ac:dyDescent="0.25">
      <c r="A15" t="s">
        <v>61</v>
      </c>
      <c r="B15" s="3">
        <f t="shared" ref="B15:E16" si="5">B11+B13</f>
        <v>1367</v>
      </c>
      <c r="C15" s="3">
        <f t="shared" si="5"/>
        <v>1367</v>
      </c>
      <c r="D15" s="3">
        <f t="shared" si="5"/>
        <v>1617</v>
      </c>
      <c r="E15" s="3">
        <f t="shared" si="5"/>
        <v>1617</v>
      </c>
      <c r="G15" t="str">
        <f t="shared" si="0"/>
        <v>Total (€/kW)</v>
      </c>
      <c r="H15" s="28" t="s">
        <v>52</v>
      </c>
      <c r="I15">
        <f t="shared" si="1"/>
        <v>1367</v>
      </c>
      <c r="J15" s="28" t="s">
        <v>52</v>
      </c>
      <c r="K15">
        <f t="shared" si="2"/>
        <v>1367</v>
      </c>
      <c r="L15" s="28" t="s">
        <v>52</v>
      </c>
      <c r="M15">
        <f t="shared" si="3"/>
        <v>1617</v>
      </c>
      <c r="N15" s="28" t="s">
        <v>52</v>
      </c>
      <c r="O15">
        <f t="shared" si="4"/>
        <v>1617</v>
      </c>
      <c r="P15" s="27" t="s">
        <v>51</v>
      </c>
    </row>
    <row r="16" spans="1:16" x14ac:dyDescent="0.25">
      <c r="A16" t="s">
        <v>62</v>
      </c>
      <c r="B16" s="3">
        <f t="shared" si="5"/>
        <v>3.1440999999999999</v>
      </c>
      <c r="C16" s="3">
        <f t="shared" si="5"/>
        <v>4.0873300000000006</v>
      </c>
      <c r="D16" s="3">
        <f t="shared" si="5"/>
        <v>6.7914000000000003</v>
      </c>
      <c r="E16" s="3">
        <f t="shared" si="5"/>
        <v>11.6424</v>
      </c>
      <c r="G16" t="str">
        <f t="shared" si="0"/>
        <v>Total (million €)</v>
      </c>
      <c r="H16" s="28" t="s">
        <v>52</v>
      </c>
      <c r="I16" s="3">
        <f t="shared" si="1"/>
        <v>3.1440999999999999</v>
      </c>
      <c r="J16" s="28" t="s">
        <v>52</v>
      </c>
      <c r="K16" s="3">
        <f t="shared" si="2"/>
        <v>4.0873300000000006</v>
      </c>
      <c r="L16" s="28" t="s">
        <v>52</v>
      </c>
      <c r="M16" s="3">
        <f t="shared" si="3"/>
        <v>6.7914000000000003</v>
      </c>
      <c r="N16" s="28" t="s">
        <v>52</v>
      </c>
      <c r="O16" s="3">
        <f t="shared" si="4"/>
        <v>11.6424</v>
      </c>
      <c r="P16" s="27" t="s">
        <v>51</v>
      </c>
    </row>
    <row r="17" spans="1:16" x14ac:dyDescent="0.25">
      <c r="B17" s="3"/>
      <c r="C17" s="3"/>
      <c r="D17" s="3"/>
      <c r="E17" s="3"/>
      <c r="G17" t="s">
        <v>54</v>
      </c>
      <c r="H17" s="28"/>
      <c r="J17" s="28"/>
      <c r="L17" s="28"/>
      <c r="N17" s="28"/>
      <c r="P17" s="27"/>
    </row>
    <row r="18" spans="1:16" x14ac:dyDescent="0.25">
      <c r="A18" t="s">
        <v>70</v>
      </c>
      <c r="B18" s="3"/>
      <c r="C18" s="3"/>
      <c r="D18" s="3"/>
      <c r="E18" s="3"/>
      <c r="G18" t="str">
        <f t="shared" si="0"/>
        <v>\textbf{Sound pressure level}* (dB(a))</v>
      </c>
      <c r="H18" s="28"/>
      <c r="J18" s="28"/>
      <c r="L18" s="28"/>
      <c r="N18" s="28"/>
      <c r="P18" s="27" t="s">
        <v>51</v>
      </c>
    </row>
    <row r="19" spans="1:16" x14ac:dyDescent="0.25">
      <c r="A19" t="s">
        <v>66</v>
      </c>
      <c r="B19" s="7">
        <v>104.5</v>
      </c>
      <c r="C19" s="7">
        <v>104.8</v>
      </c>
      <c r="D19" s="7">
        <v>106</v>
      </c>
      <c r="E19" s="7">
        <v>106.9</v>
      </c>
      <c r="G19" t="str">
        <f t="shared" si="0"/>
        <v>Maximum</v>
      </c>
      <c r="H19" s="28" t="s">
        <v>52</v>
      </c>
      <c r="I19" s="3">
        <f>B19</f>
        <v>104.5</v>
      </c>
      <c r="J19" s="28" t="s">
        <v>52</v>
      </c>
      <c r="K19" s="3">
        <f>C19</f>
        <v>104.8</v>
      </c>
      <c r="L19" s="28" t="s">
        <v>52</v>
      </c>
      <c r="M19" s="3">
        <f>D19</f>
        <v>106</v>
      </c>
      <c r="N19" s="28" t="s">
        <v>52</v>
      </c>
      <c r="O19" s="3">
        <f>E19</f>
        <v>106.9</v>
      </c>
      <c r="P19" s="27" t="s">
        <v>51</v>
      </c>
    </row>
    <row r="20" spans="1:16" x14ac:dyDescent="0.25">
      <c r="A20" t="s">
        <v>12</v>
      </c>
      <c r="B20" s="21">
        <f>B19/2+B21/2</f>
        <v>99.05</v>
      </c>
      <c r="C20" s="20">
        <f>C19/2+C21/2</f>
        <v>96.1</v>
      </c>
      <c r="D20" s="20">
        <f>D19/2+D21/2</f>
        <v>99.7</v>
      </c>
      <c r="E20" s="20">
        <f>E19/2+E21/2</f>
        <v>100.15</v>
      </c>
      <c r="G20" t="str">
        <f t="shared" si="0"/>
        <v>Average</v>
      </c>
      <c r="H20" s="28" t="s">
        <v>52</v>
      </c>
      <c r="I20" s="3">
        <f>B20</f>
        <v>99.05</v>
      </c>
      <c r="J20" s="28" t="s">
        <v>52</v>
      </c>
      <c r="K20" s="3">
        <f>C20</f>
        <v>96.1</v>
      </c>
      <c r="L20" s="28" t="s">
        <v>52</v>
      </c>
      <c r="M20" s="3">
        <f>D20</f>
        <v>99.7</v>
      </c>
      <c r="N20" s="28" t="s">
        <v>52</v>
      </c>
      <c r="O20" s="3">
        <f>E20</f>
        <v>100.15</v>
      </c>
      <c r="P20" s="27" t="s">
        <v>51</v>
      </c>
    </row>
    <row r="21" spans="1:16" x14ac:dyDescent="0.25">
      <c r="A21" t="s">
        <v>67</v>
      </c>
      <c r="B21" s="21">
        <v>93.6</v>
      </c>
      <c r="C21" s="20">
        <v>87.4</v>
      </c>
      <c r="D21" s="20">
        <v>93.4</v>
      </c>
      <c r="E21" s="20">
        <v>93.4</v>
      </c>
      <c r="G21" t="str">
        <f t="shared" si="0"/>
        <v>Minimum</v>
      </c>
      <c r="H21" s="28" t="s">
        <v>52</v>
      </c>
      <c r="I21" s="3">
        <f>B21</f>
        <v>93.6</v>
      </c>
      <c r="J21" s="28" t="s">
        <v>52</v>
      </c>
      <c r="K21" s="3">
        <f>C21</f>
        <v>87.4</v>
      </c>
      <c r="L21" s="28" t="s">
        <v>52</v>
      </c>
      <c r="M21" s="3">
        <f>D21</f>
        <v>93.4</v>
      </c>
      <c r="N21" s="28" t="s">
        <v>52</v>
      </c>
      <c r="O21" s="3">
        <f>E21</f>
        <v>93.4</v>
      </c>
      <c r="P21" s="27" t="s">
        <v>51</v>
      </c>
    </row>
    <row r="22" spans="1:16" x14ac:dyDescent="0.25">
      <c r="B22" s="21"/>
      <c r="C22" s="20"/>
      <c r="D22" s="20"/>
      <c r="E22" s="20"/>
      <c r="G22" t="s">
        <v>54</v>
      </c>
      <c r="H22" s="28"/>
      <c r="I22" s="3"/>
      <c r="J22" s="28"/>
      <c r="K22" s="3"/>
      <c r="L22" s="28"/>
      <c r="M22" s="3"/>
      <c r="N22" s="28"/>
      <c r="O22" s="3"/>
      <c r="P22" s="27"/>
    </row>
    <row r="23" spans="1:16" x14ac:dyDescent="0.25">
      <c r="A23" t="s">
        <v>69</v>
      </c>
      <c r="B23" s="21"/>
      <c r="C23" s="20"/>
      <c r="D23" s="20"/>
      <c r="E23" s="20"/>
      <c r="G23" t="str">
        <f t="shared" si="0"/>
        <v>\textbf{Visibility damage}*</v>
      </c>
      <c r="H23" s="28"/>
      <c r="I23" s="3"/>
      <c r="J23" s="28"/>
      <c r="K23" s="3"/>
      <c r="L23" s="28"/>
      <c r="M23" s="3"/>
      <c r="N23" s="28"/>
      <c r="O23" s="3"/>
      <c r="P23" s="27" t="s">
        <v>51</v>
      </c>
    </row>
    <row r="24" spans="1:16" x14ac:dyDescent="0.25">
      <c r="A24" t="s">
        <v>55</v>
      </c>
      <c r="B24" s="2">
        <v>3.15E-2</v>
      </c>
      <c r="C24" s="2">
        <f>$B24*C5/$B5</f>
        <v>5.1331690140845071E-2</v>
      </c>
      <c r="D24" s="2">
        <f>$B24*D5/$B5</f>
        <v>6.135845070422536E-2</v>
      </c>
      <c r="E24" s="2">
        <f>$B24*E5/$B5</f>
        <v>7.6309859154929577E-2</v>
      </c>
      <c r="G24" t="str">
        <f t="shared" si="0"/>
        <v>Distance-independent (\%)</v>
      </c>
      <c r="H24" s="28" t="s">
        <v>52</v>
      </c>
      <c r="I24" s="2">
        <f>B24</f>
        <v>3.15E-2</v>
      </c>
      <c r="J24" s="31" t="s">
        <v>52</v>
      </c>
      <c r="K24" s="2">
        <f>C24</f>
        <v>5.1331690140845071E-2</v>
      </c>
      <c r="L24" s="31" t="s">
        <v>52</v>
      </c>
      <c r="M24" s="2">
        <f>D24</f>
        <v>6.135845070422536E-2</v>
      </c>
      <c r="N24" s="31" t="s">
        <v>52</v>
      </c>
      <c r="O24" s="2">
        <f>E24</f>
        <v>7.6309859154929577E-2</v>
      </c>
      <c r="P24" s="27" t="s">
        <v>51</v>
      </c>
    </row>
    <row r="25" spans="1:16" x14ac:dyDescent="0.25">
      <c r="A25" t="s">
        <v>56</v>
      </c>
      <c r="B25" s="23">
        <v>2.3999999999999998E-3</v>
      </c>
      <c r="C25" s="23">
        <v>2.3999999999999998E-3</v>
      </c>
      <c r="D25" s="23">
        <v>2.3999999999999998E-3</v>
      </c>
      <c r="E25" s="23">
        <v>2.3999999999999998E-3</v>
      </c>
      <c r="G25" t="str">
        <f t="shared" si="0"/>
        <v>Distance-dependent (\%/100m)</v>
      </c>
      <c r="H25" s="28" t="s">
        <v>52</v>
      </c>
      <c r="I25" s="2">
        <f>B25</f>
        <v>2.3999999999999998E-3</v>
      </c>
      <c r="J25" s="31" t="s">
        <v>52</v>
      </c>
      <c r="K25" s="2">
        <f>C25</f>
        <v>2.3999999999999998E-3</v>
      </c>
      <c r="L25" s="31" t="s">
        <v>52</v>
      </c>
      <c r="M25" s="2">
        <f>D25</f>
        <v>2.3999999999999998E-3</v>
      </c>
      <c r="N25" s="31" t="s">
        <v>52</v>
      </c>
      <c r="O25" s="2">
        <f>E25</f>
        <v>2.3999999999999998E-3</v>
      </c>
      <c r="P25" s="27" t="s">
        <v>51</v>
      </c>
    </row>
  </sheetData>
  <hyperlinks>
    <hyperlink ref="P1" r:id="rId1" xr:uid="{00000000-0004-0000-0000-000000000000}"/>
  </hyperlink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122"/>
  <sheetViews>
    <sheetView zoomScale="115" zoomScaleNormal="115" workbookViewId="0">
      <selection activeCell="F25" sqref="F25"/>
    </sheetView>
  </sheetViews>
  <sheetFormatPr baseColWidth="10" defaultRowHeight="13.5" x14ac:dyDescent="0.25"/>
  <cols>
    <col min="1" max="1" width="8.33203125" bestFit="1" customWidth="1"/>
    <col min="2" max="2" width="9.6640625" bestFit="1" customWidth="1"/>
    <col min="3" max="3" width="16.33203125" customWidth="1"/>
    <col min="4" max="4" width="12" customWidth="1"/>
    <col min="5" max="5" width="12.5" bestFit="1" customWidth="1"/>
    <col min="15" max="18" width="12" customWidth="1"/>
  </cols>
  <sheetData>
    <row r="1" spans="1:22" x14ac:dyDescent="0.25">
      <c r="A1" t="s">
        <v>75</v>
      </c>
      <c r="D1" t="str">
        <f>'Turbine-spez'!B1</f>
        <v>Enercon</v>
      </c>
      <c r="E1" t="str">
        <f>'Turbine-spez'!C1</f>
        <v>Enercon</v>
      </c>
      <c r="F1" t="str">
        <f>'Turbine-spez'!D1</f>
        <v>Enercon</v>
      </c>
      <c r="G1" t="str">
        <f>'Turbine-spez'!E1</f>
        <v xml:space="preserve">Vestas </v>
      </c>
      <c r="L1" s="28"/>
      <c r="N1" s="28" t="s">
        <v>52</v>
      </c>
      <c r="O1" t="str">
        <f>D1</f>
        <v>Enercon</v>
      </c>
      <c r="P1" s="28" t="s">
        <v>52</v>
      </c>
      <c r="Q1" t="str">
        <f>E1</f>
        <v>Enercon</v>
      </c>
      <c r="R1" s="28" t="s">
        <v>52</v>
      </c>
      <c r="S1" t="str">
        <f>F1</f>
        <v>Enercon</v>
      </c>
      <c r="T1" s="28" t="s">
        <v>52</v>
      </c>
      <c r="U1" t="str">
        <f>G1</f>
        <v xml:space="preserve">Vestas </v>
      </c>
      <c r="V1" s="27" t="s">
        <v>51</v>
      </c>
    </row>
    <row r="2" spans="1:22" hidden="1" x14ac:dyDescent="0.25">
      <c r="A2" t="s">
        <v>10</v>
      </c>
      <c r="B2" t="s">
        <v>11</v>
      </c>
      <c r="C2" t="s">
        <v>12</v>
      </c>
      <c r="D2" t="str">
        <f>'Turbine-spez'!B2</f>
        <v>E-70 E4</v>
      </c>
      <c r="E2" t="str">
        <f>'Turbine-spez'!C2</f>
        <v>E-115 EP3 E3</v>
      </c>
      <c r="F2" t="str">
        <f>'Turbine-spez'!D2</f>
        <v>E-138 EP3 E2</v>
      </c>
      <c r="G2" t="str">
        <f>'Turbine-spez'!E2</f>
        <v>V172-7.2 MW</v>
      </c>
      <c r="I2" t="str">
        <f t="shared" ref="I2:I19" si="0">A2</f>
        <v>Lower</v>
      </c>
      <c r="J2" s="28" t="s">
        <v>52</v>
      </c>
      <c r="K2" t="str">
        <f>B2</f>
        <v>Upper</v>
      </c>
      <c r="L2" s="28" t="s">
        <v>52</v>
      </c>
      <c r="M2" t="str">
        <f>C2</f>
        <v>Average</v>
      </c>
      <c r="N2" s="28" t="s">
        <v>52</v>
      </c>
      <c r="O2" t="str">
        <f>D2</f>
        <v>E-70 E4</v>
      </c>
      <c r="P2" s="28" t="s">
        <v>52</v>
      </c>
      <c r="Q2" t="str">
        <f>E2</f>
        <v>E-115 EP3 E3</v>
      </c>
      <c r="R2" s="28" t="s">
        <v>52</v>
      </c>
      <c r="S2" t="str">
        <f>F2</f>
        <v>E-138 EP3 E2</v>
      </c>
      <c r="T2" s="28" t="s">
        <v>52</v>
      </c>
      <c r="U2" t="str">
        <f>G2</f>
        <v>V172-7.2 MW</v>
      </c>
      <c r="V2" s="27" t="s">
        <v>51</v>
      </c>
    </row>
    <row r="3" spans="1:22" hidden="1" x14ac:dyDescent="0.25">
      <c r="C3" t="str">
        <f>'Turbine-spez'!A4</f>
        <v>Hub height (m)</v>
      </c>
      <c r="D3">
        <f>'Turbine-spez'!B4</f>
        <v>54</v>
      </c>
      <c r="E3">
        <f>'Turbine-spez'!C4</f>
        <v>92</v>
      </c>
      <c r="F3">
        <f>'Turbine-spez'!D4</f>
        <v>149</v>
      </c>
      <c r="G3">
        <f>'Turbine-spez'!E4</f>
        <v>175</v>
      </c>
      <c r="I3">
        <f t="shared" si="0"/>
        <v>0</v>
      </c>
      <c r="K3">
        <f>B3</f>
        <v>0</v>
      </c>
      <c r="L3" s="28" t="s">
        <v>52</v>
      </c>
      <c r="M3" t="str">
        <f>C3</f>
        <v>Hub height (m)</v>
      </c>
      <c r="N3" s="28" t="s">
        <v>52</v>
      </c>
      <c r="O3">
        <f>D3</f>
        <v>54</v>
      </c>
      <c r="P3" s="28" t="s">
        <v>52</v>
      </c>
      <c r="Q3">
        <f>E3</f>
        <v>92</v>
      </c>
      <c r="R3" s="28" t="s">
        <v>52</v>
      </c>
      <c r="S3">
        <f>F3</f>
        <v>149</v>
      </c>
      <c r="T3" s="28" t="s">
        <v>52</v>
      </c>
      <c r="U3">
        <f>G3</f>
        <v>175</v>
      </c>
      <c r="V3" s="27" t="s">
        <v>51</v>
      </c>
    </row>
    <row r="4" spans="1:22" hidden="1" x14ac:dyDescent="0.25">
      <c r="C4" t="str">
        <f>'Turbine-spez'!A5</f>
        <v>Rotor diameter (m)</v>
      </c>
      <c r="D4">
        <f>'Turbine-spez'!B5</f>
        <v>71</v>
      </c>
      <c r="E4">
        <f>'Turbine-spez'!C5</f>
        <v>115.7</v>
      </c>
      <c r="F4">
        <f>'Turbine-spez'!D5</f>
        <v>138.30000000000001</v>
      </c>
      <c r="G4">
        <f>'Turbine-spez'!E5</f>
        <v>172</v>
      </c>
      <c r="I4">
        <f t="shared" si="0"/>
        <v>0</v>
      </c>
      <c r="K4">
        <f>B4</f>
        <v>0</v>
      </c>
      <c r="L4" s="28" t="s">
        <v>52</v>
      </c>
      <c r="M4" t="str">
        <f>C4</f>
        <v>Rotor diameter (m)</v>
      </c>
      <c r="N4" s="28" t="s">
        <v>52</v>
      </c>
      <c r="O4">
        <f>D4</f>
        <v>71</v>
      </c>
      <c r="P4" s="28" t="s">
        <v>52</v>
      </c>
      <c r="Q4">
        <f>E4</f>
        <v>115.7</v>
      </c>
      <c r="R4" s="28" t="s">
        <v>52</v>
      </c>
      <c r="S4">
        <f>F4</f>
        <v>138.30000000000001</v>
      </c>
      <c r="T4" s="28" t="s">
        <v>52</v>
      </c>
      <c r="U4">
        <f>G4</f>
        <v>172</v>
      </c>
      <c r="V4" s="27" t="s">
        <v>51</v>
      </c>
    </row>
    <row r="5" spans="1:22" x14ac:dyDescent="0.25">
      <c r="A5" t="s">
        <v>10</v>
      </c>
      <c r="B5" t="s">
        <v>11</v>
      </c>
      <c r="C5" t="str">
        <f>'Turbine-spez'!A6</f>
        <v>Tip height (m)</v>
      </c>
      <c r="D5">
        <f>'Turbine-spez'!B6</f>
        <v>89.5</v>
      </c>
      <c r="E5">
        <f>'Turbine-spez'!C6</f>
        <v>149.85</v>
      </c>
      <c r="F5">
        <f>'Turbine-spez'!D6</f>
        <v>218.15</v>
      </c>
      <c r="G5">
        <f>'Turbine-spez'!E6</f>
        <v>261</v>
      </c>
      <c r="I5" t="s">
        <v>77</v>
      </c>
      <c r="J5" s="28"/>
      <c r="L5" s="28"/>
      <c r="N5" s="28" t="s">
        <v>52</v>
      </c>
      <c r="O5" s="7" t="s">
        <v>93</v>
      </c>
      <c r="P5" s="39" t="s">
        <v>52</v>
      </c>
      <c r="Q5" s="7" t="s">
        <v>7</v>
      </c>
      <c r="R5" s="39" t="s">
        <v>52</v>
      </c>
      <c r="S5" s="7" t="s">
        <v>94</v>
      </c>
      <c r="T5" s="39" t="s">
        <v>52</v>
      </c>
      <c r="U5" s="7" t="s">
        <v>95</v>
      </c>
      <c r="V5" s="27" t="s">
        <v>51</v>
      </c>
    </row>
    <row r="6" spans="1:22" hidden="1" x14ac:dyDescent="0.25">
      <c r="C6" t="str">
        <f>'Turbine-spez'!A7</f>
        <v>Wind speed layer*</v>
      </c>
      <c r="D6" t="str">
        <f>'Turbine-spez'!B7</f>
        <v>50m, 100m</v>
      </c>
      <c r="E6" t="str">
        <f>'Turbine-spez'!C7</f>
        <v>50m, 100m</v>
      </c>
      <c r="F6" t="str">
        <f>'Turbine-spez'!D7</f>
        <v>100m, 150m</v>
      </c>
      <c r="G6" t="str">
        <f>'Turbine-spez'!E7</f>
        <v>150m, 200m</v>
      </c>
      <c r="I6">
        <f t="shared" si="0"/>
        <v>0</v>
      </c>
      <c r="L6" s="28"/>
      <c r="N6" s="28" t="s">
        <v>52</v>
      </c>
      <c r="O6" t="str">
        <f t="shared" ref="O6:O16" si="1">D6</f>
        <v>50m, 100m</v>
      </c>
      <c r="P6" s="28" t="s">
        <v>52</v>
      </c>
      <c r="Q6" t="str">
        <f t="shared" ref="Q6:Q16" si="2">E6</f>
        <v>50m, 100m</v>
      </c>
      <c r="R6" s="28" t="s">
        <v>52</v>
      </c>
      <c r="S6" t="str">
        <f t="shared" ref="S6:S16" si="3">F6</f>
        <v>100m, 150m</v>
      </c>
      <c r="T6" s="28" t="s">
        <v>52</v>
      </c>
      <c r="U6" t="str">
        <f t="shared" ref="U6:U16" si="4">G6</f>
        <v>150m, 200m</v>
      </c>
      <c r="V6" s="27" t="s">
        <v>51</v>
      </c>
    </row>
    <row r="7" spans="1:22" hidden="1" x14ac:dyDescent="0.25">
      <c r="C7" t="str">
        <f>'Turbine-spez'!A8</f>
        <v>Rated power (MW)</v>
      </c>
      <c r="D7">
        <f>'Turbine-spez'!B8</f>
        <v>2.2999999999999998</v>
      </c>
      <c r="E7">
        <f>'Turbine-spez'!C8</f>
        <v>2.99</v>
      </c>
      <c r="F7">
        <f>'Turbine-spez'!D8</f>
        <v>4.2</v>
      </c>
      <c r="G7">
        <f>'Turbine-spez'!E8</f>
        <v>7.2</v>
      </c>
      <c r="I7">
        <f t="shared" si="0"/>
        <v>0</v>
      </c>
      <c r="L7" s="28"/>
      <c r="N7" s="28" t="s">
        <v>52</v>
      </c>
      <c r="O7">
        <f t="shared" si="1"/>
        <v>2.2999999999999998</v>
      </c>
      <c r="P7" s="28" t="s">
        <v>52</v>
      </c>
      <c r="Q7">
        <f t="shared" si="2"/>
        <v>2.99</v>
      </c>
      <c r="R7" s="28" t="s">
        <v>52</v>
      </c>
      <c r="S7">
        <f t="shared" si="3"/>
        <v>4.2</v>
      </c>
      <c r="T7" s="28" t="s">
        <v>52</v>
      </c>
      <c r="U7">
        <f t="shared" si="4"/>
        <v>7.2</v>
      </c>
      <c r="V7" s="27" t="s">
        <v>51</v>
      </c>
    </row>
    <row r="8" spans="1:22" hidden="1" x14ac:dyDescent="0.25">
      <c r="C8" t="str">
        <f>'Turbine-spez'!A11</f>
        <v>Turbine (€/kW)</v>
      </c>
      <c r="D8">
        <f>'Turbine-spez'!B11</f>
        <v>980</v>
      </c>
      <c r="E8">
        <f>'Turbine-spez'!C11</f>
        <v>980</v>
      </c>
      <c r="F8">
        <f>'Turbine-spez'!D11</f>
        <v>1230</v>
      </c>
      <c r="G8">
        <f>'Turbine-spez'!E11</f>
        <v>1230</v>
      </c>
      <c r="I8">
        <f t="shared" si="0"/>
        <v>0</v>
      </c>
      <c r="L8" s="28"/>
      <c r="N8" s="28" t="s">
        <v>52</v>
      </c>
      <c r="O8">
        <f t="shared" si="1"/>
        <v>980</v>
      </c>
      <c r="P8" s="28" t="s">
        <v>52</v>
      </c>
      <c r="Q8">
        <f t="shared" si="2"/>
        <v>980</v>
      </c>
      <c r="R8" s="28" t="s">
        <v>52</v>
      </c>
      <c r="S8">
        <f t="shared" si="3"/>
        <v>1230</v>
      </c>
      <c r="T8" s="28" t="s">
        <v>52</v>
      </c>
      <c r="U8">
        <f t="shared" si="4"/>
        <v>1230</v>
      </c>
      <c r="V8" s="27" t="s">
        <v>51</v>
      </c>
    </row>
    <row r="9" spans="1:22" hidden="1" x14ac:dyDescent="0.25">
      <c r="C9" t="str">
        <f>'Turbine-spez'!A12</f>
        <v>Turbine (million €)</v>
      </c>
      <c r="D9">
        <f>'Turbine-spez'!B12</f>
        <v>2.254</v>
      </c>
      <c r="E9">
        <f>'Turbine-spez'!C12</f>
        <v>2.9302000000000001</v>
      </c>
      <c r="F9">
        <f>'Turbine-spez'!D12</f>
        <v>5.1660000000000004</v>
      </c>
      <c r="G9">
        <f>'Turbine-spez'!E12</f>
        <v>8.8559999999999999</v>
      </c>
      <c r="I9">
        <f t="shared" si="0"/>
        <v>0</v>
      </c>
      <c r="L9" s="28"/>
      <c r="N9" s="28" t="s">
        <v>52</v>
      </c>
      <c r="O9">
        <f t="shared" si="1"/>
        <v>2.254</v>
      </c>
      <c r="P9" s="28" t="s">
        <v>52</v>
      </c>
      <c r="Q9">
        <f t="shared" si="2"/>
        <v>2.9302000000000001</v>
      </c>
      <c r="R9" s="28" t="s">
        <v>52</v>
      </c>
      <c r="S9">
        <f t="shared" si="3"/>
        <v>5.1660000000000004</v>
      </c>
      <c r="T9" s="28" t="s">
        <v>52</v>
      </c>
      <c r="U9">
        <f t="shared" si="4"/>
        <v>8.8559999999999999</v>
      </c>
      <c r="V9" s="27" t="s">
        <v>51</v>
      </c>
    </row>
    <row r="10" spans="1:22" hidden="1" x14ac:dyDescent="0.25">
      <c r="C10" t="str">
        <f>'Turbine-spez'!A13</f>
        <v>Grid connection (€/kW)</v>
      </c>
      <c r="D10">
        <f>'Turbine-spez'!B13</f>
        <v>387</v>
      </c>
      <c r="E10">
        <f>'Turbine-spez'!C13</f>
        <v>387</v>
      </c>
      <c r="F10">
        <f>'Turbine-spez'!D13</f>
        <v>387</v>
      </c>
      <c r="G10">
        <f>'Turbine-spez'!E13</f>
        <v>387</v>
      </c>
      <c r="I10">
        <f t="shared" si="0"/>
        <v>0</v>
      </c>
      <c r="L10" s="28"/>
      <c r="N10" s="28" t="s">
        <v>52</v>
      </c>
      <c r="O10">
        <f t="shared" si="1"/>
        <v>387</v>
      </c>
      <c r="P10" s="28" t="s">
        <v>52</v>
      </c>
      <c r="Q10">
        <f t="shared" si="2"/>
        <v>387</v>
      </c>
      <c r="R10" s="28" t="s">
        <v>52</v>
      </c>
      <c r="S10">
        <f t="shared" si="3"/>
        <v>387</v>
      </c>
      <c r="T10" s="28" t="s">
        <v>52</v>
      </c>
      <c r="U10">
        <f t="shared" si="4"/>
        <v>387</v>
      </c>
      <c r="V10" s="27" t="s">
        <v>51</v>
      </c>
    </row>
    <row r="11" spans="1:22" hidden="1" x14ac:dyDescent="0.25">
      <c r="C11" t="str">
        <f>'Turbine-spez'!A14</f>
        <v>Grid connection (million €)</v>
      </c>
      <c r="D11">
        <f>'Turbine-spez'!B14</f>
        <v>0.89009999999999989</v>
      </c>
      <c r="E11">
        <f>'Turbine-spez'!C14</f>
        <v>1.1571300000000002</v>
      </c>
      <c r="F11">
        <f>'Turbine-spez'!D14</f>
        <v>1.6254000000000002</v>
      </c>
      <c r="G11">
        <f>'Turbine-spez'!E14</f>
        <v>2.7864</v>
      </c>
      <c r="I11">
        <f t="shared" si="0"/>
        <v>0</v>
      </c>
      <c r="L11" s="28"/>
      <c r="N11" s="28" t="s">
        <v>52</v>
      </c>
      <c r="O11">
        <f t="shared" si="1"/>
        <v>0.89009999999999989</v>
      </c>
      <c r="P11" s="28" t="s">
        <v>52</v>
      </c>
      <c r="Q11">
        <f t="shared" si="2"/>
        <v>1.1571300000000002</v>
      </c>
      <c r="R11" s="28" t="s">
        <v>52</v>
      </c>
      <c r="S11">
        <f t="shared" si="3"/>
        <v>1.6254000000000002</v>
      </c>
      <c r="T11" s="28" t="s">
        <v>52</v>
      </c>
      <c r="U11">
        <f t="shared" si="4"/>
        <v>2.7864</v>
      </c>
      <c r="V11" s="27" t="s">
        <v>51</v>
      </c>
    </row>
    <row r="12" spans="1:22" hidden="1" x14ac:dyDescent="0.25">
      <c r="C12" t="str">
        <f>'Turbine-spez'!A15</f>
        <v>Total (€/kW)</v>
      </c>
      <c r="D12">
        <f>'Turbine-spez'!B15</f>
        <v>1367</v>
      </c>
      <c r="E12">
        <f>'Turbine-spez'!C15</f>
        <v>1367</v>
      </c>
      <c r="F12">
        <f>'Turbine-spez'!D15</f>
        <v>1617</v>
      </c>
      <c r="G12">
        <f>'Turbine-spez'!E15</f>
        <v>1617</v>
      </c>
      <c r="I12">
        <f t="shared" si="0"/>
        <v>0</v>
      </c>
      <c r="L12" s="28"/>
      <c r="N12" s="28" t="s">
        <v>52</v>
      </c>
      <c r="O12">
        <f t="shared" si="1"/>
        <v>1367</v>
      </c>
      <c r="P12" s="28" t="s">
        <v>52</v>
      </c>
      <c r="Q12">
        <f t="shared" si="2"/>
        <v>1367</v>
      </c>
      <c r="R12" s="28" t="s">
        <v>52</v>
      </c>
      <c r="S12">
        <f t="shared" si="3"/>
        <v>1617</v>
      </c>
      <c r="T12" s="28" t="s">
        <v>52</v>
      </c>
      <c r="U12">
        <f t="shared" si="4"/>
        <v>1617</v>
      </c>
      <c r="V12" s="27" t="s">
        <v>51</v>
      </c>
    </row>
    <row r="13" spans="1:22" hidden="1" x14ac:dyDescent="0.25">
      <c r="C13" t="str">
        <f>'Turbine-spez'!A16</f>
        <v>Total (million €)</v>
      </c>
      <c r="D13">
        <f>'Turbine-spez'!B16</f>
        <v>3.1440999999999999</v>
      </c>
      <c r="E13">
        <f>'Turbine-spez'!C16</f>
        <v>4.0873300000000006</v>
      </c>
      <c r="F13">
        <f>'Turbine-spez'!D16</f>
        <v>6.7914000000000003</v>
      </c>
      <c r="G13">
        <f>'Turbine-spez'!E16</f>
        <v>11.6424</v>
      </c>
      <c r="I13">
        <f t="shared" si="0"/>
        <v>0</v>
      </c>
      <c r="L13" s="28"/>
      <c r="N13" s="28" t="s">
        <v>52</v>
      </c>
      <c r="O13">
        <f t="shared" si="1"/>
        <v>3.1440999999999999</v>
      </c>
      <c r="P13" s="28" t="s">
        <v>52</v>
      </c>
      <c r="Q13">
        <f t="shared" si="2"/>
        <v>4.0873300000000006</v>
      </c>
      <c r="R13" s="28" t="s">
        <v>52</v>
      </c>
      <c r="S13">
        <f t="shared" si="3"/>
        <v>6.7914000000000003</v>
      </c>
      <c r="T13" s="28" t="s">
        <v>52</v>
      </c>
      <c r="U13">
        <f t="shared" si="4"/>
        <v>11.6424</v>
      </c>
      <c r="V13" s="27" t="s">
        <v>51</v>
      </c>
    </row>
    <row r="14" spans="1:22" hidden="1" x14ac:dyDescent="0.25">
      <c r="C14" t="str">
        <f>'Turbine-spez'!A19</f>
        <v>Maximum</v>
      </c>
      <c r="D14">
        <f>'Turbine-spez'!B19</f>
        <v>104.5</v>
      </c>
      <c r="E14">
        <f>'Turbine-spez'!C19</f>
        <v>104.8</v>
      </c>
      <c r="F14">
        <f>'Turbine-spez'!D19</f>
        <v>106</v>
      </c>
      <c r="G14">
        <f>'Turbine-spez'!E19</f>
        <v>106.9</v>
      </c>
      <c r="I14">
        <f t="shared" si="0"/>
        <v>0</v>
      </c>
      <c r="L14" s="28"/>
      <c r="N14" s="28" t="s">
        <v>52</v>
      </c>
      <c r="O14">
        <f t="shared" si="1"/>
        <v>104.5</v>
      </c>
      <c r="P14" s="28" t="s">
        <v>52</v>
      </c>
      <c r="Q14">
        <f t="shared" si="2"/>
        <v>104.8</v>
      </c>
      <c r="R14" s="28" t="s">
        <v>52</v>
      </c>
      <c r="S14">
        <f t="shared" si="3"/>
        <v>106</v>
      </c>
      <c r="T14" s="28" t="s">
        <v>52</v>
      </c>
      <c r="U14">
        <f t="shared" si="4"/>
        <v>106.9</v>
      </c>
      <c r="V14" s="27" t="s">
        <v>51</v>
      </c>
    </row>
    <row r="15" spans="1:22" hidden="1" x14ac:dyDescent="0.25">
      <c r="C15" t="str">
        <f>'Turbine-spez'!A20</f>
        <v>Average</v>
      </c>
      <c r="D15">
        <f>'Turbine-spez'!B20</f>
        <v>99.05</v>
      </c>
      <c r="E15">
        <f>'Turbine-spez'!C20</f>
        <v>96.1</v>
      </c>
      <c r="F15">
        <f>'Turbine-spez'!D20</f>
        <v>99.7</v>
      </c>
      <c r="G15">
        <f>'Turbine-spez'!E20</f>
        <v>100.15</v>
      </c>
      <c r="I15">
        <f t="shared" si="0"/>
        <v>0</v>
      </c>
      <c r="L15" s="28"/>
      <c r="N15" s="28" t="s">
        <v>52</v>
      </c>
      <c r="O15">
        <f t="shared" si="1"/>
        <v>99.05</v>
      </c>
      <c r="P15" s="28" t="s">
        <v>52</v>
      </c>
      <c r="Q15">
        <f t="shared" si="2"/>
        <v>96.1</v>
      </c>
      <c r="R15" s="28" t="s">
        <v>52</v>
      </c>
      <c r="S15">
        <f t="shared" si="3"/>
        <v>99.7</v>
      </c>
      <c r="T15" s="28" t="s">
        <v>52</v>
      </c>
      <c r="U15">
        <f t="shared" si="4"/>
        <v>100.15</v>
      </c>
      <c r="V15" s="27" t="s">
        <v>51</v>
      </c>
    </row>
    <row r="16" spans="1:22" hidden="1" x14ac:dyDescent="0.25">
      <c r="C16" t="str">
        <f>'Turbine-spez'!A21</f>
        <v>Minimum</v>
      </c>
      <c r="D16">
        <f>'Turbine-spez'!B21</f>
        <v>93.6</v>
      </c>
      <c r="E16">
        <f>'Turbine-spez'!C21</f>
        <v>87.4</v>
      </c>
      <c r="F16">
        <f>'Turbine-spez'!D21</f>
        <v>93.4</v>
      </c>
      <c r="G16">
        <f>'Turbine-spez'!E21</f>
        <v>93.4</v>
      </c>
      <c r="I16">
        <f t="shared" si="0"/>
        <v>0</v>
      </c>
      <c r="L16" s="28"/>
      <c r="N16" s="28" t="s">
        <v>52</v>
      </c>
      <c r="O16">
        <f t="shared" si="1"/>
        <v>93.6</v>
      </c>
      <c r="P16" s="28" t="s">
        <v>52</v>
      </c>
      <c r="Q16">
        <f t="shared" si="2"/>
        <v>87.4</v>
      </c>
      <c r="R16" s="28" t="s">
        <v>52</v>
      </c>
      <c r="S16">
        <f t="shared" si="3"/>
        <v>93.4</v>
      </c>
      <c r="T16" s="28" t="s">
        <v>52</v>
      </c>
      <c r="U16">
        <f t="shared" si="4"/>
        <v>93.4</v>
      </c>
      <c r="V16" s="27" t="s">
        <v>51</v>
      </c>
    </row>
    <row r="17" spans="1:22" hidden="1" x14ac:dyDescent="0.25">
      <c r="C17" t="str">
        <f>'Turbine-spez'!A24</f>
        <v>Distance-independent (\%)</v>
      </c>
      <c r="D17">
        <f>'Turbine-spez'!B24</f>
        <v>3.15E-2</v>
      </c>
      <c r="E17">
        <f>'Turbine-spez'!C24</f>
        <v>5.1331690140845071E-2</v>
      </c>
      <c r="F17">
        <f>'Turbine-spez'!D24</f>
        <v>6.135845070422536E-2</v>
      </c>
      <c r="G17">
        <f>'Turbine-spez'!E24</f>
        <v>7.6309859154929577E-2</v>
      </c>
      <c r="I17">
        <f t="shared" si="0"/>
        <v>0</v>
      </c>
      <c r="L17" s="28"/>
      <c r="N17" s="28" t="s">
        <v>52</v>
      </c>
      <c r="O17">
        <f t="shared" ref="O17:O34" si="5">D17</f>
        <v>3.15E-2</v>
      </c>
      <c r="P17" s="28" t="s">
        <v>52</v>
      </c>
      <c r="Q17">
        <f t="shared" ref="Q17:Q34" si="6">E17</f>
        <v>5.1331690140845071E-2</v>
      </c>
      <c r="R17" s="28" t="s">
        <v>52</v>
      </c>
      <c r="S17">
        <f t="shared" ref="S17:S34" si="7">F17</f>
        <v>6.135845070422536E-2</v>
      </c>
      <c r="T17" s="28" t="s">
        <v>52</v>
      </c>
      <c r="U17">
        <f t="shared" ref="U17:U33" si="8">G17</f>
        <v>7.6309859154929577E-2</v>
      </c>
      <c r="V17" s="27" t="s">
        <v>51</v>
      </c>
    </row>
    <row r="18" spans="1:22" hidden="1" x14ac:dyDescent="0.25">
      <c r="C18" t="str">
        <f>'Turbine-spez'!A25</f>
        <v>Distance-dependent (\%/100m)</v>
      </c>
      <c r="D18">
        <f>'Turbine-spez'!B25</f>
        <v>2.3999999999999998E-3</v>
      </c>
      <c r="E18">
        <f>'Turbine-spez'!C25</f>
        <v>2.3999999999999998E-3</v>
      </c>
      <c r="F18">
        <f>'Turbine-spez'!D25</f>
        <v>2.3999999999999998E-3</v>
      </c>
      <c r="G18">
        <f>'Turbine-spez'!E25</f>
        <v>2.3999999999999998E-3</v>
      </c>
      <c r="I18">
        <f t="shared" si="0"/>
        <v>0</v>
      </c>
      <c r="L18" s="28"/>
      <c r="N18" s="28" t="s">
        <v>52</v>
      </c>
      <c r="O18">
        <f t="shared" si="5"/>
        <v>2.3999999999999998E-3</v>
      </c>
      <c r="P18" s="28" t="s">
        <v>52</v>
      </c>
      <c r="Q18">
        <f t="shared" si="6"/>
        <v>2.3999999999999998E-3</v>
      </c>
      <c r="R18" s="28" t="s">
        <v>52</v>
      </c>
      <c r="S18">
        <f t="shared" si="7"/>
        <v>2.3999999999999998E-3</v>
      </c>
      <c r="T18" s="28" t="s">
        <v>52</v>
      </c>
      <c r="U18">
        <f t="shared" si="8"/>
        <v>2.3999999999999998E-3</v>
      </c>
      <c r="V18" s="27" t="s">
        <v>51</v>
      </c>
    </row>
    <row r="19" spans="1:22" hidden="1" x14ac:dyDescent="0.25">
      <c r="A19" s="11" t="s">
        <v>10</v>
      </c>
      <c r="B19" s="12" t="s">
        <v>11</v>
      </c>
      <c r="C19" s="12" t="s">
        <v>12</v>
      </c>
      <c r="D19" s="12"/>
      <c r="E19" s="12"/>
      <c r="F19" s="12"/>
      <c r="G19" s="13"/>
      <c r="I19" t="str">
        <f t="shared" si="0"/>
        <v>Lower</v>
      </c>
      <c r="L19" s="28"/>
      <c r="N19" s="28" t="s">
        <v>52</v>
      </c>
      <c r="O19">
        <f t="shared" si="5"/>
        <v>0</v>
      </c>
      <c r="P19" s="28" t="s">
        <v>52</v>
      </c>
      <c r="Q19">
        <f t="shared" si="6"/>
        <v>0</v>
      </c>
      <c r="R19" s="28" t="s">
        <v>52</v>
      </c>
      <c r="S19">
        <f t="shared" si="7"/>
        <v>0</v>
      </c>
      <c r="T19" s="28" t="s">
        <v>52</v>
      </c>
      <c r="U19">
        <f t="shared" si="8"/>
        <v>0</v>
      </c>
      <c r="V19" s="27" t="s">
        <v>51</v>
      </c>
    </row>
    <row r="20" spans="1:22" x14ac:dyDescent="0.25">
      <c r="A20" s="14"/>
      <c r="B20" s="15"/>
      <c r="C20" s="15"/>
      <c r="D20" s="15"/>
      <c r="E20" s="15"/>
      <c r="F20" s="15"/>
      <c r="G20" s="38"/>
      <c r="I20" t="s">
        <v>54</v>
      </c>
      <c r="L20" s="28"/>
      <c r="N20" s="28"/>
      <c r="P20" s="28"/>
      <c r="R20" s="28"/>
      <c r="T20" s="28"/>
      <c r="V20" s="27"/>
    </row>
    <row r="21" spans="1:22" x14ac:dyDescent="0.25">
      <c r="A21" s="33">
        <v>0</v>
      </c>
      <c r="B21" s="34">
        <v>250</v>
      </c>
      <c r="C21" s="34">
        <v>125</v>
      </c>
      <c r="D21" s="16">
        <v>0.04</v>
      </c>
      <c r="E21" s="16">
        <f>D21+(F21-D21)*($F$5-$E$5)/($F$5-$D$5)</f>
        <v>7.4251469979815216E-2</v>
      </c>
      <c r="F21" s="16">
        <f>F22*D21/D22</f>
        <v>0.10451612903225806</v>
      </c>
      <c r="G21" s="17">
        <f>F21*G5/F5</f>
        <v>0.12504565517955238</v>
      </c>
      <c r="I21" s="37" t="s">
        <v>78</v>
      </c>
      <c r="J21" s="28"/>
      <c r="K21" s="37"/>
      <c r="L21" s="28"/>
      <c r="M21" s="37"/>
      <c r="N21" s="28" t="s">
        <v>52</v>
      </c>
      <c r="O21" s="44">
        <f t="shared" si="5"/>
        <v>0.04</v>
      </c>
      <c r="P21" s="45" t="s">
        <v>52</v>
      </c>
      <c r="Q21" s="44">
        <f t="shared" si="6"/>
        <v>7.4251469979815216E-2</v>
      </c>
      <c r="R21" s="45" t="s">
        <v>52</v>
      </c>
      <c r="S21" s="44">
        <f t="shared" si="7"/>
        <v>0.10451612903225806</v>
      </c>
      <c r="T21" s="45" t="s">
        <v>52</v>
      </c>
      <c r="U21" s="44">
        <f t="shared" si="8"/>
        <v>0.12504565517955238</v>
      </c>
      <c r="V21" s="27" t="s">
        <v>51</v>
      </c>
    </row>
    <row r="22" spans="1:22" x14ac:dyDescent="0.25">
      <c r="A22" s="33">
        <v>250</v>
      </c>
      <c r="B22" s="34">
        <v>500</v>
      </c>
      <c r="C22" s="34">
        <v>375</v>
      </c>
      <c r="D22" s="16">
        <f t="shared" ref="D22:D29" si="9">D$30+(D$21-D$30)*($B$30-$B22)/($B$30-$B$21)</f>
        <v>3.7222222222222226E-2</v>
      </c>
      <c r="E22" s="16">
        <f t="shared" ref="E22:E29" si="10">D22+(F22-D22)*($F$5-$E$5)/($F$5-$D$5)</f>
        <v>6.9095117897883598E-2</v>
      </c>
      <c r="F22" s="16">
        <f>F23*D22/D23</f>
        <v>9.7258064516129034E-2</v>
      </c>
      <c r="G22" s="17">
        <f t="shared" ref="G22:G29" si="11">G$30+(G$21-G$30)*($B$30-$B22)/($B$30-$B$21)</f>
        <v>0.11281836015960212</v>
      </c>
      <c r="I22" s="37" t="s">
        <v>89</v>
      </c>
      <c r="J22" s="28"/>
      <c r="K22" s="37"/>
      <c r="L22" s="28"/>
      <c r="M22" s="37"/>
      <c r="N22" s="28" t="s">
        <v>52</v>
      </c>
      <c r="O22" s="44">
        <f t="shared" si="5"/>
        <v>3.7222222222222226E-2</v>
      </c>
      <c r="P22" s="45" t="s">
        <v>52</v>
      </c>
      <c r="Q22" s="44">
        <f t="shared" si="6"/>
        <v>6.9095117897883598E-2</v>
      </c>
      <c r="R22" s="45" t="s">
        <v>52</v>
      </c>
      <c r="S22" s="44">
        <f t="shared" si="7"/>
        <v>9.7258064516129034E-2</v>
      </c>
      <c r="T22" s="45" t="s">
        <v>52</v>
      </c>
      <c r="U22" s="44">
        <f t="shared" si="8"/>
        <v>0.11281836015960212</v>
      </c>
      <c r="V22" s="27" t="s">
        <v>51</v>
      </c>
    </row>
    <row r="23" spans="1:22" x14ac:dyDescent="0.25">
      <c r="A23" s="33">
        <v>500</v>
      </c>
      <c r="B23" s="34">
        <v>750</v>
      </c>
      <c r="C23" s="34">
        <v>625</v>
      </c>
      <c r="D23" s="16">
        <f>D$30+(D$21-D$30)*($B$30-$B23)/($B$30-$B$21)</f>
        <v>3.4444444444444444E-2</v>
      </c>
      <c r="E23" s="16">
        <f>D23+(F23-D23)*($F$5-$E$5)/($F$5-$D$5)</f>
        <v>6.3938765815951981E-2</v>
      </c>
      <c r="F23" s="25">
        <v>0.09</v>
      </c>
      <c r="G23" s="17">
        <f t="shared" si="11"/>
        <v>0.10059106513965184</v>
      </c>
      <c r="I23" s="37" t="s">
        <v>88</v>
      </c>
      <c r="J23" s="28"/>
      <c r="K23" s="37"/>
      <c r="L23" s="28"/>
      <c r="M23" s="37"/>
      <c r="N23" s="28" t="s">
        <v>52</v>
      </c>
      <c r="O23" s="44">
        <f t="shared" si="5"/>
        <v>3.4444444444444444E-2</v>
      </c>
      <c r="P23" s="45" t="s">
        <v>52</v>
      </c>
      <c r="Q23" s="44">
        <f t="shared" si="6"/>
        <v>6.3938765815951981E-2</v>
      </c>
      <c r="R23" s="45" t="s">
        <v>52</v>
      </c>
      <c r="S23" s="44">
        <f t="shared" si="7"/>
        <v>0.09</v>
      </c>
      <c r="T23" s="45" t="s">
        <v>52</v>
      </c>
      <c r="U23" s="44">
        <f t="shared" si="8"/>
        <v>0.10059106513965184</v>
      </c>
      <c r="V23" s="27" t="s">
        <v>51</v>
      </c>
    </row>
    <row r="24" spans="1:22" x14ac:dyDescent="0.25">
      <c r="A24" s="33">
        <v>750</v>
      </c>
      <c r="B24" s="34">
        <v>1000</v>
      </c>
      <c r="C24" s="34">
        <v>875</v>
      </c>
      <c r="D24" s="16">
        <f t="shared" si="9"/>
        <v>3.1666666666666662E-2</v>
      </c>
      <c r="E24" s="16">
        <f t="shared" si="10"/>
        <v>5.6947513556530271E-2</v>
      </c>
      <c r="F24" s="16">
        <f>F$30+(F$23-F$30)*(C$30-C24)/(C$30-C$23)</f>
        <v>7.9285714285714279E-2</v>
      </c>
      <c r="G24" s="17">
        <f t="shared" si="11"/>
        <v>8.836377011970159E-2</v>
      </c>
      <c r="I24" s="37" t="s">
        <v>79</v>
      </c>
      <c r="J24" s="28"/>
      <c r="K24" s="37"/>
      <c r="L24" s="28"/>
      <c r="M24" s="37"/>
      <c r="N24" s="28" t="s">
        <v>52</v>
      </c>
      <c r="O24" s="44">
        <f t="shared" si="5"/>
        <v>3.1666666666666662E-2</v>
      </c>
      <c r="P24" s="45" t="s">
        <v>52</v>
      </c>
      <c r="Q24" s="44">
        <f t="shared" si="6"/>
        <v>5.6947513556530271E-2</v>
      </c>
      <c r="R24" s="45" t="s">
        <v>52</v>
      </c>
      <c r="S24" s="44">
        <f t="shared" si="7"/>
        <v>7.9285714285714279E-2</v>
      </c>
      <c r="T24" s="45" t="s">
        <v>52</v>
      </c>
      <c r="U24" s="44">
        <f t="shared" si="8"/>
        <v>8.836377011970159E-2</v>
      </c>
      <c r="V24" s="27" t="s">
        <v>51</v>
      </c>
    </row>
    <row r="25" spans="1:22" x14ac:dyDescent="0.25">
      <c r="A25" s="33">
        <v>1000</v>
      </c>
      <c r="B25" s="34">
        <v>1250</v>
      </c>
      <c r="C25" s="34">
        <v>1125</v>
      </c>
      <c r="D25" s="16">
        <f t="shared" si="9"/>
        <v>2.8888888888888888E-2</v>
      </c>
      <c r="E25" s="16">
        <f t="shared" si="10"/>
        <v>4.9956261297108548E-2</v>
      </c>
      <c r="F25" s="16">
        <f>F$30+(F$23-F$30)*(C$30-C25)/(C$30-C$23)</f>
        <v>6.8571428571428561E-2</v>
      </c>
      <c r="G25" s="17">
        <f t="shared" si="11"/>
        <v>7.6136475099751327E-2</v>
      </c>
      <c r="I25" s="37" t="s">
        <v>90</v>
      </c>
      <c r="J25" s="28"/>
      <c r="K25" s="37"/>
      <c r="L25" s="28"/>
      <c r="M25" s="37"/>
      <c r="N25" s="28" t="s">
        <v>52</v>
      </c>
      <c r="O25" s="44">
        <f t="shared" si="5"/>
        <v>2.8888888888888888E-2</v>
      </c>
      <c r="P25" s="45" t="s">
        <v>52</v>
      </c>
      <c r="Q25" s="44">
        <f t="shared" si="6"/>
        <v>4.9956261297108548E-2</v>
      </c>
      <c r="R25" s="45" t="s">
        <v>52</v>
      </c>
      <c r="S25" s="44">
        <f t="shared" si="7"/>
        <v>6.8571428571428561E-2</v>
      </c>
      <c r="T25" s="45" t="s">
        <v>52</v>
      </c>
      <c r="U25" s="44">
        <f t="shared" si="8"/>
        <v>7.6136475099751327E-2</v>
      </c>
      <c r="V25" s="27" t="s">
        <v>51</v>
      </c>
    </row>
    <row r="26" spans="1:22" x14ac:dyDescent="0.25">
      <c r="A26" s="33">
        <v>1250</v>
      </c>
      <c r="B26" s="34">
        <v>1500</v>
      </c>
      <c r="C26" s="34">
        <v>1375</v>
      </c>
      <c r="D26" s="16">
        <f t="shared" si="9"/>
        <v>2.6111111111111113E-2</v>
      </c>
      <c r="E26" s="16">
        <f t="shared" si="10"/>
        <v>4.2965009037686852E-2</v>
      </c>
      <c r="F26" s="16">
        <f>F$30+(F$23-F$30)*(C$30-C26)/(C$30-C$23)</f>
        <v>5.7857142857142857E-2</v>
      </c>
      <c r="G26" s="17">
        <f t="shared" si="11"/>
        <v>6.3909180079801065E-2</v>
      </c>
      <c r="I26" s="37" t="s">
        <v>91</v>
      </c>
      <c r="J26" s="28"/>
      <c r="K26" s="37"/>
      <c r="L26" s="28"/>
      <c r="M26" s="37"/>
      <c r="N26" s="28" t="s">
        <v>52</v>
      </c>
      <c r="O26" s="44">
        <f t="shared" si="5"/>
        <v>2.6111111111111113E-2</v>
      </c>
      <c r="P26" s="45" t="s">
        <v>52</v>
      </c>
      <c r="Q26" s="44">
        <f t="shared" si="6"/>
        <v>4.2965009037686852E-2</v>
      </c>
      <c r="R26" s="45" t="s">
        <v>52</v>
      </c>
      <c r="S26" s="44">
        <f t="shared" si="7"/>
        <v>5.7857142857142857E-2</v>
      </c>
      <c r="T26" s="45" t="s">
        <v>52</v>
      </c>
      <c r="U26" s="44">
        <f t="shared" si="8"/>
        <v>6.3909180079801065E-2</v>
      </c>
      <c r="V26" s="27" t="s">
        <v>51</v>
      </c>
    </row>
    <row r="27" spans="1:22" x14ac:dyDescent="0.25">
      <c r="A27" s="33">
        <v>1500</v>
      </c>
      <c r="B27" s="34">
        <v>1750</v>
      </c>
      <c r="C27" s="34">
        <v>1625</v>
      </c>
      <c r="D27" s="16">
        <f t="shared" si="9"/>
        <v>2.3333333333333331E-2</v>
      </c>
      <c r="E27" s="16">
        <f t="shared" si="10"/>
        <v>3.5973756778265135E-2</v>
      </c>
      <c r="F27" s="16">
        <f>F$30+(F$23-F$30)*(C$30-C27)/(C$30-C$23)</f>
        <v>4.7142857142857139E-2</v>
      </c>
      <c r="G27" s="17">
        <f t="shared" si="11"/>
        <v>5.1681885059850795E-2</v>
      </c>
      <c r="I27" s="37" t="s">
        <v>92</v>
      </c>
      <c r="J27" s="28"/>
      <c r="K27" s="37"/>
      <c r="L27" s="28"/>
      <c r="M27" s="37"/>
      <c r="N27" s="28" t="s">
        <v>52</v>
      </c>
      <c r="O27" s="44">
        <f t="shared" si="5"/>
        <v>2.3333333333333331E-2</v>
      </c>
      <c r="P27" s="45" t="s">
        <v>52</v>
      </c>
      <c r="Q27" s="44">
        <f t="shared" si="6"/>
        <v>3.5973756778265135E-2</v>
      </c>
      <c r="R27" s="45" t="s">
        <v>52</v>
      </c>
      <c r="S27" s="44">
        <f t="shared" si="7"/>
        <v>4.7142857142857139E-2</v>
      </c>
      <c r="T27" s="45" t="s">
        <v>52</v>
      </c>
      <c r="U27" s="44">
        <f t="shared" si="8"/>
        <v>5.1681885059850795E-2</v>
      </c>
      <c r="V27" s="27" t="s">
        <v>51</v>
      </c>
    </row>
    <row r="28" spans="1:22" x14ac:dyDescent="0.25">
      <c r="A28" s="33">
        <v>1750</v>
      </c>
      <c r="B28" s="34">
        <v>2000</v>
      </c>
      <c r="C28" s="34">
        <v>1875</v>
      </c>
      <c r="D28" s="16">
        <f t="shared" si="9"/>
        <v>2.0555555555555556E-2</v>
      </c>
      <c r="E28" s="16">
        <f t="shared" si="10"/>
        <v>2.8982504518843426E-2</v>
      </c>
      <c r="F28" s="16">
        <f>F$30+(F$23-F$30)*(C$30-C28)/(C$30-C$23)</f>
        <v>3.6428571428571428E-2</v>
      </c>
      <c r="G28" s="17">
        <f t="shared" si="11"/>
        <v>3.9454590039900525E-2</v>
      </c>
      <c r="I28" s="37" t="s">
        <v>80</v>
      </c>
      <c r="J28" s="28"/>
      <c r="K28" s="37"/>
      <c r="L28" s="28"/>
      <c r="M28" s="37"/>
      <c r="N28" s="28" t="s">
        <v>52</v>
      </c>
      <c r="O28" s="44">
        <f t="shared" si="5"/>
        <v>2.0555555555555556E-2</v>
      </c>
      <c r="P28" s="45" t="s">
        <v>52</v>
      </c>
      <c r="Q28" s="44">
        <f t="shared" si="6"/>
        <v>2.8982504518843426E-2</v>
      </c>
      <c r="R28" s="45" t="s">
        <v>52</v>
      </c>
      <c r="S28" s="44">
        <f t="shared" si="7"/>
        <v>3.6428571428571428E-2</v>
      </c>
      <c r="T28" s="45" t="s">
        <v>52</v>
      </c>
      <c r="U28" s="44">
        <f t="shared" si="8"/>
        <v>3.9454590039900525E-2</v>
      </c>
      <c r="V28" s="27" t="s">
        <v>51</v>
      </c>
    </row>
    <row r="29" spans="1:22" x14ac:dyDescent="0.25">
      <c r="A29" s="33">
        <v>2000</v>
      </c>
      <c r="B29" s="34">
        <v>2250</v>
      </c>
      <c r="C29" s="34">
        <v>2125</v>
      </c>
      <c r="D29" s="16">
        <f t="shared" si="9"/>
        <v>1.7777777777777778E-2</v>
      </c>
      <c r="E29" s="16">
        <f t="shared" si="10"/>
        <v>2.1991252259421713E-2</v>
      </c>
      <c r="F29" s="16">
        <f>F$30+(F$23-F$30)*($B$30-$B29)/($B$30-$B$23)</f>
        <v>2.5714285714285714E-2</v>
      </c>
      <c r="G29" s="17">
        <f t="shared" si="11"/>
        <v>2.7227295019950262E-2</v>
      </c>
      <c r="I29" s="37" t="s">
        <v>81</v>
      </c>
      <c r="J29" s="28"/>
      <c r="K29" s="37"/>
      <c r="L29" s="28"/>
      <c r="M29" s="37"/>
      <c r="N29" s="28" t="s">
        <v>52</v>
      </c>
      <c r="O29" s="44">
        <f t="shared" si="5"/>
        <v>1.7777777777777778E-2</v>
      </c>
      <c r="P29" s="45" t="s">
        <v>52</v>
      </c>
      <c r="Q29" s="44">
        <f t="shared" si="6"/>
        <v>2.1991252259421713E-2</v>
      </c>
      <c r="R29" s="45" t="s">
        <v>52</v>
      </c>
      <c r="S29" s="44">
        <f t="shared" si="7"/>
        <v>2.5714285714285714E-2</v>
      </c>
      <c r="T29" s="45" t="s">
        <v>52</v>
      </c>
      <c r="U29" s="44">
        <f t="shared" si="8"/>
        <v>2.7227295019950262E-2</v>
      </c>
      <c r="V29" s="27" t="s">
        <v>51</v>
      </c>
    </row>
    <row r="30" spans="1:22" ht="14.25" thickBot="1" x14ac:dyDescent="0.3">
      <c r="A30" s="35">
        <v>2250</v>
      </c>
      <c r="B30" s="36">
        <v>2500</v>
      </c>
      <c r="C30" s="36">
        <v>2375</v>
      </c>
      <c r="D30" s="18">
        <v>1.4999999999999999E-2</v>
      </c>
      <c r="E30" s="18">
        <f>D30+(F30-D30)*($F$5-$E$5)/($F$5-$D$5)</f>
        <v>1.4999999999999999E-2</v>
      </c>
      <c r="F30" s="26">
        <v>1.4999999999999999E-2</v>
      </c>
      <c r="G30" s="19">
        <v>1.4999999999999999E-2</v>
      </c>
      <c r="I30" s="37" t="s">
        <v>82</v>
      </c>
      <c r="J30" s="28"/>
      <c r="K30" s="37"/>
      <c r="L30" s="28"/>
      <c r="M30" s="37"/>
      <c r="N30" s="28" t="s">
        <v>52</v>
      </c>
      <c r="O30" s="44">
        <f t="shared" si="5"/>
        <v>1.4999999999999999E-2</v>
      </c>
      <c r="P30" s="45" t="s">
        <v>52</v>
      </c>
      <c r="Q30" s="44">
        <f t="shared" si="6"/>
        <v>1.4999999999999999E-2</v>
      </c>
      <c r="R30" s="45" t="s">
        <v>52</v>
      </c>
      <c r="S30" s="44">
        <f t="shared" si="7"/>
        <v>1.4999999999999999E-2</v>
      </c>
      <c r="T30" s="45" t="s">
        <v>52</v>
      </c>
      <c r="U30" s="44">
        <f t="shared" si="8"/>
        <v>1.4999999999999999E-2</v>
      </c>
      <c r="V30" s="27" t="s">
        <v>51</v>
      </c>
    </row>
    <row r="31" spans="1:22" x14ac:dyDescent="0.25">
      <c r="A31" s="34"/>
      <c r="B31" s="34"/>
      <c r="C31" s="34"/>
      <c r="D31" s="16"/>
      <c r="E31" s="16"/>
      <c r="F31" s="25"/>
      <c r="G31" s="16"/>
      <c r="I31" t="s">
        <v>54</v>
      </c>
      <c r="J31" s="37"/>
      <c r="K31" s="37"/>
      <c r="L31" s="28"/>
      <c r="M31" s="37"/>
      <c r="N31" s="28"/>
      <c r="O31" s="44"/>
      <c r="P31" s="45"/>
      <c r="Q31" s="44"/>
      <c r="R31" s="45"/>
      <c r="S31" s="44"/>
      <c r="T31" s="45"/>
      <c r="U31" s="44"/>
      <c r="V31" s="27"/>
    </row>
    <row r="32" spans="1:22" x14ac:dyDescent="0.25">
      <c r="A32" t="s">
        <v>72</v>
      </c>
      <c r="D32" s="4">
        <f>AVERAGE(D22:D30)</f>
        <v>2.6111111111111109E-2</v>
      </c>
      <c r="E32" s="4">
        <f>AVERAGE(E22:E30)</f>
        <v>4.2761131240187954E-2</v>
      </c>
      <c r="F32" s="4">
        <f t="shared" ref="F32:G32" si="12">AVERAGE(F22:F30)</f>
        <v>5.7473118279569899E-2</v>
      </c>
      <c r="G32" s="4">
        <f t="shared" si="12"/>
        <v>6.3909180079801051E-2</v>
      </c>
      <c r="I32" t="s">
        <v>107</v>
      </c>
      <c r="L32" s="28"/>
      <c r="N32" s="28" t="s">
        <v>52</v>
      </c>
      <c r="O32" s="44">
        <f t="shared" si="5"/>
        <v>2.6111111111111109E-2</v>
      </c>
      <c r="P32" s="45" t="s">
        <v>52</v>
      </c>
      <c r="Q32" s="44">
        <f t="shared" si="6"/>
        <v>4.2761131240187954E-2</v>
      </c>
      <c r="R32" s="45" t="s">
        <v>52</v>
      </c>
      <c r="S32" s="44">
        <f t="shared" si="7"/>
        <v>5.7473118279569899E-2</v>
      </c>
      <c r="T32" s="45" t="s">
        <v>52</v>
      </c>
      <c r="U32" s="44">
        <f t="shared" si="8"/>
        <v>6.3909180079801051E-2</v>
      </c>
      <c r="V32" s="27" t="s">
        <v>51</v>
      </c>
    </row>
    <row r="33" spans="1:22" x14ac:dyDescent="0.25">
      <c r="A33" t="s">
        <v>73</v>
      </c>
      <c r="D33" s="4">
        <f>AVERAGE(D25:D30)</f>
        <v>2.1944444444444444E-2</v>
      </c>
      <c r="E33" s="4">
        <f>AVERAGE(E25:E30)</f>
        <v>3.2478130648554281E-2</v>
      </c>
      <c r="F33" s="4">
        <f t="shared" ref="F33:G33" si="13">AVERAGE(F25:F30)</f>
        <v>4.178571428571428E-2</v>
      </c>
      <c r="G33" s="4">
        <f t="shared" si="13"/>
        <v>4.5568237549875663E-2</v>
      </c>
      <c r="I33" t="s">
        <v>104</v>
      </c>
      <c r="L33" s="28"/>
      <c r="N33" s="28" t="s">
        <v>52</v>
      </c>
      <c r="O33" s="44">
        <f t="shared" si="5"/>
        <v>2.1944444444444444E-2</v>
      </c>
      <c r="P33" s="45" t="s">
        <v>52</v>
      </c>
      <c r="Q33" s="44">
        <f t="shared" si="6"/>
        <v>3.2478130648554281E-2</v>
      </c>
      <c r="R33" s="45" t="s">
        <v>52</v>
      </c>
      <c r="S33" s="44">
        <f t="shared" si="7"/>
        <v>4.178571428571428E-2</v>
      </c>
      <c r="T33" s="45" t="s">
        <v>52</v>
      </c>
      <c r="U33" s="44">
        <f t="shared" si="8"/>
        <v>4.5568237549875663E-2</v>
      </c>
      <c r="V33" s="27" t="s">
        <v>51</v>
      </c>
    </row>
    <row r="34" spans="1:22" x14ac:dyDescent="0.25">
      <c r="A34" t="s">
        <v>74</v>
      </c>
      <c r="D34" s="4">
        <f>AVERAGE(D27:D30)</f>
        <v>1.9166666666666665E-2</v>
      </c>
      <c r="E34" s="4">
        <f>AVERAGE(E27:E30)</f>
        <v>2.5486878389132567E-2</v>
      </c>
      <c r="F34" s="4">
        <f t="shared" ref="F34:G34" si="14">AVERAGE(F27:F30)</f>
        <v>3.1071428571428573E-2</v>
      </c>
      <c r="G34" s="4">
        <f t="shared" si="14"/>
        <v>3.3340942529925394E-2</v>
      </c>
      <c r="I34" t="s">
        <v>108</v>
      </c>
      <c r="L34" s="28"/>
      <c r="N34" s="28" t="s">
        <v>52</v>
      </c>
      <c r="O34" s="44">
        <f t="shared" si="5"/>
        <v>1.9166666666666665E-2</v>
      </c>
      <c r="P34" s="45" t="s">
        <v>52</v>
      </c>
      <c r="Q34" s="44">
        <f t="shared" si="6"/>
        <v>2.5486878389132567E-2</v>
      </c>
      <c r="R34" s="45" t="s">
        <v>52</v>
      </c>
      <c r="S34" s="44">
        <f t="shared" si="7"/>
        <v>3.1071428571428573E-2</v>
      </c>
      <c r="T34" s="45" t="s">
        <v>52</v>
      </c>
      <c r="U34" s="44">
        <f>G34</f>
        <v>3.3340942529925394E-2</v>
      </c>
      <c r="V34" s="27" t="s">
        <v>51</v>
      </c>
    </row>
    <row r="35" spans="1:22" x14ac:dyDescent="0.25">
      <c r="D35" s="1"/>
      <c r="E35" s="1"/>
      <c r="F35" s="1"/>
      <c r="G35" s="1"/>
    </row>
    <row r="96" spans="1:7" x14ac:dyDescent="0.25">
      <c r="A96" t="s">
        <v>39</v>
      </c>
      <c r="E96" s="1"/>
      <c r="F96" s="1"/>
      <c r="G96" s="1"/>
    </row>
    <row r="97" spans="1:7" x14ac:dyDescent="0.25">
      <c r="A97" t="s">
        <v>10</v>
      </c>
      <c r="B97" t="s">
        <v>11</v>
      </c>
      <c r="C97" t="s">
        <v>12</v>
      </c>
      <c r="D97">
        <v>100</v>
      </c>
      <c r="E97">
        <v>150</v>
      </c>
      <c r="F97">
        <v>200</v>
      </c>
      <c r="G97">
        <v>250</v>
      </c>
    </row>
    <row r="98" spans="1:7" x14ac:dyDescent="0.25">
      <c r="A98">
        <v>0</v>
      </c>
      <c r="B98">
        <v>250</v>
      </c>
      <c r="C98">
        <f>(A98+B98)/2</f>
        <v>125</v>
      </c>
      <c r="D98" s="1">
        <f t="shared" ref="D98:G107" si="15">D21</f>
        <v>0.04</v>
      </c>
      <c r="E98" s="1">
        <f t="shared" si="15"/>
        <v>7.4251469979815216E-2</v>
      </c>
      <c r="F98" s="1">
        <f t="shared" si="15"/>
        <v>0.10451612903225806</v>
      </c>
      <c r="G98" s="1">
        <f t="shared" si="15"/>
        <v>0.12504565517955238</v>
      </c>
    </row>
    <row r="99" spans="1:7" x14ac:dyDescent="0.25">
      <c r="A99">
        <f>A98+250</f>
        <v>250</v>
      </c>
      <c r="B99">
        <f>B98+250</f>
        <v>500</v>
      </c>
      <c r="C99">
        <f t="shared" ref="C99:C122" si="16">(A99+B99)/2</f>
        <v>375</v>
      </c>
      <c r="D99" s="1">
        <f t="shared" si="15"/>
        <v>3.7222222222222226E-2</v>
      </c>
      <c r="E99" s="1">
        <f t="shared" si="15"/>
        <v>6.9095117897883598E-2</v>
      </c>
      <c r="F99" s="1">
        <f t="shared" si="15"/>
        <v>9.7258064516129034E-2</v>
      </c>
      <c r="G99" s="1">
        <f t="shared" si="15"/>
        <v>0.11281836015960212</v>
      </c>
    </row>
    <row r="100" spans="1:7" x14ac:dyDescent="0.25">
      <c r="A100">
        <f t="shared" ref="A100:B115" si="17">A99+250</f>
        <v>500</v>
      </c>
      <c r="B100">
        <f t="shared" si="17"/>
        <v>750</v>
      </c>
      <c r="C100">
        <f t="shared" si="16"/>
        <v>625</v>
      </c>
      <c r="D100" s="1">
        <f t="shared" si="15"/>
        <v>3.4444444444444444E-2</v>
      </c>
      <c r="E100" s="1">
        <f t="shared" si="15"/>
        <v>6.3938765815951981E-2</v>
      </c>
      <c r="F100" s="1">
        <f t="shared" si="15"/>
        <v>0.09</v>
      </c>
      <c r="G100" s="1">
        <f t="shared" si="15"/>
        <v>0.10059106513965184</v>
      </c>
    </row>
    <row r="101" spans="1:7" x14ac:dyDescent="0.25">
      <c r="A101">
        <f t="shared" si="17"/>
        <v>750</v>
      </c>
      <c r="B101">
        <f t="shared" si="17"/>
        <v>1000</v>
      </c>
      <c r="C101">
        <f t="shared" si="16"/>
        <v>875</v>
      </c>
      <c r="D101" s="1">
        <f t="shared" si="15"/>
        <v>3.1666666666666662E-2</v>
      </c>
      <c r="E101" s="1">
        <f t="shared" si="15"/>
        <v>5.6947513556530271E-2</v>
      </c>
      <c r="F101" s="1">
        <f t="shared" si="15"/>
        <v>7.9285714285714279E-2</v>
      </c>
      <c r="G101" s="1">
        <f t="shared" si="15"/>
        <v>8.836377011970159E-2</v>
      </c>
    </row>
    <row r="102" spans="1:7" x14ac:dyDescent="0.25">
      <c r="A102">
        <f t="shared" si="17"/>
        <v>1000</v>
      </c>
      <c r="B102">
        <f t="shared" si="17"/>
        <v>1250</v>
      </c>
      <c r="C102">
        <f t="shared" si="16"/>
        <v>1125</v>
      </c>
      <c r="D102" s="1">
        <f t="shared" si="15"/>
        <v>2.8888888888888888E-2</v>
      </c>
      <c r="E102" s="1">
        <f t="shared" si="15"/>
        <v>4.9956261297108548E-2</v>
      </c>
      <c r="F102" s="1">
        <f t="shared" si="15"/>
        <v>6.8571428571428561E-2</v>
      </c>
      <c r="G102" s="1">
        <f t="shared" si="15"/>
        <v>7.6136475099751327E-2</v>
      </c>
    </row>
    <row r="103" spans="1:7" x14ac:dyDescent="0.25">
      <c r="A103">
        <f t="shared" si="17"/>
        <v>1250</v>
      </c>
      <c r="B103">
        <f t="shared" si="17"/>
        <v>1500</v>
      </c>
      <c r="C103">
        <f t="shared" si="16"/>
        <v>1375</v>
      </c>
      <c r="D103" s="1">
        <f t="shared" si="15"/>
        <v>2.6111111111111113E-2</v>
      </c>
      <c r="E103" s="1">
        <f t="shared" si="15"/>
        <v>4.2965009037686852E-2</v>
      </c>
      <c r="F103" s="1">
        <f t="shared" si="15"/>
        <v>5.7857142857142857E-2</v>
      </c>
      <c r="G103" s="1">
        <f t="shared" si="15"/>
        <v>6.3909180079801065E-2</v>
      </c>
    </row>
    <row r="104" spans="1:7" x14ac:dyDescent="0.25">
      <c r="A104">
        <f t="shared" si="17"/>
        <v>1500</v>
      </c>
      <c r="B104">
        <f t="shared" si="17"/>
        <v>1750</v>
      </c>
      <c r="C104">
        <f t="shared" si="16"/>
        <v>1625</v>
      </c>
      <c r="D104" s="1">
        <f t="shared" si="15"/>
        <v>2.3333333333333331E-2</v>
      </c>
      <c r="E104" s="1">
        <f t="shared" si="15"/>
        <v>3.5973756778265135E-2</v>
      </c>
      <c r="F104" s="1">
        <f t="shared" si="15"/>
        <v>4.7142857142857139E-2</v>
      </c>
      <c r="G104" s="1">
        <f t="shared" si="15"/>
        <v>5.1681885059850795E-2</v>
      </c>
    </row>
    <row r="105" spans="1:7" x14ac:dyDescent="0.25">
      <c r="A105">
        <f t="shared" si="17"/>
        <v>1750</v>
      </c>
      <c r="B105">
        <f t="shared" si="17"/>
        <v>2000</v>
      </c>
      <c r="C105">
        <f t="shared" si="16"/>
        <v>1875</v>
      </c>
      <c r="D105" s="1">
        <f t="shared" si="15"/>
        <v>2.0555555555555556E-2</v>
      </c>
      <c r="E105" s="1">
        <f t="shared" si="15"/>
        <v>2.8982504518843426E-2</v>
      </c>
      <c r="F105" s="1">
        <f t="shared" si="15"/>
        <v>3.6428571428571428E-2</v>
      </c>
      <c r="G105" s="1">
        <f t="shared" si="15"/>
        <v>3.9454590039900525E-2</v>
      </c>
    </row>
    <row r="106" spans="1:7" x14ac:dyDescent="0.25">
      <c r="A106">
        <f t="shared" si="17"/>
        <v>2000</v>
      </c>
      <c r="B106">
        <f t="shared" si="17"/>
        <v>2250</v>
      </c>
      <c r="C106">
        <f t="shared" si="16"/>
        <v>2125</v>
      </c>
      <c r="D106" s="1">
        <f t="shared" si="15"/>
        <v>1.7777777777777778E-2</v>
      </c>
      <c r="E106" s="1">
        <f t="shared" si="15"/>
        <v>2.1991252259421713E-2</v>
      </c>
      <c r="F106" s="1">
        <f t="shared" si="15"/>
        <v>2.5714285714285714E-2</v>
      </c>
      <c r="G106" s="1">
        <f t="shared" si="15"/>
        <v>2.7227295019950262E-2</v>
      </c>
    </row>
    <row r="107" spans="1:7" x14ac:dyDescent="0.25">
      <c r="A107">
        <f t="shared" si="17"/>
        <v>2250</v>
      </c>
      <c r="B107">
        <f t="shared" si="17"/>
        <v>2500</v>
      </c>
      <c r="C107">
        <f t="shared" si="16"/>
        <v>2375</v>
      </c>
      <c r="D107" s="1">
        <f t="shared" si="15"/>
        <v>1.4999999999999999E-2</v>
      </c>
      <c r="E107" s="1">
        <f t="shared" si="15"/>
        <v>1.4999999999999999E-2</v>
      </c>
      <c r="F107" s="1">
        <f t="shared" si="15"/>
        <v>1.4999999999999999E-2</v>
      </c>
      <c r="G107" s="1">
        <f t="shared" si="15"/>
        <v>1.4999999999999999E-2</v>
      </c>
    </row>
    <row r="108" spans="1:7" x14ac:dyDescent="0.25">
      <c r="A108">
        <f t="shared" si="17"/>
        <v>2500</v>
      </c>
      <c r="B108">
        <f t="shared" si="17"/>
        <v>2750</v>
      </c>
      <c r="C108">
        <f t="shared" si="16"/>
        <v>2625</v>
      </c>
      <c r="D108" s="1">
        <v>0</v>
      </c>
      <c r="E108" s="1">
        <v>0</v>
      </c>
      <c r="F108" s="1">
        <v>0</v>
      </c>
      <c r="G108" s="1">
        <v>0</v>
      </c>
    </row>
    <row r="109" spans="1:7" x14ac:dyDescent="0.25">
      <c r="A109">
        <f t="shared" si="17"/>
        <v>2750</v>
      </c>
      <c r="B109">
        <f t="shared" si="17"/>
        <v>3000</v>
      </c>
      <c r="C109">
        <f t="shared" si="16"/>
        <v>2875</v>
      </c>
      <c r="D109" s="1">
        <v>0</v>
      </c>
      <c r="E109" s="1">
        <v>0</v>
      </c>
      <c r="F109" s="1">
        <v>0</v>
      </c>
      <c r="G109" s="1">
        <v>0</v>
      </c>
    </row>
    <row r="110" spans="1:7" x14ac:dyDescent="0.25">
      <c r="A110">
        <f t="shared" si="17"/>
        <v>3000</v>
      </c>
      <c r="B110">
        <f t="shared" si="17"/>
        <v>3250</v>
      </c>
      <c r="C110">
        <f t="shared" si="16"/>
        <v>3125</v>
      </c>
      <c r="D110" s="1">
        <v>0</v>
      </c>
      <c r="E110" s="1">
        <v>0</v>
      </c>
      <c r="F110" s="1">
        <v>0</v>
      </c>
      <c r="G110" s="1">
        <v>0</v>
      </c>
    </row>
    <row r="111" spans="1:7" x14ac:dyDescent="0.25">
      <c r="A111">
        <f t="shared" si="17"/>
        <v>3250</v>
      </c>
      <c r="B111">
        <f t="shared" si="17"/>
        <v>3500</v>
      </c>
      <c r="C111">
        <f t="shared" si="16"/>
        <v>3375</v>
      </c>
      <c r="D111" s="1">
        <v>0</v>
      </c>
      <c r="E111" s="1">
        <v>0</v>
      </c>
      <c r="F111" s="1">
        <v>0</v>
      </c>
      <c r="G111" s="1">
        <v>0</v>
      </c>
    </row>
    <row r="112" spans="1:7" x14ac:dyDescent="0.25">
      <c r="A112">
        <f t="shared" si="17"/>
        <v>3500</v>
      </c>
      <c r="B112">
        <f t="shared" si="17"/>
        <v>3750</v>
      </c>
      <c r="C112">
        <f t="shared" si="16"/>
        <v>3625</v>
      </c>
      <c r="D112" s="1">
        <v>0</v>
      </c>
      <c r="E112" s="1">
        <v>0</v>
      </c>
      <c r="F112" s="1">
        <v>0</v>
      </c>
      <c r="G112" s="1">
        <v>0</v>
      </c>
    </row>
    <row r="113" spans="1:7" x14ac:dyDescent="0.25">
      <c r="A113">
        <f t="shared" si="17"/>
        <v>3750</v>
      </c>
      <c r="B113">
        <f t="shared" si="17"/>
        <v>4000</v>
      </c>
      <c r="C113">
        <f t="shared" si="16"/>
        <v>3875</v>
      </c>
      <c r="D113" s="1">
        <v>0</v>
      </c>
      <c r="E113" s="1">
        <v>0</v>
      </c>
      <c r="F113" s="1">
        <v>0</v>
      </c>
      <c r="G113" s="1">
        <v>0</v>
      </c>
    </row>
    <row r="114" spans="1:7" x14ac:dyDescent="0.25">
      <c r="A114">
        <f t="shared" si="17"/>
        <v>4000</v>
      </c>
      <c r="B114">
        <f t="shared" si="17"/>
        <v>4250</v>
      </c>
      <c r="C114">
        <f t="shared" si="16"/>
        <v>4125</v>
      </c>
      <c r="D114" s="1">
        <v>0</v>
      </c>
      <c r="E114" s="1">
        <v>0</v>
      </c>
      <c r="F114" s="1">
        <v>0</v>
      </c>
      <c r="G114" s="1">
        <v>0</v>
      </c>
    </row>
    <row r="115" spans="1:7" x14ac:dyDescent="0.25">
      <c r="A115">
        <f t="shared" si="17"/>
        <v>4250</v>
      </c>
      <c r="B115">
        <f t="shared" si="17"/>
        <v>4500</v>
      </c>
      <c r="C115">
        <f t="shared" si="16"/>
        <v>4375</v>
      </c>
      <c r="D115" s="1">
        <v>0</v>
      </c>
      <c r="E115" s="1">
        <v>0</v>
      </c>
      <c r="F115" s="1">
        <v>0</v>
      </c>
      <c r="G115" s="1">
        <v>0</v>
      </c>
    </row>
    <row r="116" spans="1:7" x14ac:dyDescent="0.25">
      <c r="A116">
        <f t="shared" ref="A116:B122" si="18">A115+250</f>
        <v>4500</v>
      </c>
      <c r="B116">
        <f t="shared" si="18"/>
        <v>4750</v>
      </c>
      <c r="C116">
        <f t="shared" si="16"/>
        <v>4625</v>
      </c>
      <c r="D116" s="1">
        <v>0</v>
      </c>
      <c r="E116" s="1">
        <v>0</v>
      </c>
      <c r="F116" s="1">
        <v>0</v>
      </c>
      <c r="G116" s="1">
        <v>0</v>
      </c>
    </row>
    <row r="117" spans="1:7" x14ac:dyDescent="0.25">
      <c r="A117">
        <f t="shared" si="18"/>
        <v>4750</v>
      </c>
      <c r="B117">
        <f t="shared" si="18"/>
        <v>5000</v>
      </c>
      <c r="C117">
        <f t="shared" si="16"/>
        <v>4875</v>
      </c>
      <c r="D117" s="1">
        <v>0</v>
      </c>
      <c r="E117" s="1">
        <v>0</v>
      </c>
      <c r="F117" s="1">
        <v>0</v>
      </c>
      <c r="G117" s="1">
        <v>0</v>
      </c>
    </row>
    <row r="118" spans="1:7" x14ac:dyDescent="0.25">
      <c r="A118">
        <f t="shared" si="18"/>
        <v>5000</v>
      </c>
      <c r="B118">
        <f t="shared" si="18"/>
        <v>5250</v>
      </c>
      <c r="C118">
        <f t="shared" si="16"/>
        <v>5125</v>
      </c>
      <c r="D118" s="1">
        <v>0</v>
      </c>
      <c r="E118" s="1">
        <v>0</v>
      </c>
      <c r="F118" s="1">
        <v>0</v>
      </c>
      <c r="G118" s="1">
        <v>0</v>
      </c>
    </row>
    <row r="119" spans="1:7" x14ac:dyDescent="0.25">
      <c r="A119">
        <f t="shared" si="18"/>
        <v>5250</v>
      </c>
      <c r="B119">
        <f t="shared" si="18"/>
        <v>5500</v>
      </c>
      <c r="C119">
        <f t="shared" si="16"/>
        <v>5375</v>
      </c>
      <c r="D119" s="1">
        <v>0</v>
      </c>
      <c r="E119" s="1">
        <v>0</v>
      </c>
      <c r="F119" s="1">
        <v>0</v>
      </c>
      <c r="G119" s="1">
        <v>0</v>
      </c>
    </row>
    <row r="120" spans="1:7" x14ac:dyDescent="0.25">
      <c r="A120">
        <f t="shared" si="18"/>
        <v>5500</v>
      </c>
      <c r="B120">
        <f t="shared" si="18"/>
        <v>5750</v>
      </c>
      <c r="C120">
        <f t="shared" si="16"/>
        <v>5625</v>
      </c>
      <c r="D120" s="1">
        <v>0</v>
      </c>
      <c r="E120" s="1">
        <v>0</v>
      </c>
      <c r="F120" s="1">
        <v>0</v>
      </c>
      <c r="G120" s="1">
        <v>0</v>
      </c>
    </row>
    <row r="121" spans="1:7" x14ac:dyDescent="0.25">
      <c r="A121">
        <f t="shared" si="18"/>
        <v>5750</v>
      </c>
      <c r="B121">
        <f t="shared" si="18"/>
        <v>6000</v>
      </c>
      <c r="C121">
        <f t="shared" si="16"/>
        <v>5875</v>
      </c>
      <c r="D121" s="1">
        <v>0</v>
      </c>
      <c r="E121" s="1">
        <v>0</v>
      </c>
      <c r="F121" s="1">
        <v>0</v>
      </c>
      <c r="G121" s="1">
        <v>0</v>
      </c>
    </row>
    <row r="122" spans="1:7" x14ac:dyDescent="0.25">
      <c r="A122">
        <f t="shared" si="18"/>
        <v>6000</v>
      </c>
      <c r="B122">
        <f t="shared" si="18"/>
        <v>6250</v>
      </c>
      <c r="C122">
        <f t="shared" si="16"/>
        <v>6125</v>
      </c>
      <c r="D122" s="1">
        <v>0</v>
      </c>
      <c r="E122" s="1">
        <v>0</v>
      </c>
      <c r="F122" s="1">
        <v>0</v>
      </c>
      <c r="G122" s="1">
        <v>0</v>
      </c>
    </row>
  </sheetData>
  <hyperlinks>
    <hyperlink ref="V1" r:id="rId1" xr:uid="{00000000-0004-0000-0100-000000000000}"/>
    <hyperlink ref="V2:V34" r:id="rId2" display="\\" xr:uid="{00000000-0004-0000-0100-000001000000}"/>
  </hyperlinks>
  <pageMargins left="0.7" right="0.7" top="0.78740157499999996" bottom="0.78740157499999996" header="0.3" footer="0.3"/>
  <pageSetup paperSize="9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122"/>
  <sheetViews>
    <sheetView zoomScale="115" zoomScaleNormal="115" workbookViewId="0">
      <selection activeCell="D25" sqref="D25"/>
    </sheetView>
  </sheetViews>
  <sheetFormatPr baseColWidth="10" defaultRowHeight="13.5" x14ac:dyDescent="0.25"/>
  <cols>
    <col min="1" max="1" width="8.33203125" bestFit="1" customWidth="1"/>
    <col min="2" max="2" width="9.6640625" bestFit="1" customWidth="1"/>
    <col min="3" max="3" width="16.33203125" customWidth="1"/>
    <col min="4" max="4" width="12" customWidth="1"/>
    <col min="5" max="5" width="12.5" bestFit="1" customWidth="1"/>
    <col min="15" max="18" width="12" customWidth="1"/>
  </cols>
  <sheetData>
    <row r="1" spans="1:22" x14ac:dyDescent="0.25">
      <c r="A1" t="s">
        <v>75</v>
      </c>
      <c r="D1" t="str">
        <f>'Turbine-spez'!B1</f>
        <v>Enercon</v>
      </c>
      <c r="E1" t="str">
        <f>'Turbine-spez'!C1</f>
        <v>Enercon</v>
      </c>
      <c r="F1" t="str">
        <f>'Turbine-spez'!D1</f>
        <v>Enercon</v>
      </c>
      <c r="G1" t="str">
        <f>'Turbine-spez'!E1</f>
        <v xml:space="preserve">Vestas </v>
      </c>
      <c r="L1" s="28"/>
      <c r="N1" s="28" t="s">
        <v>52</v>
      </c>
      <c r="O1" t="str">
        <f>D1</f>
        <v>Enercon</v>
      </c>
      <c r="P1" s="28" t="s">
        <v>52</v>
      </c>
      <c r="Q1" t="str">
        <f>E1</f>
        <v>Enercon</v>
      </c>
      <c r="R1" s="28" t="s">
        <v>52</v>
      </c>
      <c r="S1" t="str">
        <f>F1</f>
        <v>Enercon</v>
      </c>
      <c r="T1" s="28" t="s">
        <v>52</v>
      </c>
      <c r="U1" t="str">
        <f>G1</f>
        <v xml:space="preserve">Vestas </v>
      </c>
      <c r="V1" s="27" t="s">
        <v>51</v>
      </c>
    </row>
    <row r="2" spans="1:22" hidden="1" x14ac:dyDescent="0.25">
      <c r="A2" t="s">
        <v>10</v>
      </c>
      <c r="B2" t="s">
        <v>11</v>
      </c>
      <c r="C2" t="s">
        <v>12</v>
      </c>
      <c r="D2" t="str">
        <f>'Turbine-spez'!B2</f>
        <v>E-70 E4</v>
      </c>
      <c r="E2" t="str">
        <f>'Turbine-spez'!C2</f>
        <v>E-115 EP3 E3</v>
      </c>
      <c r="F2" t="str">
        <f>'Turbine-spez'!D2</f>
        <v>E-138 EP3 E2</v>
      </c>
      <c r="G2" t="str">
        <f>'Turbine-spez'!E2</f>
        <v>V172-7.2 MW</v>
      </c>
      <c r="I2" t="str">
        <f t="shared" ref="I2:I19" si="0">A2</f>
        <v>Lower</v>
      </c>
      <c r="J2" s="28" t="s">
        <v>52</v>
      </c>
      <c r="K2" t="str">
        <f>B2</f>
        <v>Upper</v>
      </c>
      <c r="L2" s="28" t="s">
        <v>52</v>
      </c>
      <c r="M2" t="str">
        <f>C2</f>
        <v>Average</v>
      </c>
      <c r="N2" s="28" t="s">
        <v>52</v>
      </c>
      <c r="O2" t="str">
        <f>D2</f>
        <v>E-70 E4</v>
      </c>
      <c r="P2" s="28" t="s">
        <v>52</v>
      </c>
      <c r="Q2" t="str">
        <f>E2</f>
        <v>E-115 EP3 E3</v>
      </c>
      <c r="R2" s="28" t="s">
        <v>52</v>
      </c>
      <c r="S2" t="str">
        <f>F2</f>
        <v>E-138 EP3 E2</v>
      </c>
      <c r="T2" s="28" t="s">
        <v>52</v>
      </c>
      <c r="U2" t="str">
        <f>G2</f>
        <v>V172-7.2 MW</v>
      </c>
      <c r="V2" s="27" t="s">
        <v>51</v>
      </c>
    </row>
    <row r="3" spans="1:22" hidden="1" x14ac:dyDescent="0.25">
      <c r="C3" t="str">
        <f>'Turbine-spez'!A4</f>
        <v>Hub height (m)</v>
      </c>
      <c r="D3">
        <f>'Turbine-spez'!B4</f>
        <v>54</v>
      </c>
      <c r="E3">
        <f>'Turbine-spez'!C4</f>
        <v>92</v>
      </c>
      <c r="F3">
        <f>'Turbine-spez'!D4</f>
        <v>149</v>
      </c>
      <c r="G3">
        <f>'Turbine-spez'!E4</f>
        <v>175</v>
      </c>
      <c r="I3">
        <f t="shared" si="0"/>
        <v>0</v>
      </c>
      <c r="K3">
        <f>B3</f>
        <v>0</v>
      </c>
      <c r="L3" s="28" t="s">
        <v>52</v>
      </c>
      <c r="M3" t="str">
        <f>C3</f>
        <v>Hub height (m)</v>
      </c>
      <c r="N3" s="28" t="s">
        <v>52</v>
      </c>
      <c r="O3">
        <f>D3</f>
        <v>54</v>
      </c>
      <c r="P3" s="28" t="s">
        <v>52</v>
      </c>
      <c r="Q3">
        <f>E3</f>
        <v>92</v>
      </c>
      <c r="R3" s="28" t="s">
        <v>52</v>
      </c>
      <c r="S3">
        <f>F3</f>
        <v>149</v>
      </c>
      <c r="T3" s="28" t="s">
        <v>52</v>
      </c>
      <c r="U3">
        <f>G3</f>
        <v>175</v>
      </c>
      <c r="V3" s="27" t="s">
        <v>51</v>
      </c>
    </row>
    <row r="4" spans="1:22" hidden="1" x14ac:dyDescent="0.25">
      <c r="C4" t="str">
        <f>'Turbine-spez'!A5</f>
        <v>Rotor diameter (m)</v>
      </c>
      <c r="D4">
        <f>'Turbine-spez'!B5</f>
        <v>71</v>
      </c>
      <c r="E4">
        <f>'Turbine-spez'!C5</f>
        <v>115.7</v>
      </c>
      <c r="F4">
        <f>'Turbine-spez'!D5</f>
        <v>138.30000000000001</v>
      </c>
      <c r="G4">
        <f>'Turbine-spez'!E5</f>
        <v>172</v>
      </c>
      <c r="I4">
        <f t="shared" si="0"/>
        <v>0</v>
      </c>
      <c r="K4">
        <f>B4</f>
        <v>0</v>
      </c>
      <c r="L4" s="28" t="s">
        <v>52</v>
      </c>
      <c r="M4" t="str">
        <f>C4</f>
        <v>Rotor diameter (m)</v>
      </c>
      <c r="N4" s="28" t="s">
        <v>52</v>
      </c>
      <c r="O4">
        <f>D4</f>
        <v>71</v>
      </c>
      <c r="P4" s="28" t="s">
        <v>52</v>
      </c>
      <c r="Q4">
        <f>E4</f>
        <v>115.7</v>
      </c>
      <c r="R4" s="28" t="s">
        <v>52</v>
      </c>
      <c r="S4">
        <f>F4</f>
        <v>138.30000000000001</v>
      </c>
      <c r="T4" s="28" t="s">
        <v>52</v>
      </c>
      <c r="U4">
        <f>G4</f>
        <v>172</v>
      </c>
      <c r="V4" s="27" t="s">
        <v>51</v>
      </c>
    </row>
    <row r="5" spans="1:22" x14ac:dyDescent="0.25">
      <c r="A5" t="s">
        <v>10</v>
      </c>
      <c r="B5" t="s">
        <v>11</v>
      </c>
      <c r="C5" t="str">
        <f>'Turbine-spez'!A6</f>
        <v>Tip height (m)</v>
      </c>
      <c r="D5">
        <f>'Turbine-spez'!B6</f>
        <v>89.5</v>
      </c>
      <c r="E5">
        <f>'Turbine-spez'!C6</f>
        <v>149.85</v>
      </c>
      <c r="F5">
        <f>'Turbine-spez'!D6</f>
        <v>218.15</v>
      </c>
      <c r="G5">
        <f>'Turbine-spez'!E6</f>
        <v>261</v>
      </c>
      <c r="I5" t="s">
        <v>77</v>
      </c>
      <c r="J5" s="28"/>
      <c r="L5" s="28"/>
      <c r="N5" s="28" t="s">
        <v>52</v>
      </c>
      <c r="O5" s="7" t="s">
        <v>93</v>
      </c>
      <c r="P5" s="39" t="s">
        <v>52</v>
      </c>
      <c r="Q5" s="7" t="s">
        <v>7</v>
      </c>
      <c r="R5" s="39" t="s">
        <v>52</v>
      </c>
      <c r="S5" s="7" t="s">
        <v>94</v>
      </c>
      <c r="T5" s="39" t="s">
        <v>52</v>
      </c>
      <c r="U5" s="7" t="s">
        <v>95</v>
      </c>
      <c r="V5" s="27" t="s">
        <v>51</v>
      </c>
    </row>
    <row r="6" spans="1:22" hidden="1" x14ac:dyDescent="0.25">
      <c r="C6" t="str">
        <f>'Turbine-spez'!A7</f>
        <v>Wind speed layer*</v>
      </c>
      <c r="D6" t="str">
        <f>'Turbine-spez'!B7</f>
        <v>50m, 100m</v>
      </c>
      <c r="E6" t="str">
        <f>'Turbine-spez'!C7</f>
        <v>50m, 100m</v>
      </c>
      <c r="F6" t="str">
        <f>'Turbine-spez'!D7</f>
        <v>100m, 150m</v>
      </c>
      <c r="G6" t="str">
        <f>'Turbine-spez'!E7</f>
        <v>150m, 200m</v>
      </c>
      <c r="I6">
        <f t="shared" si="0"/>
        <v>0</v>
      </c>
      <c r="L6" s="28"/>
      <c r="N6" s="28" t="s">
        <v>52</v>
      </c>
      <c r="O6" t="str">
        <f t="shared" ref="O6:O16" si="1">D6</f>
        <v>50m, 100m</v>
      </c>
      <c r="P6" s="28" t="s">
        <v>52</v>
      </c>
      <c r="Q6" t="str">
        <f t="shared" ref="Q6:Q16" si="2">E6</f>
        <v>50m, 100m</v>
      </c>
      <c r="R6" s="28" t="s">
        <v>52</v>
      </c>
      <c r="S6" t="str">
        <f t="shared" ref="S6:S16" si="3">F6</f>
        <v>100m, 150m</v>
      </c>
      <c r="T6" s="28" t="s">
        <v>52</v>
      </c>
      <c r="U6" t="str">
        <f t="shared" ref="U6:U16" si="4">G6</f>
        <v>150m, 200m</v>
      </c>
      <c r="V6" s="27" t="s">
        <v>51</v>
      </c>
    </row>
    <row r="7" spans="1:22" hidden="1" x14ac:dyDescent="0.25">
      <c r="C7" t="str">
        <f>'Turbine-spez'!A8</f>
        <v>Rated power (MW)</v>
      </c>
      <c r="D7">
        <f>'Turbine-spez'!B8</f>
        <v>2.2999999999999998</v>
      </c>
      <c r="E7">
        <f>'Turbine-spez'!C8</f>
        <v>2.99</v>
      </c>
      <c r="F7">
        <f>'Turbine-spez'!D8</f>
        <v>4.2</v>
      </c>
      <c r="G7">
        <f>'Turbine-spez'!E8</f>
        <v>7.2</v>
      </c>
      <c r="I7">
        <f t="shared" si="0"/>
        <v>0</v>
      </c>
      <c r="L7" s="28"/>
      <c r="N7" s="28" t="s">
        <v>52</v>
      </c>
      <c r="O7">
        <f t="shared" si="1"/>
        <v>2.2999999999999998</v>
      </c>
      <c r="P7" s="28" t="s">
        <v>52</v>
      </c>
      <c r="Q7">
        <f t="shared" si="2"/>
        <v>2.99</v>
      </c>
      <c r="R7" s="28" t="s">
        <v>52</v>
      </c>
      <c r="S7">
        <f t="shared" si="3"/>
        <v>4.2</v>
      </c>
      <c r="T7" s="28" t="s">
        <v>52</v>
      </c>
      <c r="U7">
        <f t="shared" si="4"/>
        <v>7.2</v>
      </c>
      <c r="V7" s="27" t="s">
        <v>51</v>
      </c>
    </row>
    <row r="8" spans="1:22" hidden="1" x14ac:dyDescent="0.25">
      <c r="C8" t="str">
        <f>'Turbine-spez'!A11</f>
        <v>Turbine (€/kW)</v>
      </c>
      <c r="D8">
        <f>'Turbine-spez'!B11</f>
        <v>980</v>
      </c>
      <c r="E8">
        <f>'Turbine-spez'!C11</f>
        <v>980</v>
      </c>
      <c r="F8">
        <f>'Turbine-spez'!D11</f>
        <v>1230</v>
      </c>
      <c r="G8">
        <f>'Turbine-spez'!E11</f>
        <v>1230</v>
      </c>
      <c r="I8">
        <f t="shared" si="0"/>
        <v>0</v>
      </c>
      <c r="L8" s="28"/>
      <c r="N8" s="28" t="s">
        <v>52</v>
      </c>
      <c r="O8">
        <f t="shared" si="1"/>
        <v>980</v>
      </c>
      <c r="P8" s="28" t="s">
        <v>52</v>
      </c>
      <c r="Q8">
        <f t="shared" si="2"/>
        <v>980</v>
      </c>
      <c r="R8" s="28" t="s">
        <v>52</v>
      </c>
      <c r="S8">
        <f t="shared" si="3"/>
        <v>1230</v>
      </c>
      <c r="T8" s="28" t="s">
        <v>52</v>
      </c>
      <c r="U8">
        <f t="shared" si="4"/>
        <v>1230</v>
      </c>
      <c r="V8" s="27" t="s">
        <v>51</v>
      </c>
    </row>
    <row r="9" spans="1:22" hidden="1" x14ac:dyDescent="0.25">
      <c r="C9" t="str">
        <f>'Turbine-spez'!A12</f>
        <v>Turbine (million €)</v>
      </c>
      <c r="D9">
        <f>'Turbine-spez'!B12</f>
        <v>2.254</v>
      </c>
      <c r="E9">
        <f>'Turbine-spez'!C12</f>
        <v>2.9302000000000001</v>
      </c>
      <c r="F9">
        <f>'Turbine-spez'!D12</f>
        <v>5.1660000000000004</v>
      </c>
      <c r="G9">
        <f>'Turbine-spez'!E12</f>
        <v>8.8559999999999999</v>
      </c>
      <c r="I9">
        <f t="shared" si="0"/>
        <v>0</v>
      </c>
      <c r="L9" s="28"/>
      <c r="N9" s="28" t="s">
        <v>52</v>
      </c>
      <c r="O9">
        <f t="shared" si="1"/>
        <v>2.254</v>
      </c>
      <c r="P9" s="28" t="s">
        <v>52</v>
      </c>
      <c r="Q9">
        <f t="shared" si="2"/>
        <v>2.9302000000000001</v>
      </c>
      <c r="R9" s="28" t="s">
        <v>52</v>
      </c>
      <c r="S9">
        <f t="shared" si="3"/>
        <v>5.1660000000000004</v>
      </c>
      <c r="T9" s="28" t="s">
        <v>52</v>
      </c>
      <c r="U9">
        <f t="shared" si="4"/>
        <v>8.8559999999999999</v>
      </c>
      <c r="V9" s="27" t="s">
        <v>51</v>
      </c>
    </row>
    <row r="10" spans="1:22" hidden="1" x14ac:dyDescent="0.25">
      <c r="C10" t="str">
        <f>'Turbine-spez'!A13</f>
        <v>Grid connection (€/kW)</v>
      </c>
      <c r="D10">
        <f>'Turbine-spez'!B13</f>
        <v>387</v>
      </c>
      <c r="E10">
        <f>'Turbine-spez'!C13</f>
        <v>387</v>
      </c>
      <c r="F10">
        <f>'Turbine-spez'!D13</f>
        <v>387</v>
      </c>
      <c r="G10">
        <f>'Turbine-spez'!E13</f>
        <v>387</v>
      </c>
      <c r="I10">
        <f t="shared" si="0"/>
        <v>0</v>
      </c>
      <c r="L10" s="28"/>
      <c r="N10" s="28" t="s">
        <v>52</v>
      </c>
      <c r="O10">
        <f t="shared" si="1"/>
        <v>387</v>
      </c>
      <c r="P10" s="28" t="s">
        <v>52</v>
      </c>
      <c r="Q10">
        <f t="shared" si="2"/>
        <v>387</v>
      </c>
      <c r="R10" s="28" t="s">
        <v>52</v>
      </c>
      <c r="S10">
        <f t="shared" si="3"/>
        <v>387</v>
      </c>
      <c r="T10" s="28" t="s">
        <v>52</v>
      </c>
      <c r="U10">
        <f t="shared" si="4"/>
        <v>387</v>
      </c>
      <c r="V10" s="27" t="s">
        <v>51</v>
      </c>
    </row>
    <row r="11" spans="1:22" hidden="1" x14ac:dyDescent="0.25">
      <c r="C11" t="str">
        <f>'Turbine-spez'!A14</f>
        <v>Grid connection (million €)</v>
      </c>
      <c r="D11">
        <f>'Turbine-spez'!B14</f>
        <v>0.89009999999999989</v>
      </c>
      <c r="E11">
        <f>'Turbine-spez'!C14</f>
        <v>1.1571300000000002</v>
      </c>
      <c r="F11">
        <f>'Turbine-spez'!D14</f>
        <v>1.6254000000000002</v>
      </c>
      <c r="G11">
        <f>'Turbine-spez'!E14</f>
        <v>2.7864</v>
      </c>
      <c r="I11">
        <f t="shared" si="0"/>
        <v>0</v>
      </c>
      <c r="L11" s="28"/>
      <c r="N11" s="28" t="s">
        <v>52</v>
      </c>
      <c r="O11">
        <f t="shared" si="1"/>
        <v>0.89009999999999989</v>
      </c>
      <c r="P11" s="28" t="s">
        <v>52</v>
      </c>
      <c r="Q11">
        <f t="shared" si="2"/>
        <v>1.1571300000000002</v>
      </c>
      <c r="R11" s="28" t="s">
        <v>52</v>
      </c>
      <c r="S11">
        <f t="shared" si="3"/>
        <v>1.6254000000000002</v>
      </c>
      <c r="T11" s="28" t="s">
        <v>52</v>
      </c>
      <c r="U11">
        <f t="shared" si="4"/>
        <v>2.7864</v>
      </c>
      <c r="V11" s="27" t="s">
        <v>51</v>
      </c>
    </row>
    <row r="12" spans="1:22" hidden="1" x14ac:dyDescent="0.25">
      <c r="C12" t="str">
        <f>'Turbine-spez'!A15</f>
        <v>Total (€/kW)</v>
      </c>
      <c r="D12">
        <f>'Turbine-spez'!B15</f>
        <v>1367</v>
      </c>
      <c r="E12">
        <f>'Turbine-spez'!C15</f>
        <v>1367</v>
      </c>
      <c r="F12">
        <f>'Turbine-spez'!D15</f>
        <v>1617</v>
      </c>
      <c r="G12">
        <f>'Turbine-spez'!E15</f>
        <v>1617</v>
      </c>
      <c r="I12">
        <f t="shared" si="0"/>
        <v>0</v>
      </c>
      <c r="L12" s="28"/>
      <c r="N12" s="28" t="s">
        <v>52</v>
      </c>
      <c r="O12">
        <f t="shared" si="1"/>
        <v>1367</v>
      </c>
      <c r="P12" s="28" t="s">
        <v>52</v>
      </c>
      <c r="Q12">
        <f t="shared" si="2"/>
        <v>1367</v>
      </c>
      <c r="R12" s="28" t="s">
        <v>52</v>
      </c>
      <c r="S12">
        <f t="shared" si="3"/>
        <v>1617</v>
      </c>
      <c r="T12" s="28" t="s">
        <v>52</v>
      </c>
      <c r="U12">
        <f t="shared" si="4"/>
        <v>1617</v>
      </c>
      <c r="V12" s="27" t="s">
        <v>51</v>
      </c>
    </row>
    <row r="13" spans="1:22" hidden="1" x14ac:dyDescent="0.25">
      <c r="C13" t="str">
        <f>'Turbine-spez'!A16</f>
        <v>Total (million €)</v>
      </c>
      <c r="D13">
        <f>'Turbine-spez'!B16</f>
        <v>3.1440999999999999</v>
      </c>
      <c r="E13">
        <f>'Turbine-spez'!C16</f>
        <v>4.0873300000000006</v>
      </c>
      <c r="F13">
        <f>'Turbine-spez'!D16</f>
        <v>6.7914000000000003</v>
      </c>
      <c r="G13">
        <f>'Turbine-spez'!E16</f>
        <v>11.6424</v>
      </c>
      <c r="I13">
        <f t="shared" si="0"/>
        <v>0</v>
      </c>
      <c r="L13" s="28"/>
      <c r="N13" s="28" t="s">
        <v>52</v>
      </c>
      <c r="O13">
        <f t="shared" si="1"/>
        <v>3.1440999999999999</v>
      </c>
      <c r="P13" s="28" t="s">
        <v>52</v>
      </c>
      <c r="Q13">
        <f t="shared" si="2"/>
        <v>4.0873300000000006</v>
      </c>
      <c r="R13" s="28" t="s">
        <v>52</v>
      </c>
      <c r="S13">
        <f t="shared" si="3"/>
        <v>6.7914000000000003</v>
      </c>
      <c r="T13" s="28" t="s">
        <v>52</v>
      </c>
      <c r="U13">
        <f t="shared" si="4"/>
        <v>11.6424</v>
      </c>
      <c r="V13" s="27" t="s">
        <v>51</v>
      </c>
    </row>
    <row r="14" spans="1:22" hidden="1" x14ac:dyDescent="0.25">
      <c r="C14" t="str">
        <f>'Turbine-spez'!A19</f>
        <v>Maximum</v>
      </c>
      <c r="D14">
        <f>'Turbine-spez'!B19</f>
        <v>104.5</v>
      </c>
      <c r="E14">
        <f>'Turbine-spez'!C19</f>
        <v>104.8</v>
      </c>
      <c r="F14">
        <f>'Turbine-spez'!D19</f>
        <v>106</v>
      </c>
      <c r="G14">
        <f>'Turbine-spez'!E19</f>
        <v>106.9</v>
      </c>
      <c r="I14">
        <f t="shared" si="0"/>
        <v>0</v>
      </c>
      <c r="L14" s="28"/>
      <c r="N14" s="28" t="s">
        <v>52</v>
      </c>
      <c r="O14">
        <f t="shared" si="1"/>
        <v>104.5</v>
      </c>
      <c r="P14" s="28" t="s">
        <v>52</v>
      </c>
      <c r="Q14">
        <f t="shared" si="2"/>
        <v>104.8</v>
      </c>
      <c r="R14" s="28" t="s">
        <v>52</v>
      </c>
      <c r="S14">
        <f t="shared" si="3"/>
        <v>106</v>
      </c>
      <c r="T14" s="28" t="s">
        <v>52</v>
      </c>
      <c r="U14">
        <f t="shared" si="4"/>
        <v>106.9</v>
      </c>
      <c r="V14" s="27" t="s">
        <v>51</v>
      </c>
    </row>
    <row r="15" spans="1:22" hidden="1" x14ac:dyDescent="0.25">
      <c r="C15" t="str">
        <f>'Turbine-spez'!A20</f>
        <v>Average</v>
      </c>
      <c r="D15">
        <f>'Turbine-spez'!B20</f>
        <v>99.05</v>
      </c>
      <c r="E15">
        <f>'Turbine-spez'!C20</f>
        <v>96.1</v>
      </c>
      <c r="F15">
        <f>'Turbine-spez'!D20</f>
        <v>99.7</v>
      </c>
      <c r="G15">
        <f>'Turbine-spez'!E20</f>
        <v>100.15</v>
      </c>
      <c r="I15">
        <f t="shared" si="0"/>
        <v>0</v>
      </c>
      <c r="L15" s="28"/>
      <c r="N15" s="28" t="s">
        <v>52</v>
      </c>
      <c r="O15">
        <f t="shared" si="1"/>
        <v>99.05</v>
      </c>
      <c r="P15" s="28" t="s">
        <v>52</v>
      </c>
      <c r="Q15">
        <f t="shared" si="2"/>
        <v>96.1</v>
      </c>
      <c r="R15" s="28" t="s">
        <v>52</v>
      </c>
      <c r="S15">
        <f t="shared" si="3"/>
        <v>99.7</v>
      </c>
      <c r="T15" s="28" t="s">
        <v>52</v>
      </c>
      <c r="U15">
        <f t="shared" si="4"/>
        <v>100.15</v>
      </c>
      <c r="V15" s="27" t="s">
        <v>51</v>
      </c>
    </row>
    <row r="16" spans="1:22" hidden="1" x14ac:dyDescent="0.25">
      <c r="C16" t="str">
        <f>'Turbine-spez'!A21</f>
        <v>Minimum</v>
      </c>
      <c r="D16">
        <f>'Turbine-spez'!B21</f>
        <v>93.6</v>
      </c>
      <c r="E16">
        <f>'Turbine-spez'!C21</f>
        <v>87.4</v>
      </c>
      <c r="F16">
        <f>'Turbine-spez'!D21</f>
        <v>93.4</v>
      </c>
      <c r="G16">
        <f>'Turbine-spez'!E21</f>
        <v>93.4</v>
      </c>
      <c r="I16">
        <f t="shared" si="0"/>
        <v>0</v>
      </c>
      <c r="L16" s="28"/>
      <c r="N16" s="28" t="s">
        <v>52</v>
      </c>
      <c r="O16">
        <f t="shared" si="1"/>
        <v>93.6</v>
      </c>
      <c r="P16" s="28" t="s">
        <v>52</v>
      </c>
      <c r="Q16">
        <f t="shared" si="2"/>
        <v>87.4</v>
      </c>
      <c r="R16" s="28" t="s">
        <v>52</v>
      </c>
      <c r="S16">
        <f t="shared" si="3"/>
        <v>93.4</v>
      </c>
      <c r="T16" s="28" t="s">
        <v>52</v>
      </c>
      <c r="U16">
        <f t="shared" si="4"/>
        <v>93.4</v>
      </c>
      <c r="V16" s="27" t="s">
        <v>51</v>
      </c>
    </row>
    <row r="17" spans="1:22" hidden="1" x14ac:dyDescent="0.25">
      <c r="C17" t="str">
        <f>'Turbine-spez'!A24</f>
        <v>Distance-independent (\%)</v>
      </c>
      <c r="D17">
        <f>'Turbine-spez'!B24</f>
        <v>3.15E-2</v>
      </c>
      <c r="E17">
        <f>'Turbine-spez'!C24</f>
        <v>5.1331690140845071E-2</v>
      </c>
      <c r="F17">
        <f>'Turbine-spez'!D24</f>
        <v>6.135845070422536E-2</v>
      </c>
      <c r="G17">
        <f>'Turbine-spez'!E24</f>
        <v>7.6309859154929577E-2</v>
      </c>
      <c r="I17">
        <f t="shared" si="0"/>
        <v>0</v>
      </c>
      <c r="L17" s="28"/>
      <c r="N17" s="28" t="s">
        <v>52</v>
      </c>
      <c r="O17">
        <f t="shared" ref="O17:O34" si="5">D17</f>
        <v>3.15E-2</v>
      </c>
      <c r="P17" s="28" t="s">
        <v>52</v>
      </c>
      <c r="Q17">
        <f t="shared" ref="Q17:Q34" si="6">E17</f>
        <v>5.1331690140845071E-2</v>
      </c>
      <c r="R17" s="28" t="s">
        <v>52</v>
      </c>
      <c r="S17">
        <f t="shared" ref="S17:S34" si="7">F17</f>
        <v>6.135845070422536E-2</v>
      </c>
      <c r="T17" s="28" t="s">
        <v>52</v>
      </c>
      <c r="U17">
        <f t="shared" ref="U17:U33" si="8">G17</f>
        <v>7.6309859154929577E-2</v>
      </c>
      <c r="V17" s="27" t="s">
        <v>51</v>
      </c>
    </row>
    <row r="18" spans="1:22" hidden="1" x14ac:dyDescent="0.25">
      <c r="C18" t="str">
        <f>'Turbine-spez'!A25</f>
        <v>Distance-dependent (\%/100m)</v>
      </c>
      <c r="D18">
        <f>'Turbine-spez'!B25</f>
        <v>2.3999999999999998E-3</v>
      </c>
      <c r="E18">
        <f>'Turbine-spez'!C25</f>
        <v>2.3999999999999998E-3</v>
      </c>
      <c r="F18">
        <f>'Turbine-spez'!D25</f>
        <v>2.3999999999999998E-3</v>
      </c>
      <c r="G18">
        <f>'Turbine-spez'!E25</f>
        <v>2.3999999999999998E-3</v>
      </c>
      <c r="I18">
        <f t="shared" si="0"/>
        <v>0</v>
      </c>
      <c r="L18" s="28"/>
      <c r="N18" s="28" t="s">
        <v>52</v>
      </c>
      <c r="O18">
        <f t="shared" si="5"/>
        <v>2.3999999999999998E-3</v>
      </c>
      <c r="P18" s="28" t="s">
        <v>52</v>
      </c>
      <c r="Q18">
        <f t="shared" si="6"/>
        <v>2.3999999999999998E-3</v>
      </c>
      <c r="R18" s="28" t="s">
        <v>52</v>
      </c>
      <c r="S18">
        <f t="shared" si="7"/>
        <v>2.3999999999999998E-3</v>
      </c>
      <c r="T18" s="28" t="s">
        <v>52</v>
      </c>
      <c r="U18">
        <f t="shared" si="8"/>
        <v>2.3999999999999998E-3</v>
      </c>
      <c r="V18" s="27" t="s">
        <v>51</v>
      </c>
    </row>
    <row r="19" spans="1:22" hidden="1" x14ac:dyDescent="0.25">
      <c r="A19" s="11" t="s">
        <v>10</v>
      </c>
      <c r="B19" s="12" t="s">
        <v>11</v>
      </c>
      <c r="C19" s="12" t="s">
        <v>12</v>
      </c>
      <c r="D19" s="12"/>
      <c r="E19" s="12"/>
      <c r="F19" s="12"/>
      <c r="G19" s="13"/>
      <c r="I19" t="str">
        <f t="shared" si="0"/>
        <v>Lower</v>
      </c>
      <c r="L19" s="28"/>
      <c r="N19" s="28" t="s">
        <v>52</v>
      </c>
      <c r="O19">
        <f t="shared" si="5"/>
        <v>0</v>
      </c>
      <c r="P19" s="28" t="s">
        <v>52</v>
      </c>
      <c r="Q19">
        <f t="shared" si="6"/>
        <v>0</v>
      </c>
      <c r="R19" s="28" t="s">
        <v>52</v>
      </c>
      <c r="S19">
        <f t="shared" si="7"/>
        <v>0</v>
      </c>
      <c r="T19" s="28" t="s">
        <v>52</v>
      </c>
      <c r="U19">
        <f t="shared" si="8"/>
        <v>0</v>
      </c>
      <c r="V19" s="27" t="s">
        <v>51</v>
      </c>
    </row>
    <row r="20" spans="1:22" x14ac:dyDescent="0.25">
      <c r="A20" s="14"/>
      <c r="B20" s="15"/>
      <c r="C20" s="15"/>
      <c r="D20" s="15"/>
      <c r="E20" s="15"/>
      <c r="F20" s="15"/>
      <c r="G20" s="38"/>
      <c r="I20" t="s">
        <v>54</v>
      </c>
      <c r="L20" s="28"/>
      <c r="N20" s="28"/>
      <c r="P20" s="28"/>
      <c r="R20" s="28"/>
      <c r="T20" s="28"/>
      <c r="V20" s="27"/>
    </row>
    <row r="21" spans="1:22" x14ac:dyDescent="0.25">
      <c r="A21" s="33">
        <v>0</v>
      </c>
      <c r="B21" s="34">
        <v>250</v>
      </c>
      <c r="C21" s="34">
        <v>125</v>
      </c>
      <c r="D21" s="16">
        <v>0.04</v>
      </c>
      <c r="E21" s="16">
        <f t="shared" ref="E21:E30" si="9">D21+(F21-D21)*($F$5-$E$5)/($F$5-$D$5)</f>
        <v>6.654488923435678E-2</v>
      </c>
      <c r="F21" s="16">
        <f>F22</f>
        <v>0.09</v>
      </c>
      <c r="G21" s="17">
        <f>F21</f>
        <v>0.09</v>
      </c>
      <c r="I21" s="37" t="s">
        <v>78</v>
      </c>
      <c r="J21" s="28"/>
      <c r="K21" s="37"/>
      <c r="L21" s="28"/>
      <c r="M21" s="37"/>
      <c r="N21" s="28" t="s">
        <v>52</v>
      </c>
      <c r="O21" s="44">
        <f t="shared" si="5"/>
        <v>0.04</v>
      </c>
      <c r="P21" s="45" t="s">
        <v>52</v>
      </c>
      <c r="Q21" s="44">
        <f t="shared" si="6"/>
        <v>6.654488923435678E-2</v>
      </c>
      <c r="R21" s="45" t="s">
        <v>52</v>
      </c>
      <c r="S21" s="44">
        <f t="shared" si="7"/>
        <v>0.09</v>
      </c>
      <c r="T21" s="45" t="s">
        <v>52</v>
      </c>
      <c r="U21" s="44">
        <f t="shared" si="8"/>
        <v>0.09</v>
      </c>
      <c r="V21" s="27" t="s">
        <v>51</v>
      </c>
    </row>
    <row r="22" spans="1:22" x14ac:dyDescent="0.25">
      <c r="A22" s="33">
        <v>250</v>
      </c>
      <c r="B22" s="34">
        <v>500</v>
      </c>
      <c r="C22" s="34">
        <v>375</v>
      </c>
      <c r="D22" s="16">
        <f t="shared" ref="D22:D29" si="10">D$30+(D$21-D$30)*($B$30-$B22)/($B$30-$B$21)</f>
        <v>3.7222222222222226E-2</v>
      </c>
      <c r="E22" s="16">
        <f t="shared" si="9"/>
        <v>6.5241827525154381E-2</v>
      </c>
      <c r="F22" s="16">
        <f>F23</f>
        <v>0.09</v>
      </c>
      <c r="G22" s="17">
        <f t="shared" ref="G22:G30" si="11">F22</f>
        <v>0.09</v>
      </c>
      <c r="I22" s="37" t="s">
        <v>89</v>
      </c>
      <c r="J22" s="28"/>
      <c r="K22" s="37"/>
      <c r="L22" s="28"/>
      <c r="M22" s="37"/>
      <c r="N22" s="28" t="s">
        <v>52</v>
      </c>
      <c r="O22" s="44">
        <f t="shared" si="5"/>
        <v>3.7222222222222226E-2</v>
      </c>
      <c r="P22" s="45" t="s">
        <v>52</v>
      </c>
      <c r="Q22" s="44">
        <f t="shared" si="6"/>
        <v>6.5241827525154381E-2</v>
      </c>
      <c r="R22" s="45" t="s">
        <v>52</v>
      </c>
      <c r="S22" s="44">
        <f t="shared" si="7"/>
        <v>0.09</v>
      </c>
      <c r="T22" s="45" t="s">
        <v>52</v>
      </c>
      <c r="U22" s="44">
        <f t="shared" si="8"/>
        <v>0.09</v>
      </c>
      <c r="V22" s="27" t="s">
        <v>51</v>
      </c>
    </row>
    <row r="23" spans="1:22" x14ac:dyDescent="0.25">
      <c r="A23" s="33">
        <v>500</v>
      </c>
      <c r="B23" s="34">
        <v>750</v>
      </c>
      <c r="C23" s="34">
        <v>625</v>
      </c>
      <c r="D23" s="16">
        <f>D$30+(D$21-D$30)*($B$30-$B23)/($B$30-$B$21)</f>
        <v>3.4444444444444444E-2</v>
      </c>
      <c r="E23" s="16">
        <f t="shared" si="9"/>
        <v>6.3938765815951981E-2</v>
      </c>
      <c r="F23" s="25">
        <v>0.09</v>
      </c>
      <c r="G23" s="17">
        <f t="shared" si="11"/>
        <v>0.09</v>
      </c>
      <c r="I23" s="37" t="s">
        <v>88</v>
      </c>
      <c r="J23" s="28"/>
      <c r="K23" s="37"/>
      <c r="L23" s="28"/>
      <c r="M23" s="37"/>
      <c r="N23" s="28" t="s">
        <v>52</v>
      </c>
      <c r="O23" s="44">
        <f t="shared" si="5"/>
        <v>3.4444444444444444E-2</v>
      </c>
      <c r="P23" s="45" t="s">
        <v>52</v>
      </c>
      <c r="Q23" s="44">
        <f t="shared" si="6"/>
        <v>6.3938765815951981E-2</v>
      </c>
      <c r="R23" s="45" t="s">
        <v>52</v>
      </c>
      <c r="S23" s="44">
        <f t="shared" si="7"/>
        <v>0.09</v>
      </c>
      <c r="T23" s="45" t="s">
        <v>52</v>
      </c>
      <c r="U23" s="44">
        <f t="shared" si="8"/>
        <v>0.09</v>
      </c>
      <c r="V23" s="27" t="s">
        <v>51</v>
      </c>
    </row>
    <row r="24" spans="1:22" x14ac:dyDescent="0.25">
      <c r="A24" s="33">
        <v>750</v>
      </c>
      <c r="B24" s="34">
        <v>1000</v>
      </c>
      <c r="C24" s="34">
        <v>875</v>
      </c>
      <c r="D24" s="16">
        <f t="shared" si="10"/>
        <v>3.1666666666666662E-2</v>
      </c>
      <c r="E24" s="16">
        <f t="shared" si="9"/>
        <v>5.6947513556530271E-2</v>
      </c>
      <c r="F24" s="16">
        <f>F$30+(F$23-F$30)*(C$30-C24)/(C$30-C$23)</f>
        <v>7.9285714285714279E-2</v>
      </c>
      <c r="G24" s="17">
        <f t="shared" si="11"/>
        <v>7.9285714285714279E-2</v>
      </c>
      <c r="I24" s="37" t="s">
        <v>79</v>
      </c>
      <c r="J24" s="28"/>
      <c r="K24" s="37"/>
      <c r="L24" s="28"/>
      <c r="M24" s="37"/>
      <c r="N24" s="28" t="s">
        <v>52</v>
      </c>
      <c r="O24" s="44">
        <f t="shared" si="5"/>
        <v>3.1666666666666662E-2</v>
      </c>
      <c r="P24" s="45" t="s">
        <v>52</v>
      </c>
      <c r="Q24" s="44">
        <f t="shared" si="6"/>
        <v>5.6947513556530271E-2</v>
      </c>
      <c r="R24" s="45" t="s">
        <v>52</v>
      </c>
      <c r="S24" s="44">
        <f t="shared" si="7"/>
        <v>7.9285714285714279E-2</v>
      </c>
      <c r="T24" s="45" t="s">
        <v>52</v>
      </c>
      <c r="U24" s="44">
        <f t="shared" si="8"/>
        <v>7.9285714285714279E-2</v>
      </c>
      <c r="V24" s="27" t="s">
        <v>51</v>
      </c>
    </row>
    <row r="25" spans="1:22" x14ac:dyDescent="0.25">
      <c r="A25" s="33">
        <v>1000</v>
      </c>
      <c r="B25" s="34">
        <v>1250</v>
      </c>
      <c r="C25" s="34">
        <v>1125</v>
      </c>
      <c r="D25" s="16">
        <f t="shared" si="10"/>
        <v>2.8888888888888888E-2</v>
      </c>
      <c r="E25" s="16">
        <f t="shared" si="9"/>
        <v>4.9956261297108548E-2</v>
      </c>
      <c r="F25" s="16">
        <f>F$30+(F$23-F$30)*(C$30-C25)/(C$30-C$23)</f>
        <v>6.8571428571428561E-2</v>
      </c>
      <c r="G25" s="17">
        <f t="shared" si="11"/>
        <v>6.8571428571428561E-2</v>
      </c>
      <c r="I25" s="37" t="s">
        <v>90</v>
      </c>
      <c r="J25" s="28"/>
      <c r="K25" s="37"/>
      <c r="L25" s="28"/>
      <c r="M25" s="37"/>
      <c r="N25" s="28" t="s">
        <v>52</v>
      </c>
      <c r="O25" s="44">
        <f t="shared" si="5"/>
        <v>2.8888888888888888E-2</v>
      </c>
      <c r="P25" s="45" t="s">
        <v>52</v>
      </c>
      <c r="Q25" s="44">
        <f t="shared" si="6"/>
        <v>4.9956261297108548E-2</v>
      </c>
      <c r="R25" s="45" t="s">
        <v>52</v>
      </c>
      <c r="S25" s="44">
        <f t="shared" si="7"/>
        <v>6.8571428571428561E-2</v>
      </c>
      <c r="T25" s="45" t="s">
        <v>52</v>
      </c>
      <c r="U25" s="44">
        <f t="shared" si="8"/>
        <v>6.8571428571428561E-2</v>
      </c>
      <c r="V25" s="27" t="s">
        <v>51</v>
      </c>
    </row>
    <row r="26" spans="1:22" x14ac:dyDescent="0.25">
      <c r="A26" s="33">
        <v>1250</v>
      </c>
      <c r="B26" s="34">
        <v>1500</v>
      </c>
      <c r="C26" s="34">
        <v>1375</v>
      </c>
      <c r="D26" s="16">
        <f t="shared" si="10"/>
        <v>2.6111111111111113E-2</v>
      </c>
      <c r="E26" s="16">
        <f t="shared" si="9"/>
        <v>4.2965009037686852E-2</v>
      </c>
      <c r="F26" s="16">
        <f>F$30+(F$23-F$30)*(C$30-C26)/(C$30-C$23)</f>
        <v>5.7857142857142857E-2</v>
      </c>
      <c r="G26" s="17">
        <f t="shared" si="11"/>
        <v>5.7857142857142857E-2</v>
      </c>
      <c r="I26" s="37" t="s">
        <v>91</v>
      </c>
      <c r="J26" s="28"/>
      <c r="K26" s="37"/>
      <c r="L26" s="28"/>
      <c r="M26" s="37"/>
      <c r="N26" s="28" t="s">
        <v>52</v>
      </c>
      <c r="O26" s="44">
        <f t="shared" si="5"/>
        <v>2.6111111111111113E-2</v>
      </c>
      <c r="P26" s="45" t="s">
        <v>52</v>
      </c>
      <c r="Q26" s="44">
        <f t="shared" si="6"/>
        <v>4.2965009037686852E-2</v>
      </c>
      <c r="R26" s="45" t="s">
        <v>52</v>
      </c>
      <c r="S26" s="44">
        <f t="shared" si="7"/>
        <v>5.7857142857142857E-2</v>
      </c>
      <c r="T26" s="45" t="s">
        <v>52</v>
      </c>
      <c r="U26" s="44">
        <f t="shared" si="8"/>
        <v>5.7857142857142857E-2</v>
      </c>
      <c r="V26" s="27" t="s">
        <v>51</v>
      </c>
    </row>
    <row r="27" spans="1:22" x14ac:dyDescent="0.25">
      <c r="A27" s="33">
        <v>1500</v>
      </c>
      <c r="B27" s="34">
        <v>1750</v>
      </c>
      <c r="C27" s="34">
        <v>1625</v>
      </c>
      <c r="D27" s="16">
        <f t="shared" si="10"/>
        <v>2.3333333333333331E-2</v>
      </c>
      <c r="E27" s="16">
        <f t="shared" si="9"/>
        <v>3.5973756778265135E-2</v>
      </c>
      <c r="F27" s="16">
        <f>F$30+(F$23-F$30)*(C$30-C27)/(C$30-C$23)</f>
        <v>4.7142857142857139E-2</v>
      </c>
      <c r="G27" s="17">
        <f t="shared" si="11"/>
        <v>4.7142857142857139E-2</v>
      </c>
      <c r="I27" s="37" t="s">
        <v>92</v>
      </c>
      <c r="J27" s="28"/>
      <c r="K27" s="37"/>
      <c r="L27" s="28"/>
      <c r="M27" s="37"/>
      <c r="N27" s="28" t="s">
        <v>52</v>
      </c>
      <c r="O27" s="44">
        <f t="shared" si="5"/>
        <v>2.3333333333333331E-2</v>
      </c>
      <c r="P27" s="45" t="s">
        <v>52</v>
      </c>
      <c r="Q27" s="44">
        <f t="shared" si="6"/>
        <v>3.5973756778265135E-2</v>
      </c>
      <c r="R27" s="45" t="s">
        <v>52</v>
      </c>
      <c r="S27" s="44">
        <f t="shared" si="7"/>
        <v>4.7142857142857139E-2</v>
      </c>
      <c r="T27" s="45" t="s">
        <v>52</v>
      </c>
      <c r="U27" s="44">
        <f t="shared" si="8"/>
        <v>4.7142857142857139E-2</v>
      </c>
      <c r="V27" s="27" t="s">
        <v>51</v>
      </c>
    </row>
    <row r="28" spans="1:22" x14ac:dyDescent="0.25">
      <c r="A28" s="33">
        <v>1750</v>
      </c>
      <c r="B28" s="34">
        <v>2000</v>
      </c>
      <c r="C28" s="34">
        <v>1875</v>
      </c>
      <c r="D28" s="16">
        <f t="shared" si="10"/>
        <v>2.0555555555555556E-2</v>
      </c>
      <c r="E28" s="16">
        <f t="shared" si="9"/>
        <v>2.8982504518843426E-2</v>
      </c>
      <c r="F28" s="16">
        <f>F$30+(F$23-F$30)*(C$30-C28)/(C$30-C$23)</f>
        <v>3.6428571428571428E-2</v>
      </c>
      <c r="G28" s="17">
        <f t="shared" si="11"/>
        <v>3.6428571428571428E-2</v>
      </c>
      <c r="I28" s="37" t="s">
        <v>80</v>
      </c>
      <c r="J28" s="28"/>
      <c r="K28" s="37"/>
      <c r="L28" s="28"/>
      <c r="M28" s="37"/>
      <c r="N28" s="28" t="s">
        <v>52</v>
      </c>
      <c r="O28" s="44">
        <f t="shared" si="5"/>
        <v>2.0555555555555556E-2</v>
      </c>
      <c r="P28" s="45" t="s">
        <v>52</v>
      </c>
      <c r="Q28" s="44">
        <f t="shared" si="6"/>
        <v>2.8982504518843426E-2</v>
      </c>
      <c r="R28" s="45" t="s">
        <v>52</v>
      </c>
      <c r="S28" s="44">
        <f t="shared" si="7"/>
        <v>3.6428571428571428E-2</v>
      </c>
      <c r="T28" s="45" t="s">
        <v>52</v>
      </c>
      <c r="U28" s="44">
        <f t="shared" si="8"/>
        <v>3.6428571428571428E-2</v>
      </c>
      <c r="V28" s="27" t="s">
        <v>51</v>
      </c>
    </row>
    <row r="29" spans="1:22" x14ac:dyDescent="0.25">
      <c r="A29" s="33">
        <v>2000</v>
      </c>
      <c r="B29" s="34">
        <v>2250</v>
      </c>
      <c r="C29" s="34">
        <v>2125</v>
      </c>
      <c r="D29" s="16">
        <f t="shared" si="10"/>
        <v>1.7777777777777778E-2</v>
      </c>
      <c r="E29" s="16">
        <f t="shared" si="9"/>
        <v>2.1991252259421713E-2</v>
      </c>
      <c r="F29" s="16">
        <f>F$30+(F$23-F$30)*($B$30-$B29)/($B$30-$B$23)</f>
        <v>2.5714285714285714E-2</v>
      </c>
      <c r="G29" s="17">
        <f t="shared" si="11"/>
        <v>2.5714285714285714E-2</v>
      </c>
      <c r="I29" s="37" t="s">
        <v>81</v>
      </c>
      <c r="J29" s="28"/>
      <c r="K29" s="37"/>
      <c r="L29" s="28"/>
      <c r="M29" s="37"/>
      <c r="N29" s="28" t="s">
        <v>52</v>
      </c>
      <c r="O29" s="44">
        <f t="shared" si="5"/>
        <v>1.7777777777777778E-2</v>
      </c>
      <c r="P29" s="45" t="s">
        <v>52</v>
      </c>
      <c r="Q29" s="44">
        <f t="shared" si="6"/>
        <v>2.1991252259421713E-2</v>
      </c>
      <c r="R29" s="45" t="s">
        <v>52</v>
      </c>
      <c r="S29" s="44">
        <f t="shared" si="7"/>
        <v>2.5714285714285714E-2</v>
      </c>
      <c r="T29" s="45" t="s">
        <v>52</v>
      </c>
      <c r="U29" s="44">
        <f t="shared" si="8"/>
        <v>2.5714285714285714E-2</v>
      </c>
      <c r="V29" s="27" t="s">
        <v>51</v>
      </c>
    </row>
    <row r="30" spans="1:22" ht="14.25" thickBot="1" x14ac:dyDescent="0.3">
      <c r="A30" s="35">
        <v>2250</v>
      </c>
      <c r="B30" s="36">
        <v>2500</v>
      </c>
      <c r="C30" s="36">
        <v>2375</v>
      </c>
      <c r="D30" s="18">
        <v>1.4999999999999999E-2</v>
      </c>
      <c r="E30" s="18">
        <f t="shared" si="9"/>
        <v>1.4999999999999999E-2</v>
      </c>
      <c r="F30" s="26">
        <v>1.4999999999999999E-2</v>
      </c>
      <c r="G30" s="17">
        <f t="shared" si="11"/>
        <v>1.4999999999999999E-2</v>
      </c>
      <c r="I30" s="37" t="s">
        <v>82</v>
      </c>
      <c r="J30" s="28"/>
      <c r="K30" s="37"/>
      <c r="L30" s="28"/>
      <c r="M30" s="37"/>
      <c r="N30" s="28" t="s">
        <v>52</v>
      </c>
      <c r="O30" s="44">
        <f t="shared" si="5"/>
        <v>1.4999999999999999E-2</v>
      </c>
      <c r="P30" s="45" t="s">
        <v>52</v>
      </c>
      <c r="Q30" s="44">
        <f t="shared" si="6"/>
        <v>1.4999999999999999E-2</v>
      </c>
      <c r="R30" s="45" t="s">
        <v>52</v>
      </c>
      <c r="S30" s="44">
        <f t="shared" si="7"/>
        <v>1.4999999999999999E-2</v>
      </c>
      <c r="T30" s="45" t="s">
        <v>52</v>
      </c>
      <c r="U30" s="44">
        <f t="shared" si="8"/>
        <v>1.4999999999999999E-2</v>
      </c>
      <c r="V30" s="27" t="s">
        <v>51</v>
      </c>
    </row>
    <row r="31" spans="1:22" x14ac:dyDescent="0.25">
      <c r="A31" s="34"/>
      <c r="B31" s="34"/>
      <c r="C31" s="34"/>
      <c r="D31" s="16"/>
      <c r="E31" s="16"/>
      <c r="F31" s="25"/>
      <c r="G31" s="16"/>
      <c r="I31" t="s">
        <v>54</v>
      </c>
      <c r="J31" s="37"/>
      <c r="K31" s="37"/>
      <c r="L31" s="28"/>
      <c r="M31" s="37"/>
      <c r="N31" s="28"/>
      <c r="O31" s="44"/>
      <c r="P31" s="45"/>
      <c r="Q31" s="44"/>
      <c r="R31" s="45"/>
      <c r="S31" s="44"/>
      <c r="T31" s="45"/>
      <c r="U31" s="44"/>
      <c r="V31" s="27"/>
    </row>
    <row r="32" spans="1:22" x14ac:dyDescent="0.25">
      <c r="A32" t="s">
        <v>72</v>
      </c>
      <c r="D32" s="4">
        <f>AVERAGE(D22:D30)</f>
        <v>2.6111111111111109E-2</v>
      </c>
      <c r="E32" s="4">
        <f t="shared" ref="E32:G32" si="12">AVERAGE(E22:E30)</f>
        <v>4.2332987865440264E-2</v>
      </c>
      <c r="F32" s="4">
        <f t="shared" si="12"/>
        <v>5.6666666666666657E-2</v>
      </c>
      <c r="G32" s="4">
        <f t="shared" si="12"/>
        <v>5.6666666666666657E-2</v>
      </c>
      <c r="I32" t="s">
        <v>107</v>
      </c>
      <c r="L32" s="28"/>
      <c r="N32" s="28" t="s">
        <v>52</v>
      </c>
      <c r="O32" s="44">
        <f t="shared" si="5"/>
        <v>2.6111111111111109E-2</v>
      </c>
      <c r="P32" s="45" t="s">
        <v>52</v>
      </c>
      <c r="Q32" s="44">
        <f t="shared" si="6"/>
        <v>4.2332987865440264E-2</v>
      </c>
      <c r="R32" s="45" t="s">
        <v>52</v>
      </c>
      <c r="S32" s="44">
        <f t="shared" si="7"/>
        <v>5.6666666666666657E-2</v>
      </c>
      <c r="T32" s="45" t="s">
        <v>52</v>
      </c>
      <c r="U32" s="44">
        <f t="shared" si="8"/>
        <v>5.6666666666666657E-2</v>
      </c>
      <c r="V32" s="27" t="s">
        <v>51</v>
      </c>
    </row>
    <row r="33" spans="1:22" x14ac:dyDescent="0.25">
      <c r="A33" t="s">
        <v>73</v>
      </c>
      <c r="D33" s="4">
        <f>AVERAGE(D25:D30)</f>
        <v>2.1944444444444444E-2</v>
      </c>
      <c r="E33" s="4">
        <f t="shared" ref="E33:G33" si="13">AVERAGE(E25:E30)</f>
        <v>3.2478130648554281E-2</v>
      </c>
      <c r="F33" s="4">
        <f t="shared" si="13"/>
        <v>4.178571428571428E-2</v>
      </c>
      <c r="G33" s="4">
        <f t="shared" si="13"/>
        <v>4.178571428571428E-2</v>
      </c>
      <c r="I33" t="s">
        <v>104</v>
      </c>
      <c r="L33" s="28"/>
      <c r="N33" s="28" t="s">
        <v>52</v>
      </c>
      <c r="O33" s="44">
        <f t="shared" si="5"/>
        <v>2.1944444444444444E-2</v>
      </c>
      <c r="P33" s="45" t="s">
        <v>52</v>
      </c>
      <c r="Q33" s="44">
        <f t="shared" si="6"/>
        <v>3.2478130648554281E-2</v>
      </c>
      <c r="R33" s="45" t="s">
        <v>52</v>
      </c>
      <c r="S33" s="44">
        <f t="shared" si="7"/>
        <v>4.178571428571428E-2</v>
      </c>
      <c r="T33" s="45" t="s">
        <v>52</v>
      </c>
      <c r="U33" s="44">
        <f t="shared" si="8"/>
        <v>4.178571428571428E-2</v>
      </c>
      <c r="V33" s="27" t="s">
        <v>51</v>
      </c>
    </row>
    <row r="34" spans="1:22" x14ac:dyDescent="0.25">
      <c r="A34" t="s">
        <v>74</v>
      </c>
      <c r="D34" s="4">
        <f>AVERAGE(D27:D30)</f>
        <v>1.9166666666666665E-2</v>
      </c>
      <c r="E34" s="4">
        <f t="shared" ref="E34:G34" si="14">AVERAGE(E27:E30)</f>
        <v>2.5486878389132567E-2</v>
      </c>
      <c r="F34" s="4">
        <f t="shared" si="14"/>
        <v>3.1071428571428573E-2</v>
      </c>
      <c r="G34" s="4">
        <f t="shared" si="14"/>
        <v>3.1071428571428573E-2</v>
      </c>
      <c r="I34" t="s">
        <v>108</v>
      </c>
      <c r="L34" s="28"/>
      <c r="N34" s="28" t="s">
        <v>52</v>
      </c>
      <c r="O34" s="44">
        <f t="shared" si="5"/>
        <v>1.9166666666666665E-2</v>
      </c>
      <c r="P34" s="45" t="s">
        <v>52</v>
      </c>
      <c r="Q34" s="44">
        <f t="shared" si="6"/>
        <v>2.5486878389132567E-2</v>
      </c>
      <c r="R34" s="45" t="s">
        <v>52</v>
      </c>
      <c r="S34" s="44">
        <f t="shared" si="7"/>
        <v>3.1071428571428573E-2</v>
      </c>
      <c r="T34" s="45" t="s">
        <v>52</v>
      </c>
      <c r="U34" s="44">
        <f>G34</f>
        <v>3.1071428571428573E-2</v>
      </c>
      <c r="V34" s="27" t="s">
        <v>51</v>
      </c>
    </row>
    <row r="35" spans="1:22" x14ac:dyDescent="0.25">
      <c r="D35" s="1"/>
      <c r="E35" s="1"/>
      <c r="F35" s="1"/>
      <c r="G35" s="1"/>
    </row>
    <row r="96" spans="1:7" x14ac:dyDescent="0.25">
      <c r="A96" t="s">
        <v>39</v>
      </c>
      <c r="E96" s="1"/>
      <c r="F96" s="1"/>
      <c r="G96" s="1"/>
    </row>
    <row r="97" spans="1:7" x14ac:dyDescent="0.25">
      <c r="A97" t="s">
        <v>10</v>
      </c>
      <c r="B97" t="s">
        <v>11</v>
      </c>
      <c r="C97" t="s">
        <v>12</v>
      </c>
      <c r="D97">
        <v>100</v>
      </c>
      <c r="E97">
        <v>150</v>
      </c>
      <c r="F97">
        <v>200</v>
      </c>
      <c r="G97">
        <v>250</v>
      </c>
    </row>
    <row r="98" spans="1:7" x14ac:dyDescent="0.25">
      <c r="A98">
        <v>0</v>
      </c>
      <c r="B98">
        <v>250</v>
      </c>
      <c r="C98">
        <f>(A98+B98)/2</f>
        <v>125</v>
      </c>
      <c r="D98" s="1">
        <f>D21</f>
        <v>0.04</v>
      </c>
      <c r="E98" s="1">
        <f>E21</f>
        <v>6.654488923435678E-2</v>
      </c>
      <c r="F98" s="1">
        <f>F21</f>
        <v>0.09</v>
      </c>
      <c r="G98" s="1">
        <f>G21</f>
        <v>0.09</v>
      </c>
    </row>
    <row r="99" spans="1:7" x14ac:dyDescent="0.25">
      <c r="A99">
        <f>A98+250</f>
        <v>250</v>
      </c>
      <c r="B99">
        <f>B98+250</f>
        <v>500</v>
      </c>
      <c r="C99">
        <f t="shared" ref="C99:C122" si="15">(A99+B99)/2</f>
        <v>375</v>
      </c>
      <c r="D99" s="1">
        <f t="shared" ref="D99:G107" si="16">D22</f>
        <v>3.7222222222222226E-2</v>
      </c>
      <c r="E99" s="1">
        <f t="shared" si="16"/>
        <v>6.5241827525154381E-2</v>
      </c>
      <c r="F99" s="1">
        <f t="shared" si="16"/>
        <v>0.09</v>
      </c>
      <c r="G99" s="1">
        <f t="shared" si="16"/>
        <v>0.09</v>
      </c>
    </row>
    <row r="100" spans="1:7" x14ac:dyDescent="0.25">
      <c r="A100">
        <f t="shared" ref="A100:B115" si="17">A99+250</f>
        <v>500</v>
      </c>
      <c r="B100">
        <f t="shared" si="17"/>
        <v>750</v>
      </c>
      <c r="C100">
        <f t="shared" si="15"/>
        <v>625</v>
      </c>
      <c r="D100" s="1">
        <f t="shared" si="16"/>
        <v>3.4444444444444444E-2</v>
      </c>
      <c r="E100" s="1">
        <f t="shared" si="16"/>
        <v>6.3938765815951981E-2</v>
      </c>
      <c r="F100" s="1">
        <f t="shared" si="16"/>
        <v>0.09</v>
      </c>
      <c r="G100" s="1">
        <f t="shared" si="16"/>
        <v>0.09</v>
      </c>
    </row>
    <row r="101" spans="1:7" x14ac:dyDescent="0.25">
      <c r="A101">
        <f t="shared" si="17"/>
        <v>750</v>
      </c>
      <c r="B101">
        <f t="shared" si="17"/>
        <v>1000</v>
      </c>
      <c r="C101">
        <f t="shared" si="15"/>
        <v>875</v>
      </c>
      <c r="D101" s="1">
        <f t="shared" si="16"/>
        <v>3.1666666666666662E-2</v>
      </c>
      <c r="E101" s="1">
        <f t="shared" si="16"/>
        <v>5.6947513556530271E-2</v>
      </c>
      <c r="F101" s="1">
        <f t="shared" si="16"/>
        <v>7.9285714285714279E-2</v>
      </c>
      <c r="G101" s="1">
        <f t="shared" si="16"/>
        <v>7.9285714285714279E-2</v>
      </c>
    </row>
    <row r="102" spans="1:7" x14ac:dyDescent="0.25">
      <c r="A102">
        <f t="shared" si="17"/>
        <v>1000</v>
      </c>
      <c r="B102">
        <f t="shared" si="17"/>
        <v>1250</v>
      </c>
      <c r="C102">
        <f t="shared" si="15"/>
        <v>1125</v>
      </c>
      <c r="D102" s="1">
        <f t="shared" si="16"/>
        <v>2.8888888888888888E-2</v>
      </c>
      <c r="E102" s="1">
        <f t="shared" si="16"/>
        <v>4.9956261297108548E-2</v>
      </c>
      <c r="F102" s="1">
        <f t="shared" si="16"/>
        <v>6.8571428571428561E-2</v>
      </c>
      <c r="G102" s="1">
        <f t="shared" si="16"/>
        <v>6.8571428571428561E-2</v>
      </c>
    </row>
    <row r="103" spans="1:7" x14ac:dyDescent="0.25">
      <c r="A103">
        <f t="shared" si="17"/>
        <v>1250</v>
      </c>
      <c r="B103">
        <f t="shared" si="17"/>
        <v>1500</v>
      </c>
      <c r="C103">
        <f t="shared" si="15"/>
        <v>1375</v>
      </c>
      <c r="D103" s="1">
        <f t="shared" si="16"/>
        <v>2.6111111111111113E-2</v>
      </c>
      <c r="E103" s="1">
        <f t="shared" si="16"/>
        <v>4.2965009037686852E-2</v>
      </c>
      <c r="F103" s="1">
        <f t="shared" si="16"/>
        <v>5.7857142857142857E-2</v>
      </c>
      <c r="G103" s="1">
        <f t="shared" si="16"/>
        <v>5.7857142857142857E-2</v>
      </c>
    </row>
    <row r="104" spans="1:7" x14ac:dyDescent="0.25">
      <c r="A104">
        <f t="shared" si="17"/>
        <v>1500</v>
      </c>
      <c r="B104">
        <f t="shared" si="17"/>
        <v>1750</v>
      </c>
      <c r="C104">
        <f t="shared" si="15"/>
        <v>1625</v>
      </c>
      <c r="D104" s="1">
        <f t="shared" si="16"/>
        <v>2.3333333333333331E-2</v>
      </c>
      <c r="E104" s="1">
        <f t="shared" si="16"/>
        <v>3.5973756778265135E-2</v>
      </c>
      <c r="F104" s="1">
        <f t="shared" si="16"/>
        <v>4.7142857142857139E-2</v>
      </c>
      <c r="G104" s="1">
        <f t="shared" si="16"/>
        <v>4.7142857142857139E-2</v>
      </c>
    </row>
    <row r="105" spans="1:7" x14ac:dyDescent="0.25">
      <c r="A105">
        <f t="shared" si="17"/>
        <v>1750</v>
      </c>
      <c r="B105">
        <f t="shared" si="17"/>
        <v>2000</v>
      </c>
      <c r="C105">
        <f t="shared" si="15"/>
        <v>1875</v>
      </c>
      <c r="D105" s="1">
        <f t="shared" si="16"/>
        <v>2.0555555555555556E-2</v>
      </c>
      <c r="E105" s="1">
        <f t="shared" si="16"/>
        <v>2.8982504518843426E-2</v>
      </c>
      <c r="F105" s="1">
        <f t="shared" si="16"/>
        <v>3.6428571428571428E-2</v>
      </c>
      <c r="G105" s="1">
        <f t="shared" si="16"/>
        <v>3.6428571428571428E-2</v>
      </c>
    </row>
    <row r="106" spans="1:7" x14ac:dyDescent="0.25">
      <c r="A106">
        <f t="shared" si="17"/>
        <v>2000</v>
      </c>
      <c r="B106">
        <f t="shared" si="17"/>
        <v>2250</v>
      </c>
      <c r="C106">
        <f t="shared" si="15"/>
        <v>2125</v>
      </c>
      <c r="D106" s="1">
        <f t="shared" si="16"/>
        <v>1.7777777777777778E-2</v>
      </c>
      <c r="E106" s="1">
        <f t="shared" si="16"/>
        <v>2.1991252259421713E-2</v>
      </c>
      <c r="F106" s="1">
        <f t="shared" si="16"/>
        <v>2.5714285714285714E-2</v>
      </c>
      <c r="G106" s="1">
        <f t="shared" si="16"/>
        <v>2.5714285714285714E-2</v>
      </c>
    </row>
    <row r="107" spans="1:7" x14ac:dyDescent="0.25">
      <c r="A107">
        <f t="shared" si="17"/>
        <v>2250</v>
      </c>
      <c r="B107">
        <f t="shared" si="17"/>
        <v>2500</v>
      </c>
      <c r="C107">
        <f t="shared" si="15"/>
        <v>2375</v>
      </c>
      <c r="D107" s="1">
        <f t="shared" si="16"/>
        <v>1.4999999999999999E-2</v>
      </c>
      <c r="E107" s="1">
        <f t="shared" si="16"/>
        <v>1.4999999999999999E-2</v>
      </c>
      <c r="F107" s="1">
        <f t="shared" si="16"/>
        <v>1.4999999999999999E-2</v>
      </c>
      <c r="G107" s="1">
        <f t="shared" si="16"/>
        <v>1.4999999999999999E-2</v>
      </c>
    </row>
    <row r="108" spans="1:7" x14ac:dyDescent="0.25">
      <c r="A108">
        <f t="shared" si="17"/>
        <v>2500</v>
      </c>
      <c r="B108">
        <f t="shared" si="17"/>
        <v>2750</v>
      </c>
      <c r="C108">
        <f t="shared" si="15"/>
        <v>2625</v>
      </c>
      <c r="D108" s="1">
        <v>0</v>
      </c>
      <c r="E108" s="1">
        <v>0</v>
      </c>
      <c r="F108" s="1">
        <v>0</v>
      </c>
      <c r="G108" s="1">
        <v>0</v>
      </c>
    </row>
    <row r="109" spans="1:7" x14ac:dyDescent="0.25">
      <c r="A109">
        <f t="shared" si="17"/>
        <v>2750</v>
      </c>
      <c r="B109">
        <f t="shared" si="17"/>
        <v>3000</v>
      </c>
      <c r="C109">
        <f t="shared" si="15"/>
        <v>2875</v>
      </c>
      <c r="D109" s="1">
        <v>0</v>
      </c>
      <c r="E109" s="1">
        <v>0</v>
      </c>
      <c r="F109" s="1">
        <v>0</v>
      </c>
      <c r="G109" s="1">
        <v>0</v>
      </c>
    </row>
    <row r="110" spans="1:7" x14ac:dyDescent="0.25">
      <c r="A110">
        <f t="shared" si="17"/>
        <v>3000</v>
      </c>
      <c r="B110">
        <f t="shared" si="17"/>
        <v>3250</v>
      </c>
      <c r="C110">
        <f t="shared" si="15"/>
        <v>3125</v>
      </c>
      <c r="D110" s="1">
        <v>0</v>
      </c>
      <c r="E110" s="1">
        <v>0</v>
      </c>
      <c r="F110" s="1">
        <v>0</v>
      </c>
      <c r="G110" s="1">
        <v>0</v>
      </c>
    </row>
    <row r="111" spans="1:7" x14ac:dyDescent="0.25">
      <c r="A111">
        <f t="shared" si="17"/>
        <v>3250</v>
      </c>
      <c r="B111">
        <f t="shared" si="17"/>
        <v>3500</v>
      </c>
      <c r="C111">
        <f t="shared" si="15"/>
        <v>3375</v>
      </c>
      <c r="D111" s="1">
        <v>0</v>
      </c>
      <c r="E111" s="1">
        <v>0</v>
      </c>
      <c r="F111" s="1">
        <v>0</v>
      </c>
      <c r="G111" s="1">
        <v>0</v>
      </c>
    </row>
    <row r="112" spans="1:7" x14ac:dyDescent="0.25">
      <c r="A112">
        <f t="shared" si="17"/>
        <v>3500</v>
      </c>
      <c r="B112">
        <f t="shared" si="17"/>
        <v>3750</v>
      </c>
      <c r="C112">
        <f t="shared" si="15"/>
        <v>3625</v>
      </c>
      <c r="D112" s="1">
        <v>0</v>
      </c>
      <c r="E112" s="1">
        <v>0</v>
      </c>
      <c r="F112" s="1">
        <v>0</v>
      </c>
      <c r="G112" s="1">
        <v>0</v>
      </c>
    </row>
    <row r="113" spans="1:7" x14ac:dyDescent="0.25">
      <c r="A113">
        <f t="shared" si="17"/>
        <v>3750</v>
      </c>
      <c r="B113">
        <f t="shared" si="17"/>
        <v>4000</v>
      </c>
      <c r="C113">
        <f t="shared" si="15"/>
        <v>3875</v>
      </c>
      <c r="D113" s="1">
        <v>0</v>
      </c>
      <c r="E113" s="1">
        <v>0</v>
      </c>
      <c r="F113" s="1">
        <v>0</v>
      </c>
      <c r="G113" s="1">
        <v>0</v>
      </c>
    </row>
    <row r="114" spans="1:7" x14ac:dyDescent="0.25">
      <c r="A114">
        <f t="shared" si="17"/>
        <v>4000</v>
      </c>
      <c r="B114">
        <f t="shared" si="17"/>
        <v>4250</v>
      </c>
      <c r="C114">
        <f t="shared" si="15"/>
        <v>4125</v>
      </c>
      <c r="D114" s="1">
        <v>0</v>
      </c>
      <c r="E114" s="1">
        <v>0</v>
      </c>
      <c r="F114" s="1">
        <v>0</v>
      </c>
      <c r="G114" s="1">
        <v>0</v>
      </c>
    </row>
    <row r="115" spans="1:7" x14ac:dyDescent="0.25">
      <c r="A115">
        <f t="shared" si="17"/>
        <v>4250</v>
      </c>
      <c r="B115">
        <f t="shared" si="17"/>
        <v>4500</v>
      </c>
      <c r="C115">
        <f t="shared" si="15"/>
        <v>4375</v>
      </c>
      <c r="D115" s="1">
        <v>0</v>
      </c>
      <c r="E115" s="1">
        <v>0</v>
      </c>
      <c r="F115" s="1">
        <v>0</v>
      </c>
      <c r="G115" s="1">
        <v>0</v>
      </c>
    </row>
    <row r="116" spans="1:7" x14ac:dyDescent="0.25">
      <c r="A116">
        <f t="shared" ref="A116:B122" si="18">A115+250</f>
        <v>4500</v>
      </c>
      <c r="B116">
        <f t="shared" si="18"/>
        <v>4750</v>
      </c>
      <c r="C116">
        <f t="shared" si="15"/>
        <v>4625</v>
      </c>
      <c r="D116" s="1">
        <v>0</v>
      </c>
      <c r="E116" s="1">
        <v>0</v>
      </c>
      <c r="F116" s="1">
        <v>0</v>
      </c>
      <c r="G116" s="1">
        <v>0</v>
      </c>
    </row>
    <row r="117" spans="1:7" x14ac:dyDescent="0.25">
      <c r="A117">
        <f t="shared" si="18"/>
        <v>4750</v>
      </c>
      <c r="B117">
        <f t="shared" si="18"/>
        <v>5000</v>
      </c>
      <c r="C117">
        <f t="shared" si="15"/>
        <v>4875</v>
      </c>
      <c r="D117" s="1">
        <v>0</v>
      </c>
      <c r="E117" s="1">
        <v>0</v>
      </c>
      <c r="F117" s="1">
        <v>0</v>
      </c>
      <c r="G117" s="1">
        <v>0</v>
      </c>
    </row>
    <row r="118" spans="1:7" x14ac:dyDescent="0.25">
      <c r="A118">
        <f t="shared" si="18"/>
        <v>5000</v>
      </c>
      <c r="B118">
        <f t="shared" si="18"/>
        <v>5250</v>
      </c>
      <c r="C118">
        <f t="shared" si="15"/>
        <v>5125</v>
      </c>
      <c r="D118" s="1">
        <v>0</v>
      </c>
      <c r="E118" s="1">
        <v>0</v>
      </c>
      <c r="F118" s="1">
        <v>0</v>
      </c>
      <c r="G118" s="1">
        <v>0</v>
      </c>
    </row>
    <row r="119" spans="1:7" x14ac:dyDescent="0.25">
      <c r="A119">
        <f t="shared" si="18"/>
        <v>5250</v>
      </c>
      <c r="B119">
        <f t="shared" si="18"/>
        <v>5500</v>
      </c>
      <c r="C119">
        <f t="shared" si="15"/>
        <v>5375</v>
      </c>
      <c r="D119" s="1">
        <v>0</v>
      </c>
      <c r="E119" s="1">
        <v>0</v>
      </c>
      <c r="F119" s="1">
        <v>0</v>
      </c>
      <c r="G119" s="1">
        <v>0</v>
      </c>
    </row>
    <row r="120" spans="1:7" x14ac:dyDescent="0.25">
      <c r="A120">
        <f t="shared" si="18"/>
        <v>5500</v>
      </c>
      <c r="B120">
        <f t="shared" si="18"/>
        <v>5750</v>
      </c>
      <c r="C120">
        <f t="shared" si="15"/>
        <v>5625</v>
      </c>
      <c r="D120" s="1">
        <v>0</v>
      </c>
      <c r="E120" s="1">
        <v>0</v>
      </c>
      <c r="F120" s="1">
        <v>0</v>
      </c>
      <c r="G120" s="1">
        <v>0</v>
      </c>
    </row>
    <row r="121" spans="1:7" x14ac:dyDescent="0.25">
      <c r="A121">
        <f t="shared" si="18"/>
        <v>5750</v>
      </c>
      <c r="B121">
        <f t="shared" si="18"/>
        <v>6000</v>
      </c>
      <c r="C121">
        <f t="shared" si="15"/>
        <v>5875</v>
      </c>
      <c r="D121" s="1">
        <v>0</v>
      </c>
      <c r="E121" s="1">
        <v>0</v>
      </c>
      <c r="F121" s="1">
        <v>0</v>
      </c>
      <c r="G121" s="1">
        <v>0</v>
      </c>
    </row>
    <row r="122" spans="1:7" x14ac:dyDescent="0.25">
      <c r="A122">
        <f t="shared" si="18"/>
        <v>6000</v>
      </c>
      <c r="B122">
        <f t="shared" si="18"/>
        <v>6250</v>
      </c>
      <c r="C122">
        <f t="shared" si="15"/>
        <v>6125</v>
      </c>
      <c r="D122" s="1">
        <v>0</v>
      </c>
      <c r="E122" s="1">
        <v>0</v>
      </c>
      <c r="F122" s="1">
        <v>0</v>
      </c>
      <c r="G122" s="1">
        <v>0</v>
      </c>
    </row>
  </sheetData>
  <hyperlinks>
    <hyperlink ref="V1" r:id="rId1" xr:uid="{00000000-0004-0000-0200-000000000000}"/>
    <hyperlink ref="V2:V34" r:id="rId2" display="\\" xr:uid="{00000000-0004-0000-0200-000001000000}"/>
  </hyperlinks>
  <pageMargins left="0.7" right="0.7" top="0.78740157499999996" bottom="0.78740157499999996" header="0.3" footer="0.3"/>
  <pageSetup paperSize="9"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O192"/>
  <sheetViews>
    <sheetView topLeftCell="A45" zoomScaleNormal="100" workbookViewId="0">
      <selection activeCell="C1" sqref="C1:G18"/>
    </sheetView>
  </sheetViews>
  <sheetFormatPr baseColWidth="10" defaultRowHeight="13.5" x14ac:dyDescent="0.25"/>
  <cols>
    <col min="1" max="1" width="6.83203125" bestFit="1" customWidth="1"/>
    <col min="2" max="2" width="9.5" bestFit="1" customWidth="1"/>
    <col min="3" max="3" width="31.83203125" customWidth="1"/>
    <col min="4" max="4" width="12" customWidth="1"/>
    <col min="12" max="12" width="12" customWidth="1"/>
    <col min="16" max="16" width="10" bestFit="1" customWidth="1"/>
    <col min="17" max="17" width="6.6640625" bestFit="1" customWidth="1"/>
    <col min="18" max="18" width="8.5" bestFit="1" customWidth="1"/>
    <col min="19" max="22" width="8.6640625" bestFit="1" customWidth="1"/>
    <col min="24" max="24" width="8.1640625" bestFit="1" customWidth="1"/>
    <col min="25" max="25" width="2.5" bestFit="1" customWidth="1"/>
    <col min="26" max="26" width="5.6640625" bestFit="1" customWidth="1"/>
    <col min="27" max="27" width="2.5" bestFit="1" customWidth="1"/>
    <col min="28" max="28" width="5.6640625" bestFit="1" customWidth="1"/>
    <col min="29" max="29" width="2.5" bestFit="1" customWidth="1"/>
    <col min="30" max="30" width="6.6640625" bestFit="1" customWidth="1"/>
    <col min="31" max="31" width="2.5" bestFit="1" customWidth="1"/>
    <col min="32" max="32" width="6.6640625" bestFit="1" customWidth="1"/>
    <col min="33" max="33" width="2.5" bestFit="1" customWidth="1"/>
    <col min="34" max="34" width="6.6640625" bestFit="1" customWidth="1"/>
    <col min="35" max="35" width="2.5" bestFit="1" customWidth="1"/>
    <col min="36" max="36" width="6.6640625" bestFit="1" customWidth="1"/>
    <col min="37" max="37" width="2.83203125" bestFit="1" customWidth="1"/>
    <col min="40" max="40" width="9" bestFit="1" customWidth="1"/>
    <col min="41" max="41" width="2.5" bestFit="1" customWidth="1"/>
    <col min="42" max="42" width="5.6640625" bestFit="1" customWidth="1"/>
    <col min="43" max="43" width="2.5" bestFit="1" customWidth="1"/>
    <col min="44" max="44" width="5.6640625" bestFit="1" customWidth="1"/>
    <col min="45" max="45" width="2.5" bestFit="1" customWidth="1"/>
    <col min="46" max="46" width="5.6640625" bestFit="1" customWidth="1"/>
    <col min="47" max="47" width="2.5" bestFit="1" customWidth="1"/>
    <col min="48" max="48" width="5.6640625" bestFit="1" customWidth="1"/>
    <col min="49" max="49" width="2.5" bestFit="1" customWidth="1"/>
    <col min="50" max="50" width="5.6640625" bestFit="1" customWidth="1"/>
    <col min="51" max="51" width="2.5" bestFit="1" customWidth="1"/>
    <col min="52" max="52" width="5.6640625" bestFit="1" customWidth="1"/>
    <col min="53" max="53" width="2.5" bestFit="1" customWidth="1"/>
    <col min="54" max="54" width="5.6640625" bestFit="1" customWidth="1"/>
    <col min="55" max="55" width="2.5" bestFit="1" customWidth="1"/>
    <col min="56" max="56" width="5.6640625" bestFit="1" customWidth="1"/>
    <col min="57" max="57" width="2.5" bestFit="1" customWidth="1"/>
    <col min="58" max="58" width="5.6640625" bestFit="1" customWidth="1"/>
    <col min="59" max="59" width="2.5" bestFit="1" customWidth="1"/>
    <col min="60" max="60" width="5.6640625" bestFit="1" customWidth="1"/>
    <col min="61" max="61" width="2.5" bestFit="1" customWidth="1"/>
    <col min="62" max="62" width="5.6640625" bestFit="1" customWidth="1"/>
    <col min="63" max="63" width="2.5" bestFit="1" customWidth="1"/>
    <col min="64" max="64" width="5.6640625" bestFit="1" customWidth="1"/>
    <col min="65" max="65" width="2.5" bestFit="1" customWidth="1"/>
    <col min="66" max="66" width="5.6640625" bestFit="1" customWidth="1"/>
    <col min="67" max="67" width="2.5" bestFit="1" customWidth="1"/>
    <col min="68" max="68" width="4.6640625" bestFit="1" customWidth="1"/>
    <col min="69" max="69" width="2.5" bestFit="1" customWidth="1"/>
    <col min="70" max="70" width="4.6640625" bestFit="1" customWidth="1"/>
    <col min="71" max="71" width="2.5" bestFit="1" customWidth="1"/>
    <col min="72" max="72" width="4.6640625" bestFit="1" customWidth="1"/>
    <col min="73" max="73" width="2.5" bestFit="1" customWidth="1"/>
    <col min="74" max="74" width="4.6640625" bestFit="1" customWidth="1"/>
    <col min="75" max="75" width="2.5" bestFit="1" customWidth="1"/>
    <col min="76" max="76" width="4.6640625" bestFit="1" customWidth="1"/>
    <col min="77" max="77" width="2.5" bestFit="1" customWidth="1"/>
    <col min="78" max="78" width="4.6640625" bestFit="1" customWidth="1"/>
    <col min="79" max="79" width="2.5" bestFit="1" customWidth="1"/>
    <col min="80" max="80" width="4.6640625" bestFit="1" customWidth="1"/>
    <col min="81" max="81" width="2.5" bestFit="1" customWidth="1"/>
    <col min="82" max="82" width="4.6640625" bestFit="1" customWidth="1"/>
    <col min="83" max="83" width="2.5" bestFit="1" customWidth="1"/>
    <col min="84" max="84" width="4.6640625" bestFit="1" customWidth="1"/>
    <col min="85" max="85" width="2.5" bestFit="1" customWidth="1"/>
    <col min="86" max="86" width="4.6640625" bestFit="1" customWidth="1"/>
    <col min="87" max="87" width="2.5" bestFit="1" customWidth="1"/>
    <col min="88" max="88" width="4.6640625" bestFit="1" customWidth="1"/>
    <col min="89" max="89" width="2.5" bestFit="1" customWidth="1"/>
    <col min="90" max="90" width="4.6640625" bestFit="1" customWidth="1"/>
    <col min="91" max="91" width="2.5" bestFit="1" customWidth="1"/>
    <col min="92" max="92" width="4.6640625" bestFit="1" customWidth="1"/>
    <col min="93" max="93" width="2.83203125" bestFit="1" customWidth="1"/>
  </cols>
  <sheetData>
    <row r="1" spans="3:7" x14ac:dyDescent="0.25">
      <c r="C1" t="str">
        <f>'Turbine-spez'!A1</f>
        <v>Company</v>
      </c>
      <c r="D1" t="str">
        <f>'Turbine-spez'!B1</f>
        <v>Enercon</v>
      </c>
      <c r="E1" t="str">
        <f>'Turbine-spez'!C1</f>
        <v>Enercon</v>
      </c>
      <c r="F1" t="str">
        <f>'Turbine-spez'!D1</f>
        <v>Enercon</v>
      </c>
      <c r="G1" t="str">
        <f>'Turbine-spez'!E1</f>
        <v xml:space="preserve">Vestas </v>
      </c>
    </row>
    <row r="2" spans="3:7" x14ac:dyDescent="0.25">
      <c r="C2" t="str">
        <f>'Turbine-spez'!A2</f>
        <v>Name</v>
      </c>
      <c r="D2" t="str">
        <f>'Turbine-spez'!B2</f>
        <v>E-70 E4</v>
      </c>
      <c r="E2" t="str">
        <f>'Turbine-spez'!C2</f>
        <v>E-115 EP3 E3</v>
      </c>
      <c r="F2" t="str">
        <f>'Turbine-spez'!D2</f>
        <v>E-138 EP3 E2</v>
      </c>
      <c r="G2" t="str">
        <f>'Turbine-spez'!E2</f>
        <v>V172-7.2 MW</v>
      </c>
    </row>
    <row r="3" spans="3:7" x14ac:dyDescent="0.25">
      <c r="C3" t="str">
        <f>'Turbine-spez'!A4</f>
        <v>Hub height (m)</v>
      </c>
      <c r="D3">
        <f>'Turbine-spez'!B4</f>
        <v>54</v>
      </c>
      <c r="E3">
        <f>'Turbine-spez'!C4</f>
        <v>92</v>
      </c>
      <c r="F3">
        <f>'Turbine-spez'!D4</f>
        <v>149</v>
      </c>
      <c r="G3">
        <f>'Turbine-spez'!E4</f>
        <v>175</v>
      </c>
    </row>
    <row r="4" spans="3:7" x14ac:dyDescent="0.25">
      <c r="C4" t="str">
        <f>'Turbine-spez'!A5</f>
        <v>Rotor diameter (m)</v>
      </c>
      <c r="D4">
        <f>'Turbine-spez'!B5</f>
        <v>71</v>
      </c>
      <c r="E4">
        <f>'Turbine-spez'!C5</f>
        <v>115.7</v>
      </c>
      <c r="F4">
        <f>'Turbine-spez'!D5</f>
        <v>138.30000000000001</v>
      </c>
      <c r="G4">
        <f>'Turbine-spez'!E5</f>
        <v>172</v>
      </c>
    </row>
    <row r="5" spans="3:7" x14ac:dyDescent="0.25">
      <c r="C5" t="str">
        <f>'Turbine-spez'!A6</f>
        <v>Tip height (m)</v>
      </c>
      <c r="D5">
        <f>'Turbine-spez'!B6</f>
        <v>89.5</v>
      </c>
      <c r="E5">
        <f>'Turbine-spez'!C6</f>
        <v>149.85</v>
      </c>
      <c r="F5">
        <f>'Turbine-spez'!D6</f>
        <v>218.15</v>
      </c>
      <c r="G5">
        <f>'Turbine-spez'!E6</f>
        <v>261</v>
      </c>
    </row>
    <row r="6" spans="3:7" x14ac:dyDescent="0.25">
      <c r="C6" t="str">
        <f>'Turbine-spez'!A7</f>
        <v>Wind speed layer*</v>
      </c>
      <c r="D6" t="str">
        <f>'Turbine-spez'!B7</f>
        <v>50m, 100m</v>
      </c>
      <c r="E6" t="str">
        <f>'Turbine-spez'!C7</f>
        <v>50m, 100m</v>
      </c>
      <c r="F6" t="str">
        <f>'Turbine-spez'!D7</f>
        <v>100m, 150m</v>
      </c>
      <c r="G6" t="str">
        <f>'Turbine-spez'!E7</f>
        <v>150m, 200m</v>
      </c>
    </row>
    <row r="7" spans="3:7" x14ac:dyDescent="0.25">
      <c r="C7" t="str">
        <f>'Turbine-spez'!A8</f>
        <v>Rated power (MW)</v>
      </c>
      <c r="D7">
        <f>'Turbine-spez'!B8</f>
        <v>2.2999999999999998</v>
      </c>
      <c r="E7">
        <f>'Turbine-spez'!C8</f>
        <v>2.99</v>
      </c>
      <c r="F7">
        <f>'Turbine-spez'!D8</f>
        <v>4.2</v>
      </c>
      <c r="G7">
        <f>'Turbine-spez'!E8</f>
        <v>7.2</v>
      </c>
    </row>
    <row r="8" spans="3:7" x14ac:dyDescent="0.25">
      <c r="C8" t="str">
        <f>'Turbine-spez'!A11</f>
        <v>Turbine (€/kW)</v>
      </c>
      <c r="D8">
        <f>'Turbine-spez'!B11</f>
        <v>980</v>
      </c>
      <c r="E8">
        <f>'Turbine-spez'!C11</f>
        <v>980</v>
      </c>
      <c r="F8">
        <f>'Turbine-spez'!D11</f>
        <v>1230</v>
      </c>
      <c r="G8">
        <f>'Turbine-spez'!E11</f>
        <v>1230</v>
      </c>
    </row>
    <row r="9" spans="3:7" x14ac:dyDescent="0.25">
      <c r="C9" t="str">
        <f>'Turbine-spez'!A12</f>
        <v>Turbine (million €)</v>
      </c>
      <c r="D9">
        <f>'Turbine-spez'!B12</f>
        <v>2.254</v>
      </c>
      <c r="E9">
        <f>'Turbine-spez'!C12</f>
        <v>2.9302000000000001</v>
      </c>
      <c r="F9">
        <f>'Turbine-spez'!D12</f>
        <v>5.1660000000000004</v>
      </c>
      <c r="G9">
        <f>'Turbine-spez'!E12</f>
        <v>8.8559999999999999</v>
      </c>
    </row>
    <row r="10" spans="3:7" x14ac:dyDescent="0.25">
      <c r="C10" t="str">
        <f>'Turbine-spez'!A13</f>
        <v>Grid connection (€/kW)</v>
      </c>
      <c r="D10">
        <f>'Turbine-spez'!B13</f>
        <v>387</v>
      </c>
      <c r="E10">
        <f>'Turbine-spez'!C13</f>
        <v>387</v>
      </c>
      <c r="F10">
        <f>'Turbine-spez'!D13</f>
        <v>387</v>
      </c>
      <c r="G10">
        <f>'Turbine-spez'!E13</f>
        <v>387</v>
      </c>
    </row>
    <row r="11" spans="3:7" x14ac:dyDescent="0.25">
      <c r="C11" t="str">
        <f>'Turbine-spez'!A14</f>
        <v>Grid connection (million €)</v>
      </c>
      <c r="D11">
        <f>'Turbine-spez'!B14</f>
        <v>0.89009999999999989</v>
      </c>
      <c r="E11">
        <f>'Turbine-spez'!C14</f>
        <v>1.1571300000000002</v>
      </c>
      <c r="F11">
        <f>'Turbine-spez'!D14</f>
        <v>1.6254000000000002</v>
      </c>
      <c r="G11">
        <f>'Turbine-spez'!E14</f>
        <v>2.7864</v>
      </c>
    </row>
    <row r="12" spans="3:7" x14ac:dyDescent="0.25">
      <c r="C12" t="str">
        <f>'Turbine-spez'!A15</f>
        <v>Total (€/kW)</v>
      </c>
      <c r="D12">
        <f>'Turbine-spez'!B15</f>
        <v>1367</v>
      </c>
      <c r="E12">
        <f>'Turbine-spez'!C15</f>
        <v>1367</v>
      </c>
      <c r="F12">
        <f>'Turbine-spez'!D15</f>
        <v>1617</v>
      </c>
      <c r="G12">
        <f>'Turbine-spez'!E15</f>
        <v>1617</v>
      </c>
    </row>
    <row r="13" spans="3:7" x14ac:dyDescent="0.25">
      <c r="C13" t="str">
        <f>'Turbine-spez'!A16</f>
        <v>Total (million €)</v>
      </c>
      <c r="D13">
        <f>'Turbine-spez'!B16</f>
        <v>3.1440999999999999</v>
      </c>
      <c r="E13">
        <f>'Turbine-spez'!C16</f>
        <v>4.0873300000000006</v>
      </c>
      <c r="F13">
        <f>'Turbine-spez'!D16</f>
        <v>6.7914000000000003</v>
      </c>
      <c r="G13">
        <f>'Turbine-spez'!E16</f>
        <v>11.6424</v>
      </c>
    </row>
    <row r="14" spans="3:7" x14ac:dyDescent="0.25">
      <c r="C14" t="str">
        <f>'Turbine-spez'!A19</f>
        <v>Maximum</v>
      </c>
      <c r="D14">
        <f>'Turbine-spez'!B19</f>
        <v>104.5</v>
      </c>
      <c r="E14">
        <f>'Turbine-spez'!C19</f>
        <v>104.8</v>
      </c>
      <c r="F14">
        <f>'Turbine-spez'!D19</f>
        <v>106</v>
      </c>
      <c r="G14">
        <f>'Turbine-spez'!E19</f>
        <v>106.9</v>
      </c>
    </row>
    <row r="15" spans="3:7" x14ac:dyDescent="0.25">
      <c r="C15" t="str">
        <f>'Turbine-spez'!A20</f>
        <v>Average</v>
      </c>
      <c r="D15">
        <f>'Turbine-spez'!B20</f>
        <v>99.05</v>
      </c>
      <c r="E15">
        <f>'Turbine-spez'!C20</f>
        <v>96.1</v>
      </c>
      <c r="F15">
        <f>'Turbine-spez'!D20</f>
        <v>99.7</v>
      </c>
      <c r="G15">
        <f>'Turbine-spez'!E20</f>
        <v>100.15</v>
      </c>
    </row>
    <row r="16" spans="3:7" x14ac:dyDescent="0.25">
      <c r="C16" t="str">
        <f>'Turbine-spez'!A21</f>
        <v>Minimum</v>
      </c>
      <c r="D16">
        <f>'Turbine-spez'!B21</f>
        <v>93.6</v>
      </c>
      <c r="E16">
        <f>'Turbine-spez'!C21</f>
        <v>87.4</v>
      </c>
      <c r="F16">
        <f>'Turbine-spez'!D21</f>
        <v>93.4</v>
      </c>
      <c r="G16">
        <f>'Turbine-spez'!E21</f>
        <v>93.4</v>
      </c>
    </row>
    <row r="17" spans="1:38" x14ac:dyDescent="0.25">
      <c r="C17" t="str">
        <f>'Turbine-spez'!A24</f>
        <v>Distance-independent (\%)</v>
      </c>
      <c r="D17">
        <f>'Turbine-spez'!B24</f>
        <v>3.15E-2</v>
      </c>
      <c r="E17">
        <f>'Turbine-spez'!C24</f>
        <v>5.1331690140845071E-2</v>
      </c>
      <c r="F17">
        <f>'Turbine-spez'!D24</f>
        <v>6.135845070422536E-2</v>
      </c>
      <c r="G17">
        <f>'Turbine-spez'!E24</f>
        <v>7.6309859154929577E-2</v>
      </c>
    </row>
    <row r="18" spans="1:38" x14ac:dyDescent="0.25">
      <c r="C18" t="str">
        <f>'Turbine-spez'!A25</f>
        <v>Distance-dependent (\%/100m)</v>
      </c>
      <c r="D18">
        <f>'Turbine-spez'!B25</f>
        <v>2.3999999999999998E-3</v>
      </c>
      <c r="E18">
        <f>'Turbine-spez'!C25</f>
        <v>2.3999999999999998E-3</v>
      </c>
      <c r="F18">
        <f>'Turbine-spez'!D25</f>
        <v>2.3999999999999998E-3</v>
      </c>
      <c r="G18">
        <f>'Turbine-spez'!E25</f>
        <v>2.3999999999999998E-3</v>
      </c>
    </row>
    <row r="19" spans="1:38" x14ac:dyDescent="0.25">
      <c r="A19" t="s">
        <v>15</v>
      </c>
      <c r="E19" s="1"/>
      <c r="F19" s="1"/>
      <c r="G19" s="1"/>
      <c r="I19" t="s">
        <v>33</v>
      </c>
      <c r="M19" s="1"/>
      <c r="N19" s="1"/>
      <c r="O19" s="1"/>
      <c r="S19" t="s">
        <v>46</v>
      </c>
      <c r="T19" t="s">
        <v>46</v>
      </c>
      <c r="U19" t="s">
        <v>46</v>
      </c>
      <c r="V19" t="s">
        <v>47</v>
      </c>
      <c r="X19" s="37"/>
      <c r="Y19" s="28"/>
      <c r="Z19" s="37"/>
      <c r="AA19" s="28" t="s">
        <v>52</v>
      </c>
      <c r="AB19" s="37"/>
      <c r="AC19" s="28"/>
      <c r="AD19" s="29" t="str">
        <f>S19</f>
        <v>Enercon</v>
      </c>
      <c r="AE19" s="30" t="s">
        <v>52</v>
      </c>
      <c r="AF19" s="29" t="str">
        <f>T19</f>
        <v>Enercon</v>
      </c>
      <c r="AG19" s="30" t="s">
        <v>52</v>
      </c>
      <c r="AH19" s="29" t="str">
        <f>U19</f>
        <v>Enercon</v>
      </c>
      <c r="AI19" s="30" t="s">
        <v>52</v>
      </c>
      <c r="AJ19" s="29" t="str">
        <f>V19</f>
        <v xml:space="preserve">Vestas </v>
      </c>
      <c r="AK19" s="27" t="s">
        <v>51</v>
      </c>
    </row>
    <row r="20" spans="1:38" x14ac:dyDescent="0.25">
      <c r="A20" t="s">
        <v>10</v>
      </c>
      <c r="B20" t="s">
        <v>11</v>
      </c>
      <c r="C20" t="s">
        <v>12</v>
      </c>
      <c r="P20" t="s">
        <v>10</v>
      </c>
      <c r="Q20" t="s">
        <v>11</v>
      </c>
      <c r="R20" t="s">
        <v>12</v>
      </c>
      <c r="S20" s="7">
        <v>89.5</v>
      </c>
      <c r="T20" s="7">
        <v>149.85</v>
      </c>
      <c r="U20" s="7">
        <v>218.15</v>
      </c>
      <c r="V20" s="7">
        <v>261</v>
      </c>
      <c r="X20" s="37" t="s">
        <v>77</v>
      </c>
      <c r="Y20" s="28"/>
      <c r="Z20" s="37"/>
      <c r="AA20" s="28" t="s">
        <v>52</v>
      </c>
      <c r="AB20" s="37"/>
      <c r="AC20" s="28"/>
      <c r="AD20" s="7" t="s">
        <v>93</v>
      </c>
      <c r="AE20" s="39" t="s">
        <v>52</v>
      </c>
      <c r="AF20" s="7" t="s">
        <v>7</v>
      </c>
      <c r="AG20" s="39" t="s">
        <v>52</v>
      </c>
      <c r="AH20" s="7" t="s">
        <v>94</v>
      </c>
      <c r="AI20" s="39" t="s">
        <v>52</v>
      </c>
      <c r="AJ20" s="7" t="s">
        <v>95</v>
      </c>
      <c r="AK20" s="27" t="s">
        <v>51</v>
      </c>
      <c r="AL20" t="s">
        <v>54</v>
      </c>
    </row>
    <row r="21" spans="1:38" x14ac:dyDescent="0.25">
      <c r="A21">
        <v>0</v>
      </c>
      <c r="B21">
        <v>250</v>
      </c>
      <c r="C21">
        <f>(A21+B21)/2</f>
        <v>125</v>
      </c>
      <c r="D21" s="3">
        <f t="shared" ref="D21:G35" si="0">D$14-10*LOG(($C21)^2+(D$3)^2)-11+1.5-(($C21)^2+(D$3)^2)^0.5/500</f>
        <v>52.046337779597337</v>
      </c>
      <c r="E21" s="3">
        <f t="shared" si="0"/>
        <v>51.171399655133577</v>
      </c>
      <c r="F21" s="3">
        <f t="shared" si="0"/>
        <v>50.333117669295895</v>
      </c>
      <c r="G21" s="3">
        <f t="shared" si="0"/>
        <v>50.318766365897361</v>
      </c>
      <c r="I21" s="3">
        <f>IF(D21&gt;45,$C$39,IF(AND(D21&lt;=45,D21&gt;35),$C$49+($C$39-$C$49)*(-$B$49+D21)/($B$39-$B$49),IF(AND(D21&lt;=35,D21&gt;25),$C$59+($C$49-$C$59)*(-$B$59+D21)/($B$49-$B$59),IF(AND(D21&lt;=25,D21&gt;20),$C$64+($C$59-$C$64)*(-$B$64+D21)/($B$59-$B$64),0))))</f>
        <v>6.6900000000000001E-2</v>
      </c>
      <c r="J21" s="3">
        <f t="shared" ref="J21:J35" si="1">IF(E21&gt;45,$C$39,IF(AND(E21&lt;=45,E21&gt;35),$C$49+($C$39-$C$49)*(-$B$49+E21)/($B$39-$B$49),IF(AND(E21&lt;=35,E21&gt;25),$C$59+($C$49-$C$59)*(-$B$59+E21)/($B$49-$B$59),IF(AND(E21&lt;=25,E21&gt;20),$C$64+($C$59-$C$64)*(-$B$64+E21)/($B$59-$B$64),0))))</f>
        <v>6.6900000000000001E-2</v>
      </c>
      <c r="K21" s="3">
        <f t="shared" ref="K21:K35" si="2">IF(F21&gt;45,$C$39,IF(AND(F21&lt;=45,F21&gt;35),$C$49+($C$39-$C$49)*(-$B$49+F21)/($B$39-$B$49),IF(AND(F21&lt;=35,F21&gt;25),$C$59+($C$49-$C$59)*(-$B$59+F21)/($B$49-$B$59),IF(AND(F21&lt;=25,F21&gt;20),$C$64+($C$59-$C$64)*(-$B$64+F21)/($B$59-$B$64),0))))</f>
        <v>6.6900000000000001E-2</v>
      </c>
      <c r="L21" s="3">
        <f t="shared" ref="L21:L35" si="3">IF(G21&gt;45,$C$39,IF(AND(G21&lt;=45,G21&gt;35),$C$49+($C$39-$C$49)*(-$B$49+G21)/($B$39-$B$49),IF(AND(G21&lt;=35,G21&gt;25),$C$59+($C$49-$C$59)*(-$B$59+G21)/($B$49-$B$59),IF(AND(G21&lt;=25,G21&gt;20),$C$64+($C$59-$C$64)*(-$B$64+G21)/($B$59-$B$64),0))))</f>
        <v>6.6900000000000001E-2</v>
      </c>
      <c r="P21" s="37">
        <v>0</v>
      </c>
      <c r="Q21" s="37">
        <v>250</v>
      </c>
      <c r="R21" s="37">
        <v>125</v>
      </c>
      <c r="S21" s="29">
        <f>D21</f>
        <v>52.046337779597337</v>
      </c>
      <c r="T21" s="29">
        <f t="shared" ref="T21:V35" si="4">E21</f>
        <v>51.171399655133577</v>
      </c>
      <c r="U21" s="29">
        <f t="shared" si="4"/>
        <v>50.333117669295895</v>
      </c>
      <c r="V21" s="29">
        <f t="shared" si="4"/>
        <v>50.318766365897361</v>
      </c>
      <c r="X21" s="37" t="s">
        <v>78</v>
      </c>
      <c r="Y21" s="28"/>
      <c r="Z21" s="37"/>
      <c r="AA21" s="28" t="s">
        <v>52</v>
      </c>
      <c r="AB21" s="37"/>
      <c r="AC21" s="28"/>
      <c r="AD21" s="29">
        <f t="shared" ref="AD21:AD26" si="5">S21</f>
        <v>52.046337779597337</v>
      </c>
      <c r="AE21" s="30" t="s">
        <v>52</v>
      </c>
      <c r="AF21" s="29">
        <f t="shared" ref="AF21:AF26" si="6">T21</f>
        <v>51.171399655133577</v>
      </c>
      <c r="AG21" s="30" t="s">
        <v>52</v>
      </c>
      <c r="AH21" s="29">
        <f t="shared" ref="AH21:AH26" si="7">U21</f>
        <v>50.333117669295895</v>
      </c>
      <c r="AI21" s="30" t="s">
        <v>52</v>
      </c>
      <c r="AJ21" s="29">
        <f t="shared" ref="AJ21:AJ26" si="8">V21</f>
        <v>50.318766365897361</v>
      </c>
      <c r="AK21" s="27" t="s">
        <v>51</v>
      </c>
    </row>
    <row r="22" spans="1:38" x14ac:dyDescent="0.25">
      <c r="A22">
        <f>A21+250</f>
        <v>250</v>
      </c>
      <c r="B22">
        <f>B21+250</f>
        <v>500</v>
      </c>
      <c r="C22">
        <f t="shared" ref="C22:C35" si="9">(A22+B22)/2</f>
        <v>375</v>
      </c>
      <c r="D22" s="3">
        <f t="shared" si="0"/>
        <v>42.67250422333322</v>
      </c>
      <c r="E22" s="3">
        <f t="shared" si="0"/>
        <v>42.793303087282084</v>
      </c>
      <c r="F22" s="3">
        <f>F$14-10*LOG(($C22)^2+(F$3)^2)-11+1.5-(($C22)^2+(F$3)^2)^0.5/500</f>
        <v>43.57572838304305</v>
      </c>
      <c r="G22" s="3">
        <f t="shared" si="0"/>
        <v>44.236046930493039</v>
      </c>
      <c r="I22" s="3">
        <f t="shared" ref="I22:I35" si="10">IF(D22&gt;45,$C$39,IF(AND(D22&lt;=45,D22&gt;35),$C$49+($C$39-$C$49)*(-$B$49+D22)/($B$39-$B$49),IF(AND(D22&lt;=35,D22&gt;25),$C$59+($C$49-$C$59)*(-$B$59+D22)/($B$49-$B$59),IF(AND(D22&lt;=25,D22&gt;20),$C$64+($C$59-$C$64)*(-$B$64+D22)/($B$59-$B$64),0))))</f>
        <v>6.413028002576654E-2</v>
      </c>
      <c r="J22" s="3">
        <f t="shared" si="1"/>
        <v>6.4274030673865681E-2</v>
      </c>
      <c r="K22" s="3">
        <f t="shared" si="2"/>
        <v>6.5205116775821234E-2</v>
      </c>
      <c r="L22" s="3">
        <f t="shared" si="3"/>
        <v>6.5990895847286721E-2</v>
      </c>
      <c r="P22" s="37">
        <v>250</v>
      </c>
      <c r="Q22" s="37">
        <v>500</v>
      </c>
      <c r="R22" s="37">
        <v>375</v>
      </c>
      <c r="S22" s="29">
        <f>D22</f>
        <v>42.67250422333322</v>
      </c>
      <c r="T22" s="29">
        <f t="shared" si="4"/>
        <v>42.793303087282084</v>
      </c>
      <c r="U22" s="29">
        <f t="shared" si="4"/>
        <v>43.57572838304305</v>
      </c>
      <c r="V22" s="29">
        <f t="shared" si="4"/>
        <v>44.236046930493039</v>
      </c>
      <c r="X22" s="37" t="s">
        <v>89</v>
      </c>
      <c r="Y22" s="28"/>
      <c r="Z22" s="37"/>
      <c r="AA22" s="28" t="s">
        <v>52</v>
      </c>
      <c r="AB22" s="37"/>
      <c r="AC22" s="28"/>
      <c r="AD22" s="29">
        <f t="shared" si="5"/>
        <v>42.67250422333322</v>
      </c>
      <c r="AE22" s="30" t="s">
        <v>52</v>
      </c>
      <c r="AF22" s="29">
        <f t="shared" si="6"/>
        <v>42.793303087282084</v>
      </c>
      <c r="AG22" s="30" t="s">
        <v>52</v>
      </c>
      <c r="AH22" s="29">
        <f t="shared" si="7"/>
        <v>43.57572838304305</v>
      </c>
      <c r="AI22" s="30" t="s">
        <v>52</v>
      </c>
      <c r="AJ22" s="29">
        <f t="shared" si="8"/>
        <v>44.236046930493039</v>
      </c>
      <c r="AK22" s="27" t="s">
        <v>51</v>
      </c>
    </row>
    <row r="23" spans="1:38" x14ac:dyDescent="0.25">
      <c r="A23">
        <f>A22+250</f>
        <v>500</v>
      </c>
      <c r="B23">
        <f t="shared" ref="B23:B35" si="11">B22+250</f>
        <v>750</v>
      </c>
      <c r="C23">
        <f t="shared" si="9"/>
        <v>625</v>
      </c>
      <c r="D23" s="3">
        <f t="shared" si="0"/>
        <v>37.795443226351459</v>
      </c>
      <c r="E23" s="3">
        <f t="shared" si="0"/>
        <v>38.025832598597425</v>
      </c>
      <c r="F23" s="3">
        <f t="shared" si="0"/>
        <v>39.05729884529935</v>
      </c>
      <c r="G23" s="3">
        <f t="shared" si="0"/>
        <v>39.856525362631338</v>
      </c>
      <c r="I23" s="3">
        <f t="shared" si="10"/>
        <v>5.8326577439358235E-2</v>
      </c>
      <c r="J23" s="3">
        <f t="shared" si="1"/>
        <v>5.8600740792330935E-2</v>
      </c>
      <c r="K23" s="3">
        <f t="shared" si="2"/>
        <v>5.9828185625906229E-2</v>
      </c>
      <c r="L23" s="3">
        <f t="shared" si="3"/>
        <v>6.0779265181531289E-2</v>
      </c>
      <c r="P23" s="37">
        <v>500</v>
      </c>
      <c r="Q23" s="37">
        <v>750</v>
      </c>
      <c r="R23" s="37">
        <v>625</v>
      </c>
      <c r="S23" s="29">
        <f t="shared" ref="S23:S35" si="12">D23</f>
        <v>37.795443226351459</v>
      </c>
      <c r="T23" s="29">
        <f t="shared" si="4"/>
        <v>38.025832598597425</v>
      </c>
      <c r="U23" s="29">
        <f t="shared" si="4"/>
        <v>39.05729884529935</v>
      </c>
      <c r="V23" s="29">
        <f t="shared" si="4"/>
        <v>39.856525362631338</v>
      </c>
      <c r="X23" s="37" t="s">
        <v>88</v>
      </c>
      <c r="Y23" s="28"/>
      <c r="Z23" s="37"/>
      <c r="AA23" s="28" t="s">
        <v>52</v>
      </c>
      <c r="AB23" s="37"/>
      <c r="AC23" s="28"/>
      <c r="AD23" s="29">
        <f t="shared" si="5"/>
        <v>37.795443226351459</v>
      </c>
      <c r="AE23" s="30" t="s">
        <v>52</v>
      </c>
      <c r="AF23" s="29">
        <f t="shared" si="6"/>
        <v>38.025832598597425</v>
      </c>
      <c r="AG23" s="30" t="s">
        <v>52</v>
      </c>
      <c r="AH23" s="29">
        <f t="shared" si="7"/>
        <v>39.05729884529935</v>
      </c>
      <c r="AI23" s="30" t="s">
        <v>52</v>
      </c>
      <c r="AJ23" s="29">
        <f t="shared" si="8"/>
        <v>39.856525362631338</v>
      </c>
      <c r="AK23" s="27" t="s">
        <v>51</v>
      </c>
    </row>
    <row r="24" spans="1:38" x14ac:dyDescent="0.25">
      <c r="A24">
        <f t="shared" ref="A24:A35" si="13">A23+250</f>
        <v>750</v>
      </c>
      <c r="B24">
        <f t="shared" si="11"/>
        <v>1000</v>
      </c>
      <c r="C24">
        <f t="shared" si="9"/>
        <v>875</v>
      </c>
      <c r="D24" s="3">
        <f t="shared" si="0"/>
        <v>34.390000184444972</v>
      </c>
      <c r="E24" s="3">
        <f t="shared" si="0"/>
        <v>34.652444483916774</v>
      </c>
      <c r="F24" s="3">
        <f t="shared" si="0"/>
        <v>35.760505648820157</v>
      </c>
      <c r="G24" s="3">
        <f t="shared" si="0"/>
        <v>36.604848716808462</v>
      </c>
      <c r="I24" s="3">
        <f t="shared" si="10"/>
        <v>5.3517700448201283E-2</v>
      </c>
      <c r="J24" s="3">
        <f t="shared" si="1"/>
        <v>5.4155440095917759E-2</v>
      </c>
      <c r="K24" s="3">
        <f t="shared" si="2"/>
        <v>5.590500172209599E-2</v>
      </c>
      <c r="L24" s="3">
        <f t="shared" si="3"/>
        <v>5.6909769973002067E-2</v>
      </c>
      <c r="P24" s="37">
        <v>750</v>
      </c>
      <c r="Q24" s="37">
        <v>1000</v>
      </c>
      <c r="R24" s="37">
        <v>875</v>
      </c>
      <c r="S24" s="29">
        <f t="shared" si="12"/>
        <v>34.390000184444972</v>
      </c>
      <c r="T24" s="29">
        <f t="shared" si="4"/>
        <v>34.652444483916774</v>
      </c>
      <c r="U24" s="29">
        <f t="shared" si="4"/>
        <v>35.760505648820157</v>
      </c>
      <c r="V24" s="29">
        <f t="shared" si="4"/>
        <v>36.604848716808462</v>
      </c>
      <c r="X24" s="37" t="s">
        <v>79</v>
      </c>
      <c r="Y24" s="28"/>
      <c r="Z24" s="37"/>
      <c r="AA24" s="28" t="s">
        <v>52</v>
      </c>
      <c r="AB24" s="37"/>
      <c r="AC24" s="28"/>
      <c r="AD24" s="29">
        <f t="shared" si="5"/>
        <v>34.390000184444972</v>
      </c>
      <c r="AE24" s="30" t="s">
        <v>52</v>
      </c>
      <c r="AF24" s="29">
        <f t="shared" si="6"/>
        <v>34.652444483916774</v>
      </c>
      <c r="AG24" s="30" t="s">
        <v>52</v>
      </c>
      <c r="AH24" s="29">
        <f t="shared" si="7"/>
        <v>35.760505648820157</v>
      </c>
      <c r="AI24" s="30" t="s">
        <v>52</v>
      </c>
      <c r="AJ24" s="29">
        <f t="shared" si="8"/>
        <v>36.604848716808462</v>
      </c>
      <c r="AK24" s="27" t="s">
        <v>51</v>
      </c>
    </row>
    <row r="25" spans="1:38" x14ac:dyDescent="0.25">
      <c r="A25">
        <f t="shared" si="13"/>
        <v>1000</v>
      </c>
      <c r="B25">
        <f t="shared" si="11"/>
        <v>1250</v>
      </c>
      <c r="C25">
        <f t="shared" si="9"/>
        <v>1125</v>
      </c>
      <c r="D25" s="3">
        <f t="shared" si="0"/>
        <v>31.714364406867695</v>
      </c>
      <c r="E25" s="3">
        <f t="shared" si="0"/>
        <v>31.9904913192698</v>
      </c>
      <c r="F25" s="3">
        <f t="shared" si="0"/>
        <v>33.131779680643191</v>
      </c>
      <c r="G25" s="3">
        <f t="shared" si="0"/>
        <v>33.996052798681895</v>
      </c>
      <c r="I25" s="3">
        <f t="shared" si="10"/>
        <v>4.7015905508688498E-2</v>
      </c>
      <c r="J25" s="3">
        <f t="shared" si="1"/>
        <v>4.7686893905825617E-2</v>
      </c>
      <c r="K25" s="3">
        <f t="shared" si="2"/>
        <v>5.0460224623962956E-2</v>
      </c>
      <c r="L25" s="3">
        <f t="shared" si="3"/>
        <v>5.2560408300797001E-2</v>
      </c>
      <c r="P25" s="37">
        <v>1000</v>
      </c>
      <c r="Q25" s="37">
        <v>1250</v>
      </c>
      <c r="R25" s="37">
        <v>1125</v>
      </c>
      <c r="S25" s="29">
        <f t="shared" si="12"/>
        <v>31.714364406867695</v>
      </c>
      <c r="T25" s="29">
        <f t="shared" si="4"/>
        <v>31.9904913192698</v>
      </c>
      <c r="U25" s="29">
        <f t="shared" si="4"/>
        <v>33.131779680643191</v>
      </c>
      <c r="V25" s="29">
        <f t="shared" si="4"/>
        <v>33.996052798681895</v>
      </c>
      <c r="X25" s="37" t="s">
        <v>90</v>
      </c>
      <c r="Y25" s="28"/>
      <c r="Z25" s="37"/>
      <c r="AA25" s="28" t="s">
        <v>52</v>
      </c>
      <c r="AB25" s="37"/>
      <c r="AC25" s="28"/>
      <c r="AD25" s="29">
        <f t="shared" si="5"/>
        <v>31.714364406867695</v>
      </c>
      <c r="AE25" s="30" t="s">
        <v>52</v>
      </c>
      <c r="AF25" s="29">
        <f t="shared" si="6"/>
        <v>31.9904913192698</v>
      </c>
      <c r="AG25" s="30" t="s">
        <v>52</v>
      </c>
      <c r="AH25" s="29">
        <f t="shared" si="7"/>
        <v>33.131779680643191</v>
      </c>
      <c r="AI25" s="30" t="s">
        <v>52</v>
      </c>
      <c r="AJ25" s="29">
        <f t="shared" si="8"/>
        <v>33.996052798681895</v>
      </c>
      <c r="AK25" s="27" t="s">
        <v>51</v>
      </c>
    </row>
    <row r="26" spans="1:38" x14ac:dyDescent="0.25">
      <c r="A26">
        <f t="shared" si="13"/>
        <v>1250</v>
      </c>
      <c r="B26">
        <f t="shared" si="11"/>
        <v>1500</v>
      </c>
      <c r="C26">
        <f t="shared" si="9"/>
        <v>1375</v>
      </c>
      <c r="D26" s="3">
        <f t="shared" si="0"/>
        <v>29.475132958385064</v>
      </c>
      <c r="E26" s="3">
        <f t="shared" si="0"/>
        <v>29.758398055281624</v>
      </c>
      <c r="F26" s="3">
        <f t="shared" si="0"/>
        <v>30.91714627900194</v>
      </c>
      <c r="G26" s="3">
        <f t="shared" si="0"/>
        <v>31.791977939796165</v>
      </c>
      <c r="I26" s="3">
        <f t="shared" si="10"/>
        <v>4.1574573088875702E-2</v>
      </c>
      <c r="J26" s="3">
        <f t="shared" si="1"/>
        <v>4.2262907274334349E-2</v>
      </c>
      <c r="K26" s="3">
        <f t="shared" si="2"/>
        <v>4.5078665457974718E-2</v>
      </c>
      <c r="L26" s="3">
        <f>IF(G26&gt;45,$C$39,IF(AND(G26&lt;=45,G26&gt;35),$C$49+($C$39-$C$49)*(-$B$49+G26)/($B$39-$B$49),IF(AND(G26&lt;=35,G26&gt;25),$C$59+($C$49-$C$59)*(-$B$59+G26)/($B$49-$B$59),IF(AND(G26&lt;=25,G26&gt;20),$C$64+($C$59-$C$64)*(-$B$64+G26)/($B$59-$B$64),0))))</f>
        <v>4.7204506393704687E-2</v>
      </c>
      <c r="P26" s="37">
        <v>1250</v>
      </c>
      <c r="Q26" s="37">
        <v>1500</v>
      </c>
      <c r="R26" s="37">
        <v>1375</v>
      </c>
      <c r="S26" s="29">
        <f t="shared" si="12"/>
        <v>29.475132958385064</v>
      </c>
      <c r="T26" s="29">
        <f t="shared" si="4"/>
        <v>29.758398055281624</v>
      </c>
      <c r="U26" s="29">
        <f t="shared" si="4"/>
        <v>30.91714627900194</v>
      </c>
      <c r="V26" s="29">
        <f t="shared" si="4"/>
        <v>31.791977939796165</v>
      </c>
      <c r="X26" s="37" t="s">
        <v>91</v>
      </c>
      <c r="Y26" s="28"/>
      <c r="Z26" s="37"/>
      <c r="AA26" s="28" t="s">
        <v>52</v>
      </c>
      <c r="AB26" s="37"/>
      <c r="AC26" s="28"/>
      <c r="AD26" s="29">
        <f t="shared" si="5"/>
        <v>29.475132958385064</v>
      </c>
      <c r="AE26" s="30" t="s">
        <v>52</v>
      </c>
      <c r="AF26" s="29">
        <f t="shared" si="6"/>
        <v>29.758398055281624</v>
      </c>
      <c r="AG26" s="30" t="s">
        <v>52</v>
      </c>
      <c r="AH26" s="29">
        <f t="shared" si="7"/>
        <v>30.91714627900194</v>
      </c>
      <c r="AI26" s="30" t="s">
        <v>52</v>
      </c>
      <c r="AJ26" s="29">
        <f t="shared" si="8"/>
        <v>31.791977939796165</v>
      </c>
      <c r="AK26" s="27" t="s">
        <v>51</v>
      </c>
    </row>
    <row r="27" spans="1:38" x14ac:dyDescent="0.25">
      <c r="A27">
        <f t="shared" si="13"/>
        <v>1500</v>
      </c>
      <c r="B27">
        <f t="shared" si="11"/>
        <v>1750</v>
      </c>
      <c r="C27">
        <f t="shared" si="9"/>
        <v>1625</v>
      </c>
      <c r="D27" s="3">
        <f t="shared" si="0"/>
        <v>27.526345528749278</v>
      </c>
      <c r="E27" s="3">
        <f t="shared" si="0"/>
        <v>27.813830058761102</v>
      </c>
      <c r="F27" s="3">
        <f t="shared" si="0"/>
        <v>28.982938554349623</v>
      </c>
      <c r="G27" s="3">
        <f t="shared" si="0"/>
        <v>29.864062822542522</v>
      </c>
      <c r="I27" s="3">
        <f t="shared" si="10"/>
        <v>3.6839019634860748E-2</v>
      </c>
      <c r="J27" s="3">
        <f t="shared" si="1"/>
        <v>3.7537607042789474E-2</v>
      </c>
      <c r="K27" s="3">
        <f t="shared" si="2"/>
        <v>4.0378540687069586E-2</v>
      </c>
      <c r="L27" s="3">
        <f t="shared" si="3"/>
        <v>4.2519672658778325E-2</v>
      </c>
      <c r="P27" s="37">
        <v>1500</v>
      </c>
      <c r="Q27" s="37">
        <v>1750</v>
      </c>
      <c r="R27" s="37">
        <v>1625</v>
      </c>
      <c r="S27" s="29">
        <f t="shared" si="12"/>
        <v>27.526345528749278</v>
      </c>
      <c r="T27" s="29">
        <f t="shared" si="4"/>
        <v>27.813830058761102</v>
      </c>
      <c r="U27" s="29">
        <f t="shared" si="4"/>
        <v>28.982938554349623</v>
      </c>
      <c r="V27" s="29">
        <f t="shared" si="4"/>
        <v>29.864062822542522</v>
      </c>
      <c r="X27" s="37" t="s">
        <v>92</v>
      </c>
      <c r="Y27" s="28"/>
      <c r="Z27" s="37"/>
      <c r="AA27" s="28" t="s">
        <v>52</v>
      </c>
      <c r="AB27" s="37"/>
      <c r="AC27" s="28"/>
      <c r="AD27" s="29">
        <f t="shared" ref="AD27:AD35" si="14">S27</f>
        <v>27.526345528749278</v>
      </c>
      <c r="AE27" s="30" t="s">
        <v>52</v>
      </c>
      <c r="AF27" s="29">
        <f t="shared" ref="AF27:AF35" si="15">T27</f>
        <v>27.813830058761102</v>
      </c>
      <c r="AG27" s="30" t="s">
        <v>52</v>
      </c>
      <c r="AH27" s="29">
        <f t="shared" ref="AH27:AH35" si="16">U27</f>
        <v>28.982938554349623</v>
      </c>
      <c r="AI27" s="30" t="s">
        <v>52</v>
      </c>
      <c r="AJ27" s="29">
        <f t="shared" ref="AJ27:AJ35" si="17">V27</f>
        <v>29.864062822542522</v>
      </c>
      <c r="AK27" s="27" t="s">
        <v>51</v>
      </c>
    </row>
    <row r="28" spans="1:38" x14ac:dyDescent="0.25">
      <c r="A28">
        <f t="shared" si="13"/>
        <v>1750</v>
      </c>
      <c r="B28">
        <f t="shared" si="11"/>
        <v>2000</v>
      </c>
      <c r="C28">
        <f t="shared" si="9"/>
        <v>1875</v>
      </c>
      <c r="D28" s="3">
        <f t="shared" si="0"/>
        <v>25.784818962011009</v>
      </c>
      <c r="E28" s="3">
        <f t="shared" si="0"/>
        <v>26.075019901600403</v>
      </c>
      <c r="F28" s="3">
        <f t="shared" si="0"/>
        <v>27.250813407938274</v>
      </c>
      <c r="G28" s="3">
        <f t="shared" si="0"/>
        <v>28.136008594907619</v>
      </c>
      <c r="I28" s="3">
        <f t="shared" si="10"/>
        <v>3.2607110077686748E-2</v>
      </c>
      <c r="J28" s="3">
        <f t="shared" si="1"/>
        <v>3.3312298360888976E-2</v>
      </c>
      <c r="K28" s="3">
        <f t="shared" si="2"/>
        <v>3.6169476581290008E-2</v>
      </c>
      <c r="L28" s="3">
        <f t="shared" si="3"/>
        <v>3.8320500885625511E-2</v>
      </c>
      <c r="P28" s="37">
        <v>1750</v>
      </c>
      <c r="Q28" s="37">
        <v>2000</v>
      </c>
      <c r="R28" s="37">
        <v>1875</v>
      </c>
      <c r="S28" s="29">
        <f t="shared" si="12"/>
        <v>25.784818962011009</v>
      </c>
      <c r="T28" s="29">
        <f t="shared" si="4"/>
        <v>26.075019901600403</v>
      </c>
      <c r="U28" s="29">
        <f t="shared" si="4"/>
        <v>27.250813407938274</v>
      </c>
      <c r="V28" s="29">
        <f t="shared" si="4"/>
        <v>28.136008594907619</v>
      </c>
      <c r="X28" s="37" t="s">
        <v>80</v>
      </c>
      <c r="Y28" s="28"/>
      <c r="Z28" s="37"/>
      <c r="AA28" s="28" t="s">
        <v>52</v>
      </c>
      <c r="AB28" s="37"/>
      <c r="AC28" s="28"/>
      <c r="AD28" s="29">
        <f t="shared" si="14"/>
        <v>25.784818962011009</v>
      </c>
      <c r="AE28" s="30" t="s">
        <v>52</v>
      </c>
      <c r="AF28" s="29">
        <f t="shared" si="15"/>
        <v>26.075019901600403</v>
      </c>
      <c r="AG28" s="30" t="s">
        <v>52</v>
      </c>
      <c r="AH28" s="29">
        <f t="shared" si="16"/>
        <v>27.250813407938274</v>
      </c>
      <c r="AI28" s="30" t="s">
        <v>52</v>
      </c>
      <c r="AJ28" s="29">
        <f t="shared" si="17"/>
        <v>28.136008594907619</v>
      </c>
      <c r="AK28" s="27" t="s">
        <v>51</v>
      </c>
    </row>
    <row r="29" spans="1:38" x14ac:dyDescent="0.25">
      <c r="A29">
        <f t="shared" si="13"/>
        <v>2000</v>
      </c>
      <c r="B29">
        <f t="shared" si="11"/>
        <v>2250</v>
      </c>
      <c r="C29">
        <f t="shared" si="9"/>
        <v>2125</v>
      </c>
      <c r="D29" s="3">
        <f t="shared" si="0"/>
        <v>24.198645713133072</v>
      </c>
      <c r="E29" s="3">
        <f t="shared" si="0"/>
        <v>24.490707406050081</v>
      </c>
      <c r="F29" s="3">
        <f t="shared" si="0"/>
        <v>25.67108688912235</v>
      </c>
      <c r="G29" s="3">
        <f t="shared" si="0"/>
        <v>26.559079447328237</v>
      </c>
      <c r="I29" s="3">
        <f t="shared" si="10"/>
        <v>2.577968467863706E-2</v>
      </c>
      <c r="J29" s="3">
        <f t="shared" si="1"/>
        <v>2.7572943473147499E-2</v>
      </c>
      <c r="K29" s="3">
        <f t="shared" si="2"/>
        <v>3.2330741140567311E-2</v>
      </c>
      <c r="L29" s="3">
        <f t="shared" si="3"/>
        <v>3.4488563057007614E-2</v>
      </c>
      <c r="P29" s="37">
        <v>2000</v>
      </c>
      <c r="Q29" s="37">
        <v>2250</v>
      </c>
      <c r="R29" s="37">
        <v>2125</v>
      </c>
      <c r="S29" s="29">
        <f t="shared" si="12"/>
        <v>24.198645713133072</v>
      </c>
      <c r="T29" s="29">
        <f t="shared" si="4"/>
        <v>24.490707406050081</v>
      </c>
      <c r="U29" s="29">
        <f t="shared" si="4"/>
        <v>25.67108688912235</v>
      </c>
      <c r="V29" s="29">
        <f t="shared" si="4"/>
        <v>26.559079447328237</v>
      </c>
      <c r="X29" s="37" t="s">
        <v>81</v>
      </c>
      <c r="Y29" s="28"/>
      <c r="Z29" s="37"/>
      <c r="AA29" s="28" t="s">
        <v>52</v>
      </c>
      <c r="AB29" s="37"/>
      <c r="AC29" s="28"/>
      <c r="AD29" s="29">
        <f t="shared" si="14"/>
        <v>24.198645713133072</v>
      </c>
      <c r="AE29" s="30" t="s">
        <v>52</v>
      </c>
      <c r="AF29" s="29">
        <f t="shared" si="15"/>
        <v>24.490707406050081</v>
      </c>
      <c r="AG29" s="30" t="s">
        <v>52</v>
      </c>
      <c r="AH29" s="29">
        <f t="shared" si="16"/>
        <v>25.67108688912235</v>
      </c>
      <c r="AI29" s="30" t="s">
        <v>52</v>
      </c>
      <c r="AJ29" s="29">
        <f t="shared" si="17"/>
        <v>26.559079447328237</v>
      </c>
      <c r="AK29" s="27" t="s">
        <v>51</v>
      </c>
    </row>
    <row r="30" spans="1:38" x14ac:dyDescent="0.25">
      <c r="A30">
        <f t="shared" si="13"/>
        <v>2250</v>
      </c>
      <c r="B30">
        <f t="shared" si="11"/>
        <v>2500</v>
      </c>
      <c r="C30">
        <f t="shared" si="9"/>
        <v>2375</v>
      </c>
      <c r="D30" s="3">
        <f t="shared" si="0"/>
        <v>22.733255524000938</v>
      </c>
      <c r="E30" s="3">
        <f t="shared" si="0"/>
        <v>23.026653376505251</v>
      </c>
      <c r="F30" s="3">
        <f t="shared" si="0"/>
        <v>24.210329216568297</v>
      </c>
      <c r="G30" s="3">
        <f t="shared" si="0"/>
        <v>25.100334795615332</v>
      </c>
      <c r="I30" s="3">
        <f t="shared" si="10"/>
        <v>1.6782188917365763E-2</v>
      </c>
      <c r="J30" s="3">
        <f t="shared" si="1"/>
        <v>1.8583651731742243E-2</v>
      </c>
      <c r="K30" s="3">
        <f t="shared" si="2"/>
        <v>2.5851421389729345E-2</v>
      </c>
      <c r="L30" s="3">
        <f t="shared" si="3"/>
        <v>3.0943813553345256E-2</v>
      </c>
      <c r="P30" s="37">
        <v>2250</v>
      </c>
      <c r="Q30" s="37">
        <v>2500</v>
      </c>
      <c r="R30" s="37">
        <v>2375</v>
      </c>
      <c r="S30" s="29">
        <f t="shared" si="12"/>
        <v>22.733255524000938</v>
      </c>
      <c r="T30" s="29">
        <f t="shared" si="4"/>
        <v>23.026653376505251</v>
      </c>
      <c r="U30" s="29">
        <f t="shared" si="4"/>
        <v>24.210329216568297</v>
      </c>
      <c r="V30" s="29">
        <f t="shared" si="4"/>
        <v>25.100334795615332</v>
      </c>
      <c r="X30" s="37" t="s">
        <v>82</v>
      </c>
      <c r="Y30" s="28"/>
      <c r="Z30" s="37"/>
      <c r="AA30" s="28" t="s">
        <v>52</v>
      </c>
      <c r="AB30" s="37"/>
      <c r="AC30" s="28"/>
      <c r="AD30" s="29">
        <f t="shared" si="14"/>
        <v>22.733255524000938</v>
      </c>
      <c r="AE30" s="30" t="s">
        <v>52</v>
      </c>
      <c r="AF30" s="29">
        <f t="shared" si="15"/>
        <v>23.026653376505251</v>
      </c>
      <c r="AG30" s="30" t="s">
        <v>52</v>
      </c>
      <c r="AH30" s="29">
        <f t="shared" si="16"/>
        <v>24.210329216568297</v>
      </c>
      <c r="AI30" s="30" t="s">
        <v>52</v>
      </c>
      <c r="AJ30" s="29">
        <f t="shared" si="17"/>
        <v>25.100334795615332</v>
      </c>
      <c r="AK30" s="27" t="s">
        <v>51</v>
      </c>
    </row>
    <row r="31" spans="1:38" x14ac:dyDescent="0.25">
      <c r="A31">
        <f t="shared" si="13"/>
        <v>2500</v>
      </c>
      <c r="B31">
        <f t="shared" si="11"/>
        <v>2750</v>
      </c>
      <c r="C31">
        <f t="shared" si="9"/>
        <v>2625</v>
      </c>
      <c r="D31" s="3">
        <f t="shared" si="0"/>
        <v>21.364465630941936</v>
      </c>
      <c r="E31" s="3">
        <f t="shared" si="0"/>
        <v>21.658859133677144</v>
      </c>
      <c r="F31" s="3">
        <f t="shared" si="0"/>
        <v>22.844993021931906</v>
      </c>
      <c r="G31" s="3">
        <f t="shared" si="0"/>
        <v>23.736500902369585</v>
      </c>
      <c r="I31" s="3">
        <f t="shared" si="10"/>
        <v>8.3778189739834863E-3</v>
      </c>
      <c r="J31" s="3">
        <f t="shared" si="1"/>
        <v>1.018539508077766E-2</v>
      </c>
      <c r="K31" s="3">
        <f t="shared" si="2"/>
        <v>1.7468257154661902E-2</v>
      </c>
      <c r="L31" s="3">
        <f t="shared" si="3"/>
        <v>2.294211554054925E-2</v>
      </c>
      <c r="P31" s="37">
        <v>2500</v>
      </c>
      <c r="Q31" s="37">
        <v>2750</v>
      </c>
      <c r="R31" s="37">
        <v>2625</v>
      </c>
      <c r="S31" s="29">
        <f t="shared" si="12"/>
        <v>21.364465630941936</v>
      </c>
      <c r="T31" s="29">
        <f t="shared" si="4"/>
        <v>21.658859133677144</v>
      </c>
      <c r="U31" s="29">
        <f t="shared" si="4"/>
        <v>22.844993021931906</v>
      </c>
      <c r="V31" s="29">
        <f t="shared" si="4"/>
        <v>23.736500902369585</v>
      </c>
      <c r="X31" s="37" t="s">
        <v>83</v>
      </c>
      <c r="Y31" s="28"/>
      <c r="Z31" s="37"/>
      <c r="AA31" s="28" t="s">
        <v>52</v>
      </c>
      <c r="AB31" s="37"/>
      <c r="AC31" s="28"/>
      <c r="AD31" s="29">
        <f t="shared" si="14"/>
        <v>21.364465630941936</v>
      </c>
      <c r="AE31" s="30" t="s">
        <v>52</v>
      </c>
      <c r="AF31" s="29">
        <f t="shared" si="15"/>
        <v>21.658859133677144</v>
      </c>
      <c r="AG31" s="30" t="s">
        <v>52</v>
      </c>
      <c r="AH31" s="29">
        <f t="shared" si="16"/>
        <v>22.844993021931906</v>
      </c>
      <c r="AI31" s="30" t="s">
        <v>52</v>
      </c>
      <c r="AJ31" s="29">
        <f t="shared" si="17"/>
        <v>23.736500902369585</v>
      </c>
      <c r="AK31" s="27" t="s">
        <v>51</v>
      </c>
    </row>
    <row r="32" spans="1:38" x14ac:dyDescent="0.25">
      <c r="A32">
        <f t="shared" si="13"/>
        <v>2750</v>
      </c>
      <c r="B32">
        <f t="shared" si="11"/>
        <v>3000</v>
      </c>
      <c r="C32">
        <f t="shared" si="9"/>
        <v>2875</v>
      </c>
      <c r="D32" s="3">
        <f t="shared" si="0"/>
        <v>20.074696986427981</v>
      </c>
      <c r="E32" s="3">
        <f t="shared" si="0"/>
        <v>20.36985487267134</v>
      </c>
      <c r="F32" s="3">
        <f t="shared" si="0"/>
        <v>21.557876844997914</v>
      </c>
      <c r="G32" s="3">
        <f t="shared" si="0"/>
        <v>22.450539368202293</v>
      </c>
      <c r="I32" s="3">
        <f t="shared" si="10"/>
        <v>4.5863949666780031E-4</v>
      </c>
      <c r="J32" s="3">
        <f t="shared" si="1"/>
        <v>2.270908918202026E-3</v>
      </c>
      <c r="K32" s="3">
        <f t="shared" si="2"/>
        <v>9.5653638282871892E-3</v>
      </c>
      <c r="L32" s="3">
        <f t="shared" si="3"/>
        <v>1.5046311720762076E-2</v>
      </c>
      <c r="P32" s="37">
        <v>2750</v>
      </c>
      <c r="Q32" s="37">
        <v>3000</v>
      </c>
      <c r="R32" s="37">
        <v>2875</v>
      </c>
      <c r="S32" s="29">
        <f t="shared" si="12"/>
        <v>20.074696986427981</v>
      </c>
      <c r="T32" s="29">
        <f t="shared" si="4"/>
        <v>20.36985487267134</v>
      </c>
      <c r="U32" s="29">
        <f t="shared" si="4"/>
        <v>21.557876844997914</v>
      </c>
      <c r="V32" s="29">
        <f t="shared" si="4"/>
        <v>22.450539368202293</v>
      </c>
      <c r="X32" s="37" t="s">
        <v>84</v>
      </c>
      <c r="Y32" s="28"/>
      <c r="Z32" s="37"/>
      <c r="AA32" s="28" t="s">
        <v>52</v>
      </c>
      <c r="AB32" s="37"/>
      <c r="AC32" s="28"/>
      <c r="AD32" s="29">
        <f t="shared" si="14"/>
        <v>20.074696986427981</v>
      </c>
      <c r="AE32" s="30" t="s">
        <v>52</v>
      </c>
      <c r="AF32" s="29">
        <f t="shared" si="15"/>
        <v>20.36985487267134</v>
      </c>
      <c r="AG32" s="30" t="s">
        <v>52</v>
      </c>
      <c r="AH32" s="29">
        <f t="shared" si="16"/>
        <v>21.557876844997914</v>
      </c>
      <c r="AI32" s="30" t="s">
        <v>52</v>
      </c>
      <c r="AJ32" s="29">
        <f t="shared" si="17"/>
        <v>22.450539368202293</v>
      </c>
      <c r="AK32" s="27" t="s">
        <v>51</v>
      </c>
    </row>
    <row r="33" spans="1:38" x14ac:dyDescent="0.25">
      <c r="A33">
        <f t="shared" si="13"/>
        <v>3000</v>
      </c>
      <c r="B33">
        <f t="shared" si="11"/>
        <v>3250</v>
      </c>
      <c r="C33">
        <f t="shared" si="9"/>
        <v>3125</v>
      </c>
      <c r="D33" s="3">
        <f t="shared" si="0"/>
        <v>18.850769913242633</v>
      </c>
      <c r="E33" s="3">
        <f t="shared" si="0"/>
        <v>19.146529213926136</v>
      </c>
      <c r="F33" s="3">
        <f t="shared" si="0"/>
        <v>20.336037310978497</v>
      </c>
      <c r="G33" s="3">
        <f t="shared" si="0"/>
        <v>21.229609073416523</v>
      </c>
      <c r="I33" s="3">
        <f t="shared" si="10"/>
        <v>0</v>
      </c>
      <c r="J33" s="3">
        <f t="shared" si="1"/>
        <v>0</v>
      </c>
      <c r="K33" s="3">
        <f t="shared" si="2"/>
        <v>2.0632690894079732E-3</v>
      </c>
      <c r="L33" s="3">
        <f t="shared" si="3"/>
        <v>7.5497997107774484E-3</v>
      </c>
      <c r="P33" s="37">
        <v>3000</v>
      </c>
      <c r="Q33" s="37">
        <v>3250</v>
      </c>
      <c r="R33" s="37">
        <v>3125</v>
      </c>
      <c r="S33" s="29">
        <f t="shared" si="12"/>
        <v>18.850769913242633</v>
      </c>
      <c r="T33" s="29">
        <f t="shared" si="4"/>
        <v>19.146529213926136</v>
      </c>
      <c r="U33" s="29">
        <f t="shared" si="4"/>
        <v>20.336037310978497</v>
      </c>
      <c r="V33" s="29">
        <f t="shared" si="4"/>
        <v>21.229609073416523</v>
      </c>
      <c r="X33" s="37" t="s">
        <v>85</v>
      </c>
      <c r="Y33" s="28"/>
      <c r="Z33" s="37"/>
      <c r="AA33" s="28" t="s">
        <v>52</v>
      </c>
      <c r="AB33" s="37"/>
      <c r="AC33" s="28"/>
      <c r="AD33" s="29">
        <f t="shared" si="14"/>
        <v>18.850769913242633</v>
      </c>
      <c r="AE33" s="30" t="s">
        <v>52</v>
      </c>
      <c r="AF33" s="29">
        <f t="shared" si="15"/>
        <v>19.146529213926136</v>
      </c>
      <c r="AG33" s="30" t="s">
        <v>52</v>
      </c>
      <c r="AH33" s="29">
        <f t="shared" si="16"/>
        <v>20.336037310978497</v>
      </c>
      <c r="AI33" s="30" t="s">
        <v>52</v>
      </c>
      <c r="AJ33" s="29">
        <f t="shared" si="17"/>
        <v>21.229609073416523</v>
      </c>
      <c r="AK33" s="27" t="s">
        <v>51</v>
      </c>
    </row>
    <row r="34" spans="1:38" x14ac:dyDescent="0.25">
      <c r="A34">
        <f t="shared" si="13"/>
        <v>3250</v>
      </c>
      <c r="B34">
        <f t="shared" si="11"/>
        <v>3500</v>
      </c>
      <c r="C34">
        <f t="shared" si="9"/>
        <v>3375</v>
      </c>
      <c r="D34" s="3">
        <f t="shared" si="0"/>
        <v>17.682548860359709</v>
      </c>
      <c r="E34" s="3">
        <f t="shared" si="0"/>
        <v>17.978791168979182</v>
      </c>
      <c r="F34" s="3">
        <f t="shared" si="0"/>
        <v>19.169493167461901</v>
      </c>
      <c r="G34" s="3">
        <f t="shared" si="0"/>
        <v>20.063795637714133</v>
      </c>
      <c r="I34" s="3">
        <f t="shared" si="10"/>
        <v>0</v>
      </c>
      <c r="J34" s="3">
        <f t="shared" si="1"/>
        <v>0</v>
      </c>
      <c r="K34" s="3">
        <f t="shared" si="2"/>
        <v>0</v>
      </c>
      <c r="L34" s="3">
        <f t="shared" si="3"/>
        <v>3.9170521556477583E-4</v>
      </c>
      <c r="P34" s="37">
        <v>3250</v>
      </c>
      <c r="Q34" s="37">
        <v>3500</v>
      </c>
      <c r="R34" s="37">
        <v>3375</v>
      </c>
      <c r="S34" s="29">
        <f t="shared" si="12"/>
        <v>17.682548860359709</v>
      </c>
      <c r="T34" s="29">
        <f t="shared" si="4"/>
        <v>17.978791168979182</v>
      </c>
      <c r="U34" s="29">
        <f t="shared" si="4"/>
        <v>19.169493167461901</v>
      </c>
      <c r="V34" s="29">
        <f t="shared" si="4"/>
        <v>20.063795637714133</v>
      </c>
      <c r="X34" s="37" t="s">
        <v>86</v>
      </c>
      <c r="Y34" s="28"/>
      <c r="Z34" s="37"/>
      <c r="AA34" s="28" t="s">
        <v>52</v>
      </c>
      <c r="AB34" s="37"/>
      <c r="AC34" s="28"/>
      <c r="AD34" s="29">
        <f t="shared" si="14"/>
        <v>17.682548860359709</v>
      </c>
      <c r="AE34" s="30" t="s">
        <v>52</v>
      </c>
      <c r="AF34" s="29">
        <f t="shared" si="15"/>
        <v>17.978791168979182</v>
      </c>
      <c r="AG34" s="30" t="s">
        <v>52</v>
      </c>
      <c r="AH34" s="29">
        <f t="shared" si="16"/>
        <v>19.169493167461901</v>
      </c>
      <c r="AI34" s="30" t="s">
        <v>52</v>
      </c>
      <c r="AJ34" s="29">
        <f t="shared" si="17"/>
        <v>20.063795637714133</v>
      </c>
      <c r="AK34" s="27" t="s">
        <v>51</v>
      </c>
    </row>
    <row r="35" spans="1:38" x14ac:dyDescent="0.25">
      <c r="A35">
        <f t="shared" si="13"/>
        <v>3500</v>
      </c>
      <c r="B35">
        <f t="shared" si="11"/>
        <v>3750</v>
      </c>
      <c r="C35">
        <f t="shared" si="9"/>
        <v>3625</v>
      </c>
      <c r="D35" s="3">
        <f t="shared" si="0"/>
        <v>16.562071788645746</v>
      </c>
      <c r="E35" s="3">
        <f t="shared" si="0"/>
        <v>16.858708830122559</v>
      </c>
      <c r="F35" s="3">
        <f t="shared" si="0"/>
        <v>18.050386767056118</v>
      </c>
      <c r="G35" s="3">
        <f t="shared" si="0"/>
        <v>18.945286710120588</v>
      </c>
      <c r="I35" s="3">
        <f t="shared" si="10"/>
        <v>0</v>
      </c>
      <c r="J35" s="3">
        <f t="shared" si="1"/>
        <v>0</v>
      </c>
      <c r="K35" s="3">
        <f t="shared" si="2"/>
        <v>0</v>
      </c>
      <c r="L35" s="3">
        <f t="shared" si="3"/>
        <v>0</v>
      </c>
      <c r="P35" s="37">
        <v>3500</v>
      </c>
      <c r="Q35" s="37">
        <v>3750</v>
      </c>
      <c r="R35" s="37">
        <v>3625</v>
      </c>
      <c r="S35" s="29">
        <f t="shared" si="12"/>
        <v>16.562071788645746</v>
      </c>
      <c r="T35" s="29">
        <f t="shared" si="4"/>
        <v>16.858708830122559</v>
      </c>
      <c r="U35" s="29">
        <f t="shared" si="4"/>
        <v>18.050386767056118</v>
      </c>
      <c r="V35" s="29">
        <f t="shared" si="4"/>
        <v>18.945286710120588</v>
      </c>
      <c r="W35" t="s">
        <v>76</v>
      </c>
      <c r="X35" s="37" t="s">
        <v>87</v>
      </c>
      <c r="Y35" s="28"/>
      <c r="Z35" s="37"/>
      <c r="AA35" s="28" t="s">
        <v>52</v>
      </c>
      <c r="AB35" s="37"/>
      <c r="AC35" s="28"/>
      <c r="AD35" s="29">
        <f t="shared" si="14"/>
        <v>16.562071788645746</v>
      </c>
      <c r="AE35" s="30" t="s">
        <v>52</v>
      </c>
      <c r="AF35" s="29">
        <f t="shared" si="15"/>
        <v>16.858708830122559</v>
      </c>
      <c r="AG35" s="30" t="s">
        <v>52</v>
      </c>
      <c r="AH35" s="29">
        <f t="shared" si="16"/>
        <v>18.050386767056118</v>
      </c>
      <c r="AI35" s="30" t="s">
        <v>52</v>
      </c>
      <c r="AJ35" s="29">
        <f t="shared" si="17"/>
        <v>18.945286710120588</v>
      </c>
      <c r="AK35" s="27" t="s">
        <v>51</v>
      </c>
    </row>
    <row r="37" spans="1:38" x14ac:dyDescent="0.25">
      <c r="A37" t="s">
        <v>34</v>
      </c>
      <c r="S37" t="s">
        <v>46</v>
      </c>
      <c r="T37" t="s">
        <v>46</v>
      </c>
      <c r="U37" t="s">
        <v>46</v>
      </c>
      <c r="V37" t="s">
        <v>47</v>
      </c>
      <c r="X37" s="37"/>
      <c r="Y37" s="28"/>
      <c r="Z37" s="37"/>
      <c r="AA37" s="28" t="s">
        <v>52</v>
      </c>
      <c r="AB37" s="37"/>
      <c r="AC37" s="28"/>
      <c r="AD37" s="29" t="str">
        <f>S37</f>
        <v>Enercon</v>
      </c>
      <c r="AE37" s="30" t="s">
        <v>52</v>
      </c>
      <c r="AF37" s="29" t="str">
        <f>T37</f>
        <v>Enercon</v>
      </c>
      <c r="AG37" s="30" t="s">
        <v>52</v>
      </c>
      <c r="AH37" s="29" t="str">
        <f>U37</f>
        <v>Enercon</v>
      </c>
      <c r="AI37" s="30" t="s">
        <v>52</v>
      </c>
      <c r="AJ37" s="29" t="str">
        <f>V37</f>
        <v xml:space="preserve">Vestas </v>
      </c>
      <c r="AK37" s="27" t="s">
        <v>51</v>
      </c>
    </row>
    <row r="38" spans="1:38" x14ac:dyDescent="0.25">
      <c r="A38" t="s">
        <v>10</v>
      </c>
      <c r="B38" t="s">
        <v>11</v>
      </c>
      <c r="C38" t="s">
        <v>16</v>
      </c>
      <c r="P38" t="s">
        <v>10</v>
      </c>
      <c r="Q38" t="s">
        <v>11</v>
      </c>
      <c r="R38" t="s">
        <v>12</v>
      </c>
      <c r="S38" s="7">
        <v>89.5</v>
      </c>
      <c r="T38" s="7">
        <v>149.85</v>
      </c>
      <c r="U38" s="7">
        <v>218.15</v>
      </c>
      <c r="V38" s="7">
        <v>261</v>
      </c>
      <c r="X38" s="37" t="s">
        <v>77</v>
      </c>
      <c r="Y38" s="28"/>
      <c r="Z38" s="37"/>
      <c r="AA38" s="28" t="s">
        <v>52</v>
      </c>
      <c r="AB38" s="37"/>
      <c r="AC38" s="28"/>
      <c r="AD38" s="7" t="s">
        <v>93</v>
      </c>
      <c r="AE38" s="39" t="s">
        <v>52</v>
      </c>
      <c r="AF38" s="7" t="s">
        <v>7</v>
      </c>
      <c r="AG38" s="39" t="s">
        <v>52</v>
      </c>
      <c r="AH38" s="7" t="s">
        <v>94</v>
      </c>
      <c r="AI38" s="39" t="s">
        <v>52</v>
      </c>
      <c r="AJ38" s="7" t="s">
        <v>95</v>
      </c>
      <c r="AK38" s="27" t="s">
        <v>51</v>
      </c>
      <c r="AL38" t="s">
        <v>54</v>
      </c>
    </row>
    <row r="39" spans="1:38" x14ac:dyDescent="0.25">
      <c r="A39">
        <f>B39-1</f>
        <v>44</v>
      </c>
      <c r="B39">
        <v>45</v>
      </c>
      <c r="C39" s="43">
        <v>6.6900000000000001E-2</v>
      </c>
      <c r="E39">
        <v>45</v>
      </c>
      <c r="F39">
        <f>IF(E39&gt;45,$C$39,IF(AND(E39&lt;=45,E39&gt;35),$C$49+($C$39-$C$49)*(-$B$49+E39)/($B$39-$B$49),IF(AND(E39&lt;=35,E39&gt;25),$C$59+($C$49-$C$59)*(-$B$59+E39)/($B$49-$B$59),IF(AND(E39&lt;=25,E39&gt;20),$C$64+($C$59-$C$64)*(-$B$64+E39)/($B$59-$B$64),0))))</f>
        <v>6.6900000000000001E-2</v>
      </c>
      <c r="P39" s="37">
        <v>0</v>
      </c>
      <c r="Q39" s="37">
        <v>250</v>
      </c>
      <c r="R39" s="37">
        <v>125</v>
      </c>
      <c r="S39" s="2">
        <f>I21</f>
        <v>6.6900000000000001E-2</v>
      </c>
      <c r="T39" s="2">
        <f>J21</f>
        <v>6.6900000000000001E-2</v>
      </c>
      <c r="U39" s="2">
        <f>K21</f>
        <v>6.6900000000000001E-2</v>
      </c>
      <c r="V39" s="2">
        <f>L21</f>
        <v>6.6900000000000001E-2</v>
      </c>
      <c r="X39" s="37" t="s">
        <v>78</v>
      </c>
      <c r="Y39" s="28"/>
      <c r="Z39" s="37"/>
      <c r="AA39" s="28" t="s">
        <v>52</v>
      </c>
      <c r="AB39" s="37"/>
      <c r="AC39" s="28"/>
      <c r="AD39" s="44">
        <f t="shared" ref="AD39:AD50" si="18">S39</f>
        <v>6.6900000000000001E-2</v>
      </c>
      <c r="AE39" s="45" t="s">
        <v>52</v>
      </c>
      <c r="AF39" s="44">
        <f t="shared" ref="AF39:AF50" si="19">T39</f>
        <v>6.6900000000000001E-2</v>
      </c>
      <c r="AG39" s="45" t="s">
        <v>52</v>
      </c>
      <c r="AH39" s="44">
        <f t="shared" ref="AH39:AH51" si="20">U39</f>
        <v>6.6900000000000001E-2</v>
      </c>
      <c r="AI39" s="45" t="s">
        <v>52</v>
      </c>
      <c r="AJ39" s="44">
        <f t="shared" ref="AJ39:AJ52" si="21">V39</f>
        <v>6.6900000000000001E-2</v>
      </c>
      <c r="AK39" s="27" t="s">
        <v>51</v>
      </c>
    </row>
    <row r="40" spans="1:38" x14ac:dyDescent="0.25">
      <c r="A40">
        <f t="shared" ref="A40:A63" si="22">B40-1</f>
        <v>43</v>
      </c>
      <c r="B40">
        <f t="shared" ref="B40:B64" si="23">B39-1</f>
        <v>44</v>
      </c>
      <c r="C40" s="32">
        <f>C$49+(C$39-C$49)*(-B$49+B40)/(B$39-B$49)</f>
        <v>6.5710000000000005E-2</v>
      </c>
      <c r="E40">
        <f t="shared" ref="E40:E64" si="24">E39-1</f>
        <v>44</v>
      </c>
      <c r="F40">
        <f t="shared" ref="F40:F64" si="25">IF(E40&gt;45,$C$39,IF(AND(E40&lt;=45,E40&gt;35),$C$49+($C$39-$C$49)*(-$B$49+E40)/($B$39-$B$49),IF(AND(E40&lt;=35,E40&gt;25),$C$59+($C$49-$C$59)*(-$B$59+E40)/($B$49-$B$59),IF(AND(E40&lt;=25,E40&gt;20),$C$64+($C$59-$C$64)*(-$B$64+E40)/($B$59-$B$64),0))))</f>
        <v>6.5710000000000005E-2</v>
      </c>
      <c r="P40" s="37">
        <v>250</v>
      </c>
      <c r="Q40" s="37">
        <v>500</v>
      </c>
      <c r="R40" s="37">
        <v>375</v>
      </c>
      <c r="S40" s="2">
        <f t="shared" ref="S40:S53" si="26">I22</f>
        <v>6.413028002576654E-2</v>
      </c>
      <c r="T40" s="2">
        <f t="shared" ref="T40:T53" si="27">J22</f>
        <v>6.4274030673865681E-2</v>
      </c>
      <c r="U40" s="2">
        <f t="shared" ref="U40:U53" si="28">K22</f>
        <v>6.5205116775821234E-2</v>
      </c>
      <c r="V40" s="2">
        <f t="shared" ref="V40:V53" si="29">L22</f>
        <v>6.5990895847286721E-2</v>
      </c>
      <c r="X40" s="37" t="s">
        <v>89</v>
      </c>
      <c r="Y40" s="28"/>
      <c r="Z40" s="37"/>
      <c r="AA40" s="28" t="s">
        <v>52</v>
      </c>
      <c r="AB40" s="37"/>
      <c r="AC40" s="28"/>
      <c r="AD40" s="44">
        <f t="shared" si="18"/>
        <v>6.413028002576654E-2</v>
      </c>
      <c r="AE40" s="45" t="s">
        <v>52</v>
      </c>
      <c r="AF40" s="44">
        <f t="shared" si="19"/>
        <v>6.4274030673865681E-2</v>
      </c>
      <c r="AG40" s="45" t="s">
        <v>52</v>
      </c>
      <c r="AH40" s="44">
        <f t="shared" si="20"/>
        <v>6.5205116775821234E-2</v>
      </c>
      <c r="AI40" s="45" t="s">
        <v>52</v>
      </c>
      <c r="AJ40" s="44">
        <f t="shared" si="21"/>
        <v>6.5990895847286721E-2</v>
      </c>
      <c r="AK40" s="27" t="s">
        <v>51</v>
      </c>
    </row>
    <row r="41" spans="1:38" x14ac:dyDescent="0.25">
      <c r="A41">
        <f t="shared" si="22"/>
        <v>42</v>
      </c>
      <c r="B41">
        <f t="shared" si="23"/>
        <v>43</v>
      </c>
      <c r="C41" s="32">
        <f t="shared" ref="C41:C48" si="30">C$49+(C$39-C$49)*(-B$49+B41)/(B$39-B$49)</f>
        <v>6.4519999999999994E-2</v>
      </c>
      <c r="E41">
        <f t="shared" si="24"/>
        <v>43</v>
      </c>
      <c r="F41">
        <f t="shared" si="25"/>
        <v>6.4519999999999994E-2</v>
      </c>
      <c r="P41" s="37">
        <v>500</v>
      </c>
      <c r="Q41" s="37">
        <v>750</v>
      </c>
      <c r="R41" s="37">
        <v>625</v>
      </c>
      <c r="S41" s="2">
        <f t="shared" si="26"/>
        <v>5.8326577439358235E-2</v>
      </c>
      <c r="T41" s="2">
        <f t="shared" si="27"/>
        <v>5.8600740792330935E-2</v>
      </c>
      <c r="U41" s="2">
        <f t="shared" si="28"/>
        <v>5.9828185625906229E-2</v>
      </c>
      <c r="V41" s="2">
        <f t="shared" si="29"/>
        <v>6.0779265181531289E-2</v>
      </c>
      <c r="X41" s="37" t="s">
        <v>88</v>
      </c>
      <c r="Y41" s="28"/>
      <c r="Z41" s="37"/>
      <c r="AA41" s="28" t="s">
        <v>52</v>
      </c>
      <c r="AB41" s="37"/>
      <c r="AC41" s="28"/>
      <c r="AD41" s="44">
        <f t="shared" si="18"/>
        <v>5.8326577439358235E-2</v>
      </c>
      <c r="AE41" s="45" t="s">
        <v>52</v>
      </c>
      <c r="AF41" s="44">
        <f t="shared" si="19"/>
        <v>5.8600740792330935E-2</v>
      </c>
      <c r="AG41" s="45" t="s">
        <v>52</v>
      </c>
      <c r="AH41" s="44">
        <f t="shared" si="20"/>
        <v>5.9828185625906229E-2</v>
      </c>
      <c r="AI41" s="45" t="s">
        <v>52</v>
      </c>
      <c r="AJ41" s="44">
        <f t="shared" si="21"/>
        <v>6.0779265181531289E-2</v>
      </c>
      <c r="AK41" s="27" t="s">
        <v>51</v>
      </c>
    </row>
    <row r="42" spans="1:38" x14ac:dyDescent="0.25">
      <c r="A42">
        <f t="shared" si="22"/>
        <v>41</v>
      </c>
      <c r="B42">
        <f t="shared" si="23"/>
        <v>42</v>
      </c>
      <c r="C42" s="32">
        <f t="shared" si="30"/>
        <v>6.3329999999999997E-2</v>
      </c>
      <c r="E42">
        <f t="shared" si="24"/>
        <v>42</v>
      </c>
      <c r="F42">
        <f t="shared" si="25"/>
        <v>6.3329999999999997E-2</v>
      </c>
      <c r="P42" s="37">
        <v>750</v>
      </c>
      <c r="Q42" s="37">
        <v>1000</v>
      </c>
      <c r="R42" s="37">
        <v>875</v>
      </c>
      <c r="S42" s="2">
        <f t="shared" si="26"/>
        <v>5.3517700448201283E-2</v>
      </c>
      <c r="T42" s="2">
        <f t="shared" si="27"/>
        <v>5.4155440095917759E-2</v>
      </c>
      <c r="U42" s="2">
        <f t="shared" si="28"/>
        <v>5.590500172209599E-2</v>
      </c>
      <c r="V42" s="2">
        <f t="shared" si="29"/>
        <v>5.6909769973002067E-2</v>
      </c>
      <c r="X42" s="37" t="s">
        <v>79</v>
      </c>
      <c r="Y42" s="28"/>
      <c r="Z42" s="37"/>
      <c r="AA42" s="28" t="s">
        <v>52</v>
      </c>
      <c r="AB42" s="37"/>
      <c r="AC42" s="28"/>
      <c r="AD42" s="44">
        <f t="shared" si="18"/>
        <v>5.3517700448201283E-2</v>
      </c>
      <c r="AE42" s="45" t="s">
        <v>52</v>
      </c>
      <c r="AF42" s="44">
        <f t="shared" si="19"/>
        <v>5.4155440095917759E-2</v>
      </c>
      <c r="AG42" s="45" t="s">
        <v>52</v>
      </c>
      <c r="AH42" s="44">
        <f t="shared" si="20"/>
        <v>5.590500172209599E-2</v>
      </c>
      <c r="AI42" s="45" t="s">
        <v>52</v>
      </c>
      <c r="AJ42" s="44">
        <f t="shared" si="21"/>
        <v>5.6909769973002067E-2</v>
      </c>
      <c r="AK42" s="27" t="s">
        <v>51</v>
      </c>
    </row>
    <row r="43" spans="1:38" x14ac:dyDescent="0.25">
      <c r="A43">
        <f t="shared" si="22"/>
        <v>40</v>
      </c>
      <c r="B43">
        <f t="shared" si="23"/>
        <v>41</v>
      </c>
      <c r="C43" s="32">
        <f t="shared" si="30"/>
        <v>6.2140000000000001E-2</v>
      </c>
      <c r="E43">
        <f t="shared" si="24"/>
        <v>41</v>
      </c>
      <c r="F43">
        <f t="shared" si="25"/>
        <v>6.2140000000000001E-2</v>
      </c>
      <c r="P43" s="37">
        <v>1000</v>
      </c>
      <c r="Q43" s="37">
        <v>1250</v>
      </c>
      <c r="R43" s="37">
        <v>1125</v>
      </c>
      <c r="S43" s="2">
        <f t="shared" si="26"/>
        <v>4.7015905508688498E-2</v>
      </c>
      <c r="T43" s="2">
        <f t="shared" si="27"/>
        <v>4.7686893905825617E-2</v>
      </c>
      <c r="U43" s="2">
        <f t="shared" si="28"/>
        <v>5.0460224623962956E-2</v>
      </c>
      <c r="V43" s="2">
        <f t="shared" si="29"/>
        <v>5.2560408300797001E-2</v>
      </c>
      <c r="X43" s="37" t="s">
        <v>90</v>
      </c>
      <c r="Y43" s="28"/>
      <c r="Z43" s="37"/>
      <c r="AA43" s="28" t="s">
        <v>52</v>
      </c>
      <c r="AB43" s="37"/>
      <c r="AC43" s="28"/>
      <c r="AD43" s="44">
        <f t="shared" si="18"/>
        <v>4.7015905508688498E-2</v>
      </c>
      <c r="AE43" s="45" t="s">
        <v>52</v>
      </c>
      <c r="AF43" s="44">
        <f t="shared" si="19"/>
        <v>4.7686893905825617E-2</v>
      </c>
      <c r="AG43" s="45" t="s">
        <v>52</v>
      </c>
      <c r="AH43" s="44">
        <f t="shared" si="20"/>
        <v>5.0460224623962956E-2</v>
      </c>
      <c r="AI43" s="45" t="s">
        <v>52</v>
      </c>
      <c r="AJ43" s="44">
        <f t="shared" si="21"/>
        <v>5.2560408300797001E-2</v>
      </c>
      <c r="AK43" s="27" t="s">
        <v>51</v>
      </c>
    </row>
    <row r="44" spans="1:38" x14ac:dyDescent="0.25">
      <c r="A44">
        <f t="shared" si="22"/>
        <v>39</v>
      </c>
      <c r="B44">
        <f t="shared" si="23"/>
        <v>40</v>
      </c>
      <c r="C44" s="32">
        <f t="shared" si="30"/>
        <v>6.0950000000000004E-2</v>
      </c>
      <c r="E44">
        <f t="shared" si="24"/>
        <v>40</v>
      </c>
      <c r="F44">
        <f t="shared" si="25"/>
        <v>6.0950000000000004E-2</v>
      </c>
      <c r="P44" s="37">
        <v>1250</v>
      </c>
      <c r="Q44" s="37">
        <v>1500</v>
      </c>
      <c r="R44" s="37">
        <v>1375</v>
      </c>
      <c r="S44" s="2">
        <f t="shared" si="26"/>
        <v>4.1574573088875702E-2</v>
      </c>
      <c r="T44" s="2">
        <f t="shared" si="27"/>
        <v>4.2262907274334349E-2</v>
      </c>
      <c r="U44" s="2">
        <f t="shared" si="28"/>
        <v>4.5078665457974718E-2</v>
      </c>
      <c r="V44" s="2">
        <f t="shared" si="29"/>
        <v>4.7204506393704687E-2</v>
      </c>
      <c r="X44" s="37" t="s">
        <v>91</v>
      </c>
      <c r="Y44" s="28"/>
      <c r="Z44" s="37"/>
      <c r="AA44" s="28" t="s">
        <v>52</v>
      </c>
      <c r="AB44" s="37"/>
      <c r="AC44" s="28"/>
      <c r="AD44" s="44">
        <f t="shared" si="18"/>
        <v>4.1574573088875702E-2</v>
      </c>
      <c r="AE44" s="45" t="s">
        <v>52</v>
      </c>
      <c r="AF44" s="44">
        <f t="shared" si="19"/>
        <v>4.2262907274334349E-2</v>
      </c>
      <c r="AG44" s="45" t="s">
        <v>52</v>
      </c>
      <c r="AH44" s="44">
        <f t="shared" si="20"/>
        <v>4.5078665457974718E-2</v>
      </c>
      <c r="AI44" s="45" t="s">
        <v>52</v>
      </c>
      <c r="AJ44" s="44">
        <f t="shared" si="21"/>
        <v>4.7204506393704687E-2</v>
      </c>
      <c r="AK44" s="27" t="s">
        <v>51</v>
      </c>
    </row>
    <row r="45" spans="1:38" x14ac:dyDescent="0.25">
      <c r="A45">
        <f t="shared" si="22"/>
        <v>38</v>
      </c>
      <c r="B45">
        <f t="shared" si="23"/>
        <v>39</v>
      </c>
      <c r="C45" s="32">
        <f t="shared" si="30"/>
        <v>5.9760000000000001E-2</v>
      </c>
      <c r="E45">
        <f t="shared" si="24"/>
        <v>39</v>
      </c>
      <c r="F45">
        <f t="shared" si="25"/>
        <v>5.9760000000000001E-2</v>
      </c>
      <c r="P45" s="37">
        <v>1500</v>
      </c>
      <c r="Q45" s="37">
        <v>1750</v>
      </c>
      <c r="R45" s="37">
        <v>1625</v>
      </c>
      <c r="S45" s="2">
        <f t="shared" si="26"/>
        <v>3.6839019634860748E-2</v>
      </c>
      <c r="T45" s="2">
        <f t="shared" si="27"/>
        <v>3.7537607042789474E-2</v>
      </c>
      <c r="U45" s="2">
        <f t="shared" si="28"/>
        <v>4.0378540687069586E-2</v>
      </c>
      <c r="V45" s="2">
        <f t="shared" si="29"/>
        <v>4.2519672658778325E-2</v>
      </c>
      <c r="X45" s="37" t="s">
        <v>92</v>
      </c>
      <c r="Y45" s="28"/>
      <c r="Z45" s="37"/>
      <c r="AA45" s="28" t="s">
        <v>52</v>
      </c>
      <c r="AB45" s="37"/>
      <c r="AC45" s="28"/>
      <c r="AD45" s="44">
        <f t="shared" si="18"/>
        <v>3.6839019634860748E-2</v>
      </c>
      <c r="AE45" s="45" t="s">
        <v>52</v>
      </c>
      <c r="AF45" s="44">
        <f t="shared" si="19"/>
        <v>3.7537607042789474E-2</v>
      </c>
      <c r="AG45" s="45" t="s">
        <v>52</v>
      </c>
      <c r="AH45" s="44">
        <f t="shared" si="20"/>
        <v>4.0378540687069586E-2</v>
      </c>
      <c r="AI45" s="45" t="s">
        <v>52</v>
      </c>
      <c r="AJ45" s="44">
        <f t="shared" si="21"/>
        <v>4.2519672658778325E-2</v>
      </c>
      <c r="AK45" s="27" t="s">
        <v>51</v>
      </c>
    </row>
    <row r="46" spans="1:38" x14ac:dyDescent="0.25">
      <c r="A46">
        <f t="shared" si="22"/>
        <v>37</v>
      </c>
      <c r="B46">
        <f t="shared" si="23"/>
        <v>38</v>
      </c>
      <c r="C46" s="32">
        <f t="shared" si="30"/>
        <v>5.8569999999999997E-2</v>
      </c>
      <c r="E46">
        <f t="shared" si="24"/>
        <v>38</v>
      </c>
      <c r="F46">
        <f t="shared" si="25"/>
        <v>5.8569999999999997E-2</v>
      </c>
      <c r="P46" s="37">
        <v>1750</v>
      </c>
      <c r="Q46" s="37">
        <v>2000</v>
      </c>
      <c r="R46" s="37">
        <v>1875</v>
      </c>
      <c r="S46" s="2">
        <f t="shared" si="26"/>
        <v>3.2607110077686748E-2</v>
      </c>
      <c r="T46" s="2">
        <f t="shared" si="27"/>
        <v>3.3312298360888976E-2</v>
      </c>
      <c r="U46" s="2">
        <f t="shared" si="28"/>
        <v>3.6169476581290008E-2</v>
      </c>
      <c r="V46" s="2">
        <f t="shared" si="29"/>
        <v>3.8320500885625511E-2</v>
      </c>
      <c r="X46" s="37" t="s">
        <v>80</v>
      </c>
      <c r="Y46" s="28"/>
      <c r="Z46" s="37"/>
      <c r="AA46" s="28" t="s">
        <v>52</v>
      </c>
      <c r="AB46" s="37"/>
      <c r="AC46" s="28"/>
      <c r="AD46" s="44">
        <f t="shared" si="18"/>
        <v>3.2607110077686748E-2</v>
      </c>
      <c r="AE46" s="45" t="s">
        <v>52</v>
      </c>
      <c r="AF46" s="44">
        <f t="shared" si="19"/>
        <v>3.3312298360888976E-2</v>
      </c>
      <c r="AG46" s="45" t="s">
        <v>52</v>
      </c>
      <c r="AH46" s="44">
        <f t="shared" si="20"/>
        <v>3.6169476581290008E-2</v>
      </c>
      <c r="AI46" s="45" t="s">
        <v>52</v>
      </c>
      <c r="AJ46" s="44">
        <f t="shared" si="21"/>
        <v>3.8320500885625511E-2</v>
      </c>
      <c r="AK46" s="27" t="s">
        <v>51</v>
      </c>
    </row>
    <row r="47" spans="1:38" x14ac:dyDescent="0.25">
      <c r="A47">
        <f t="shared" si="22"/>
        <v>36</v>
      </c>
      <c r="B47">
        <f t="shared" si="23"/>
        <v>37</v>
      </c>
      <c r="C47" s="32">
        <f t="shared" si="30"/>
        <v>5.738E-2</v>
      </c>
      <c r="E47">
        <f t="shared" si="24"/>
        <v>37</v>
      </c>
      <c r="F47">
        <f t="shared" si="25"/>
        <v>5.738E-2</v>
      </c>
      <c r="P47" s="37">
        <v>2000</v>
      </c>
      <c r="Q47" s="37">
        <v>2250</v>
      </c>
      <c r="R47" s="37">
        <v>2125</v>
      </c>
      <c r="S47" s="2">
        <f t="shared" si="26"/>
        <v>2.577968467863706E-2</v>
      </c>
      <c r="T47" s="2">
        <f t="shared" si="27"/>
        <v>2.7572943473147499E-2</v>
      </c>
      <c r="U47" s="2">
        <f t="shared" si="28"/>
        <v>3.2330741140567311E-2</v>
      </c>
      <c r="V47" s="2">
        <f t="shared" si="29"/>
        <v>3.4488563057007614E-2</v>
      </c>
      <c r="X47" s="37" t="s">
        <v>81</v>
      </c>
      <c r="Y47" s="28"/>
      <c r="Z47" s="37"/>
      <c r="AA47" s="28" t="s">
        <v>52</v>
      </c>
      <c r="AB47" s="37"/>
      <c r="AC47" s="28"/>
      <c r="AD47" s="44">
        <f t="shared" si="18"/>
        <v>2.577968467863706E-2</v>
      </c>
      <c r="AE47" s="45" t="s">
        <v>52</v>
      </c>
      <c r="AF47" s="44">
        <f t="shared" si="19"/>
        <v>2.7572943473147499E-2</v>
      </c>
      <c r="AG47" s="45" t="s">
        <v>52</v>
      </c>
      <c r="AH47" s="44">
        <f t="shared" si="20"/>
        <v>3.2330741140567311E-2</v>
      </c>
      <c r="AI47" s="45" t="s">
        <v>52</v>
      </c>
      <c r="AJ47" s="44">
        <f t="shared" si="21"/>
        <v>3.4488563057007614E-2</v>
      </c>
      <c r="AK47" s="27" t="s">
        <v>51</v>
      </c>
    </row>
    <row r="48" spans="1:38" x14ac:dyDescent="0.25">
      <c r="A48">
        <f t="shared" si="22"/>
        <v>35</v>
      </c>
      <c r="B48">
        <f t="shared" si="23"/>
        <v>36</v>
      </c>
      <c r="C48" s="32">
        <f t="shared" si="30"/>
        <v>5.6190000000000004E-2</v>
      </c>
      <c r="E48">
        <f t="shared" si="24"/>
        <v>36</v>
      </c>
      <c r="F48">
        <f t="shared" si="25"/>
        <v>5.6190000000000004E-2</v>
      </c>
      <c r="P48" s="37">
        <v>2250</v>
      </c>
      <c r="Q48" s="37">
        <v>2500</v>
      </c>
      <c r="R48" s="37">
        <v>2375</v>
      </c>
      <c r="S48" s="2">
        <f t="shared" si="26"/>
        <v>1.6782188917365763E-2</v>
      </c>
      <c r="T48" s="2">
        <f t="shared" si="27"/>
        <v>1.8583651731742243E-2</v>
      </c>
      <c r="U48" s="2">
        <f t="shared" si="28"/>
        <v>2.5851421389729345E-2</v>
      </c>
      <c r="V48" s="2">
        <f t="shared" si="29"/>
        <v>3.0943813553345256E-2</v>
      </c>
      <c r="X48" s="37" t="s">
        <v>82</v>
      </c>
      <c r="Y48" s="28"/>
      <c r="Z48" s="37"/>
      <c r="AA48" s="28" t="s">
        <v>52</v>
      </c>
      <c r="AB48" s="37"/>
      <c r="AC48" s="28"/>
      <c r="AD48" s="44">
        <f t="shared" si="18"/>
        <v>1.6782188917365763E-2</v>
      </c>
      <c r="AE48" s="45" t="s">
        <v>52</v>
      </c>
      <c r="AF48" s="44">
        <f t="shared" si="19"/>
        <v>1.8583651731742243E-2</v>
      </c>
      <c r="AG48" s="45" t="s">
        <v>52</v>
      </c>
      <c r="AH48" s="44">
        <f t="shared" si="20"/>
        <v>2.5851421389729345E-2</v>
      </c>
      <c r="AI48" s="45" t="s">
        <v>52</v>
      </c>
      <c r="AJ48" s="44">
        <f t="shared" si="21"/>
        <v>3.0943813553345256E-2</v>
      </c>
      <c r="AK48" s="27" t="s">
        <v>51</v>
      </c>
    </row>
    <row r="49" spans="1:37" x14ac:dyDescent="0.25">
      <c r="A49">
        <f t="shared" si="22"/>
        <v>34</v>
      </c>
      <c r="B49">
        <f t="shared" si="23"/>
        <v>35</v>
      </c>
      <c r="C49" s="43">
        <v>5.5E-2</v>
      </c>
      <c r="E49">
        <f t="shared" si="24"/>
        <v>35</v>
      </c>
      <c r="F49">
        <f t="shared" si="25"/>
        <v>5.5E-2</v>
      </c>
      <c r="P49" s="37">
        <v>2500</v>
      </c>
      <c r="Q49" s="37">
        <v>2750</v>
      </c>
      <c r="R49" s="37">
        <v>2625</v>
      </c>
      <c r="S49" s="2">
        <f t="shared" si="26"/>
        <v>8.3778189739834863E-3</v>
      </c>
      <c r="T49" s="2">
        <f t="shared" si="27"/>
        <v>1.018539508077766E-2</v>
      </c>
      <c r="U49" s="2">
        <f t="shared" si="28"/>
        <v>1.7468257154661902E-2</v>
      </c>
      <c r="V49" s="2">
        <f t="shared" si="29"/>
        <v>2.294211554054925E-2</v>
      </c>
      <c r="X49" s="37" t="s">
        <v>83</v>
      </c>
      <c r="Y49" s="28"/>
      <c r="Z49" s="37"/>
      <c r="AA49" s="28" t="s">
        <v>52</v>
      </c>
      <c r="AB49" s="37"/>
      <c r="AC49" s="28"/>
      <c r="AD49" s="44">
        <f t="shared" si="18"/>
        <v>8.3778189739834863E-3</v>
      </c>
      <c r="AE49" s="45" t="s">
        <v>52</v>
      </c>
      <c r="AF49" s="44">
        <f t="shared" si="19"/>
        <v>1.018539508077766E-2</v>
      </c>
      <c r="AG49" s="45" t="s">
        <v>52</v>
      </c>
      <c r="AH49" s="44">
        <f t="shared" si="20"/>
        <v>1.7468257154661902E-2</v>
      </c>
      <c r="AI49" s="45" t="s">
        <v>52</v>
      </c>
      <c r="AJ49" s="44">
        <f t="shared" si="21"/>
        <v>2.294211554054925E-2</v>
      </c>
      <c r="AK49" s="27" t="s">
        <v>51</v>
      </c>
    </row>
    <row r="50" spans="1:37" x14ac:dyDescent="0.25">
      <c r="A50">
        <f t="shared" si="22"/>
        <v>33</v>
      </c>
      <c r="B50">
        <f t="shared" si="23"/>
        <v>34</v>
      </c>
      <c r="C50" s="32">
        <f t="shared" ref="C50:C58" si="31">C$59+(C$49-C$59)*(-B$59+B50)/(B$49-B$59)</f>
        <v>5.2569999999999999E-2</v>
      </c>
      <c r="E50">
        <f t="shared" si="24"/>
        <v>34</v>
      </c>
      <c r="F50">
        <f t="shared" si="25"/>
        <v>5.2569999999999999E-2</v>
      </c>
      <c r="P50" s="37">
        <v>2750</v>
      </c>
      <c r="Q50" s="37">
        <v>3000</v>
      </c>
      <c r="R50" s="37">
        <v>2875</v>
      </c>
      <c r="S50" s="2">
        <f t="shared" si="26"/>
        <v>4.5863949666780031E-4</v>
      </c>
      <c r="T50" s="2">
        <f t="shared" si="27"/>
        <v>2.270908918202026E-3</v>
      </c>
      <c r="U50" s="2">
        <f t="shared" si="28"/>
        <v>9.5653638282871892E-3</v>
      </c>
      <c r="V50" s="2">
        <f t="shared" si="29"/>
        <v>1.5046311720762076E-2</v>
      </c>
      <c r="X50" s="37" t="s">
        <v>84</v>
      </c>
      <c r="Y50" s="28"/>
      <c r="Z50" s="37"/>
      <c r="AA50" s="28" t="s">
        <v>52</v>
      </c>
      <c r="AB50" s="37"/>
      <c r="AC50" s="28"/>
      <c r="AD50" s="44">
        <f t="shared" si="18"/>
        <v>4.5863949666780031E-4</v>
      </c>
      <c r="AE50" s="45" t="s">
        <v>52</v>
      </c>
      <c r="AF50" s="44">
        <f t="shared" si="19"/>
        <v>2.270908918202026E-3</v>
      </c>
      <c r="AG50" s="45" t="s">
        <v>52</v>
      </c>
      <c r="AH50" s="44">
        <f t="shared" si="20"/>
        <v>9.5653638282871892E-3</v>
      </c>
      <c r="AI50" s="45" t="s">
        <v>52</v>
      </c>
      <c r="AJ50" s="44">
        <f t="shared" si="21"/>
        <v>1.5046311720762076E-2</v>
      </c>
      <c r="AK50" s="27" t="s">
        <v>51</v>
      </c>
    </row>
    <row r="51" spans="1:37" x14ac:dyDescent="0.25">
      <c r="A51">
        <f t="shared" si="22"/>
        <v>32</v>
      </c>
      <c r="B51">
        <f t="shared" si="23"/>
        <v>33</v>
      </c>
      <c r="C51" s="32">
        <f t="shared" si="31"/>
        <v>5.0140000000000004E-2</v>
      </c>
      <c r="E51">
        <f t="shared" si="24"/>
        <v>33</v>
      </c>
      <c r="F51">
        <f t="shared" si="25"/>
        <v>5.0140000000000004E-2</v>
      </c>
      <c r="P51" s="37">
        <v>3000</v>
      </c>
      <c r="Q51" s="37">
        <v>3250</v>
      </c>
      <c r="R51" s="37">
        <v>3125</v>
      </c>
      <c r="S51" s="2">
        <f t="shared" si="26"/>
        <v>0</v>
      </c>
      <c r="T51" s="2">
        <f t="shared" si="27"/>
        <v>0</v>
      </c>
      <c r="U51" s="2">
        <f t="shared" si="28"/>
        <v>2.0632690894079732E-3</v>
      </c>
      <c r="V51" s="2">
        <f t="shared" si="29"/>
        <v>7.5497997107774484E-3</v>
      </c>
      <c r="X51" s="37" t="s">
        <v>85</v>
      </c>
      <c r="Y51" s="28"/>
      <c r="Z51" s="37"/>
      <c r="AA51" s="28" t="s">
        <v>52</v>
      </c>
      <c r="AB51" s="37"/>
      <c r="AC51" s="28"/>
      <c r="AD51" s="44"/>
      <c r="AE51" s="45" t="s">
        <v>52</v>
      </c>
      <c r="AF51" s="44"/>
      <c r="AG51" s="45" t="s">
        <v>52</v>
      </c>
      <c r="AH51" s="44">
        <f t="shared" si="20"/>
        <v>2.0632690894079732E-3</v>
      </c>
      <c r="AI51" s="45" t="s">
        <v>52</v>
      </c>
      <c r="AJ51" s="44">
        <f t="shared" si="21"/>
        <v>7.5497997107774484E-3</v>
      </c>
      <c r="AK51" s="27" t="s">
        <v>51</v>
      </c>
    </row>
    <row r="52" spans="1:37" x14ac:dyDescent="0.25">
      <c r="A52">
        <f t="shared" si="22"/>
        <v>31</v>
      </c>
      <c r="B52">
        <f t="shared" si="23"/>
        <v>32</v>
      </c>
      <c r="C52" s="32">
        <f t="shared" si="31"/>
        <v>4.7710000000000002E-2</v>
      </c>
      <c r="E52">
        <f t="shared" si="24"/>
        <v>32</v>
      </c>
      <c r="F52">
        <f t="shared" si="25"/>
        <v>4.7710000000000002E-2</v>
      </c>
      <c r="P52" s="37">
        <v>3250</v>
      </c>
      <c r="Q52" s="37">
        <v>3500</v>
      </c>
      <c r="R52" s="37">
        <v>3375</v>
      </c>
      <c r="S52" s="2">
        <f t="shared" si="26"/>
        <v>0</v>
      </c>
      <c r="T52" s="2">
        <f t="shared" si="27"/>
        <v>0</v>
      </c>
      <c r="U52" s="2">
        <f t="shared" si="28"/>
        <v>0</v>
      </c>
      <c r="V52" s="2">
        <f t="shared" si="29"/>
        <v>3.9170521556477583E-4</v>
      </c>
      <c r="X52" s="37" t="s">
        <v>86</v>
      </c>
      <c r="Y52" s="28"/>
      <c r="Z52" s="37"/>
      <c r="AA52" s="28" t="s">
        <v>52</v>
      </c>
      <c r="AB52" s="37"/>
      <c r="AC52" s="28"/>
      <c r="AD52" s="44"/>
      <c r="AE52" s="45" t="s">
        <v>52</v>
      </c>
      <c r="AF52" s="44"/>
      <c r="AG52" s="45" t="s">
        <v>52</v>
      </c>
      <c r="AH52" s="44"/>
      <c r="AI52" s="45" t="s">
        <v>52</v>
      </c>
      <c r="AJ52" s="44">
        <f t="shared" si="21"/>
        <v>3.9170521556477583E-4</v>
      </c>
      <c r="AK52" s="27" t="s">
        <v>51</v>
      </c>
    </row>
    <row r="53" spans="1:37" x14ac:dyDescent="0.25">
      <c r="A53">
        <f t="shared" si="22"/>
        <v>30</v>
      </c>
      <c r="B53">
        <f t="shared" si="23"/>
        <v>31</v>
      </c>
      <c r="C53" s="32">
        <f t="shared" si="31"/>
        <v>4.5280000000000001E-2</v>
      </c>
      <c r="E53">
        <f t="shared" si="24"/>
        <v>31</v>
      </c>
      <c r="F53">
        <f t="shared" si="25"/>
        <v>4.5280000000000001E-2</v>
      </c>
      <c r="P53" s="37">
        <v>3500</v>
      </c>
      <c r="Q53" s="37">
        <v>3750</v>
      </c>
      <c r="R53" s="37">
        <v>3625</v>
      </c>
      <c r="S53" s="2">
        <f t="shared" si="26"/>
        <v>0</v>
      </c>
      <c r="T53" s="2">
        <f t="shared" si="27"/>
        <v>0</v>
      </c>
      <c r="U53" s="2">
        <f t="shared" si="28"/>
        <v>0</v>
      </c>
      <c r="V53" s="2">
        <f t="shared" si="29"/>
        <v>0</v>
      </c>
      <c r="W53" t="s">
        <v>76</v>
      </c>
      <c r="X53" s="37" t="s">
        <v>87</v>
      </c>
      <c r="Y53" s="28"/>
      <c r="Z53" s="37"/>
      <c r="AA53" s="28" t="s">
        <v>52</v>
      </c>
      <c r="AB53" s="37"/>
      <c r="AC53" s="28"/>
      <c r="AD53" s="40"/>
      <c r="AE53" s="41" t="s">
        <v>52</v>
      </c>
      <c r="AF53" s="40"/>
      <c r="AG53" s="41" t="s">
        <v>52</v>
      </c>
      <c r="AH53" s="40"/>
      <c r="AI53" s="41" t="s">
        <v>52</v>
      </c>
      <c r="AJ53" s="40"/>
      <c r="AK53" s="27" t="s">
        <v>51</v>
      </c>
    </row>
    <row r="54" spans="1:37" x14ac:dyDescent="0.25">
      <c r="A54">
        <f t="shared" si="22"/>
        <v>29</v>
      </c>
      <c r="B54">
        <f t="shared" si="23"/>
        <v>30</v>
      </c>
      <c r="C54" s="32">
        <f t="shared" si="31"/>
        <v>4.2849999999999999E-2</v>
      </c>
      <c r="E54">
        <f t="shared" si="24"/>
        <v>30</v>
      </c>
      <c r="F54">
        <f t="shared" si="25"/>
        <v>4.2849999999999999E-2</v>
      </c>
    </row>
    <row r="55" spans="1:37" x14ac:dyDescent="0.25">
      <c r="A55">
        <f t="shared" si="22"/>
        <v>28</v>
      </c>
      <c r="B55">
        <f t="shared" si="23"/>
        <v>29</v>
      </c>
      <c r="C55" s="32">
        <f t="shared" si="31"/>
        <v>4.0419999999999998E-2</v>
      </c>
      <c r="E55">
        <f t="shared" si="24"/>
        <v>29</v>
      </c>
      <c r="F55">
        <f t="shared" si="25"/>
        <v>4.0419999999999998E-2</v>
      </c>
    </row>
    <row r="56" spans="1:37" x14ac:dyDescent="0.25">
      <c r="A56">
        <f t="shared" si="22"/>
        <v>27</v>
      </c>
      <c r="B56">
        <f t="shared" si="23"/>
        <v>28</v>
      </c>
      <c r="C56" s="32">
        <f t="shared" si="31"/>
        <v>3.7989999999999996E-2</v>
      </c>
      <c r="E56">
        <f t="shared" si="24"/>
        <v>28</v>
      </c>
      <c r="F56">
        <f t="shared" si="25"/>
        <v>3.7989999999999996E-2</v>
      </c>
    </row>
    <row r="57" spans="1:37" x14ac:dyDescent="0.25">
      <c r="A57">
        <f t="shared" si="22"/>
        <v>26</v>
      </c>
      <c r="B57">
        <f t="shared" si="23"/>
        <v>27</v>
      </c>
      <c r="C57" s="32">
        <f t="shared" si="31"/>
        <v>3.5560000000000001E-2</v>
      </c>
      <c r="E57">
        <f t="shared" si="24"/>
        <v>27</v>
      </c>
      <c r="F57">
        <f t="shared" si="25"/>
        <v>3.5560000000000001E-2</v>
      </c>
    </row>
    <row r="58" spans="1:37" x14ac:dyDescent="0.25">
      <c r="A58">
        <f t="shared" si="22"/>
        <v>25</v>
      </c>
      <c r="B58">
        <f t="shared" si="23"/>
        <v>26</v>
      </c>
      <c r="C58" s="32">
        <f t="shared" si="31"/>
        <v>3.313E-2</v>
      </c>
      <c r="E58">
        <f t="shared" si="24"/>
        <v>26</v>
      </c>
      <c r="F58">
        <f t="shared" si="25"/>
        <v>3.313E-2</v>
      </c>
    </row>
    <row r="59" spans="1:37" x14ac:dyDescent="0.25">
      <c r="A59">
        <f t="shared" si="22"/>
        <v>24</v>
      </c>
      <c r="B59">
        <f t="shared" si="23"/>
        <v>25</v>
      </c>
      <c r="C59" s="43">
        <v>3.0699999999999998E-2</v>
      </c>
      <c r="E59">
        <f t="shared" si="24"/>
        <v>25</v>
      </c>
      <c r="F59">
        <f t="shared" si="25"/>
        <v>3.0699999999999998E-2</v>
      </c>
    </row>
    <row r="60" spans="1:37" x14ac:dyDescent="0.25">
      <c r="A60">
        <f t="shared" si="22"/>
        <v>23</v>
      </c>
      <c r="B60">
        <f t="shared" si="23"/>
        <v>24</v>
      </c>
      <c r="C60" s="32">
        <f>C$64+(C$59-C$64)*(-B$64+B60)/(B$59-B$64)</f>
        <v>2.4559999999999998E-2</v>
      </c>
      <c r="E60">
        <f t="shared" si="24"/>
        <v>24</v>
      </c>
      <c r="F60">
        <f t="shared" si="25"/>
        <v>2.4559999999999998E-2</v>
      </c>
    </row>
    <row r="61" spans="1:37" x14ac:dyDescent="0.25">
      <c r="A61">
        <f t="shared" si="22"/>
        <v>22</v>
      </c>
      <c r="B61">
        <f t="shared" si="23"/>
        <v>23</v>
      </c>
      <c r="C61" s="32">
        <f>C$64+(C$59-C$64)*(-B$64+B61)/(B$59-B$64)</f>
        <v>1.8419999999999999E-2</v>
      </c>
      <c r="E61">
        <f t="shared" si="24"/>
        <v>23</v>
      </c>
      <c r="F61">
        <f t="shared" si="25"/>
        <v>1.8419999999999999E-2</v>
      </c>
    </row>
    <row r="62" spans="1:37" x14ac:dyDescent="0.25">
      <c r="A62">
        <f t="shared" si="22"/>
        <v>21</v>
      </c>
      <c r="B62">
        <f t="shared" si="23"/>
        <v>22</v>
      </c>
      <c r="C62" s="32">
        <f>C$64+(C$59-C$64)*(-B$64+B62)/(B$59-B$64)</f>
        <v>1.2279999999999999E-2</v>
      </c>
      <c r="E62">
        <f t="shared" si="24"/>
        <v>22</v>
      </c>
      <c r="F62">
        <f t="shared" si="25"/>
        <v>1.2279999999999999E-2</v>
      </c>
    </row>
    <row r="63" spans="1:37" x14ac:dyDescent="0.25">
      <c r="A63">
        <f t="shared" si="22"/>
        <v>20</v>
      </c>
      <c r="B63">
        <f t="shared" si="23"/>
        <v>21</v>
      </c>
      <c r="C63" s="32">
        <f>C$64+(C$59-C$64)*(-B$64+B63)/(B$59-B$64)</f>
        <v>6.1399999999999996E-3</v>
      </c>
      <c r="E63">
        <f t="shared" si="24"/>
        <v>21</v>
      </c>
      <c r="F63">
        <f t="shared" si="25"/>
        <v>6.1399999999999996E-3</v>
      </c>
    </row>
    <row r="64" spans="1:37" x14ac:dyDescent="0.25">
      <c r="A64">
        <v>0</v>
      </c>
      <c r="B64">
        <f t="shared" si="23"/>
        <v>20</v>
      </c>
      <c r="C64" s="43">
        <v>0</v>
      </c>
      <c r="E64">
        <f t="shared" si="24"/>
        <v>20</v>
      </c>
      <c r="F64">
        <f t="shared" si="25"/>
        <v>0</v>
      </c>
    </row>
    <row r="66" spans="1:38" x14ac:dyDescent="0.25">
      <c r="A66" t="s">
        <v>20</v>
      </c>
      <c r="E66" s="1"/>
      <c r="F66" s="1"/>
      <c r="G66" s="1"/>
      <c r="P66" t="s">
        <v>20</v>
      </c>
      <c r="T66" s="1"/>
      <c r="U66" s="1"/>
      <c r="V66" s="1"/>
      <c r="X66" s="37"/>
      <c r="Y66" s="28"/>
      <c r="Z66" s="37"/>
      <c r="AA66" s="28" t="s">
        <v>52</v>
      </c>
      <c r="AB66" s="37"/>
      <c r="AC66" s="28"/>
      <c r="AD66" s="29" t="s">
        <v>46</v>
      </c>
      <c r="AE66" s="30" t="s">
        <v>52</v>
      </c>
      <c r="AF66" s="29" t="s">
        <v>46</v>
      </c>
      <c r="AG66" s="30" t="s">
        <v>52</v>
      </c>
      <c r="AH66" s="29" t="s">
        <v>46</v>
      </c>
      <c r="AI66" s="30" t="s">
        <v>52</v>
      </c>
      <c r="AJ66" s="29" t="s">
        <v>47</v>
      </c>
      <c r="AK66" s="27" t="s">
        <v>51</v>
      </c>
    </row>
    <row r="67" spans="1:38" x14ac:dyDescent="0.25">
      <c r="A67" t="s">
        <v>10</v>
      </c>
      <c r="B67" t="s">
        <v>11</v>
      </c>
      <c r="C67" t="s">
        <v>12</v>
      </c>
      <c r="D67">
        <v>100</v>
      </c>
      <c r="E67">
        <v>150</v>
      </c>
      <c r="F67">
        <v>200</v>
      </c>
      <c r="G67">
        <v>250</v>
      </c>
      <c r="P67" t="s">
        <v>10</v>
      </c>
      <c r="Q67" t="s">
        <v>11</v>
      </c>
      <c r="R67" t="s">
        <v>12</v>
      </c>
      <c r="S67">
        <v>100</v>
      </c>
      <c r="T67">
        <v>150</v>
      </c>
      <c r="U67">
        <v>200</v>
      </c>
      <c r="V67">
        <v>250</v>
      </c>
      <c r="X67" s="37" t="s">
        <v>77</v>
      </c>
      <c r="Y67" s="28"/>
      <c r="Z67" s="37"/>
      <c r="AA67" s="28" t="s">
        <v>52</v>
      </c>
      <c r="AB67" s="37"/>
      <c r="AC67" s="28"/>
      <c r="AD67" s="7" t="s">
        <v>93</v>
      </c>
      <c r="AE67" s="39" t="s">
        <v>52</v>
      </c>
      <c r="AF67" s="7" t="s">
        <v>7</v>
      </c>
      <c r="AG67" s="39" t="s">
        <v>52</v>
      </c>
      <c r="AH67" s="7" t="s">
        <v>94</v>
      </c>
      <c r="AI67" s="39" t="s">
        <v>52</v>
      </c>
      <c r="AJ67" s="7" t="s">
        <v>95</v>
      </c>
      <c r="AK67" s="27" t="s">
        <v>51</v>
      </c>
      <c r="AL67" t="s">
        <v>54</v>
      </c>
    </row>
    <row r="68" spans="1:38" x14ac:dyDescent="0.25">
      <c r="A68">
        <v>0</v>
      </c>
      <c r="B68">
        <v>250</v>
      </c>
      <c r="C68">
        <f>(A68+B68)/2</f>
        <v>125</v>
      </c>
      <c r="D68" s="1">
        <f t="shared" ref="D68:D92" si="32">IF(D$17+D$18*(25-$C68/100)&lt;0,0,D$17+D$18*(25-$C68/100))</f>
        <v>8.8499999999999995E-2</v>
      </c>
      <c r="E68" s="1">
        <f>IF(E$17+E$18*(25-$C68/100)&lt;0,0,E$17+E$18*(25-$C68/100))</f>
        <v>0.10833169014084507</v>
      </c>
      <c r="F68" s="1">
        <f>IF(F$17+F$18*(25-$C68/100)&lt;0,0,F$17+F$18*(25-$C68/100))</f>
        <v>0.11835845070422535</v>
      </c>
      <c r="G68" s="1">
        <f>IF(G$17+G$18*(25-$C68/100)&lt;0,0,G$17+G$18*(25-$C68/100))</f>
        <v>0.13330985915492957</v>
      </c>
      <c r="H68" s="1"/>
      <c r="I68" s="1"/>
      <c r="J68" s="1"/>
      <c r="K68" s="1"/>
      <c r="P68">
        <v>0</v>
      </c>
      <c r="Q68">
        <v>250</v>
      </c>
      <c r="R68">
        <v>125</v>
      </c>
      <c r="S68" s="1">
        <f>D68</f>
        <v>8.8499999999999995E-2</v>
      </c>
      <c r="T68" s="1">
        <f>E68</f>
        <v>0.10833169014084507</v>
      </c>
      <c r="U68" s="1">
        <f>F68</f>
        <v>0.11835845070422535</v>
      </c>
      <c r="V68" s="1">
        <f>G68</f>
        <v>0.13330985915492957</v>
      </c>
      <c r="X68" s="37" t="s">
        <v>78</v>
      </c>
      <c r="Y68" s="28"/>
      <c r="Z68" s="37"/>
      <c r="AA68" s="28" t="s">
        <v>52</v>
      </c>
      <c r="AB68" s="37"/>
      <c r="AC68" s="28"/>
      <c r="AD68" s="44">
        <f t="shared" ref="AD68:AD82" si="33">S68</f>
        <v>8.8499999999999995E-2</v>
      </c>
      <c r="AE68" s="45" t="s">
        <v>52</v>
      </c>
      <c r="AF68" s="44">
        <f t="shared" ref="AF68:AF78" si="34">T68</f>
        <v>0.10833169014084507</v>
      </c>
      <c r="AG68" s="45" t="s">
        <v>52</v>
      </c>
      <c r="AH68" s="44">
        <f t="shared" ref="AH68:AH78" si="35">U68</f>
        <v>0.11835845070422535</v>
      </c>
      <c r="AI68" s="45" t="s">
        <v>52</v>
      </c>
      <c r="AJ68" s="44">
        <f t="shared" ref="AJ68:AJ78" si="36">V68</f>
        <v>0.13330985915492957</v>
      </c>
      <c r="AK68" s="27" t="s">
        <v>51</v>
      </c>
    </row>
    <row r="69" spans="1:38" x14ac:dyDescent="0.25">
      <c r="A69">
        <f>A68+250</f>
        <v>250</v>
      </c>
      <c r="B69">
        <f>B68+250</f>
        <v>500</v>
      </c>
      <c r="C69">
        <f t="shared" ref="C69:C92" si="37">(A69+B69)/2</f>
        <v>375</v>
      </c>
      <c r="D69" s="1">
        <f t="shared" si="32"/>
        <v>8.249999999999999E-2</v>
      </c>
      <c r="E69" s="1">
        <f>IF(E$17+E$18*(25-$C69/100)&lt;0,0,E$17+E$18*(25-$C69/100))</f>
        <v>0.10233169014084506</v>
      </c>
      <c r="F69" s="1">
        <f t="shared" ref="E69:G92" si="38">IF(F$17+F$18*(25-$C69/100)&lt;0,0,F$17+F$18*(25-$C69/100))</f>
        <v>0.11235845070422536</v>
      </c>
      <c r="G69" s="1">
        <f t="shared" si="38"/>
        <v>0.12730985915492957</v>
      </c>
      <c r="H69" s="1"/>
      <c r="I69" s="1"/>
      <c r="J69" s="1"/>
      <c r="K69" s="1"/>
      <c r="P69">
        <v>250</v>
      </c>
      <c r="Q69">
        <v>500</v>
      </c>
      <c r="R69">
        <v>375</v>
      </c>
      <c r="S69" s="1">
        <f t="shared" ref="S69:S90" si="39">D69</f>
        <v>8.249999999999999E-2</v>
      </c>
      <c r="T69" s="1">
        <f t="shared" ref="T69:T90" si="40">E69</f>
        <v>0.10233169014084506</v>
      </c>
      <c r="U69" s="1">
        <f t="shared" ref="U69:U90" si="41">F69</f>
        <v>0.11235845070422536</v>
      </c>
      <c r="V69" s="1">
        <f t="shared" ref="V69:V90" si="42">G69</f>
        <v>0.12730985915492957</v>
      </c>
      <c r="X69" s="37" t="s">
        <v>89</v>
      </c>
      <c r="Y69" s="28"/>
      <c r="Z69" s="37"/>
      <c r="AA69" s="28" t="s">
        <v>52</v>
      </c>
      <c r="AB69" s="37"/>
      <c r="AC69" s="28"/>
      <c r="AD69" s="44">
        <f t="shared" si="33"/>
        <v>8.249999999999999E-2</v>
      </c>
      <c r="AE69" s="45" t="s">
        <v>52</v>
      </c>
      <c r="AF69" s="44">
        <f t="shared" si="34"/>
        <v>0.10233169014084506</v>
      </c>
      <c r="AG69" s="45" t="s">
        <v>52</v>
      </c>
      <c r="AH69" s="44">
        <f t="shared" si="35"/>
        <v>0.11235845070422536</v>
      </c>
      <c r="AI69" s="45" t="s">
        <v>52</v>
      </c>
      <c r="AJ69" s="44">
        <f t="shared" si="36"/>
        <v>0.12730985915492957</v>
      </c>
      <c r="AK69" s="27" t="s">
        <v>51</v>
      </c>
    </row>
    <row r="70" spans="1:38" x14ac:dyDescent="0.25">
      <c r="A70">
        <f t="shared" ref="A70:B85" si="43">A69+250</f>
        <v>500</v>
      </c>
      <c r="B70">
        <f t="shared" si="43"/>
        <v>750</v>
      </c>
      <c r="C70">
        <f t="shared" si="37"/>
        <v>625</v>
      </c>
      <c r="D70" s="1">
        <f t="shared" si="32"/>
        <v>7.6499999999999999E-2</v>
      </c>
      <c r="E70" s="1">
        <f t="shared" si="38"/>
        <v>9.6331690140845069E-2</v>
      </c>
      <c r="F70" s="1">
        <f t="shared" si="38"/>
        <v>0.10635845070422537</v>
      </c>
      <c r="G70" s="1">
        <f t="shared" si="38"/>
        <v>0.12130985915492958</v>
      </c>
      <c r="H70" s="1"/>
      <c r="I70" s="1"/>
      <c r="J70" s="1"/>
      <c r="K70" s="1"/>
      <c r="P70">
        <v>500</v>
      </c>
      <c r="Q70">
        <v>750</v>
      </c>
      <c r="R70">
        <v>625</v>
      </c>
      <c r="S70" s="1">
        <f t="shared" si="39"/>
        <v>7.6499999999999999E-2</v>
      </c>
      <c r="T70" s="1">
        <f t="shared" si="40"/>
        <v>9.6331690140845069E-2</v>
      </c>
      <c r="U70" s="1">
        <f t="shared" si="41"/>
        <v>0.10635845070422537</v>
      </c>
      <c r="V70" s="1">
        <f t="shared" si="42"/>
        <v>0.12130985915492958</v>
      </c>
      <c r="X70" s="37" t="s">
        <v>88</v>
      </c>
      <c r="Y70" s="28"/>
      <c r="Z70" s="37"/>
      <c r="AA70" s="28" t="s">
        <v>52</v>
      </c>
      <c r="AB70" s="37"/>
      <c r="AC70" s="28"/>
      <c r="AD70" s="44">
        <f t="shared" si="33"/>
        <v>7.6499999999999999E-2</v>
      </c>
      <c r="AE70" s="45" t="s">
        <v>52</v>
      </c>
      <c r="AF70" s="44">
        <f t="shared" si="34"/>
        <v>9.6331690140845069E-2</v>
      </c>
      <c r="AG70" s="45" t="s">
        <v>52</v>
      </c>
      <c r="AH70" s="44">
        <f t="shared" si="35"/>
        <v>0.10635845070422537</v>
      </c>
      <c r="AI70" s="45" t="s">
        <v>52</v>
      </c>
      <c r="AJ70" s="44">
        <f t="shared" si="36"/>
        <v>0.12130985915492958</v>
      </c>
      <c r="AK70" s="27" t="s">
        <v>51</v>
      </c>
    </row>
    <row r="71" spans="1:38" x14ac:dyDescent="0.25">
      <c r="A71">
        <f t="shared" si="43"/>
        <v>750</v>
      </c>
      <c r="B71">
        <f t="shared" si="43"/>
        <v>1000</v>
      </c>
      <c r="C71">
        <f t="shared" si="37"/>
        <v>875</v>
      </c>
      <c r="D71" s="1">
        <f t="shared" si="32"/>
        <v>7.0500000000000007E-2</v>
      </c>
      <c r="E71" s="1">
        <f t="shared" si="38"/>
        <v>9.0331690140845078E-2</v>
      </c>
      <c r="F71" s="1">
        <f t="shared" si="38"/>
        <v>0.10035845070422536</v>
      </c>
      <c r="G71" s="1">
        <f t="shared" si="38"/>
        <v>0.11530985915492958</v>
      </c>
      <c r="H71" s="1"/>
      <c r="I71" s="1"/>
      <c r="J71" s="1"/>
      <c r="K71" s="1"/>
      <c r="P71">
        <v>750</v>
      </c>
      <c r="Q71">
        <v>1000</v>
      </c>
      <c r="R71">
        <v>875</v>
      </c>
      <c r="S71" s="1">
        <f t="shared" si="39"/>
        <v>7.0500000000000007E-2</v>
      </c>
      <c r="T71" s="1">
        <f t="shared" si="40"/>
        <v>9.0331690140845078E-2</v>
      </c>
      <c r="U71" s="1">
        <f t="shared" si="41"/>
        <v>0.10035845070422536</v>
      </c>
      <c r="V71" s="1">
        <f t="shared" si="42"/>
        <v>0.11530985915492958</v>
      </c>
      <c r="X71" s="37" t="s">
        <v>79</v>
      </c>
      <c r="Y71" s="28"/>
      <c r="Z71" s="37"/>
      <c r="AA71" s="28" t="s">
        <v>52</v>
      </c>
      <c r="AB71" s="37"/>
      <c r="AC71" s="28"/>
      <c r="AD71" s="44">
        <f t="shared" si="33"/>
        <v>7.0500000000000007E-2</v>
      </c>
      <c r="AE71" s="45" t="s">
        <v>52</v>
      </c>
      <c r="AF71" s="44">
        <f t="shared" si="34"/>
        <v>9.0331690140845078E-2</v>
      </c>
      <c r="AG71" s="45" t="s">
        <v>52</v>
      </c>
      <c r="AH71" s="44">
        <f t="shared" si="35"/>
        <v>0.10035845070422536</v>
      </c>
      <c r="AI71" s="45" t="s">
        <v>52</v>
      </c>
      <c r="AJ71" s="44">
        <f t="shared" si="36"/>
        <v>0.11530985915492958</v>
      </c>
      <c r="AK71" s="27" t="s">
        <v>51</v>
      </c>
    </row>
    <row r="72" spans="1:38" x14ac:dyDescent="0.25">
      <c r="A72">
        <f t="shared" si="43"/>
        <v>1000</v>
      </c>
      <c r="B72">
        <f t="shared" si="43"/>
        <v>1250</v>
      </c>
      <c r="C72">
        <f t="shared" si="37"/>
        <v>1125</v>
      </c>
      <c r="D72" s="1">
        <f t="shared" si="32"/>
        <v>6.4500000000000002E-2</v>
      </c>
      <c r="E72" s="1">
        <f t="shared" si="38"/>
        <v>8.4331690140845073E-2</v>
      </c>
      <c r="F72" s="1">
        <f t="shared" si="38"/>
        <v>9.4358450704225355E-2</v>
      </c>
      <c r="G72" s="1">
        <f t="shared" si="38"/>
        <v>0.10930985915492958</v>
      </c>
      <c r="H72" s="1"/>
      <c r="I72" s="1"/>
      <c r="J72" s="1"/>
      <c r="K72" s="1"/>
      <c r="P72">
        <v>1000</v>
      </c>
      <c r="Q72">
        <v>1250</v>
      </c>
      <c r="R72">
        <v>1125</v>
      </c>
      <c r="S72" s="1">
        <f t="shared" si="39"/>
        <v>6.4500000000000002E-2</v>
      </c>
      <c r="T72" s="1">
        <f t="shared" si="40"/>
        <v>8.4331690140845073E-2</v>
      </c>
      <c r="U72" s="1">
        <f t="shared" si="41"/>
        <v>9.4358450704225355E-2</v>
      </c>
      <c r="V72" s="1">
        <f t="shared" si="42"/>
        <v>0.10930985915492958</v>
      </c>
      <c r="X72" s="37" t="s">
        <v>90</v>
      </c>
      <c r="Y72" s="28"/>
      <c r="Z72" s="37"/>
      <c r="AA72" s="28" t="s">
        <v>52</v>
      </c>
      <c r="AB72" s="37"/>
      <c r="AC72" s="28"/>
      <c r="AD72" s="44">
        <f t="shared" si="33"/>
        <v>6.4500000000000002E-2</v>
      </c>
      <c r="AE72" s="45" t="s">
        <v>52</v>
      </c>
      <c r="AF72" s="44">
        <f t="shared" si="34"/>
        <v>8.4331690140845073E-2</v>
      </c>
      <c r="AG72" s="45" t="s">
        <v>52</v>
      </c>
      <c r="AH72" s="44">
        <f t="shared" si="35"/>
        <v>9.4358450704225355E-2</v>
      </c>
      <c r="AI72" s="45" t="s">
        <v>52</v>
      </c>
      <c r="AJ72" s="44">
        <f t="shared" si="36"/>
        <v>0.10930985915492958</v>
      </c>
      <c r="AK72" s="27" t="s">
        <v>51</v>
      </c>
    </row>
    <row r="73" spans="1:38" x14ac:dyDescent="0.25">
      <c r="A73">
        <f t="shared" si="43"/>
        <v>1250</v>
      </c>
      <c r="B73">
        <f t="shared" si="43"/>
        <v>1500</v>
      </c>
      <c r="C73">
        <f t="shared" si="37"/>
        <v>1375</v>
      </c>
      <c r="D73" s="1">
        <f t="shared" si="32"/>
        <v>5.8499999999999996E-2</v>
      </c>
      <c r="E73" s="1">
        <f t="shared" si="38"/>
        <v>7.8331690140845067E-2</v>
      </c>
      <c r="F73" s="1">
        <f t="shared" si="38"/>
        <v>8.835845070422535E-2</v>
      </c>
      <c r="G73" s="1">
        <f t="shared" si="38"/>
        <v>0.10330985915492957</v>
      </c>
      <c r="H73" s="1"/>
      <c r="I73" s="1"/>
      <c r="J73" s="1"/>
      <c r="K73" s="1"/>
      <c r="P73">
        <v>1250</v>
      </c>
      <c r="Q73">
        <v>1500</v>
      </c>
      <c r="R73">
        <v>1375</v>
      </c>
      <c r="S73" s="1">
        <f t="shared" si="39"/>
        <v>5.8499999999999996E-2</v>
      </c>
      <c r="T73" s="1">
        <f t="shared" si="40"/>
        <v>7.8331690140845067E-2</v>
      </c>
      <c r="U73" s="1">
        <f t="shared" si="41"/>
        <v>8.835845070422535E-2</v>
      </c>
      <c r="V73" s="1">
        <f t="shared" si="42"/>
        <v>0.10330985915492957</v>
      </c>
      <c r="X73" s="37" t="s">
        <v>91</v>
      </c>
      <c r="Y73" s="28"/>
      <c r="Z73" s="37"/>
      <c r="AA73" s="28" t="s">
        <v>52</v>
      </c>
      <c r="AB73" s="37"/>
      <c r="AC73" s="28"/>
      <c r="AD73" s="44">
        <f t="shared" si="33"/>
        <v>5.8499999999999996E-2</v>
      </c>
      <c r="AE73" s="45" t="s">
        <v>52</v>
      </c>
      <c r="AF73" s="44">
        <f t="shared" si="34"/>
        <v>7.8331690140845067E-2</v>
      </c>
      <c r="AG73" s="45" t="s">
        <v>52</v>
      </c>
      <c r="AH73" s="44">
        <f t="shared" si="35"/>
        <v>8.835845070422535E-2</v>
      </c>
      <c r="AI73" s="45" t="s">
        <v>52</v>
      </c>
      <c r="AJ73" s="44">
        <f t="shared" si="36"/>
        <v>0.10330985915492957</v>
      </c>
      <c r="AK73" s="27" t="s">
        <v>51</v>
      </c>
    </row>
    <row r="74" spans="1:38" x14ac:dyDescent="0.25">
      <c r="A74">
        <f t="shared" si="43"/>
        <v>1500</v>
      </c>
      <c r="B74">
        <f t="shared" si="43"/>
        <v>1750</v>
      </c>
      <c r="C74">
        <f t="shared" si="37"/>
        <v>1625</v>
      </c>
      <c r="D74" s="1">
        <f t="shared" si="32"/>
        <v>5.2499999999999998E-2</v>
      </c>
      <c r="E74" s="1">
        <f t="shared" si="38"/>
        <v>7.2331690140845062E-2</v>
      </c>
      <c r="F74" s="1">
        <f t="shared" si="38"/>
        <v>8.2358450704225358E-2</v>
      </c>
      <c r="G74" s="1">
        <f t="shared" si="38"/>
        <v>9.7309859154929568E-2</v>
      </c>
      <c r="H74" s="1"/>
      <c r="I74" s="1"/>
      <c r="J74" s="1"/>
      <c r="K74" s="1"/>
      <c r="P74">
        <v>1500</v>
      </c>
      <c r="Q74">
        <v>1750</v>
      </c>
      <c r="R74">
        <v>1625</v>
      </c>
      <c r="S74" s="1">
        <f t="shared" si="39"/>
        <v>5.2499999999999998E-2</v>
      </c>
      <c r="T74" s="1">
        <f t="shared" si="40"/>
        <v>7.2331690140845062E-2</v>
      </c>
      <c r="U74" s="1">
        <f t="shared" si="41"/>
        <v>8.2358450704225358E-2</v>
      </c>
      <c r="V74" s="1">
        <f t="shared" si="42"/>
        <v>9.7309859154929568E-2</v>
      </c>
      <c r="X74" s="37" t="s">
        <v>92</v>
      </c>
      <c r="Y74" s="28"/>
      <c r="Z74" s="37"/>
      <c r="AA74" s="28" t="s">
        <v>52</v>
      </c>
      <c r="AB74" s="37"/>
      <c r="AC74" s="28"/>
      <c r="AD74" s="44">
        <f t="shared" si="33"/>
        <v>5.2499999999999998E-2</v>
      </c>
      <c r="AE74" s="45" t="s">
        <v>52</v>
      </c>
      <c r="AF74" s="44">
        <f t="shared" si="34"/>
        <v>7.2331690140845062E-2</v>
      </c>
      <c r="AG74" s="45" t="s">
        <v>52</v>
      </c>
      <c r="AH74" s="44">
        <f t="shared" si="35"/>
        <v>8.2358450704225358E-2</v>
      </c>
      <c r="AI74" s="45" t="s">
        <v>52</v>
      </c>
      <c r="AJ74" s="44">
        <f t="shared" si="36"/>
        <v>9.7309859154929568E-2</v>
      </c>
      <c r="AK74" s="27" t="s">
        <v>51</v>
      </c>
    </row>
    <row r="75" spans="1:38" x14ac:dyDescent="0.25">
      <c r="A75">
        <f t="shared" si="43"/>
        <v>1750</v>
      </c>
      <c r="B75">
        <f t="shared" si="43"/>
        <v>2000</v>
      </c>
      <c r="C75">
        <f t="shared" si="37"/>
        <v>1875</v>
      </c>
      <c r="D75" s="1">
        <f t="shared" si="32"/>
        <v>4.65E-2</v>
      </c>
      <c r="E75" s="1">
        <f t="shared" si="38"/>
        <v>6.633169014084507E-2</v>
      </c>
      <c r="F75" s="1">
        <f t="shared" si="38"/>
        <v>7.6358450704225367E-2</v>
      </c>
      <c r="G75" s="1">
        <f t="shared" si="38"/>
        <v>9.1309859154929576E-2</v>
      </c>
      <c r="H75" s="1"/>
      <c r="I75" s="1"/>
      <c r="J75" s="1"/>
      <c r="K75" s="1"/>
      <c r="P75">
        <v>1750</v>
      </c>
      <c r="Q75">
        <v>2000</v>
      </c>
      <c r="R75">
        <v>1875</v>
      </c>
      <c r="S75" s="1">
        <f t="shared" si="39"/>
        <v>4.65E-2</v>
      </c>
      <c r="T75" s="1">
        <f t="shared" si="40"/>
        <v>6.633169014084507E-2</v>
      </c>
      <c r="U75" s="1">
        <f t="shared" si="41"/>
        <v>7.6358450704225367E-2</v>
      </c>
      <c r="V75" s="1">
        <f t="shared" si="42"/>
        <v>9.1309859154929576E-2</v>
      </c>
      <c r="X75" s="37" t="s">
        <v>80</v>
      </c>
      <c r="Y75" s="28"/>
      <c r="Z75" s="37"/>
      <c r="AA75" s="28" t="s">
        <v>52</v>
      </c>
      <c r="AB75" s="37"/>
      <c r="AC75" s="28"/>
      <c r="AD75" s="44">
        <f t="shared" si="33"/>
        <v>4.65E-2</v>
      </c>
      <c r="AE75" s="45" t="s">
        <v>52</v>
      </c>
      <c r="AF75" s="44">
        <f t="shared" si="34"/>
        <v>6.633169014084507E-2</v>
      </c>
      <c r="AG75" s="45" t="s">
        <v>52</v>
      </c>
      <c r="AH75" s="44">
        <f t="shared" si="35"/>
        <v>7.6358450704225367E-2</v>
      </c>
      <c r="AI75" s="45" t="s">
        <v>52</v>
      </c>
      <c r="AJ75" s="44">
        <f t="shared" si="36"/>
        <v>9.1309859154929576E-2</v>
      </c>
      <c r="AK75" s="27" t="s">
        <v>51</v>
      </c>
    </row>
    <row r="76" spans="1:38" x14ac:dyDescent="0.25">
      <c r="A76">
        <f t="shared" si="43"/>
        <v>2000</v>
      </c>
      <c r="B76">
        <f t="shared" si="43"/>
        <v>2250</v>
      </c>
      <c r="C76">
        <f t="shared" si="37"/>
        <v>2125</v>
      </c>
      <c r="D76" s="1">
        <f t="shared" si="32"/>
        <v>4.0500000000000001E-2</v>
      </c>
      <c r="E76" s="1">
        <f t="shared" si="38"/>
        <v>6.0331690140845072E-2</v>
      </c>
      <c r="F76" s="1">
        <f t="shared" si="38"/>
        <v>7.0358450704225362E-2</v>
      </c>
      <c r="G76" s="1">
        <f t="shared" si="38"/>
        <v>8.5309859154929571E-2</v>
      </c>
      <c r="H76" s="1"/>
      <c r="I76" s="1"/>
      <c r="J76" s="1"/>
      <c r="K76" s="1"/>
      <c r="P76">
        <v>2000</v>
      </c>
      <c r="Q76">
        <v>2250</v>
      </c>
      <c r="R76">
        <v>2125</v>
      </c>
      <c r="S76" s="1">
        <f t="shared" si="39"/>
        <v>4.0500000000000001E-2</v>
      </c>
      <c r="T76" s="1">
        <f t="shared" si="40"/>
        <v>6.0331690140845072E-2</v>
      </c>
      <c r="U76" s="1">
        <f t="shared" si="41"/>
        <v>7.0358450704225362E-2</v>
      </c>
      <c r="V76" s="1">
        <f t="shared" si="42"/>
        <v>8.5309859154929571E-2</v>
      </c>
      <c r="X76" s="37" t="s">
        <v>81</v>
      </c>
      <c r="Y76" s="28"/>
      <c r="Z76" s="37"/>
      <c r="AA76" s="28" t="s">
        <v>52</v>
      </c>
      <c r="AB76" s="37"/>
      <c r="AC76" s="28"/>
      <c r="AD76" s="44">
        <f t="shared" si="33"/>
        <v>4.0500000000000001E-2</v>
      </c>
      <c r="AE76" s="45" t="s">
        <v>52</v>
      </c>
      <c r="AF76" s="44">
        <f t="shared" si="34"/>
        <v>6.0331690140845072E-2</v>
      </c>
      <c r="AG76" s="45" t="s">
        <v>52</v>
      </c>
      <c r="AH76" s="44">
        <f t="shared" si="35"/>
        <v>7.0358450704225362E-2</v>
      </c>
      <c r="AI76" s="45" t="s">
        <v>52</v>
      </c>
      <c r="AJ76" s="44">
        <f t="shared" si="36"/>
        <v>8.5309859154929571E-2</v>
      </c>
      <c r="AK76" s="27" t="s">
        <v>51</v>
      </c>
    </row>
    <row r="77" spans="1:38" x14ac:dyDescent="0.25">
      <c r="A77">
        <f t="shared" si="43"/>
        <v>2250</v>
      </c>
      <c r="B77">
        <f t="shared" si="43"/>
        <v>2500</v>
      </c>
      <c r="C77">
        <f t="shared" si="37"/>
        <v>2375</v>
      </c>
      <c r="D77" s="1">
        <f t="shared" si="32"/>
        <v>3.4500000000000003E-2</v>
      </c>
      <c r="E77" s="1">
        <f t="shared" si="38"/>
        <v>5.4331690140845074E-2</v>
      </c>
      <c r="F77" s="1">
        <f t="shared" si="38"/>
        <v>6.4358450704225356E-2</v>
      </c>
      <c r="G77" s="1">
        <f t="shared" si="38"/>
        <v>7.9309859154929579E-2</v>
      </c>
      <c r="H77" s="1"/>
      <c r="I77" s="1"/>
      <c r="J77" s="1"/>
      <c r="K77" s="1"/>
      <c r="P77">
        <v>2250</v>
      </c>
      <c r="Q77">
        <v>2500</v>
      </c>
      <c r="R77">
        <v>2375</v>
      </c>
      <c r="S77" s="1">
        <f t="shared" si="39"/>
        <v>3.4500000000000003E-2</v>
      </c>
      <c r="T77" s="1">
        <f t="shared" si="40"/>
        <v>5.4331690140845074E-2</v>
      </c>
      <c r="U77" s="1">
        <f t="shared" si="41"/>
        <v>6.4358450704225356E-2</v>
      </c>
      <c r="V77" s="1">
        <f t="shared" si="42"/>
        <v>7.9309859154929579E-2</v>
      </c>
      <c r="X77" s="37" t="s">
        <v>82</v>
      </c>
      <c r="Y77" s="28"/>
      <c r="Z77" s="37"/>
      <c r="AA77" s="28" t="s">
        <v>52</v>
      </c>
      <c r="AB77" s="37"/>
      <c r="AC77" s="28"/>
      <c r="AD77" s="44">
        <f t="shared" si="33"/>
        <v>3.4500000000000003E-2</v>
      </c>
      <c r="AE77" s="45" t="s">
        <v>52</v>
      </c>
      <c r="AF77" s="44">
        <f t="shared" si="34"/>
        <v>5.4331690140845074E-2</v>
      </c>
      <c r="AG77" s="45" t="s">
        <v>52</v>
      </c>
      <c r="AH77" s="44">
        <f t="shared" si="35"/>
        <v>6.4358450704225356E-2</v>
      </c>
      <c r="AI77" s="45" t="s">
        <v>52</v>
      </c>
      <c r="AJ77" s="44">
        <f t="shared" si="36"/>
        <v>7.9309859154929579E-2</v>
      </c>
      <c r="AK77" s="27" t="s">
        <v>51</v>
      </c>
    </row>
    <row r="78" spans="1:38" x14ac:dyDescent="0.25">
      <c r="A78">
        <f t="shared" si="43"/>
        <v>2500</v>
      </c>
      <c r="B78">
        <f t="shared" si="43"/>
        <v>2750</v>
      </c>
      <c r="C78">
        <f t="shared" si="37"/>
        <v>2625</v>
      </c>
      <c r="D78" s="1">
        <f t="shared" si="32"/>
        <v>2.8500000000000001E-2</v>
      </c>
      <c r="E78" s="1">
        <f t="shared" si="38"/>
        <v>4.8331690140845068E-2</v>
      </c>
      <c r="F78" s="1">
        <f t="shared" si="38"/>
        <v>5.8358450704225358E-2</v>
      </c>
      <c r="G78" s="1">
        <f t="shared" si="38"/>
        <v>7.3309859154929574E-2</v>
      </c>
      <c r="H78" s="1"/>
      <c r="I78" s="1"/>
      <c r="J78" s="1"/>
      <c r="K78" s="1"/>
      <c r="P78">
        <v>2500</v>
      </c>
      <c r="Q78">
        <v>2750</v>
      </c>
      <c r="R78">
        <v>2625</v>
      </c>
      <c r="S78" s="1">
        <f t="shared" si="39"/>
        <v>2.8500000000000001E-2</v>
      </c>
      <c r="T78" s="1">
        <f t="shared" si="40"/>
        <v>4.8331690140845068E-2</v>
      </c>
      <c r="U78" s="1">
        <f t="shared" si="41"/>
        <v>5.8358450704225358E-2</v>
      </c>
      <c r="V78" s="1">
        <f t="shared" si="42"/>
        <v>7.3309859154929574E-2</v>
      </c>
      <c r="X78" s="37" t="s">
        <v>83</v>
      </c>
      <c r="Y78" s="28"/>
      <c r="Z78" s="37"/>
      <c r="AA78" s="28" t="s">
        <v>52</v>
      </c>
      <c r="AB78" s="37"/>
      <c r="AC78" s="28"/>
      <c r="AD78" s="44">
        <f t="shared" si="33"/>
        <v>2.8500000000000001E-2</v>
      </c>
      <c r="AE78" s="45" t="s">
        <v>52</v>
      </c>
      <c r="AF78" s="44">
        <f t="shared" si="34"/>
        <v>4.8331690140845068E-2</v>
      </c>
      <c r="AG78" s="45" t="s">
        <v>52</v>
      </c>
      <c r="AH78" s="44">
        <f t="shared" si="35"/>
        <v>5.8358450704225358E-2</v>
      </c>
      <c r="AI78" s="45" t="s">
        <v>52</v>
      </c>
      <c r="AJ78" s="44">
        <f t="shared" si="36"/>
        <v>7.3309859154929574E-2</v>
      </c>
      <c r="AK78" s="27" t="s">
        <v>51</v>
      </c>
    </row>
    <row r="79" spans="1:38" x14ac:dyDescent="0.25">
      <c r="A79">
        <f t="shared" si="43"/>
        <v>2750</v>
      </c>
      <c r="B79">
        <f t="shared" si="43"/>
        <v>3000</v>
      </c>
      <c r="C79">
        <f t="shared" si="37"/>
        <v>2875</v>
      </c>
      <c r="D79" s="1">
        <f t="shared" si="32"/>
        <v>2.2499999999999999E-2</v>
      </c>
      <c r="E79" s="1">
        <f t="shared" si="38"/>
        <v>4.233169014084507E-2</v>
      </c>
      <c r="F79" s="1">
        <f t="shared" si="38"/>
        <v>5.2358450704225359E-2</v>
      </c>
      <c r="G79" s="1">
        <f t="shared" si="38"/>
        <v>6.7309859154929583E-2</v>
      </c>
      <c r="H79" s="1"/>
      <c r="I79" s="1"/>
      <c r="J79" s="1"/>
      <c r="K79" s="1"/>
      <c r="P79">
        <v>2750</v>
      </c>
      <c r="Q79">
        <v>3000</v>
      </c>
      <c r="R79">
        <v>2875</v>
      </c>
      <c r="S79" s="1">
        <f t="shared" si="39"/>
        <v>2.2499999999999999E-2</v>
      </c>
      <c r="T79" s="1">
        <f t="shared" si="40"/>
        <v>4.233169014084507E-2</v>
      </c>
      <c r="U79" s="1">
        <f t="shared" si="41"/>
        <v>5.2358450704225359E-2</v>
      </c>
      <c r="V79" s="1">
        <f t="shared" si="42"/>
        <v>6.7309859154929583E-2</v>
      </c>
      <c r="X79" s="37" t="s">
        <v>84</v>
      </c>
      <c r="Y79" s="28"/>
      <c r="Z79" s="37"/>
      <c r="AA79" s="28" t="s">
        <v>52</v>
      </c>
      <c r="AB79" s="37"/>
      <c r="AC79" s="28"/>
      <c r="AD79" s="44">
        <f t="shared" si="33"/>
        <v>2.2499999999999999E-2</v>
      </c>
      <c r="AE79" s="45" t="s">
        <v>52</v>
      </c>
      <c r="AF79" s="44">
        <f t="shared" ref="AF79:AF86" si="44">T79</f>
        <v>4.233169014084507E-2</v>
      </c>
      <c r="AG79" s="45" t="s">
        <v>52</v>
      </c>
      <c r="AH79" s="44">
        <f t="shared" ref="AH79:AH87" si="45">U79</f>
        <v>5.2358450704225359E-2</v>
      </c>
      <c r="AI79" s="45" t="s">
        <v>52</v>
      </c>
      <c r="AJ79" s="44">
        <f t="shared" ref="AJ79:AJ90" si="46">V79</f>
        <v>6.7309859154929583E-2</v>
      </c>
      <c r="AK79" s="27" t="s">
        <v>51</v>
      </c>
    </row>
    <row r="80" spans="1:38" x14ac:dyDescent="0.25">
      <c r="A80">
        <f t="shared" si="43"/>
        <v>3000</v>
      </c>
      <c r="B80">
        <f t="shared" si="43"/>
        <v>3250</v>
      </c>
      <c r="C80">
        <f t="shared" si="37"/>
        <v>3125</v>
      </c>
      <c r="D80" s="1">
        <f t="shared" si="32"/>
        <v>1.6500000000000001E-2</v>
      </c>
      <c r="E80" s="1">
        <f t="shared" si="38"/>
        <v>3.6331690140845072E-2</v>
      </c>
      <c r="F80" s="1">
        <f t="shared" si="38"/>
        <v>4.6358450704225361E-2</v>
      </c>
      <c r="G80" s="1">
        <f t="shared" si="38"/>
        <v>6.1309859154929577E-2</v>
      </c>
      <c r="H80" s="1"/>
      <c r="I80" s="1"/>
      <c r="J80" s="1"/>
      <c r="K80" s="1"/>
      <c r="P80">
        <v>3000</v>
      </c>
      <c r="Q80">
        <v>3250</v>
      </c>
      <c r="R80">
        <v>3125</v>
      </c>
      <c r="S80" s="1">
        <f t="shared" si="39"/>
        <v>1.6500000000000001E-2</v>
      </c>
      <c r="T80" s="1">
        <f t="shared" si="40"/>
        <v>3.6331690140845072E-2</v>
      </c>
      <c r="U80" s="1">
        <f t="shared" si="41"/>
        <v>4.6358450704225361E-2</v>
      </c>
      <c r="V80" s="1">
        <f t="shared" si="42"/>
        <v>6.1309859154929577E-2</v>
      </c>
      <c r="X80" s="37" t="s">
        <v>85</v>
      </c>
      <c r="Y80" s="28"/>
      <c r="Z80" s="37"/>
      <c r="AA80" s="28" t="s">
        <v>52</v>
      </c>
      <c r="AB80" s="37"/>
      <c r="AC80" s="28"/>
      <c r="AD80" s="44">
        <f t="shared" si="33"/>
        <v>1.6500000000000001E-2</v>
      </c>
      <c r="AE80" s="45" t="s">
        <v>52</v>
      </c>
      <c r="AF80" s="44">
        <f t="shared" si="44"/>
        <v>3.6331690140845072E-2</v>
      </c>
      <c r="AG80" s="45" t="s">
        <v>52</v>
      </c>
      <c r="AH80" s="44">
        <f t="shared" si="45"/>
        <v>4.6358450704225361E-2</v>
      </c>
      <c r="AI80" s="45" t="s">
        <v>52</v>
      </c>
      <c r="AJ80" s="44">
        <f t="shared" si="46"/>
        <v>6.1309859154929577E-2</v>
      </c>
      <c r="AK80" s="27" t="s">
        <v>51</v>
      </c>
    </row>
    <row r="81" spans="1:38" x14ac:dyDescent="0.25">
      <c r="A81">
        <f t="shared" si="43"/>
        <v>3250</v>
      </c>
      <c r="B81">
        <f t="shared" si="43"/>
        <v>3500</v>
      </c>
      <c r="C81">
        <f t="shared" si="37"/>
        <v>3375</v>
      </c>
      <c r="D81" s="1">
        <f t="shared" si="32"/>
        <v>1.0500000000000002E-2</v>
      </c>
      <c r="E81" s="1">
        <f t="shared" si="38"/>
        <v>3.0331690140845073E-2</v>
      </c>
      <c r="F81" s="1">
        <f t="shared" si="38"/>
        <v>4.0358450704225363E-2</v>
      </c>
      <c r="G81" s="1">
        <f t="shared" si="38"/>
        <v>5.5309859154929579E-2</v>
      </c>
      <c r="H81" s="1"/>
      <c r="I81" s="1"/>
      <c r="J81" s="1"/>
      <c r="K81" s="1"/>
      <c r="P81">
        <v>3250</v>
      </c>
      <c r="Q81">
        <v>3500</v>
      </c>
      <c r="R81">
        <v>3375</v>
      </c>
      <c r="S81" s="1">
        <f t="shared" si="39"/>
        <v>1.0500000000000002E-2</v>
      </c>
      <c r="T81" s="1">
        <f t="shared" si="40"/>
        <v>3.0331690140845073E-2</v>
      </c>
      <c r="U81" s="1">
        <f t="shared" si="41"/>
        <v>4.0358450704225363E-2</v>
      </c>
      <c r="V81" s="1">
        <f t="shared" si="42"/>
        <v>5.5309859154929579E-2</v>
      </c>
      <c r="X81" s="37" t="s">
        <v>86</v>
      </c>
      <c r="Y81" s="28"/>
      <c r="Z81" s="37"/>
      <c r="AA81" s="28" t="s">
        <v>52</v>
      </c>
      <c r="AB81" s="37"/>
      <c r="AC81" s="28"/>
      <c r="AD81" s="44">
        <f t="shared" si="33"/>
        <v>1.0500000000000002E-2</v>
      </c>
      <c r="AE81" s="45" t="s">
        <v>52</v>
      </c>
      <c r="AF81" s="44">
        <f t="shared" si="44"/>
        <v>3.0331690140845073E-2</v>
      </c>
      <c r="AG81" s="45" t="s">
        <v>52</v>
      </c>
      <c r="AH81" s="44">
        <f t="shared" si="45"/>
        <v>4.0358450704225363E-2</v>
      </c>
      <c r="AI81" s="45" t="s">
        <v>52</v>
      </c>
      <c r="AJ81" s="44">
        <f t="shared" si="46"/>
        <v>5.5309859154929579E-2</v>
      </c>
      <c r="AK81" s="27" t="s">
        <v>51</v>
      </c>
    </row>
    <row r="82" spans="1:38" x14ac:dyDescent="0.25">
      <c r="A82">
        <f t="shared" si="43"/>
        <v>3500</v>
      </c>
      <c r="B82">
        <f t="shared" si="43"/>
        <v>3750</v>
      </c>
      <c r="C82">
        <f t="shared" si="37"/>
        <v>3625</v>
      </c>
      <c r="D82" s="1">
        <f t="shared" si="32"/>
        <v>4.500000000000004E-3</v>
      </c>
      <c r="E82" s="1">
        <f t="shared" si="38"/>
        <v>2.4331690140845075E-2</v>
      </c>
      <c r="F82" s="1">
        <f t="shared" si="38"/>
        <v>3.4358450704225364E-2</v>
      </c>
      <c r="G82" s="1">
        <f t="shared" si="38"/>
        <v>4.9309859154929581E-2</v>
      </c>
      <c r="H82" s="1"/>
      <c r="I82" s="1"/>
      <c r="J82" s="1"/>
      <c r="K82" s="1"/>
      <c r="P82">
        <v>3500</v>
      </c>
      <c r="Q82">
        <v>3750</v>
      </c>
      <c r="R82">
        <v>3625</v>
      </c>
      <c r="S82" s="1">
        <f t="shared" si="39"/>
        <v>4.500000000000004E-3</v>
      </c>
      <c r="T82" s="1">
        <f t="shared" si="40"/>
        <v>2.4331690140845075E-2</v>
      </c>
      <c r="U82" s="1">
        <f t="shared" si="41"/>
        <v>3.4358450704225364E-2</v>
      </c>
      <c r="V82" s="1">
        <f t="shared" si="42"/>
        <v>4.9309859154929581E-2</v>
      </c>
      <c r="X82" s="37" t="s">
        <v>87</v>
      </c>
      <c r="Y82" s="28"/>
      <c r="Z82" s="37"/>
      <c r="AA82" s="28" t="s">
        <v>52</v>
      </c>
      <c r="AB82" s="37"/>
      <c r="AC82" s="28"/>
      <c r="AD82" s="44">
        <f t="shared" si="33"/>
        <v>4.500000000000004E-3</v>
      </c>
      <c r="AE82" s="45" t="s">
        <v>52</v>
      </c>
      <c r="AF82" s="44">
        <f t="shared" si="44"/>
        <v>2.4331690140845075E-2</v>
      </c>
      <c r="AG82" s="45" t="s">
        <v>52</v>
      </c>
      <c r="AH82" s="44">
        <f t="shared" si="45"/>
        <v>3.4358450704225364E-2</v>
      </c>
      <c r="AI82" s="45" t="s">
        <v>52</v>
      </c>
      <c r="AJ82" s="44">
        <f t="shared" si="46"/>
        <v>4.9309859154929581E-2</v>
      </c>
      <c r="AK82" s="27" t="s">
        <v>51</v>
      </c>
    </row>
    <row r="83" spans="1:38" x14ac:dyDescent="0.25">
      <c r="A83">
        <f t="shared" si="43"/>
        <v>3750</v>
      </c>
      <c r="B83">
        <f t="shared" si="43"/>
        <v>4000</v>
      </c>
      <c r="C83">
        <f t="shared" si="37"/>
        <v>3875</v>
      </c>
      <c r="D83" s="1">
        <f t="shared" si="32"/>
        <v>0</v>
      </c>
      <c r="E83" s="1">
        <f t="shared" si="38"/>
        <v>1.8331690140845076E-2</v>
      </c>
      <c r="F83" s="1">
        <f t="shared" si="38"/>
        <v>2.8358450704225366E-2</v>
      </c>
      <c r="G83" s="1">
        <f t="shared" si="38"/>
        <v>4.3309859154929582E-2</v>
      </c>
      <c r="H83" s="1"/>
      <c r="I83" s="1"/>
      <c r="J83" s="1"/>
      <c r="K83" s="1"/>
      <c r="P83">
        <v>3750</v>
      </c>
      <c r="Q83">
        <v>4000</v>
      </c>
      <c r="R83">
        <v>3875</v>
      </c>
      <c r="S83" s="1">
        <f t="shared" si="39"/>
        <v>0</v>
      </c>
      <c r="T83" s="1">
        <f t="shared" si="40"/>
        <v>1.8331690140845076E-2</v>
      </c>
      <c r="U83" s="1">
        <f t="shared" si="41"/>
        <v>2.8358450704225366E-2</v>
      </c>
      <c r="V83" s="1">
        <f t="shared" si="42"/>
        <v>4.3309859154929582E-2</v>
      </c>
      <c r="X83" s="37" t="s">
        <v>96</v>
      </c>
      <c r="AA83" s="28" t="s">
        <v>52</v>
      </c>
      <c r="AD83" s="44"/>
      <c r="AE83" s="45" t="s">
        <v>52</v>
      </c>
      <c r="AF83" s="44">
        <f t="shared" si="44"/>
        <v>1.8331690140845076E-2</v>
      </c>
      <c r="AG83" s="45" t="s">
        <v>52</v>
      </c>
      <c r="AH83" s="44">
        <f t="shared" si="45"/>
        <v>2.8358450704225366E-2</v>
      </c>
      <c r="AI83" s="45" t="s">
        <v>52</v>
      </c>
      <c r="AJ83" s="44">
        <f t="shared" si="46"/>
        <v>4.3309859154929582E-2</v>
      </c>
      <c r="AK83" s="27" t="s">
        <v>51</v>
      </c>
    </row>
    <row r="84" spans="1:38" x14ac:dyDescent="0.25">
      <c r="A84">
        <f t="shared" si="43"/>
        <v>4000</v>
      </c>
      <c r="B84">
        <f t="shared" si="43"/>
        <v>4250</v>
      </c>
      <c r="C84">
        <f t="shared" si="37"/>
        <v>4125</v>
      </c>
      <c r="D84" s="1">
        <f t="shared" si="32"/>
        <v>0</v>
      </c>
      <c r="E84" s="1">
        <f t="shared" si="38"/>
        <v>1.2331690140845071E-2</v>
      </c>
      <c r="F84" s="1">
        <f t="shared" si="38"/>
        <v>2.2358450704225361E-2</v>
      </c>
      <c r="G84" s="1">
        <f t="shared" si="38"/>
        <v>3.7309859154929577E-2</v>
      </c>
      <c r="H84" s="1"/>
      <c r="I84" s="1"/>
      <c r="J84" s="1"/>
      <c r="K84" s="1"/>
      <c r="P84">
        <v>4000</v>
      </c>
      <c r="Q84">
        <v>4250</v>
      </c>
      <c r="R84">
        <v>4125</v>
      </c>
      <c r="S84" s="1">
        <f t="shared" si="39"/>
        <v>0</v>
      </c>
      <c r="T84" s="1">
        <f t="shared" si="40"/>
        <v>1.2331690140845071E-2</v>
      </c>
      <c r="U84" s="1">
        <f t="shared" si="41"/>
        <v>2.2358450704225361E-2</v>
      </c>
      <c r="V84" s="1">
        <f t="shared" si="42"/>
        <v>3.7309859154929577E-2</v>
      </c>
      <c r="X84" s="37" t="s">
        <v>97</v>
      </c>
      <c r="AA84" s="28" t="s">
        <v>52</v>
      </c>
      <c r="AD84" s="44"/>
      <c r="AE84" s="45" t="s">
        <v>52</v>
      </c>
      <c r="AF84" s="44">
        <f>T84</f>
        <v>1.2331690140845071E-2</v>
      </c>
      <c r="AG84" s="45" t="s">
        <v>52</v>
      </c>
      <c r="AH84" s="44">
        <f t="shared" si="45"/>
        <v>2.2358450704225361E-2</v>
      </c>
      <c r="AI84" s="45" t="s">
        <v>52</v>
      </c>
      <c r="AJ84" s="44">
        <f t="shared" si="46"/>
        <v>3.7309859154929577E-2</v>
      </c>
      <c r="AK84" s="27" t="s">
        <v>51</v>
      </c>
    </row>
    <row r="85" spans="1:38" x14ac:dyDescent="0.25">
      <c r="A85">
        <f t="shared" si="43"/>
        <v>4250</v>
      </c>
      <c r="B85">
        <f t="shared" si="43"/>
        <v>4500</v>
      </c>
      <c r="C85">
        <f t="shared" si="37"/>
        <v>4375</v>
      </c>
      <c r="D85" s="1">
        <f t="shared" si="32"/>
        <v>0</v>
      </c>
      <c r="E85" s="1">
        <f t="shared" si="38"/>
        <v>6.3316901408450726E-3</v>
      </c>
      <c r="F85" s="1">
        <f t="shared" si="38"/>
        <v>1.6358450704225362E-2</v>
      </c>
      <c r="G85" s="1">
        <f t="shared" si="38"/>
        <v>3.1309859154929578E-2</v>
      </c>
      <c r="H85" s="1"/>
      <c r="I85" s="1"/>
      <c r="J85" s="1"/>
      <c r="K85" s="1"/>
      <c r="P85">
        <v>4250</v>
      </c>
      <c r="Q85">
        <v>4500</v>
      </c>
      <c r="R85">
        <v>4375</v>
      </c>
      <c r="S85" s="1">
        <f t="shared" si="39"/>
        <v>0</v>
      </c>
      <c r="T85" s="1">
        <f t="shared" si="40"/>
        <v>6.3316901408450726E-3</v>
      </c>
      <c r="U85" s="1">
        <f t="shared" si="41"/>
        <v>1.6358450704225362E-2</v>
      </c>
      <c r="V85" s="1">
        <f t="shared" si="42"/>
        <v>3.1309859154929578E-2</v>
      </c>
      <c r="X85" s="37" t="s">
        <v>98</v>
      </c>
      <c r="AA85" s="28" t="s">
        <v>52</v>
      </c>
      <c r="AD85" s="44"/>
      <c r="AE85" s="45" t="s">
        <v>52</v>
      </c>
      <c r="AF85" s="44">
        <f t="shared" si="44"/>
        <v>6.3316901408450726E-3</v>
      </c>
      <c r="AG85" s="45" t="s">
        <v>52</v>
      </c>
      <c r="AH85" s="44">
        <f t="shared" si="45"/>
        <v>1.6358450704225362E-2</v>
      </c>
      <c r="AI85" s="45" t="s">
        <v>52</v>
      </c>
      <c r="AJ85" s="44">
        <f t="shared" si="46"/>
        <v>3.1309859154929578E-2</v>
      </c>
      <c r="AK85" s="27" t="s">
        <v>51</v>
      </c>
    </row>
    <row r="86" spans="1:38" x14ac:dyDescent="0.25">
      <c r="A86">
        <f t="shared" ref="A86:B92" si="47">A85+250</f>
        <v>4500</v>
      </c>
      <c r="B86">
        <f t="shared" si="47"/>
        <v>4750</v>
      </c>
      <c r="C86">
        <f t="shared" si="37"/>
        <v>4625</v>
      </c>
      <c r="D86" s="1">
        <f t="shared" si="32"/>
        <v>0</v>
      </c>
      <c r="E86" s="1">
        <f t="shared" si="38"/>
        <v>3.3169014084507425E-4</v>
      </c>
      <c r="F86" s="1">
        <f t="shared" si="38"/>
        <v>1.0358450704225364E-2</v>
      </c>
      <c r="G86" s="1">
        <f t="shared" si="38"/>
        <v>2.530985915492958E-2</v>
      </c>
      <c r="H86" s="1"/>
      <c r="I86" s="1"/>
      <c r="J86" s="1"/>
      <c r="K86" s="1"/>
      <c r="P86">
        <v>4500</v>
      </c>
      <c r="Q86">
        <v>4750</v>
      </c>
      <c r="R86">
        <v>4625</v>
      </c>
      <c r="S86" s="1">
        <f t="shared" si="39"/>
        <v>0</v>
      </c>
      <c r="T86" s="1">
        <f t="shared" si="40"/>
        <v>3.3169014084507425E-4</v>
      </c>
      <c r="U86" s="1">
        <f t="shared" si="41"/>
        <v>1.0358450704225364E-2</v>
      </c>
      <c r="V86" s="1">
        <f t="shared" si="42"/>
        <v>2.530985915492958E-2</v>
      </c>
      <c r="X86" s="37" t="s">
        <v>100</v>
      </c>
      <c r="AA86" s="28" t="s">
        <v>52</v>
      </c>
      <c r="AD86" s="44"/>
      <c r="AE86" s="45" t="s">
        <v>52</v>
      </c>
      <c r="AF86" s="44">
        <f t="shared" si="44"/>
        <v>3.3169014084507425E-4</v>
      </c>
      <c r="AG86" s="45" t="s">
        <v>52</v>
      </c>
      <c r="AH86" s="44">
        <f t="shared" si="45"/>
        <v>1.0358450704225364E-2</v>
      </c>
      <c r="AI86" s="45" t="s">
        <v>52</v>
      </c>
      <c r="AJ86" s="44">
        <f t="shared" si="46"/>
        <v>2.530985915492958E-2</v>
      </c>
      <c r="AK86" s="27" t="s">
        <v>51</v>
      </c>
    </row>
    <row r="87" spans="1:38" x14ac:dyDescent="0.25">
      <c r="A87">
        <f t="shared" si="47"/>
        <v>4750</v>
      </c>
      <c r="B87">
        <f t="shared" si="47"/>
        <v>5000</v>
      </c>
      <c r="C87">
        <f t="shared" si="37"/>
        <v>4875</v>
      </c>
      <c r="D87" s="1">
        <f t="shared" si="32"/>
        <v>0</v>
      </c>
      <c r="E87" s="1">
        <f t="shared" si="38"/>
        <v>0</v>
      </c>
      <c r="F87" s="1">
        <f t="shared" si="38"/>
        <v>4.3584507042253653E-3</v>
      </c>
      <c r="G87" s="1">
        <f t="shared" si="38"/>
        <v>1.9309859154929582E-2</v>
      </c>
      <c r="H87" s="1"/>
      <c r="I87" s="1"/>
      <c r="J87" s="1"/>
      <c r="K87" s="1"/>
      <c r="P87">
        <v>4750</v>
      </c>
      <c r="Q87">
        <v>5000</v>
      </c>
      <c r="R87">
        <v>4875</v>
      </c>
      <c r="S87" s="1">
        <f t="shared" si="39"/>
        <v>0</v>
      </c>
      <c r="T87" s="1">
        <f t="shared" si="40"/>
        <v>0</v>
      </c>
      <c r="U87" s="1">
        <f t="shared" si="41"/>
        <v>4.3584507042253653E-3</v>
      </c>
      <c r="V87" s="1">
        <f t="shared" si="42"/>
        <v>1.9309859154929582E-2</v>
      </c>
      <c r="X87" s="37" t="s">
        <v>99</v>
      </c>
      <c r="AA87" s="28" t="s">
        <v>52</v>
      </c>
      <c r="AD87" s="44"/>
      <c r="AE87" s="45" t="s">
        <v>52</v>
      </c>
      <c r="AF87" s="44"/>
      <c r="AG87" s="45" t="s">
        <v>52</v>
      </c>
      <c r="AH87" s="44">
        <f t="shared" si="45"/>
        <v>4.3584507042253653E-3</v>
      </c>
      <c r="AI87" s="45" t="s">
        <v>52</v>
      </c>
      <c r="AJ87" s="44">
        <f t="shared" si="46"/>
        <v>1.9309859154929582E-2</v>
      </c>
      <c r="AK87" s="27" t="s">
        <v>51</v>
      </c>
    </row>
    <row r="88" spans="1:38" x14ac:dyDescent="0.25">
      <c r="A88">
        <f t="shared" si="47"/>
        <v>5000</v>
      </c>
      <c r="B88">
        <f t="shared" si="47"/>
        <v>5250</v>
      </c>
      <c r="C88">
        <f t="shared" si="37"/>
        <v>5125</v>
      </c>
      <c r="D88" s="1">
        <f t="shared" si="32"/>
        <v>0</v>
      </c>
      <c r="E88" s="1">
        <f t="shared" si="38"/>
        <v>0</v>
      </c>
      <c r="F88" s="1">
        <f t="shared" si="38"/>
        <v>0</v>
      </c>
      <c r="G88" s="1">
        <f t="shared" si="38"/>
        <v>1.3309859154929576E-2</v>
      </c>
      <c r="H88" s="1"/>
      <c r="I88" s="1"/>
      <c r="J88" s="1"/>
      <c r="K88" s="1"/>
      <c r="P88">
        <v>5000</v>
      </c>
      <c r="Q88">
        <v>5250</v>
      </c>
      <c r="R88">
        <v>5125</v>
      </c>
      <c r="S88" s="1">
        <f t="shared" si="39"/>
        <v>0</v>
      </c>
      <c r="T88" s="1">
        <f t="shared" si="40"/>
        <v>0</v>
      </c>
      <c r="U88" s="1">
        <f t="shared" si="41"/>
        <v>0</v>
      </c>
      <c r="V88" s="1">
        <f t="shared" si="42"/>
        <v>1.3309859154929576E-2</v>
      </c>
      <c r="X88" s="37" t="s">
        <v>101</v>
      </c>
      <c r="AA88" s="28" t="s">
        <v>52</v>
      </c>
      <c r="AD88" s="44"/>
      <c r="AE88" s="45" t="s">
        <v>52</v>
      </c>
      <c r="AF88" s="44"/>
      <c r="AG88" s="45" t="s">
        <v>52</v>
      </c>
      <c r="AH88" s="44"/>
      <c r="AI88" s="45" t="s">
        <v>52</v>
      </c>
      <c r="AJ88" s="44">
        <f t="shared" si="46"/>
        <v>1.3309859154929576E-2</v>
      </c>
      <c r="AK88" s="27" t="s">
        <v>51</v>
      </c>
    </row>
    <row r="89" spans="1:38" x14ac:dyDescent="0.25">
      <c r="A89">
        <f t="shared" si="47"/>
        <v>5250</v>
      </c>
      <c r="B89">
        <f t="shared" si="47"/>
        <v>5500</v>
      </c>
      <c r="C89">
        <f t="shared" si="37"/>
        <v>5375</v>
      </c>
      <c r="D89" s="1">
        <f t="shared" si="32"/>
        <v>0</v>
      </c>
      <c r="E89" s="1">
        <f t="shared" si="38"/>
        <v>0</v>
      </c>
      <c r="F89" s="1">
        <f t="shared" si="38"/>
        <v>0</v>
      </c>
      <c r="G89" s="1">
        <f t="shared" si="38"/>
        <v>7.3098591549295849E-3</v>
      </c>
      <c r="H89" s="1"/>
      <c r="I89" s="1"/>
      <c r="J89" s="1"/>
      <c r="K89" s="1"/>
      <c r="P89">
        <v>5250</v>
      </c>
      <c r="Q89">
        <v>5500</v>
      </c>
      <c r="R89">
        <v>5375</v>
      </c>
      <c r="S89" s="1">
        <f t="shared" si="39"/>
        <v>0</v>
      </c>
      <c r="T89" s="1">
        <f t="shared" si="40"/>
        <v>0</v>
      </c>
      <c r="U89" s="1">
        <f t="shared" si="41"/>
        <v>0</v>
      </c>
      <c r="V89" s="1">
        <f t="shared" si="42"/>
        <v>7.3098591549295849E-3</v>
      </c>
      <c r="X89" s="37" t="s">
        <v>102</v>
      </c>
      <c r="AA89" s="28" t="s">
        <v>52</v>
      </c>
      <c r="AD89" s="44"/>
      <c r="AE89" s="45" t="s">
        <v>52</v>
      </c>
      <c r="AF89" s="44"/>
      <c r="AG89" s="45" t="s">
        <v>52</v>
      </c>
      <c r="AH89" s="44"/>
      <c r="AI89" s="45" t="s">
        <v>52</v>
      </c>
      <c r="AJ89" s="44">
        <f t="shared" si="46"/>
        <v>7.3098591549295849E-3</v>
      </c>
      <c r="AK89" s="27" t="s">
        <v>51</v>
      </c>
    </row>
    <row r="90" spans="1:38" x14ac:dyDescent="0.25">
      <c r="A90">
        <f t="shared" si="47"/>
        <v>5500</v>
      </c>
      <c r="B90">
        <f t="shared" si="47"/>
        <v>5750</v>
      </c>
      <c r="C90">
        <f t="shared" si="37"/>
        <v>5625</v>
      </c>
      <c r="D90" s="1">
        <f t="shared" si="32"/>
        <v>0</v>
      </c>
      <c r="E90" s="1">
        <f t="shared" si="38"/>
        <v>0</v>
      </c>
      <c r="F90" s="1">
        <f t="shared" si="38"/>
        <v>0</v>
      </c>
      <c r="G90" s="1">
        <f t="shared" si="38"/>
        <v>1.3098591549295796E-3</v>
      </c>
      <c r="H90" s="1"/>
      <c r="I90" s="1"/>
      <c r="J90" s="1"/>
      <c r="K90" s="1"/>
      <c r="P90">
        <v>5500</v>
      </c>
      <c r="Q90">
        <v>5750</v>
      </c>
      <c r="R90">
        <v>5625</v>
      </c>
      <c r="S90" s="1">
        <f t="shared" si="39"/>
        <v>0</v>
      </c>
      <c r="T90" s="1">
        <f t="shared" si="40"/>
        <v>0</v>
      </c>
      <c r="U90" s="1">
        <f t="shared" si="41"/>
        <v>0</v>
      </c>
      <c r="V90" s="1">
        <f t="shared" si="42"/>
        <v>1.3098591549295796E-3</v>
      </c>
      <c r="X90" s="37" t="s">
        <v>103</v>
      </c>
      <c r="AA90" s="28" t="s">
        <v>52</v>
      </c>
      <c r="AD90" s="44"/>
      <c r="AE90" s="45" t="s">
        <v>52</v>
      </c>
      <c r="AF90" s="44"/>
      <c r="AG90" s="45" t="s">
        <v>52</v>
      </c>
      <c r="AH90" s="44"/>
      <c r="AI90" s="45" t="s">
        <v>52</v>
      </c>
      <c r="AJ90" s="44">
        <f t="shared" si="46"/>
        <v>1.3098591549295796E-3</v>
      </c>
      <c r="AK90" s="27" t="s">
        <v>51</v>
      </c>
    </row>
    <row r="91" spans="1:38" x14ac:dyDescent="0.25">
      <c r="A91">
        <f t="shared" si="47"/>
        <v>5750</v>
      </c>
      <c r="B91">
        <f t="shared" si="47"/>
        <v>6000</v>
      </c>
      <c r="C91">
        <f t="shared" si="37"/>
        <v>5875</v>
      </c>
      <c r="D91" s="1">
        <f t="shared" si="32"/>
        <v>0</v>
      </c>
      <c r="E91" s="1">
        <f t="shared" si="38"/>
        <v>0</v>
      </c>
      <c r="F91" s="1">
        <f t="shared" si="38"/>
        <v>0</v>
      </c>
      <c r="G91" s="1">
        <f t="shared" si="38"/>
        <v>0</v>
      </c>
      <c r="S91" s="32"/>
      <c r="T91" s="32"/>
      <c r="U91" s="32"/>
      <c r="V91" s="32"/>
      <c r="X91" s="37"/>
      <c r="AD91" s="40"/>
      <c r="AE91" s="41"/>
      <c r="AF91" s="40"/>
      <c r="AG91" s="41"/>
      <c r="AH91" s="40"/>
      <c r="AI91" s="41"/>
      <c r="AJ91" s="40"/>
      <c r="AK91" s="27"/>
    </row>
    <row r="92" spans="1:38" x14ac:dyDescent="0.25">
      <c r="A92">
        <f t="shared" si="47"/>
        <v>6000</v>
      </c>
      <c r="B92">
        <f t="shared" si="47"/>
        <v>6250</v>
      </c>
      <c r="C92">
        <f t="shared" si="37"/>
        <v>6125</v>
      </c>
      <c r="D92" s="1">
        <f t="shared" si="32"/>
        <v>0</v>
      </c>
      <c r="E92" s="1">
        <f t="shared" si="38"/>
        <v>0</v>
      </c>
      <c r="F92" s="1">
        <f t="shared" si="38"/>
        <v>0</v>
      </c>
      <c r="G92" s="1">
        <f t="shared" si="38"/>
        <v>0</v>
      </c>
      <c r="S92" s="32"/>
      <c r="T92" s="32"/>
      <c r="U92" s="32"/>
      <c r="V92" s="32"/>
      <c r="AD92" s="40"/>
      <c r="AE92" s="41"/>
      <c r="AF92" s="40"/>
      <c r="AG92" s="41"/>
      <c r="AH92" s="40"/>
      <c r="AI92" s="41"/>
      <c r="AJ92" s="40"/>
      <c r="AK92" s="27"/>
    </row>
    <row r="93" spans="1:38" x14ac:dyDescent="0.25">
      <c r="F93" s="1"/>
      <c r="G93" s="2"/>
    </row>
    <row r="94" spans="1:38" x14ac:dyDescent="0.25">
      <c r="A94" t="s">
        <v>39</v>
      </c>
      <c r="E94" s="1"/>
      <c r="F94" s="1"/>
      <c r="G94" s="1"/>
      <c r="P94" t="s">
        <v>39</v>
      </c>
      <c r="T94" s="1"/>
      <c r="U94" s="1"/>
      <c r="V94" s="1"/>
      <c r="X94" s="37"/>
      <c r="Y94" s="28"/>
      <c r="Z94" s="37"/>
      <c r="AA94" s="28" t="s">
        <v>52</v>
      </c>
      <c r="AB94" s="37"/>
      <c r="AC94" s="28"/>
      <c r="AD94" s="29" t="s">
        <v>46</v>
      </c>
      <c r="AE94" s="30" t="s">
        <v>52</v>
      </c>
      <c r="AF94" s="29" t="s">
        <v>46</v>
      </c>
      <c r="AG94" s="30" t="s">
        <v>52</v>
      </c>
      <c r="AH94" s="29" t="s">
        <v>46</v>
      </c>
      <c r="AI94" s="30" t="s">
        <v>52</v>
      </c>
      <c r="AJ94" s="29" t="s">
        <v>47</v>
      </c>
      <c r="AK94" s="27" t="s">
        <v>51</v>
      </c>
    </row>
    <row r="95" spans="1:38" x14ac:dyDescent="0.25">
      <c r="A95" t="s">
        <v>10</v>
      </c>
      <c r="B95" t="s">
        <v>11</v>
      </c>
      <c r="C95" t="s">
        <v>12</v>
      </c>
      <c r="D95">
        <v>100</v>
      </c>
      <c r="E95">
        <v>150</v>
      </c>
      <c r="F95">
        <v>200</v>
      </c>
      <c r="G95">
        <v>250</v>
      </c>
      <c r="P95" t="s">
        <v>10</v>
      </c>
      <c r="Q95" t="s">
        <v>11</v>
      </c>
      <c r="R95" t="s">
        <v>12</v>
      </c>
      <c r="S95">
        <v>100</v>
      </c>
      <c r="T95">
        <v>150</v>
      </c>
      <c r="U95">
        <v>200</v>
      </c>
      <c r="V95">
        <v>250</v>
      </c>
      <c r="X95" s="37" t="s">
        <v>77</v>
      </c>
      <c r="Y95" s="28"/>
      <c r="Z95" s="37"/>
      <c r="AA95" s="28" t="s">
        <v>52</v>
      </c>
      <c r="AB95" s="37"/>
      <c r="AC95" s="28"/>
      <c r="AD95" s="7" t="s">
        <v>93</v>
      </c>
      <c r="AE95" s="39" t="s">
        <v>52</v>
      </c>
      <c r="AF95" s="7" t="s">
        <v>7</v>
      </c>
      <c r="AG95" s="39" t="s">
        <v>52</v>
      </c>
      <c r="AH95" s="7" t="s">
        <v>94</v>
      </c>
      <c r="AI95" s="39" t="s">
        <v>52</v>
      </c>
      <c r="AJ95" s="7" t="s">
        <v>95</v>
      </c>
      <c r="AK95" s="27" t="s">
        <v>51</v>
      </c>
      <c r="AL95" t="s">
        <v>54</v>
      </c>
    </row>
    <row r="96" spans="1:38" x14ac:dyDescent="0.25">
      <c r="A96">
        <v>0</v>
      </c>
      <c r="B96">
        <v>250</v>
      </c>
      <c r="C96">
        <f>(A96+B96)/2</f>
        <v>125</v>
      </c>
      <c r="D96" s="1">
        <f>D68+I21</f>
        <v>0.15539999999999998</v>
      </c>
      <c r="E96" s="1">
        <f>E68+J21</f>
        <v>0.17523169014084505</v>
      </c>
      <c r="F96" s="1">
        <f>F68+K21</f>
        <v>0.18525845070422536</v>
      </c>
      <c r="G96" s="1">
        <f>G68+L21</f>
        <v>0.20020985915492956</v>
      </c>
      <c r="P96">
        <v>0</v>
      </c>
      <c r="Q96">
        <v>250</v>
      </c>
      <c r="R96">
        <v>125</v>
      </c>
      <c r="S96" s="1">
        <f>D96</f>
        <v>0.15539999999999998</v>
      </c>
      <c r="T96" s="1">
        <f t="shared" ref="T96:V111" si="48">E96</f>
        <v>0.17523169014084505</v>
      </c>
      <c r="U96" s="1">
        <f t="shared" si="48"/>
        <v>0.18525845070422536</v>
      </c>
      <c r="V96" s="1">
        <f t="shared" si="48"/>
        <v>0.20020985915492956</v>
      </c>
      <c r="X96" s="37" t="s">
        <v>78</v>
      </c>
      <c r="Y96" s="28"/>
      <c r="Z96" s="37"/>
      <c r="AA96" s="28" t="s">
        <v>52</v>
      </c>
      <c r="AB96" s="37"/>
      <c r="AC96" s="28"/>
      <c r="AD96" s="44">
        <f t="shared" ref="AD96:AD110" si="49">S96</f>
        <v>0.15539999999999998</v>
      </c>
      <c r="AE96" s="45" t="s">
        <v>52</v>
      </c>
      <c r="AF96" s="44">
        <f t="shared" ref="AF96:AF114" si="50">T96</f>
        <v>0.17523169014084505</v>
      </c>
      <c r="AG96" s="45" t="s">
        <v>52</v>
      </c>
      <c r="AH96" s="44">
        <f t="shared" ref="AH96:AH106" si="51">U96</f>
        <v>0.18525845070422536</v>
      </c>
      <c r="AI96" s="45" t="s">
        <v>52</v>
      </c>
      <c r="AJ96" s="44">
        <f t="shared" ref="AJ96:AJ106" si="52">V96</f>
        <v>0.20020985915492956</v>
      </c>
      <c r="AK96" s="27" t="s">
        <v>51</v>
      </c>
    </row>
    <row r="97" spans="1:37" x14ac:dyDescent="0.25">
      <c r="A97">
        <f t="shared" ref="A97:A120" si="53">A96+250</f>
        <v>250</v>
      </c>
      <c r="B97">
        <f t="shared" ref="B97:B120" si="54">B96+250</f>
        <v>500</v>
      </c>
      <c r="C97">
        <f t="shared" ref="C97:C120" si="55">(A97+B97)/2</f>
        <v>375</v>
      </c>
      <c r="D97" s="1">
        <f t="shared" ref="D97:D120" si="56">D69+I22</f>
        <v>0.14663028002576653</v>
      </c>
      <c r="E97" s="1">
        <f t="shared" ref="E97:E120" si="57">E69+J22</f>
        <v>0.16660572081471076</v>
      </c>
      <c r="F97" s="1">
        <f t="shared" ref="F97:F120" si="58">F69+K22</f>
        <v>0.17756356748004659</v>
      </c>
      <c r="G97" s="1">
        <f t="shared" ref="G97:G120" si="59">G69+L22</f>
        <v>0.19330075500221627</v>
      </c>
      <c r="P97">
        <v>250</v>
      </c>
      <c r="Q97">
        <v>500</v>
      </c>
      <c r="R97">
        <v>375</v>
      </c>
      <c r="S97" s="1">
        <f t="shared" ref="S97:S118" si="60">D97</f>
        <v>0.14663028002576653</v>
      </c>
      <c r="T97" s="1">
        <f t="shared" si="48"/>
        <v>0.16660572081471076</v>
      </c>
      <c r="U97" s="1">
        <f t="shared" si="48"/>
        <v>0.17756356748004659</v>
      </c>
      <c r="V97" s="1">
        <f t="shared" si="48"/>
        <v>0.19330075500221627</v>
      </c>
      <c r="X97" s="37" t="s">
        <v>89</v>
      </c>
      <c r="Y97" s="28"/>
      <c r="Z97" s="37"/>
      <c r="AA97" s="28" t="s">
        <v>52</v>
      </c>
      <c r="AB97" s="37"/>
      <c r="AC97" s="28"/>
      <c r="AD97" s="44">
        <f t="shared" si="49"/>
        <v>0.14663028002576653</v>
      </c>
      <c r="AE97" s="45" t="s">
        <v>52</v>
      </c>
      <c r="AF97" s="44">
        <f t="shared" si="50"/>
        <v>0.16660572081471076</v>
      </c>
      <c r="AG97" s="45" t="s">
        <v>52</v>
      </c>
      <c r="AH97" s="44">
        <f t="shared" si="51"/>
        <v>0.17756356748004659</v>
      </c>
      <c r="AI97" s="45" t="s">
        <v>52</v>
      </c>
      <c r="AJ97" s="44">
        <f t="shared" si="52"/>
        <v>0.19330075500221627</v>
      </c>
      <c r="AK97" s="27" t="s">
        <v>51</v>
      </c>
    </row>
    <row r="98" spans="1:37" x14ac:dyDescent="0.25">
      <c r="A98">
        <f t="shared" si="53"/>
        <v>500</v>
      </c>
      <c r="B98">
        <f t="shared" si="54"/>
        <v>750</v>
      </c>
      <c r="C98">
        <f t="shared" si="55"/>
        <v>625</v>
      </c>
      <c r="D98" s="1">
        <f t="shared" si="56"/>
        <v>0.13482657743935822</v>
      </c>
      <c r="E98" s="1">
        <f t="shared" si="57"/>
        <v>0.15493243093317599</v>
      </c>
      <c r="F98" s="1">
        <f t="shared" si="58"/>
        <v>0.16618663633013159</v>
      </c>
      <c r="G98" s="1">
        <f t="shared" si="59"/>
        <v>0.18208912433646085</v>
      </c>
      <c r="P98">
        <v>500</v>
      </c>
      <c r="Q98">
        <v>750</v>
      </c>
      <c r="R98">
        <v>625</v>
      </c>
      <c r="S98" s="1">
        <f t="shared" si="60"/>
        <v>0.13482657743935822</v>
      </c>
      <c r="T98" s="1">
        <f t="shared" si="48"/>
        <v>0.15493243093317599</v>
      </c>
      <c r="U98" s="1">
        <f t="shared" si="48"/>
        <v>0.16618663633013159</v>
      </c>
      <c r="V98" s="1">
        <f t="shared" si="48"/>
        <v>0.18208912433646085</v>
      </c>
      <c r="X98" s="37" t="s">
        <v>88</v>
      </c>
      <c r="Y98" s="28"/>
      <c r="Z98" s="37"/>
      <c r="AA98" s="28" t="s">
        <v>52</v>
      </c>
      <c r="AB98" s="37"/>
      <c r="AC98" s="28"/>
      <c r="AD98" s="44">
        <f t="shared" si="49"/>
        <v>0.13482657743935822</v>
      </c>
      <c r="AE98" s="45" t="s">
        <v>52</v>
      </c>
      <c r="AF98" s="44">
        <f t="shared" si="50"/>
        <v>0.15493243093317599</v>
      </c>
      <c r="AG98" s="45" t="s">
        <v>52</v>
      </c>
      <c r="AH98" s="44">
        <f t="shared" si="51"/>
        <v>0.16618663633013159</v>
      </c>
      <c r="AI98" s="45" t="s">
        <v>52</v>
      </c>
      <c r="AJ98" s="44">
        <f t="shared" si="52"/>
        <v>0.18208912433646085</v>
      </c>
      <c r="AK98" s="27" t="s">
        <v>51</v>
      </c>
    </row>
    <row r="99" spans="1:37" x14ac:dyDescent="0.25">
      <c r="A99">
        <f t="shared" si="53"/>
        <v>750</v>
      </c>
      <c r="B99">
        <f t="shared" si="54"/>
        <v>1000</v>
      </c>
      <c r="C99">
        <f t="shared" si="55"/>
        <v>875</v>
      </c>
      <c r="D99" s="1">
        <f t="shared" si="56"/>
        <v>0.12401770044820129</v>
      </c>
      <c r="E99" s="1">
        <f t="shared" si="57"/>
        <v>0.14448713023676285</v>
      </c>
      <c r="F99" s="1">
        <f t="shared" si="58"/>
        <v>0.15626345242632134</v>
      </c>
      <c r="G99" s="1">
        <f t="shared" si="59"/>
        <v>0.17221962912793165</v>
      </c>
      <c r="P99">
        <v>750</v>
      </c>
      <c r="Q99">
        <v>1000</v>
      </c>
      <c r="R99">
        <v>875</v>
      </c>
      <c r="S99" s="1">
        <f t="shared" si="60"/>
        <v>0.12401770044820129</v>
      </c>
      <c r="T99" s="1">
        <f t="shared" si="48"/>
        <v>0.14448713023676285</v>
      </c>
      <c r="U99" s="1">
        <f t="shared" si="48"/>
        <v>0.15626345242632134</v>
      </c>
      <c r="V99" s="1">
        <f t="shared" si="48"/>
        <v>0.17221962912793165</v>
      </c>
      <c r="X99" s="37" t="s">
        <v>79</v>
      </c>
      <c r="Y99" s="28"/>
      <c r="Z99" s="37"/>
      <c r="AA99" s="28" t="s">
        <v>52</v>
      </c>
      <c r="AB99" s="37"/>
      <c r="AC99" s="28"/>
      <c r="AD99" s="44">
        <f t="shared" si="49"/>
        <v>0.12401770044820129</v>
      </c>
      <c r="AE99" s="45" t="s">
        <v>52</v>
      </c>
      <c r="AF99" s="44">
        <f t="shared" si="50"/>
        <v>0.14448713023676285</v>
      </c>
      <c r="AG99" s="45" t="s">
        <v>52</v>
      </c>
      <c r="AH99" s="44">
        <f t="shared" si="51"/>
        <v>0.15626345242632134</v>
      </c>
      <c r="AI99" s="45" t="s">
        <v>52</v>
      </c>
      <c r="AJ99" s="44">
        <f t="shared" si="52"/>
        <v>0.17221962912793165</v>
      </c>
      <c r="AK99" s="27" t="s">
        <v>51</v>
      </c>
    </row>
    <row r="100" spans="1:37" x14ac:dyDescent="0.25">
      <c r="A100">
        <f t="shared" si="53"/>
        <v>1000</v>
      </c>
      <c r="B100">
        <f t="shared" si="54"/>
        <v>1250</v>
      </c>
      <c r="C100">
        <f t="shared" si="55"/>
        <v>1125</v>
      </c>
      <c r="D100" s="1">
        <f t="shared" si="56"/>
        <v>0.11151590550868851</v>
      </c>
      <c r="E100" s="1">
        <f t="shared" si="57"/>
        <v>0.13201858404667069</v>
      </c>
      <c r="F100" s="1">
        <f t="shared" si="58"/>
        <v>0.14481867532818832</v>
      </c>
      <c r="G100" s="1">
        <f t="shared" si="59"/>
        <v>0.16187026745572658</v>
      </c>
      <c r="P100">
        <v>1000</v>
      </c>
      <c r="Q100">
        <v>1250</v>
      </c>
      <c r="R100">
        <v>1125</v>
      </c>
      <c r="S100" s="1">
        <f t="shared" si="60"/>
        <v>0.11151590550868851</v>
      </c>
      <c r="T100" s="1">
        <f t="shared" si="48"/>
        <v>0.13201858404667069</v>
      </c>
      <c r="U100" s="1">
        <f t="shared" si="48"/>
        <v>0.14481867532818832</v>
      </c>
      <c r="V100" s="1">
        <f t="shared" si="48"/>
        <v>0.16187026745572658</v>
      </c>
      <c r="X100" s="37" t="s">
        <v>90</v>
      </c>
      <c r="Y100" s="28"/>
      <c r="Z100" s="37"/>
      <c r="AA100" s="28" t="s">
        <v>52</v>
      </c>
      <c r="AB100" s="37"/>
      <c r="AC100" s="28"/>
      <c r="AD100" s="44">
        <f t="shared" si="49"/>
        <v>0.11151590550868851</v>
      </c>
      <c r="AE100" s="45" t="s">
        <v>52</v>
      </c>
      <c r="AF100" s="44">
        <f t="shared" si="50"/>
        <v>0.13201858404667069</v>
      </c>
      <c r="AG100" s="45" t="s">
        <v>52</v>
      </c>
      <c r="AH100" s="44">
        <f t="shared" si="51"/>
        <v>0.14481867532818832</v>
      </c>
      <c r="AI100" s="45" t="s">
        <v>52</v>
      </c>
      <c r="AJ100" s="44">
        <f t="shared" si="52"/>
        <v>0.16187026745572658</v>
      </c>
      <c r="AK100" s="27" t="s">
        <v>51</v>
      </c>
    </row>
    <row r="101" spans="1:37" x14ac:dyDescent="0.25">
      <c r="A101">
        <f t="shared" si="53"/>
        <v>1250</v>
      </c>
      <c r="B101">
        <f t="shared" si="54"/>
        <v>1500</v>
      </c>
      <c r="C101">
        <f t="shared" si="55"/>
        <v>1375</v>
      </c>
      <c r="D101" s="1">
        <f t="shared" si="56"/>
        <v>0.1000745730888757</v>
      </c>
      <c r="E101" s="1">
        <f t="shared" si="57"/>
        <v>0.12059459741517942</v>
      </c>
      <c r="F101" s="1">
        <f t="shared" si="58"/>
        <v>0.13343711616220005</v>
      </c>
      <c r="G101" s="1">
        <f t="shared" si="59"/>
        <v>0.15051436554863426</v>
      </c>
      <c r="P101">
        <v>1250</v>
      </c>
      <c r="Q101">
        <v>1500</v>
      </c>
      <c r="R101">
        <v>1375</v>
      </c>
      <c r="S101" s="1">
        <f t="shared" si="60"/>
        <v>0.1000745730888757</v>
      </c>
      <c r="T101" s="1">
        <f t="shared" si="48"/>
        <v>0.12059459741517942</v>
      </c>
      <c r="U101" s="1">
        <f t="shared" si="48"/>
        <v>0.13343711616220005</v>
      </c>
      <c r="V101" s="1">
        <f t="shared" si="48"/>
        <v>0.15051436554863426</v>
      </c>
      <c r="X101" s="37" t="s">
        <v>91</v>
      </c>
      <c r="Y101" s="28"/>
      <c r="Z101" s="37"/>
      <c r="AA101" s="28" t="s">
        <v>52</v>
      </c>
      <c r="AB101" s="37"/>
      <c r="AC101" s="28"/>
      <c r="AD101" s="44">
        <f t="shared" si="49"/>
        <v>0.1000745730888757</v>
      </c>
      <c r="AE101" s="45" t="s">
        <v>52</v>
      </c>
      <c r="AF101" s="44">
        <f t="shared" si="50"/>
        <v>0.12059459741517942</v>
      </c>
      <c r="AG101" s="45" t="s">
        <v>52</v>
      </c>
      <c r="AH101" s="44">
        <f t="shared" si="51"/>
        <v>0.13343711616220005</v>
      </c>
      <c r="AI101" s="45" t="s">
        <v>52</v>
      </c>
      <c r="AJ101" s="44">
        <f t="shared" si="52"/>
        <v>0.15051436554863426</v>
      </c>
      <c r="AK101" s="27" t="s">
        <v>51</v>
      </c>
    </row>
    <row r="102" spans="1:37" x14ac:dyDescent="0.25">
      <c r="A102">
        <f t="shared" si="53"/>
        <v>1500</v>
      </c>
      <c r="B102">
        <f t="shared" si="54"/>
        <v>1750</v>
      </c>
      <c r="C102">
        <f t="shared" si="55"/>
        <v>1625</v>
      </c>
      <c r="D102" s="1">
        <f t="shared" si="56"/>
        <v>8.9339019634860739E-2</v>
      </c>
      <c r="E102" s="1">
        <f t="shared" si="57"/>
        <v>0.10986929718363453</v>
      </c>
      <c r="F102" s="1">
        <f t="shared" si="58"/>
        <v>0.12273699139129494</v>
      </c>
      <c r="G102" s="1">
        <f t="shared" si="59"/>
        <v>0.13982953181370789</v>
      </c>
      <c r="P102">
        <v>1500</v>
      </c>
      <c r="Q102">
        <v>1750</v>
      </c>
      <c r="R102">
        <v>1625</v>
      </c>
      <c r="S102" s="1">
        <f t="shared" si="60"/>
        <v>8.9339019634860739E-2</v>
      </c>
      <c r="T102" s="1">
        <f t="shared" si="48"/>
        <v>0.10986929718363453</v>
      </c>
      <c r="U102" s="1">
        <f t="shared" si="48"/>
        <v>0.12273699139129494</v>
      </c>
      <c r="V102" s="1">
        <f t="shared" si="48"/>
        <v>0.13982953181370789</v>
      </c>
      <c r="X102" s="37" t="s">
        <v>92</v>
      </c>
      <c r="Y102" s="28"/>
      <c r="Z102" s="37"/>
      <c r="AA102" s="28" t="s">
        <v>52</v>
      </c>
      <c r="AB102" s="37"/>
      <c r="AC102" s="28"/>
      <c r="AD102" s="44">
        <f t="shared" si="49"/>
        <v>8.9339019634860739E-2</v>
      </c>
      <c r="AE102" s="45" t="s">
        <v>52</v>
      </c>
      <c r="AF102" s="44">
        <f t="shared" si="50"/>
        <v>0.10986929718363453</v>
      </c>
      <c r="AG102" s="45" t="s">
        <v>52</v>
      </c>
      <c r="AH102" s="44">
        <f t="shared" si="51"/>
        <v>0.12273699139129494</v>
      </c>
      <c r="AI102" s="45" t="s">
        <v>52</v>
      </c>
      <c r="AJ102" s="44">
        <f t="shared" si="52"/>
        <v>0.13982953181370789</v>
      </c>
      <c r="AK102" s="27" t="s">
        <v>51</v>
      </c>
    </row>
    <row r="103" spans="1:37" x14ac:dyDescent="0.25">
      <c r="A103">
        <f t="shared" si="53"/>
        <v>1750</v>
      </c>
      <c r="B103">
        <f t="shared" si="54"/>
        <v>2000</v>
      </c>
      <c r="C103">
        <f t="shared" si="55"/>
        <v>1875</v>
      </c>
      <c r="D103" s="1">
        <f t="shared" si="56"/>
        <v>7.9107110077686754E-2</v>
      </c>
      <c r="E103" s="1">
        <f t="shared" si="57"/>
        <v>9.9643988501734046E-2</v>
      </c>
      <c r="F103" s="1">
        <f t="shared" si="58"/>
        <v>0.11252792728551538</v>
      </c>
      <c r="G103" s="1">
        <f t="shared" si="59"/>
        <v>0.12963036004055509</v>
      </c>
      <c r="P103">
        <v>1750</v>
      </c>
      <c r="Q103">
        <v>2000</v>
      </c>
      <c r="R103">
        <v>1875</v>
      </c>
      <c r="S103" s="1">
        <f t="shared" si="60"/>
        <v>7.9107110077686754E-2</v>
      </c>
      <c r="T103" s="1">
        <f t="shared" si="48"/>
        <v>9.9643988501734046E-2</v>
      </c>
      <c r="U103" s="1">
        <f t="shared" si="48"/>
        <v>0.11252792728551538</v>
      </c>
      <c r="V103" s="1">
        <f t="shared" si="48"/>
        <v>0.12963036004055509</v>
      </c>
      <c r="X103" s="37" t="s">
        <v>80</v>
      </c>
      <c r="Y103" s="28"/>
      <c r="Z103" s="37"/>
      <c r="AA103" s="28" t="s">
        <v>52</v>
      </c>
      <c r="AB103" s="37"/>
      <c r="AC103" s="28"/>
      <c r="AD103" s="44">
        <f t="shared" si="49"/>
        <v>7.9107110077686754E-2</v>
      </c>
      <c r="AE103" s="45" t="s">
        <v>52</v>
      </c>
      <c r="AF103" s="44">
        <f t="shared" si="50"/>
        <v>9.9643988501734046E-2</v>
      </c>
      <c r="AG103" s="45" t="s">
        <v>52</v>
      </c>
      <c r="AH103" s="44">
        <f t="shared" si="51"/>
        <v>0.11252792728551538</v>
      </c>
      <c r="AI103" s="45" t="s">
        <v>52</v>
      </c>
      <c r="AJ103" s="44">
        <f t="shared" si="52"/>
        <v>0.12963036004055509</v>
      </c>
      <c r="AK103" s="27" t="s">
        <v>51</v>
      </c>
    </row>
    <row r="104" spans="1:37" x14ac:dyDescent="0.25">
      <c r="A104">
        <f t="shared" si="53"/>
        <v>2000</v>
      </c>
      <c r="B104">
        <f t="shared" si="54"/>
        <v>2250</v>
      </c>
      <c r="C104">
        <f t="shared" si="55"/>
        <v>2125</v>
      </c>
      <c r="D104" s="1">
        <f t="shared" si="56"/>
        <v>6.6279684678637069E-2</v>
      </c>
      <c r="E104" s="1">
        <f t="shared" si="57"/>
        <v>8.7904633613992575E-2</v>
      </c>
      <c r="F104" s="1">
        <f t="shared" si="58"/>
        <v>0.10268919184479267</v>
      </c>
      <c r="G104" s="1">
        <f t="shared" si="59"/>
        <v>0.11979842221193718</v>
      </c>
      <c r="P104">
        <v>2000</v>
      </c>
      <c r="Q104">
        <v>2250</v>
      </c>
      <c r="R104">
        <v>2125</v>
      </c>
      <c r="S104" s="1">
        <f t="shared" si="60"/>
        <v>6.6279684678637069E-2</v>
      </c>
      <c r="T104" s="1">
        <f t="shared" si="48"/>
        <v>8.7904633613992575E-2</v>
      </c>
      <c r="U104" s="1">
        <f t="shared" si="48"/>
        <v>0.10268919184479267</v>
      </c>
      <c r="V104" s="1">
        <f t="shared" si="48"/>
        <v>0.11979842221193718</v>
      </c>
      <c r="X104" s="37" t="s">
        <v>81</v>
      </c>
      <c r="Y104" s="28"/>
      <c r="Z104" s="37"/>
      <c r="AA104" s="28" t="s">
        <v>52</v>
      </c>
      <c r="AB104" s="37"/>
      <c r="AC104" s="28"/>
      <c r="AD104" s="44">
        <f t="shared" si="49"/>
        <v>6.6279684678637069E-2</v>
      </c>
      <c r="AE104" s="45" t="s">
        <v>52</v>
      </c>
      <c r="AF104" s="44">
        <f t="shared" si="50"/>
        <v>8.7904633613992575E-2</v>
      </c>
      <c r="AG104" s="45" t="s">
        <v>52</v>
      </c>
      <c r="AH104" s="44">
        <f t="shared" si="51"/>
        <v>0.10268919184479267</v>
      </c>
      <c r="AI104" s="45" t="s">
        <v>52</v>
      </c>
      <c r="AJ104" s="44">
        <f t="shared" si="52"/>
        <v>0.11979842221193718</v>
      </c>
      <c r="AK104" s="27" t="s">
        <v>51</v>
      </c>
    </row>
    <row r="105" spans="1:37" x14ac:dyDescent="0.25">
      <c r="A105">
        <f t="shared" si="53"/>
        <v>2250</v>
      </c>
      <c r="B105">
        <f t="shared" si="54"/>
        <v>2500</v>
      </c>
      <c r="C105">
        <f t="shared" si="55"/>
        <v>2375</v>
      </c>
      <c r="D105" s="1">
        <f t="shared" si="56"/>
        <v>5.1282188917365766E-2</v>
      </c>
      <c r="E105" s="1">
        <f t="shared" si="57"/>
        <v>7.2915341872587316E-2</v>
      </c>
      <c r="F105" s="1">
        <f t="shared" si="58"/>
        <v>9.0209872093954702E-2</v>
      </c>
      <c r="G105" s="1">
        <f t="shared" si="59"/>
        <v>0.11025367270827484</v>
      </c>
      <c r="P105">
        <v>2250</v>
      </c>
      <c r="Q105">
        <v>2500</v>
      </c>
      <c r="R105">
        <v>2375</v>
      </c>
      <c r="S105" s="1">
        <f t="shared" si="60"/>
        <v>5.1282188917365766E-2</v>
      </c>
      <c r="T105" s="1">
        <f t="shared" si="48"/>
        <v>7.2915341872587316E-2</v>
      </c>
      <c r="U105" s="1">
        <f t="shared" si="48"/>
        <v>9.0209872093954702E-2</v>
      </c>
      <c r="V105" s="1">
        <f t="shared" si="48"/>
        <v>0.11025367270827484</v>
      </c>
      <c r="X105" s="37" t="s">
        <v>82</v>
      </c>
      <c r="Y105" s="28"/>
      <c r="Z105" s="37"/>
      <c r="AA105" s="28" t="s">
        <v>52</v>
      </c>
      <c r="AB105" s="37"/>
      <c r="AC105" s="28"/>
      <c r="AD105" s="44">
        <f t="shared" si="49"/>
        <v>5.1282188917365766E-2</v>
      </c>
      <c r="AE105" s="45" t="s">
        <v>52</v>
      </c>
      <c r="AF105" s="44">
        <f t="shared" si="50"/>
        <v>7.2915341872587316E-2</v>
      </c>
      <c r="AG105" s="45" t="s">
        <v>52</v>
      </c>
      <c r="AH105" s="44">
        <f t="shared" si="51"/>
        <v>9.0209872093954702E-2</v>
      </c>
      <c r="AI105" s="45" t="s">
        <v>52</v>
      </c>
      <c r="AJ105" s="44">
        <f t="shared" si="52"/>
        <v>0.11025367270827484</v>
      </c>
      <c r="AK105" s="27" t="s">
        <v>51</v>
      </c>
    </row>
    <row r="106" spans="1:37" x14ac:dyDescent="0.25">
      <c r="A106">
        <f t="shared" si="53"/>
        <v>2500</v>
      </c>
      <c r="B106">
        <f t="shared" si="54"/>
        <v>2750</v>
      </c>
      <c r="C106">
        <f t="shared" si="55"/>
        <v>2625</v>
      </c>
      <c r="D106" s="1">
        <f t="shared" si="56"/>
        <v>3.6877818973983484E-2</v>
      </c>
      <c r="E106" s="1">
        <f t="shared" si="57"/>
        <v>5.8517085221622731E-2</v>
      </c>
      <c r="F106" s="1">
        <f t="shared" si="58"/>
        <v>7.582670785888726E-2</v>
      </c>
      <c r="G106" s="1">
        <f t="shared" si="59"/>
        <v>9.6251974695478831E-2</v>
      </c>
      <c r="P106">
        <v>2500</v>
      </c>
      <c r="Q106">
        <v>2750</v>
      </c>
      <c r="R106">
        <v>2625</v>
      </c>
      <c r="S106" s="1">
        <f t="shared" si="60"/>
        <v>3.6877818973983484E-2</v>
      </c>
      <c r="T106" s="1">
        <f t="shared" si="48"/>
        <v>5.8517085221622731E-2</v>
      </c>
      <c r="U106" s="1">
        <f t="shared" si="48"/>
        <v>7.582670785888726E-2</v>
      </c>
      <c r="V106" s="1">
        <f t="shared" si="48"/>
        <v>9.6251974695478831E-2</v>
      </c>
      <c r="X106" s="37" t="s">
        <v>83</v>
      </c>
      <c r="Y106" s="28"/>
      <c r="Z106" s="37"/>
      <c r="AA106" s="28" t="s">
        <v>52</v>
      </c>
      <c r="AB106" s="37"/>
      <c r="AC106" s="28"/>
      <c r="AD106" s="44">
        <f t="shared" si="49"/>
        <v>3.6877818973983484E-2</v>
      </c>
      <c r="AE106" s="45" t="s">
        <v>52</v>
      </c>
      <c r="AF106" s="44">
        <f t="shared" si="50"/>
        <v>5.8517085221622731E-2</v>
      </c>
      <c r="AG106" s="45" t="s">
        <v>52</v>
      </c>
      <c r="AH106" s="44">
        <f t="shared" si="51"/>
        <v>7.582670785888726E-2</v>
      </c>
      <c r="AI106" s="45" t="s">
        <v>52</v>
      </c>
      <c r="AJ106" s="44">
        <f t="shared" si="52"/>
        <v>9.6251974695478831E-2</v>
      </c>
      <c r="AK106" s="27" t="s">
        <v>51</v>
      </c>
    </row>
    <row r="107" spans="1:37" x14ac:dyDescent="0.25">
      <c r="A107">
        <f t="shared" si="53"/>
        <v>2750</v>
      </c>
      <c r="B107">
        <f t="shared" si="54"/>
        <v>3000</v>
      </c>
      <c r="C107">
        <f t="shared" si="55"/>
        <v>2875</v>
      </c>
      <c r="D107" s="1">
        <f t="shared" si="56"/>
        <v>2.29586394966678E-2</v>
      </c>
      <c r="E107" s="1">
        <f t="shared" si="57"/>
        <v>4.4602599059047093E-2</v>
      </c>
      <c r="F107" s="1">
        <f t="shared" si="58"/>
        <v>6.1923814532512549E-2</v>
      </c>
      <c r="G107" s="1">
        <f t="shared" si="59"/>
        <v>8.2356170875691664E-2</v>
      </c>
      <c r="P107">
        <v>2750</v>
      </c>
      <c r="Q107">
        <v>3000</v>
      </c>
      <c r="R107">
        <v>2875</v>
      </c>
      <c r="S107" s="1">
        <f t="shared" si="60"/>
        <v>2.29586394966678E-2</v>
      </c>
      <c r="T107" s="1">
        <f t="shared" si="48"/>
        <v>4.4602599059047093E-2</v>
      </c>
      <c r="U107" s="1">
        <f t="shared" si="48"/>
        <v>6.1923814532512549E-2</v>
      </c>
      <c r="V107" s="1">
        <f t="shared" si="48"/>
        <v>8.2356170875691664E-2</v>
      </c>
      <c r="X107" s="37" t="s">
        <v>84</v>
      </c>
      <c r="Y107" s="28"/>
      <c r="Z107" s="37"/>
      <c r="AA107" s="28" t="s">
        <v>52</v>
      </c>
      <c r="AB107" s="37"/>
      <c r="AC107" s="28"/>
      <c r="AD107" s="44">
        <f t="shared" si="49"/>
        <v>2.29586394966678E-2</v>
      </c>
      <c r="AE107" s="45" t="s">
        <v>52</v>
      </c>
      <c r="AF107" s="44">
        <f t="shared" si="50"/>
        <v>4.4602599059047093E-2</v>
      </c>
      <c r="AG107" s="45" t="s">
        <v>52</v>
      </c>
      <c r="AH107" s="44">
        <f t="shared" ref="AH107:AH115" si="61">U107</f>
        <v>6.1923814532512549E-2</v>
      </c>
      <c r="AI107" s="45" t="s">
        <v>52</v>
      </c>
      <c r="AJ107" s="44">
        <f t="shared" ref="AJ107:AJ118" si="62">V107</f>
        <v>8.2356170875691664E-2</v>
      </c>
      <c r="AK107" s="27" t="s">
        <v>51</v>
      </c>
    </row>
    <row r="108" spans="1:37" x14ac:dyDescent="0.25">
      <c r="A108">
        <f t="shared" si="53"/>
        <v>3000</v>
      </c>
      <c r="B108">
        <f t="shared" si="54"/>
        <v>3250</v>
      </c>
      <c r="C108">
        <f t="shared" si="55"/>
        <v>3125</v>
      </c>
      <c r="D108" s="1">
        <f t="shared" si="56"/>
        <v>1.6500000000000001E-2</v>
      </c>
      <c r="E108" s="1">
        <f t="shared" si="57"/>
        <v>3.6331690140845072E-2</v>
      </c>
      <c r="F108" s="1">
        <f t="shared" si="58"/>
        <v>4.8421719793633335E-2</v>
      </c>
      <c r="G108" s="1">
        <f t="shared" si="59"/>
        <v>6.8859658865707024E-2</v>
      </c>
      <c r="P108">
        <v>3000</v>
      </c>
      <c r="Q108">
        <v>3250</v>
      </c>
      <c r="R108">
        <v>3125</v>
      </c>
      <c r="S108" s="1">
        <f t="shared" si="60"/>
        <v>1.6500000000000001E-2</v>
      </c>
      <c r="T108" s="1">
        <f t="shared" si="48"/>
        <v>3.6331690140845072E-2</v>
      </c>
      <c r="U108" s="1">
        <f t="shared" si="48"/>
        <v>4.8421719793633335E-2</v>
      </c>
      <c r="V108" s="1">
        <f t="shared" si="48"/>
        <v>6.8859658865707024E-2</v>
      </c>
      <c r="X108" s="37" t="s">
        <v>85</v>
      </c>
      <c r="Y108" s="28"/>
      <c r="Z108" s="37"/>
      <c r="AA108" s="28" t="s">
        <v>52</v>
      </c>
      <c r="AB108" s="37"/>
      <c r="AC108" s="28"/>
      <c r="AD108" s="44">
        <f t="shared" si="49"/>
        <v>1.6500000000000001E-2</v>
      </c>
      <c r="AE108" s="45" t="s">
        <v>52</v>
      </c>
      <c r="AF108" s="44">
        <f t="shared" si="50"/>
        <v>3.6331690140845072E-2</v>
      </c>
      <c r="AG108" s="45" t="s">
        <v>52</v>
      </c>
      <c r="AH108" s="44">
        <f t="shared" si="61"/>
        <v>4.8421719793633335E-2</v>
      </c>
      <c r="AI108" s="45" t="s">
        <v>52</v>
      </c>
      <c r="AJ108" s="44">
        <f t="shared" si="62"/>
        <v>6.8859658865707024E-2</v>
      </c>
      <c r="AK108" s="27" t="s">
        <v>51</v>
      </c>
    </row>
    <row r="109" spans="1:37" x14ac:dyDescent="0.25">
      <c r="A109">
        <f t="shared" si="53"/>
        <v>3250</v>
      </c>
      <c r="B109">
        <f t="shared" si="54"/>
        <v>3500</v>
      </c>
      <c r="C109">
        <f t="shared" si="55"/>
        <v>3375</v>
      </c>
      <c r="D109" s="1">
        <f t="shared" si="56"/>
        <v>1.0500000000000002E-2</v>
      </c>
      <c r="E109" s="1">
        <f t="shared" si="57"/>
        <v>3.0331690140845073E-2</v>
      </c>
      <c r="F109" s="1">
        <f t="shared" si="58"/>
        <v>4.0358450704225363E-2</v>
      </c>
      <c r="G109" s="1">
        <f t="shared" si="59"/>
        <v>5.5701564370494352E-2</v>
      </c>
      <c r="P109">
        <v>3250</v>
      </c>
      <c r="Q109">
        <v>3500</v>
      </c>
      <c r="R109">
        <v>3375</v>
      </c>
      <c r="S109" s="1">
        <f t="shared" si="60"/>
        <v>1.0500000000000002E-2</v>
      </c>
      <c r="T109" s="1">
        <f t="shared" si="48"/>
        <v>3.0331690140845073E-2</v>
      </c>
      <c r="U109" s="1">
        <f t="shared" si="48"/>
        <v>4.0358450704225363E-2</v>
      </c>
      <c r="V109" s="1">
        <f t="shared" si="48"/>
        <v>5.5701564370494352E-2</v>
      </c>
      <c r="X109" s="37" t="s">
        <v>86</v>
      </c>
      <c r="Y109" s="28"/>
      <c r="Z109" s="37"/>
      <c r="AA109" s="28" t="s">
        <v>52</v>
      </c>
      <c r="AB109" s="37"/>
      <c r="AC109" s="28"/>
      <c r="AD109" s="44">
        <f t="shared" si="49"/>
        <v>1.0500000000000002E-2</v>
      </c>
      <c r="AE109" s="45" t="s">
        <v>52</v>
      </c>
      <c r="AF109" s="44">
        <f t="shared" si="50"/>
        <v>3.0331690140845073E-2</v>
      </c>
      <c r="AG109" s="45" t="s">
        <v>52</v>
      </c>
      <c r="AH109" s="44">
        <f t="shared" si="61"/>
        <v>4.0358450704225363E-2</v>
      </c>
      <c r="AI109" s="45" t="s">
        <v>52</v>
      </c>
      <c r="AJ109" s="44">
        <f t="shared" si="62"/>
        <v>5.5701564370494352E-2</v>
      </c>
      <c r="AK109" s="27" t="s">
        <v>51</v>
      </c>
    </row>
    <row r="110" spans="1:37" x14ac:dyDescent="0.25">
      <c r="A110">
        <f t="shared" si="53"/>
        <v>3500</v>
      </c>
      <c r="B110">
        <f t="shared" si="54"/>
        <v>3750</v>
      </c>
      <c r="C110">
        <f t="shared" si="55"/>
        <v>3625</v>
      </c>
      <c r="D110" s="1">
        <f t="shared" si="56"/>
        <v>4.500000000000004E-3</v>
      </c>
      <c r="E110" s="1">
        <f t="shared" si="57"/>
        <v>2.4331690140845075E-2</v>
      </c>
      <c r="F110" s="1">
        <f t="shared" si="58"/>
        <v>3.4358450704225364E-2</v>
      </c>
      <c r="G110" s="1">
        <f t="shared" si="59"/>
        <v>4.9309859154929581E-2</v>
      </c>
      <c r="P110">
        <v>3500</v>
      </c>
      <c r="Q110">
        <v>3750</v>
      </c>
      <c r="R110">
        <v>3625</v>
      </c>
      <c r="S110" s="1">
        <f t="shared" si="60"/>
        <v>4.500000000000004E-3</v>
      </c>
      <c r="T110" s="1">
        <f t="shared" si="48"/>
        <v>2.4331690140845075E-2</v>
      </c>
      <c r="U110" s="1">
        <f t="shared" si="48"/>
        <v>3.4358450704225364E-2</v>
      </c>
      <c r="V110" s="1">
        <f t="shared" si="48"/>
        <v>4.9309859154929581E-2</v>
      </c>
      <c r="X110" s="37" t="s">
        <v>87</v>
      </c>
      <c r="Y110" s="28"/>
      <c r="Z110" s="37"/>
      <c r="AA110" s="28" t="s">
        <v>52</v>
      </c>
      <c r="AB110" s="37"/>
      <c r="AC110" s="28"/>
      <c r="AD110" s="44">
        <f t="shared" si="49"/>
        <v>4.500000000000004E-3</v>
      </c>
      <c r="AE110" s="45" t="s">
        <v>52</v>
      </c>
      <c r="AF110" s="44">
        <f t="shared" si="50"/>
        <v>2.4331690140845075E-2</v>
      </c>
      <c r="AG110" s="45" t="s">
        <v>52</v>
      </c>
      <c r="AH110" s="44">
        <f t="shared" si="61"/>
        <v>3.4358450704225364E-2</v>
      </c>
      <c r="AI110" s="45" t="s">
        <v>52</v>
      </c>
      <c r="AJ110" s="44">
        <f t="shared" si="62"/>
        <v>4.9309859154929581E-2</v>
      </c>
      <c r="AK110" s="27" t="s">
        <v>51</v>
      </c>
    </row>
    <row r="111" spans="1:37" x14ac:dyDescent="0.25">
      <c r="A111">
        <f t="shared" si="53"/>
        <v>3750</v>
      </c>
      <c r="B111">
        <f t="shared" si="54"/>
        <v>4000</v>
      </c>
      <c r="C111">
        <f t="shared" si="55"/>
        <v>3875</v>
      </c>
      <c r="D111" s="1">
        <f t="shared" si="56"/>
        <v>0</v>
      </c>
      <c r="E111" s="1">
        <f t="shared" si="57"/>
        <v>1.8331690140845076E-2</v>
      </c>
      <c r="F111" s="1">
        <f t="shared" si="58"/>
        <v>2.8358450704225366E-2</v>
      </c>
      <c r="G111" s="1">
        <f t="shared" si="59"/>
        <v>4.3309859154929582E-2</v>
      </c>
      <c r="P111">
        <v>3750</v>
      </c>
      <c r="Q111">
        <v>4000</v>
      </c>
      <c r="R111">
        <v>3875</v>
      </c>
      <c r="S111" s="1">
        <f t="shared" si="60"/>
        <v>0</v>
      </c>
      <c r="T111" s="1">
        <f t="shared" si="48"/>
        <v>1.8331690140845076E-2</v>
      </c>
      <c r="U111" s="1">
        <f t="shared" si="48"/>
        <v>2.8358450704225366E-2</v>
      </c>
      <c r="V111" s="1">
        <f t="shared" si="48"/>
        <v>4.3309859154929582E-2</v>
      </c>
      <c r="X111" s="37" t="s">
        <v>96</v>
      </c>
      <c r="AA111" s="28" t="s">
        <v>52</v>
      </c>
      <c r="AD111" s="44"/>
      <c r="AE111" s="45" t="s">
        <v>52</v>
      </c>
      <c r="AF111" s="44">
        <f t="shared" si="50"/>
        <v>1.8331690140845076E-2</v>
      </c>
      <c r="AG111" s="45" t="s">
        <v>52</v>
      </c>
      <c r="AH111" s="44">
        <f t="shared" si="61"/>
        <v>2.8358450704225366E-2</v>
      </c>
      <c r="AI111" s="45" t="s">
        <v>52</v>
      </c>
      <c r="AJ111" s="44">
        <f t="shared" si="62"/>
        <v>4.3309859154929582E-2</v>
      </c>
      <c r="AK111" s="27" t="s">
        <v>51</v>
      </c>
    </row>
    <row r="112" spans="1:37" x14ac:dyDescent="0.25">
      <c r="A112">
        <f t="shared" si="53"/>
        <v>4000</v>
      </c>
      <c r="B112">
        <f t="shared" si="54"/>
        <v>4250</v>
      </c>
      <c r="C112">
        <f t="shared" si="55"/>
        <v>4125</v>
      </c>
      <c r="D112" s="1">
        <f t="shared" si="56"/>
        <v>0</v>
      </c>
      <c r="E112" s="1">
        <f t="shared" si="57"/>
        <v>1.2331690140845071E-2</v>
      </c>
      <c r="F112" s="1">
        <f t="shared" si="58"/>
        <v>2.2358450704225361E-2</v>
      </c>
      <c r="G112" s="1">
        <f t="shared" si="59"/>
        <v>3.7309859154929577E-2</v>
      </c>
      <c r="P112">
        <v>4000</v>
      </c>
      <c r="Q112">
        <v>4250</v>
      </c>
      <c r="R112">
        <v>4125</v>
      </c>
      <c r="S112" s="1">
        <f t="shared" si="60"/>
        <v>0</v>
      </c>
      <c r="T112" s="1">
        <f t="shared" ref="T112:T118" si="63">E112</f>
        <v>1.2331690140845071E-2</v>
      </c>
      <c r="U112" s="1">
        <f t="shared" ref="U112:U118" si="64">F112</f>
        <v>2.2358450704225361E-2</v>
      </c>
      <c r="V112" s="1">
        <f t="shared" ref="V112:V118" si="65">G112</f>
        <v>3.7309859154929577E-2</v>
      </c>
      <c r="X112" s="37" t="s">
        <v>97</v>
      </c>
      <c r="AA112" s="28" t="s">
        <v>52</v>
      </c>
      <c r="AD112" s="44"/>
      <c r="AE112" s="45" t="s">
        <v>52</v>
      </c>
      <c r="AF112" s="44">
        <f t="shared" si="50"/>
        <v>1.2331690140845071E-2</v>
      </c>
      <c r="AG112" s="45" t="s">
        <v>52</v>
      </c>
      <c r="AH112" s="44">
        <f t="shared" si="61"/>
        <v>2.2358450704225361E-2</v>
      </c>
      <c r="AI112" s="45" t="s">
        <v>52</v>
      </c>
      <c r="AJ112" s="44">
        <f t="shared" si="62"/>
        <v>3.7309859154929577E-2</v>
      </c>
      <c r="AK112" s="27" t="s">
        <v>51</v>
      </c>
    </row>
    <row r="113" spans="1:38" x14ac:dyDescent="0.25">
      <c r="A113">
        <f t="shared" si="53"/>
        <v>4250</v>
      </c>
      <c r="B113">
        <f t="shared" si="54"/>
        <v>4500</v>
      </c>
      <c r="C113">
        <f t="shared" si="55"/>
        <v>4375</v>
      </c>
      <c r="D113" s="1">
        <f t="shared" si="56"/>
        <v>0</v>
      </c>
      <c r="E113" s="1">
        <f t="shared" si="57"/>
        <v>6.3316901408450726E-3</v>
      </c>
      <c r="F113" s="1">
        <f t="shared" si="58"/>
        <v>1.6358450704225362E-2</v>
      </c>
      <c r="G113" s="1">
        <f t="shared" si="59"/>
        <v>3.1309859154929578E-2</v>
      </c>
      <c r="P113">
        <v>4250</v>
      </c>
      <c r="Q113">
        <v>4500</v>
      </c>
      <c r="R113">
        <v>4375</v>
      </c>
      <c r="S113" s="1">
        <f t="shared" si="60"/>
        <v>0</v>
      </c>
      <c r="T113" s="1">
        <f t="shared" si="63"/>
        <v>6.3316901408450726E-3</v>
      </c>
      <c r="U113" s="1">
        <f t="shared" si="64"/>
        <v>1.6358450704225362E-2</v>
      </c>
      <c r="V113" s="1">
        <f t="shared" si="65"/>
        <v>3.1309859154929578E-2</v>
      </c>
      <c r="X113" s="37" t="s">
        <v>98</v>
      </c>
      <c r="AA113" s="28" t="s">
        <v>52</v>
      </c>
      <c r="AD113" s="44"/>
      <c r="AE113" s="45" t="s">
        <v>52</v>
      </c>
      <c r="AF113" s="44">
        <f t="shared" si="50"/>
        <v>6.3316901408450726E-3</v>
      </c>
      <c r="AG113" s="45" t="s">
        <v>52</v>
      </c>
      <c r="AH113" s="44">
        <f t="shared" si="61"/>
        <v>1.6358450704225362E-2</v>
      </c>
      <c r="AI113" s="45" t="s">
        <v>52</v>
      </c>
      <c r="AJ113" s="44">
        <f t="shared" si="62"/>
        <v>3.1309859154929578E-2</v>
      </c>
      <c r="AK113" s="27" t="s">
        <v>51</v>
      </c>
    </row>
    <row r="114" spans="1:38" x14ac:dyDescent="0.25">
      <c r="A114">
        <f t="shared" si="53"/>
        <v>4500</v>
      </c>
      <c r="B114">
        <f t="shared" si="54"/>
        <v>4750</v>
      </c>
      <c r="C114">
        <f t="shared" si="55"/>
        <v>4625</v>
      </c>
      <c r="D114" s="1">
        <f t="shared" si="56"/>
        <v>0</v>
      </c>
      <c r="E114" s="1">
        <f t="shared" si="57"/>
        <v>3.3169014084507425E-4</v>
      </c>
      <c r="F114" s="1">
        <f t="shared" si="58"/>
        <v>1.0358450704225364E-2</v>
      </c>
      <c r="G114" s="1">
        <f t="shared" si="59"/>
        <v>2.530985915492958E-2</v>
      </c>
      <c r="P114">
        <v>4500</v>
      </c>
      <c r="Q114">
        <v>4750</v>
      </c>
      <c r="R114">
        <v>4625</v>
      </c>
      <c r="S114" s="1">
        <f t="shared" si="60"/>
        <v>0</v>
      </c>
      <c r="T114" s="1">
        <f t="shared" si="63"/>
        <v>3.3169014084507425E-4</v>
      </c>
      <c r="U114" s="1">
        <f t="shared" si="64"/>
        <v>1.0358450704225364E-2</v>
      </c>
      <c r="V114" s="1">
        <f t="shared" si="65"/>
        <v>2.530985915492958E-2</v>
      </c>
      <c r="X114" s="37" t="s">
        <v>100</v>
      </c>
      <c r="AA114" s="28" t="s">
        <v>52</v>
      </c>
      <c r="AD114" s="44"/>
      <c r="AE114" s="45" t="s">
        <v>52</v>
      </c>
      <c r="AF114" s="44">
        <f t="shared" si="50"/>
        <v>3.3169014084507425E-4</v>
      </c>
      <c r="AG114" s="45" t="s">
        <v>52</v>
      </c>
      <c r="AH114" s="44">
        <f t="shared" si="61"/>
        <v>1.0358450704225364E-2</v>
      </c>
      <c r="AI114" s="45" t="s">
        <v>52</v>
      </c>
      <c r="AJ114" s="44">
        <f t="shared" si="62"/>
        <v>2.530985915492958E-2</v>
      </c>
      <c r="AK114" s="27" t="s">
        <v>51</v>
      </c>
    </row>
    <row r="115" spans="1:38" x14ac:dyDescent="0.25">
      <c r="A115">
        <f t="shared" si="53"/>
        <v>4750</v>
      </c>
      <c r="B115">
        <f t="shared" si="54"/>
        <v>5000</v>
      </c>
      <c r="C115">
        <f t="shared" si="55"/>
        <v>4875</v>
      </c>
      <c r="D115" s="1">
        <f t="shared" si="56"/>
        <v>0</v>
      </c>
      <c r="E115" s="1">
        <f t="shared" si="57"/>
        <v>0</v>
      </c>
      <c r="F115" s="1">
        <f t="shared" si="58"/>
        <v>4.3584507042253653E-3</v>
      </c>
      <c r="G115" s="1">
        <f t="shared" si="59"/>
        <v>1.9309859154929582E-2</v>
      </c>
      <c r="P115">
        <v>4750</v>
      </c>
      <c r="Q115">
        <v>5000</v>
      </c>
      <c r="R115">
        <v>4875</v>
      </c>
      <c r="S115" s="1">
        <f t="shared" si="60"/>
        <v>0</v>
      </c>
      <c r="T115" s="1">
        <f t="shared" si="63"/>
        <v>0</v>
      </c>
      <c r="U115" s="1">
        <f t="shared" si="64"/>
        <v>4.3584507042253653E-3</v>
      </c>
      <c r="V115" s="1">
        <f t="shared" si="65"/>
        <v>1.9309859154929582E-2</v>
      </c>
      <c r="X115" s="37" t="s">
        <v>99</v>
      </c>
      <c r="AA115" s="28" t="s">
        <v>52</v>
      </c>
      <c r="AD115" s="44"/>
      <c r="AE115" s="45" t="s">
        <v>52</v>
      </c>
      <c r="AF115" s="44"/>
      <c r="AG115" s="45" t="s">
        <v>52</v>
      </c>
      <c r="AH115" s="44">
        <f t="shared" si="61"/>
        <v>4.3584507042253653E-3</v>
      </c>
      <c r="AI115" s="45" t="s">
        <v>52</v>
      </c>
      <c r="AJ115" s="44">
        <f t="shared" si="62"/>
        <v>1.9309859154929582E-2</v>
      </c>
      <c r="AK115" s="27" t="s">
        <v>51</v>
      </c>
    </row>
    <row r="116" spans="1:38" x14ac:dyDescent="0.25">
      <c r="A116">
        <f t="shared" si="53"/>
        <v>5000</v>
      </c>
      <c r="B116">
        <f t="shared" si="54"/>
        <v>5250</v>
      </c>
      <c r="C116">
        <f t="shared" si="55"/>
        <v>5125</v>
      </c>
      <c r="D116" s="1">
        <f t="shared" si="56"/>
        <v>0</v>
      </c>
      <c r="E116" s="1">
        <f t="shared" si="57"/>
        <v>0</v>
      </c>
      <c r="F116" s="1">
        <f t="shared" si="58"/>
        <v>0</v>
      </c>
      <c r="G116" s="1">
        <f t="shared" si="59"/>
        <v>1.3309859154929576E-2</v>
      </c>
      <c r="P116">
        <v>5000</v>
      </c>
      <c r="Q116">
        <v>5250</v>
      </c>
      <c r="R116">
        <v>5125</v>
      </c>
      <c r="S116" s="1">
        <f t="shared" si="60"/>
        <v>0</v>
      </c>
      <c r="T116" s="1">
        <f t="shared" si="63"/>
        <v>0</v>
      </c>
      <c r="U116" s="1">
        <f t="shared" si="64"/>
        <v>0</v>
      </c>
      <c r="V116" s="1">
        <f t="shared" si="65"/>
        <v>1.3309859154929576E-2</v>
      </c>
      <c r="X116" s="37" t="s">
        <v>101</v>
      </c>
      <c r="AA116" s="28" t="s">
        <v>52</v>
      </c>
      <c r="AD116" s="44"/>
      <c r="AE116" s="45" t="s">
        <v>52</v>
      </c>
      <c r="AF116" s="44"/>
      <c r="AG116" s="45" t="s">
        <v>52</v>
      </c>
      <c r="AH116" s="44"/>
      <c r="AI116" s="45" t="s">
        <v>52</v>
      </c>
      <c r="AJ116" s="44">
        <f t="shared" si="62"/>
        <v>1.3309859154929576E-2</v>
      </c>
      <c r="AK116" s="27" t="s">
        <v>51</v>
      </c>
    </row>
    <row r="117" spans="1:38" x14ac:dyDescent="0.25">
      <c r="A117">
        <f t="shared" si="53"/>
        <v>5250</v>
      </c>
      <c r="B117">
        <f t="shared" si="54"/>
        <v>5500</v>
      </c>
      <c r="C117">
        <f t="shared" si="55"/>
        <v>5375</v>
      </c>
      <c r="D117" s="1">
        <f t="shared" si="56"/>
        <v>0</v>
      </c>
      <c r="E117" s="1">
        <f t="shared" si="57"/>
        <v>0</v>
      </c>
      <c r="F117" s="1">
        <f t="shared" si="58"/>
        <v>0</v>
      </c>
      <c r="G117" s="1">
        <f t="shared" si="59"/>
        <v>7.3098591549295849E-3</v>
      </c>
      <c r="P117">
        <v>5250</v>
      </c>
      <c r="Q117">
        <v>5500</v>
      </c>
      <c r="R117">
        <v>5375</v>
      </c>
      <c r="S117" s="1">
        <f t="shared" si="60"/>
        <v>0</v>
      </c>
      <c r="T117" s="1">
        <f t="shared" si="63"/>
        <v>0</v>
      </c>
      <c r="U117" s="1">
        <f t="shared" si="64"/>
        <v>0</v>
      </c>
      <c r="V117" s="1">
        <f t="shared" si="65"/>
        <v>7.3098591549295849E-3</v>
      </c>
      <c r="X117" s="37" t="s">
        <v>102</v>
      </c>
      <c r="AA117" s="28" t="s">
        <v>52</v>
      </c>
      <c r="AD117" s="44"/>
      <c r="AE117" s="45" t="s">
        <v>52</v>
      </c>
      <c r="AF117" s="44"/>
      <c r="AG117" s="45" t="s">
        <v>52</v>
      </c>
      <c r="AH117" s="44"/>
      <c r="AI117" s="45" t="s">
        <v>52</v>
      </c>
      <c r="AJ117" s="44">
        <f t="shared" si="62"/>
        <v>7.3098591549295849E-3</v>
      </c>
      <c r="AK117" s="27" t="s">
        <v>51</v>
      </c>
    </row>
    <row r="118" spans="1:38" x14ac:dyDescent="0.25">
      <c r="A118">
        <f t="shared" si="53"/>
        <v>5500</v>
      </c>
      <c r="B118">
        <f t="shared" si="54"/>
        <v>5750</v>
      </c>
      <c r="C118">
        <f t="shared" si="55"/>
        <v>5625</v>
      </c>
      <c r="D118" s="1">
        <f t="shared" si="56"/>
        <v>0</v>
      </c>
      <c r="E118" s="1">
        <f t="shared" si="57"/>
        <v>0</v>
      </c>
      <c r="F118" s="1">
        <f t="shared" si="58"/>
        <v>0</v>
      </c>
      <c r="G118" s="1">
        <f t="shared" si="59"/>
        <v>1.3098591549295796E-3</v>
      </c>
      <c r="P118">
        <v>5500</v>
      </c>
      <c r="Q118">
        <v>5750</v>
      </c>
      <c r="R118">
        <v>5625</v>
      </c>
      <c r="S118" s="1">
        <f t="shared" si="60"/>
        <v>0</v>
      </c>
      <c r="T118" s="1">
        <f t="shared" si="63"/>
        <v>0</v>
      </c>
      <c r="U118" s="1">
        <f t="shared" si="64"/>
        <v>0</v>
      </c>
      <c r="V118" s="1">
        <f t="shared" si="65"/>
        <v>1.3098591549295796E-3</v>
      </c>
      <c r="X118" s="37" t="s">
        <v>103</v>
      </c>
      <c r="AA118" s="28" t="s">
        <v>52</v>
      </c>
      <c r="AD118" s="44"/>
      <c r="AE118" s="45" t="s">
        <v>52</v>
      </c>
      <c r="AF118" s="44"/>
      <c r="AG118" s="45" t="s">
        <v>52</v>
      </c>
      <c r="AH118" s="44"/>
      <c r="AI118" s="45" t="s">
        <v>52</v>
      </c>
      <c r="AJ118" s="44">
        <f t="shared" si="62"/>
        <v>1.3098591549295796E-3</v>
      </c>
      <c r="AK118" s="27" t="s">
        <v>51</v>
      </c>
      <c r="AL118" t="s">
        <v>54</v>
      </c>
    </row>
    <row r="119" spans="1:38" x14ac:dyDescent="0.25">
      <c r="A119">
        <f t="shared" si="53"/>
        <v>5750</v>
      </c>
      <c r="B119">
        <f t="shared" si="54"/>
        <v>6000</v>
      </c>
      <c r="C119">
        <f t="shared" si="55"/>
        <v>5875</v>
      </c>
      <c r="D119" s="1">
        <f t="shared" si="56"/>
        <v>0</v>
      </c>
      <c r="E119" s="1">
        <f t="shared" si="57"/>
        <v>0</v>
      </c>
      <c r="F119" s="1">
        <f t="shared" si="58"/>
        <v>0</v>
      </c>
      <c r="G119" s="1">
        <f t="shared" si="59"/>
        <v>0</v>
      </c>
      <c r="S119" s="1">
        <f>AVERAGE(S97:S105)</f>
        <v>0.10034144886882673</v>
      </c>
      <c r="T119" s="1">
        <f t="shared" ref="T119:V119" si="66">AVERAGE(T97:T105)</f>
        <v>0.1209968582909387</v>
      </c>
      <c r="U119" s="1">
        <f t="shared" si="66"/>
        <v>0.13404815892693842</v>
      </c>
      <c r="V119" s="1">
        <f t="shared" si="66"/>
        <v>0.15105623647171609</v>
      </c>
      <c r="X119" t="s">
        <v>107</v>
      </c>
      <c r="AA119" s="28" t="s">
        <v>52</v>
      </c>
      <c r="AD119" s="44">
        <f>S119</f>
        <v>0.10034144886882673</v>
      </c>
      <c r="AE119" s="45" t="s">
        <v>52</v>
      </c>
      <c r="AF119" s="44">
        <f>T119</f>
        <v>0.1209968582909387</v>
      </c>
      <c r="AG119" s="45" t="s">
        <v>52</v>
      </c>
      <c r="AH119" s="44">
        <f>U119</f>
        <v>0.13404815892693842</v>
      </c>
      <c r="AI119" s="45" t="s">
        <v>52</v>
      </c>
      <c r="AJ119" s="44">
        <f>V119</f>
        <v>0.15105623647171609</v>
      </c>
      <c r="AK119" s="27" t="s">
        <v>51</v>
      </c>
    </row>
    <row r="120" spans="1:38" x14ac:dyDescent="0.25">
      <c r="A120">
        <f t="shared" si="53"/>
        <v>6000</v>
      </c>
      <c r="B120">
        <f t="shared" si="54"/>
        <v>6250</v>
      </c>
      <c r="C120">
        <f t="shared" si="55"/>
        <v>6125</v>
      </c>
      <c r="D120" s="1">
        <f t="shared" si="56"/>
        <v>0</v>
      </c>
      <c r="E120" s="1">
        <f t="shared" si="57"/>
        <v>0</v>
      </c>
      <c r="F120" s="1">
        <f t="shared" si="58"/>
        <v>0</v>
      </c>
      <c r="G120" s="1">
        <f t="shared" si="59"/>
        <v>0</v>
      </c>
      <c r="S120" s="1">
        <f>AVERAGE(S100:S105)</f>
        <v>8.2933080317685745E-2</v>
      </c>
      <c r="T120" s="1">
        <f t="shared" ref="T120:V120" si="67">AVERAGE(T100:T105)</f>
        <v>0.10382440710563308</v>
      </c>
      <c r="U120" s="1">
        <f t="shared" si="67"/>
        <v>0.11773662901765768</v>
      </c>
      <c r="V120" s="1">
        <f t="shared" si="67"/>
        <v>0.13531610329647262</v>
      </c>
      <c r="X120" t="s">
        <v>104</v>
      </c>
      <c r="AA120" s="28" t="s">
        <v>52</v>
      </c>
      <c r="AD120" s="44">
        <f>S120</f>
        <v>8.2933080317685745E-2</v>
      </c>
      <c r="AE120" s="45" t="s">
        <v>52</v>
      </c>
      <c r="AF120" s="44">
        <f>T120</f>
        <v>0.10382440710563308</v>
      </c>
      <c r="AG120" s="45" t="s">
        <v>52</v>
      </c>
      <c r="AH120" s="44">
        <f>U120</f>
        <v>0.11773662901765768</v>
      </c>
      <c r="AI120" s="45" t="s">
        <v>52</v>
      </c>
      <c r="AJ120" s="44">
        <f>V120</f>
        <v>0.13531610329647262</v>
      </c>
      <c r="AK120" s="27" t="s">
        <v>51</v>
      </c>
    </row>
    <row r="121" spans="1:38" x14ac:dyDescent="0.25">
      <c r="S121" s="1">
        <f>AVERAGE(S102:S105)</f>
        <v>7.1502000827137577E-2</v>
      </c>
      <c r="T121" s="1">
        <f t="shared" ref="T121:V121" si="68">AVERAGE(T102:T105)</f>
        <v>9.258331529298712E-2</v>
      </c>
      <c r="U121" s="1">
        <f t="shared" si="68"/>
        <v>0.10704099565388941</v>
      </c>
      <c r="V121" s="1">
        <f t="shared" si="68"/>
        <v>0.12487799669361875</v>
      </c>
      <c r="X121" t="s">
        <v>108</v>
      </c>
      <c r="AA121" s="28" t="s">
        <v>52</v>
      </c>
      <c r="AD121" s="44">
        <f>S121</f>
        <v>7.1502000827137577E-2</v>
      </c>
      <c r="AE121" s="45" t="s">
        <v>52</v>
      </c>
      <c r="AF121" s="44">
        <f>T121</f>
        <v>9.258331529298712E-2</v>
      </c>
      <c r="AG121" s="45" t="s">
        <v>52</v>
      </c>
      <c r="AH121" s="44">
        <f>U121</f>
        <v>0.10704099565388941</v>
      </c>
      <c r="AI121" s="45" t="s">
        <v>52</v>
      </c>
      <c r="AJ121" s="44">
        <f>V121</f>
        <v>0.12487799669361875</v>
      </c>
      <c r="AK121" s="27" t="s">
        <v>51</v>
      </c>
    </row>
    <row r="124" spans="1:38" x14ac:dyDescent="0.25">
      <c r="AF124" t="s">
        <v>105</v>
      </c>
      <c r="AK124" s="27" t="s">
        <v>51</v>
      </c>
      <c r="AL124" t="s">
        <v>54</v>
      </c>
    </row>
    <row r="125" spans="1:38" x14ac:dyDescent="0.25">
      <c r="T125">
        <v>44</v>
      </c>
      <c r="U125">
        <v>45</v>
      </c>
      <c r="V125" s="1">
        <v>6.6900000000000001E-2</v>
      </c>
      <c r="AD125" s="40"/>
      <c r="AE125" s="41"/>
      <c r="AF125" s="37">
        <f>T125</f>
        <v>44</v>
      </c>
      <c r="AG125" s="42" t="s">
        <v>52</v>
      </c>
      <c r="AH125" s="37">
        <f>U125</f>
        <v>45</v>
      </c>
      <c r="AI125" s="41" t="s">
        <v>52</v>
      </c>
      <c r="AJ125" s="40">
        <f>V125</f>
        <v>6.6900000000000001E-2</v>
      </c>
      <c r="AK125" s="27" t="s">
        <v>51</v>
      </c>
    </row>
    <row r="126" spans="1:38" x14ac:dyDescent="0.25">
      <c r="T126">
        <v>43</v>
      </c>
      <c r="U126">
        <v>44</v>
      </c>
      <c r="V126" s="1">
        <v>6.5710000000000005E-2</v>
      </c>
      <c r="AF126" s="37">
        <f t="shared" ref="AF126:AF150" si="69">T126</f>
        <v>43</v>
      </c>
      <c r="AG126" s="42" t="s">
        <v>52</v>
      </c>
      <c r="AH126" s="37">
        <f t="shared" ref="AH126:AH150" si="70">U126</f>
        <v>44</v>
      </c>
      <c r="AI126" s="41" t="s">
        <v>52</v>
      </c>
      <c r="AJ126" s="40">
        <f t="shared" ref="AJ126:AJ150" si="71">V126</f>
        <v>6.5710000000000005E-2</v>
      </c>
      <c r="AK126" s="27" t="s">
        <v>51</v>
      </c>
    </row>
    <row r="127" spans="1:38" x14ac:dyDescent="0.25">
      <c r="T127">
        <v>42</v>
      </c>
      <c r="U127">
        <v>43</v>
      </c>
      <c r="V127" s="1">
        <v>6.4519999999999994E-2</v>
      </c>
      <c r="AF127" s="37">
        <f t="shared" si="69"/>
        <v>42</v>
      </c>
      <c r="AG127" s="42" t="s">
        <v>52</v>
      </c>
      <c r="AH127" s="37">
        <f t="shared" si="70"/>
        <v>43</v>
      </c>
      <c r="AI127" s="41" t="s">
        <v>52</v>
      </c>
      <c r="AJ127" s="40">
        <f t="shared" si="71"/>
        <v>6.4519999999999994E-2</v>
      </c>
      <c r="AK127" s="27" t="s">
        <v>51</v>
      </c>
    </row>
    <row r="128" spans="1:38" x14ac:dyDescent="0.25">
      <c r="T128">
        <v>41</v>
      </c>
      <c r="U128">
        <v>42</v>
      </c>
      <c r="V128" s="1">
        <v>6.3329999999999997E-2</v>
      </c>
      <c r="AF128" s="37">
        <f t="shared" si="69"/>
        <v>41</v>
      </c>
      <c r="AG128" s="42" t="s">
        <v>52</v>
      </c>
      <c r="AH128" s="37">
        <f t="shared" si="70"/>
        <v>42</v>
      </c>
      <c r="AI128" s="41" t="s">
        <v>52</v>
      </c>
      <c r="AJ128" s="40">
        <f t="shared" si="71"/>
        <v>6.3329999999999997E-2</v>
      </c>
      <c r="AK128" s="27" t="s">
        <v>51</v>
      </c>
    </row>
    <row r="129" spans="20:67" x14ac:dyDescent="0.25">
      <c r="T129">
        <v>40</v>
      </c>
      <c r="U129">
        <v>41</v>
      </c>
      <c r="V129" s="1">
        <v>6.2140000000000001E-2</v>
      </c>
      <c r="AF129" s="37">
        <f t="shared" si="69"/>
        <v>40</v>
      </c>
      <c r="AG129" s="42" t="s">
        <v>52</v>
      </c>
      <c r="AH129" s="37">
        <f t="shared" si="70"/>
        <v>41</v>
      </c>
      <c r="AI129" s="41" t="s">
        <v>52</v>
      </c>
      <c r="AJ129" s="40">
        <f t="shared" si="71"/>
        <v>6.2140000000000001E-2</v>
      </c>
      <c r="AK129" s="27" t="s">
        <v>51</v>
      </c>
    </row>
    <row r="130" spans="20:67" x14ac:dyDescent="0.25">
      <c r="T130">
        <v>39</v>
      </c>
      <c r="U130">
        <v>40</v>
      </c>
      <c r="V130" s="1">
        <v>6.0950000000000004E-2</v>
      </c>
      <c r="AF130" s="37">
        <f t="shared" si="69"/>
        <v>39</v>
      </c>
      <c r="AG130" s="42" t="s">
        <v>52</v>
      </c>
      <c r="AH130" s="37">
        <f t="shared" si="70"/>
        <v>40</v>
      </c>
      <c r="AI130" s="41" t="s">
        <v>52</v>
      </c>
      <c r="AJ130" s="40">
        <f t="shared" si="71"/>
        <v>6.0950000000000004E-2</v>
      </c>
      <c r="AK130" s="27" t="s">
        <v>51</v>
      </c>
    </row>
    <row r="131" spans="20:67" x14ac:dyDescent="0.25">
      <c r="T131">
        <v>38</v>
      </c>
      <c r="U131">
        <v>39</v>
      </c>
      <c r="V131" s="1">
        <v>5.9760000000000001E-2</v>
      </c>
      <c r="AF131" s="37">
        <f t="shared" si="69"/>
        <v>38</v>
      </c>
      <c r="AG131" s="42" t="s">
        <v>52</v>
      </c>
      <c r="AH131" s="37">
        <f t="shared" si="70"/>
        <v>39</v>
      </c>
      <c r="AI131" s="41" t="s">
        <v>52</v>
      </c>
      <c r="AJ131" s="40">
        <f t="shared" si="71"/>
        <v>5.9760000000000001E-2</v>
      </c>
      <c r="AK131" s="27" t="s">
        <v>51</v>
      </c>
    </row>
    <row r="132" spans="20:67" x14ac:dyDescent="0.25">
      <c r="T132">
        <v>37</v>
      </c>
      <c r="U132">
        <v>38</v>
      </c>
      <c r="V132" s="1">
        <v>5.8569999999999997E-2</v>
      </c>
      <c r="AF132" s="37">
        <f t="shared" si="69"/>
        <v>37</v>
      </c>
      <c r="AG132" s="42" t="s">
        <v>52</v>
      </c>
      <c r="AH132" s="37">
        <f t="shared" si="70"/>
        <v>38</v>
      </c>
      <c r="AI132" s="41" t="s">
        <v>52</v>
      </c>
      <c r="AJ132" s="40">
        <f t="shared" si="71"/>
        <v>5.8569999999999997E-2</v>
      </c>
      <c r="AK132" s="27" t="s">
        <v>51</v>
      </c>
    </row>
    <row r="133" spans="20:67" x14ac:dyDescent="0.25">
      <c r="T133">
        <v>36</v>
      </c>
      <c r="U133">
        <v>37</v>
      </c>
      <c r="V133" s="1">
        <v>5.738E-2</v>
      </c>
      <c r="AF133" s="37">
        <f t="shared" si="69"/>
        <v>36</v>
      </c>
      <c r="AG133" s="42" t="s">
        <v>52</v>
      </c>
      <c r="AH133" s="37">
        <f t="shared" si="70"/>
        <v>37</v>
      </c>
      <c r="AI133" s="41" t="s">
        <v>52</v>
      </c>
      <c r="AJ133" s="40">
        <f t="shared" si="71"/>
        <v>5.738E-2</v>
      </c>
      <c r="AK133" s="27" t="s">
        <v>51</v>
      </c>
    </row>
    <row r="134" spans="20:67" x14ac:dyDescent="0.25">
      <c r="T134">
        <v>35</v>
      </c>
      <c r="U134">
        <v>36</v>
      </c>
      <c r="V134" s="1">
        <v>5.6190000000000004E-2</v>
      </c>
      <c r="AF134" s="37">
        <f t="shared" si="69"/>
        <v>35</v>
      </c>
      <c r="AG134" s="42" t="s">
        <v>52</v>
      </c>
      <c r="AH134" s="37">
        <f t="shared" si="70"/>
        <v>36</v>
      </c>
      <c r="AI134" s="41" t="s">
        <v>52</v>
      </c>
      <c r="AJ134" s="40">
        <f t="shared" si="71"/>
        <v>5.6190000000000004E-2</v>
      </c>
      <c r="AK134" s="27" t="s">
        <v>51</v>
      </c>
    </row>
    <row r="135" spans="20:67" x14ac:dyDescent="0.25">
      <c r="T135">
        <v>34</v>
      </c>
      <c r="U135">
        <v>35</v>
      </c>
      <c r="V135" s="1">
        <v>5.5E-2</v>
      </c>
      <c r="AF135" s="37">
        <f t="shared" si="69"/>
        <v>34</v>
      </c>
      <c r="AG135" s="42" t="s">
        <v>52</v>
      </c>
      <c r="AH135" s="37">
        <f t="shared" si="70"/>
        <v>35</v>
      </c>
      <c r="AI135" s="41" t="s">
        <v>52</v>
      </c>
      <c r="AJ135" s="40">
        <f t="shared" si="71"/>
        <v>5.5E-2</v>
      </c>
      <c r="AK135" s="27" t="s">
        <v>51</v>
      </c>
    </row>
    <row r="136" spans="20:67" x14ac:dyDescent="0.25">
      <c r="T136">
        <v>33</v>
      </c>
      <c r="U136">
        <v>34</v>
      </c>
      <c r="V136" s="1">
        <v>5.2569999999999999E-2</v>
      </c>
      <c r="AF136" s="37">
        <f t="shared" si="69"/>
        <v>33</v>
      </c>
      <c r="AG136" s="42" t="s">
        <v>52</v>
      </c>
      <c r="AH136" s="37">
        <f t="shared" si="70"/>
        <v>34</v>
      </c>
      <c r="AI136" s="41" t="s">
        <v>52</v>
      </c>
      <c r="AJ136" s="40">
        <f t="shared" si="71"/>
        <v>5.2569999999999999E-2</v>
      </c>
      <c r="AK136" s="27" t="s">
        <v>51</v>
      </c>
    </row>
    <row r="137" spans="20:67" x14ac:dyDescent="0.25">
      <c r="T137">
        <v>32</v>
      </c>
      <c r="U137">
        <v>33</v>
      </c>
      <c r="V137" s="1">
        <v>5.0140000000000004E-2</v>
      </c>
      <c r="AF137" s="37">
        <f t="shared" si="69"/>
        <v>32</v>
      </c>
      <c r="AG137" s="42" t="s">
        <v>52</v>
      </c>
      <c r="AH137" s="37">
        <f t="shared" si="70"/>
        <v>33</v>
      </c>
      <c r="AI137" s="41" t="s">
        <v>52</v>
      </c>
      <c r="AJ137" s="40">
        <f t="shared" si="71"/>
        <v>5.0140000000000004E-2</v>
      </c>
      <c r="AK137" s="27" t="s">
        <v>51</v>
      </c>
    </row>
    <row r="138" spans="20:67" x14ac:dyDescent="0.25">
      <c r="T138">
        <v>31</v>
      </c>
      <c r="U138">
        <v>32</v>
      </c>
      <c r="V138" s="1">
        <v>4.7710000000000002E-2</v>
      </c>
      <c r="AF138" s="37">
        <f t="shared" si="69"/>
        <v>31</v>
      </c>
      <c r="AG138" s="42" t="s">
        <v>52</v>
      </c>
      <c r="AH138" s="37">
        <f t="shared" si="70"/>
        <v>32</v>
      </c>
      <c r="AI138" s="41" t="s">
        <v>52</v>
      </c>
      <c r="AJ138" s="40">
        <f t="shared" si="71"/>
        <v>4.7710000000000002E-2</v>
      </c>
      <c r="AK138" s="27" t="s">
        <v>51</v>
      </c>
    </row>
    <row r="139" spans="20:67" x14ac:dyDescent="0.25">
      <c r="T139">
        <v>30</v>
      </c>
      <c r="U139">
        <v>31</v>
      </c>
      <c r="V139" s="1">
        <v>4.5280000000000001E-2</v>
      </c>
      <c r="AF139" s="37">
        <f t="shared" si="69"/>
        <v>30</v>
      </c>
      <c r="AG139" s="42" t="s">
        <v>52</v>
      </c>
      <c r="AH139" s="37">
        <f t="shared" si="70"/>
        <v>31</v>
      </c>
      <c r="AI139" s="41" t="s">
        <v>52</v>
      </c>
      <c r="AJ139" s="40">
        <f t="shared" si="71"/>
        <v>4.5280000000000001E-2</v>
      </c>
      <c r="AK139" s="27" t="s">
        <v>51</v>
      </c>
    </row>
    <row r="140" spans="20:67" x14ac:dyDescent="0.25">
      <c r="T140">
        <v>29</v>
      </c>
      <c r="U140">
        <v>30</v>
      </c>
      <c r="V140" s="1">
        <v>4.2849999999999999E-2</v>
      </c>
      <c r="AF140" s="37">
        <f t="shared" si="69"/>
        <v>29</v>
      </c>
      <c r="AG140" s="42" t="s">
        <v>52</v>
      </c>
      <c r="AH140" s="37">
        <f t="shared" si="70"/>
        <v>30</v>
      </c>
      <c r="AI140" s="41" t="s">
        <v>52</v>
      </c>
      <c r="AJ140" s="40">
        <f t="shared" si="71"/>
        <v>4.2849999999999999E-2</v>
      </c>
      <c r="AK140" s="27" t="s">
        <v>51</v>
      </c>
    </row>
    <row r="141" spans="20:67" x14ac:dyDescent="0.25">
      <c r="T141">
        <v>28</v>
      </c>
      <c r="U141">
        <v>29</v>
      </c>
      <c r="V141" s="1">
        <v>4.0419999999999998E-2</v>
      </c>
      <c r="AF141" s="37">
        <f t="shared" si="69"/>
        <v>28</v>
      </c>
      <c r="AG141" s="42" t="s">
        <v>52</v>
      </c>
      <c r="AH141" s="37">
        <f t="shared" si="70"/>
        <v>29</v>
      </c>
      <c r="AI141" s="41" t="s">
        <v>52</v>
      </c>
      <c r="AJ141" s="40">
        <f t="shared" si="71"/>
        <v>4.0419999999999998E-2</v>
      </c>
      <c r="AK141" s="27" t="s">
        <v>51</v>
      </c>
    </row>
    <row r="142" spans="20:67" x14ac:dyDescent="0.25">
      <c r="T142">
        <v>27</v>
      </c>
      <c r="U142">
        <v>28</v>
      </c>
      <c r="V142" s="1">
        <v>3.7989999999999996E-2</v>
      </c>
      <c r="AF142" s="37">
        <f t="shared" si="69"/>
        <v>27</v>
      </c>
      <c r="AG142" s="42" t="s">
        <v>52</v>
      </c>
      <c r="AH142" s="37">
        <f t="shared" si="70"/>
        <v>28</v>
      </c>
      <c r="AI142" s="41" t="s">
        <v>52</v>
      </c>
      <c r="AJ142" s="40">
        <f t="shared" si="71"/>
        <v>3.7989999999999996E-2</v>
      </c>
      <c r="AK142" s="27" t="s">
        <v>51</v>
      </c>
    </row>
    <row r="143" spans="20:67" x14ac:dyDescent="0.25">
      <c r="T143">
        <v>26</v>
      </c>
      <c r="U143">
        <v>27</v>
      </c>
      <c r="V143" s="1">
        <v>3.5560000000000001E-2</v>
      </c>
      <c r="AF143" s="37">
        <f t="shared" si="69"/>
        <v>26</v>
      </c>
      <c r="AG143" s="42" t="s">
        <v>52</v>
      </c>
      <c r="AH143" s="37">
        <f t="shared" si="70"/>
        <v>27</v>
      </c>
      <c r="AI143" s="41" t="s">
        <v>52</v>
      </c>
      <c r="AJ143" s="40">
        <f t="shared" si="71"/>
        <v>3.5560000000000001E-2</v>
      </c>
      <c r="AK143" s="27" t="s">
        <v>51</v>
      </c>
    </row>
    <row r="144" spans="20:67" x14ac:dyDescent="0.25">
      <c r="T144">
        <v>25</v>
      </c>
      <c r="U144">
        <v>26</v>
      </c>
      <c r="V144" s="1">
        <v>3.313E-2</v>
      </c>
      <c r="AF144" s="37">
        <f t="shared" si="69"/>
        <v>25</v>
      </c>
      <c r="AG144" s="42" t="s">
        <v>52</v>
      </c>
      <c r="AH144" s="37">
        <f t="shared" si="70"/>
        <v>26</v>
      </c>
      <c r="AI144" s="41" t="s">
        <v>52</v>
      </c>
      <c r="AJ144" s="40">
        <f t="shared" si="71"/>
        <v>3.313E-2</v>
      </c>
      <c r="AK144" s="27" t="s">
        <v>51</v>
      </c>
      <c r="AN144" t="s">
        <v>106</v>
      </c>
      <c r="AO144" s="41" t="s">
        <v>52</v>
      </c>
      <c r="AP144">
        <v>45</v>
      </c>
      <c r="AQ144" s="41" t="s">
        <v>52</v>
      </c>
      <c r="AR144">
        <v>44</v>
      </c>
      <c r="AS144" s="41" t="s">
        <v>52</v>
      </c>
      <c r="AT144">
        <v>43</v>
      </c>
      <c r="AU144" s="41" t="s">
        <v>52</v>
      </c>
      <c r="AV144">
        <v>42</v>
      </c>
      <c r="AW144" s="41" t="s">
        <v>52</v>
      </c>
      <c r="AX144">
        <v>41</v>
      </c>
      <c r="AY144" s="41" t="s">
        <v>52</v>
      </c>
      <c r="AZ144">
        <v>40</v>
      </c>
      <c r="BA144" s="41" t="s">
        <v>52</v>
      </c>
      <c r="BB144">
        <v>39</v>
      </c>
      <c r="BC144" s="41" t="s">
        <v>52</v>
      </c>
      <c r="BD144">
        <v>38</v>
      </c>
      <c r="BE144" s="41" t="s">
        <v>52</v>
      </c>
      <c r="BF144">
        <v>37</v>
      </c>
      <c r="BG144" s="41" t="s">
        <v>52</v>
      </c>
      <c r="BH144">
        <v>36</v>
      </c>
      <c r="BI144" s="41" t="s">
        <v>52</v>
      </c>
      <c r="BJ144">
        <v>35</v>
      </c>
      <c r="BK144" s="41" t="s">
        <v>52</v>
      </c>
      <c r="BL144">
        <v>34</v>
      </c>
      <c r="BM144" s="41" t="s">
        <v>52</v>
      </c>
      <c r="BN144">
        <v>33</v>
      </c>
      <c r="BO144" s="27" t="s">
        <v>51</v>
      </c>
    </row>
    <row r="145" spans="20:67" x14ac:dyDescent="0.25">
      <c r="T145">
        <v>24</v>
      </c>
      <c r="U145">
        <v>25</v>
      </c>
      <c r="V145" s="1">
        <v>3.0699999999999998E-2</v>
      </c>
      <c r="AF145" s="37">
        <f t="shared" si="69"/>
        <v>24</v>
      </c>
      <c r="AG145" s="42" t="s">
        <v>52</v>
      </c>
      <c r="AH145" s="37">
        <f t="shared" si="70"/>
        <v>25</v>
      </c>
      <c r="AI145" s="41" t="s">
        <v>52</v>
      </c>
      <c r="AJ145" s="40">
        <f t="shared" si="71"/>
        <v>3.0699999999999998E-2</v>
      </c>
      <c r="AK145" s="27" t="s">
        <v>51</v>
      </c>
      <c r="AO145" s="41"/>
      <c r="AQ145" s="41"/>
      <c r="AS145" s="41"/>
      <c r="AU145" s="41"/>
      <c r="AW145" s="41"/>
      <c r="AY145" s="41"/>
      <c r="BA145" s="41"/>
      <c r="BC145" s="41"/>
      <c r="BE145" s="41"/>
      <c r="BG145" s="41"/>
      <c r="BI145" s="41"/>
      <c r="BK145" s="41"/>
      <c r="BM145" s="41"/>
      <c r="BO145" s="27"/>
    </row>
    <row r="146" spans="20:67" x14ac:dyDescent="0.25">
      <c r="T146">
        <v>23</v>
      </c>
      <c r="U146">
        <v>24</v>
      </c>
      <c r="V146" s="1">
        <v>2.4559999999999998E-2</v>
      </c>
      <c r="AF146" s="37">
        <f t="shared" si="69"/>
        <v>23</v>
      </c>
      <c r="AG146" s="42" t="s">
        <v>52</v>
      </c>
      <c r="AH146" s="37">
        <f t="shared" si="70"/>
        <v>24</v>
      </c>
      <c r="AI146" s="41" t="s">
        <v>52</v>
      </c>
      <c r="AJ146" s="40">
        <f t="shared" si="71"/>
        <v>2.4559999999999998E-2</v>
      </c>
      <c r="AK146" s="27" t="s">
        <v>51</v>
      </c>
    </row>
    <row r="147" spans="20:67" x14ac:dyDescent="0.25">
      <c r="T147">
        <v>22</v>
      </c>
      <c r="U147">
        <v>23</v>
      </c>
      <c r="V147" s="1">
        <v>1.8419999999999999E-2</v>
      </c>
      <c r="AF147" s="37">
        <f t="shared" si="69"/>
        <v>22</v>
      </c>
      <c r="AG147" s="42" t="s">
        <v>52</v>
      </c>
      <c r="AH147" s="37">
        <f t="shared" si="70"/>
        <v>23</v>
      </c>
      <c r="AI147" s="41" t="s">
        <v>52</v>
      </c>
      <c r="AJ147" s="40">
        <f t="shared" si="71"/>
        <v>1.8419999999999999E-2</v>
      </c>
      <c r="AK147" s="27" t="s">
        <v>51</v>
      </c>
      <c r="AN147" t="s">
        <v>16</v>
      </c>
      <c r="AO147" s="41" t="s">
        <v>52</v>
      </c>
      <c r="AP147" s="44">
        <v>6.6900000000000001E-2</v>
      </c>
      <c r="AQ147" s="45" t="s">
        <v>52</v>
      </c>
      <c r="AR147" s="44">
        <v>6.5710000000000005E-2</v>
      </c>
      <c r="AS147" s="45" t="s">
        <v>52</v>
      </c>
      <c r="AT147" s="44">
        <v>6.4519999999999994E-2</v>
      </c>
      <c r="AU147" s="45" t="s">
        <v>52</v>
      </c>
      <c r="AV147" s="44">
        <v>6.3329999999999997E-2</v>
      </c>
      <c r="AW147" s="45" t="s">
        <v>52</v>
      </c>
      <c r="AX147" s="44">
        <v>6.2140000000000001E-2</v>
      </c>
      <c r="AY147" s="45" t="s">
        <v>52</v>
      </c>
      <c r="AZ147" s="44">
        <v>6.0950000000000004E-2</v>
      </c>
      <c r="BA147" s="45" t="s">
        <v>52</v>
      </c>
      <c r="BB147" s="44">
        <v>5.9760000000000001E-2</v>
      </c>
      <c r="BC147" s="45" t="s">
        <v>52</v>
      </c>
      <c r="BD147" s="44">
        <v>5.8569999999999997E-2</v>
      </c>
      <c r="BE147" s="45" t="s">
        <v>52</v>
      </c>
      <c r="BF147" s="44">
        <v>5.738E-2</v>
      </c>
      <c r="BG147" s="45" t="s">
        <v>52</v>
      </c>
      <c r="BH147" s="44">
        <v>5.6190000000000004E-2</v>
      </c>
      <c r="BI147" s="45" t="s">
        <v>52</v>
      </c>
      <c r="BJ147" s="44">
        <v>5.5E-2</v>
      </c>
      <c r="BK147" s="45" t="s">
        <v>52</v>
      </c>
      <c r="BL147" s="44">
        <v>5.2569999999999999E-2</v>
      </c>
      <c r="BM147" s="45" t="s">
        <v>52</v>
      </c>
      <c r="BN147" s="44">
        <v>5.0140000000000004E-2</v>
      </c>
      <c r="BO147" s="27" t="s">
        <v>51</v>
      </c>
    </row>
    <row r="148" spans="20:67" x14ac:dyDescent="0.25">
      <c r="T148">
        <v>21</v>
      </c>
      <c r="U148">
        <v>22</v>
      </c>
      <c r="V148" s="1">
        <v>1.2279999999999999E-2</v>
      </c>
      <c r="AF148" s="37">
        <f t="shared" si="69"/>
        <v>21</v>
      </c>
      <c r="AG148" s="42" t="s">
        <v>52</v>
      </c>
      <c r="AH148" s="37">
        <f t="shared" si="70"/>
        <v>22</v>
      </c>
      <c r="AI148" s="41" t="s">
        <v>52</v>
      </c>
      <c r="AJ148" s="40">
        <f t="shared" si="71"/>
        <v>1.2279999999999999E-2</v>
      </c>
      <c r="AK148" s="27" t="s">
        <v>51</v>
      </c>
      <c r="AN148" t="s">
        <v>54</v>
      </c>
    </row>
    <row r="149" spans="20:67" x14ac:dyDescent="0.25">
      <c r="T149">
        <v>20</v>
      </c>
      <c r="U149">
        <v>21</v>
      </c>
      <c r="V149" s="1">
        <v>6.1399999999999996E-3</v>
      </c>
      <c r="AF149" s="37">
        <f t="shared" si="69"/>
        <v>20</v>
      </c>
      <c r="AG149" s="42" t="s">
        <v>52</v>
      </c>
      <c r="AH149" s="37">
        <f t="shared" si="70"/>
        <v>21</v>
      </c>
      <c r="AI149" s="41" t="s">
        <v>52</v>
      </c>
      <c r="AJ149" s="40">
        <f t="shared" si="71"/>
        <v>6.1399999999999996E-3</v>
      </c>
      <c r="AK149" s="27" t="s">
        <v>51</v>
      </c>
      <c r="AN149" t="s">
        <v>106</v>
      </c>
      <c r="AO149" s="41" t="s">
        <v>52</v>
      </c>
      <c r="AP149">
        <v>32</v>
      </c>
      <c r="AQ149" s="41" t="s">
        <v>52</v>
      </c>
      <c r="AR149">
        <v>31</v>
      </c>
      <c r="AS149" s="41" t="s">
        <v>52</v>
      </c>
      <c r="AT149">
        <v>30</v>
      </c>
      <c r="AU149" s="41" t="s">
        <v>52</v>
      </c>
      <c r="AV149">
        <v>29</v>
      </c>
      <c r="AW149" s="41" t="s">
        <v>52</v>
      </c>
      <c r="AX149">
        <v>28</v>
      </c>
      <c r="AY149" s="41" t="s">
        <v>52</v>
      </c>
      <c r="AZ149">
        <v>27</v>
      </c>
      <c r="BA149" s="41" t="s">
        <v>52</v>
      </c>
      <c r="BB149">
        <v>26</v>
      </c>
      <c r="BC149" s="41" t="s">
        <v>52</v>
      </c>
      <c r="BD149">
        <v>25</v>
      </c>
      <c r="BE149" s="41" t="s">
        <v>52</v>
      </c>
      <c r="BF149">
        <v>24</v>
      </c>
      <c r="BG149" s="41" t="s">
        <v>52</v>
      </c>
      <c r="BH149">
        <v>23</v>
      </c>
      <c r="BI149" s="41" t="s">
        <v>52</v>
      </c>
      <c r="BJ149">
        <v>22</v>
      </c>
      <c r="BK149" s="41" t="s">
        <v>52</v>
      </c>
      <c r="BL149">
        <v>21</v>
      </c>
      <c r="BM149" s="41" t="s">
        <v>52</v>
      </c>
      <c r="BN149">
        <v>20</v>
      </c>
      <c r="BO149" s="27" t="s">
        <v>51</v>
      </c>
    </row>
    <row r="150" spans="20:67" x14ac:dyDescent="0.25">
      <c r="T150">
        <v>0</v>
      </c>
      <c r="U150">
        <v>20</v>
      </c>
      <c r="V150" s="1">
        <v>0</v>
      </c>
      <c r="AF150" s="37">
        <f t="shared" si="69"/>
        <v>0</v>
      </c>
      <c r="AG150" s="42" t="s">
        <v>52</v>
      </c>
      <c r="AH150" s="37">
        <f t="shared" si="70"/>
        <v>20</v>
      </c>
      <c r="AI150" s="41" t="s">
        <v>52</v>
      </c>
      <c r="AJ150" s="40">
        <f t="shared" si="71"/>
        <v>0</v>
      </c>
      <c r="AK150" s="27" t="s">
        <v>51</v>
      </c>
      <c r="AO150" s="41"/>
      <c r="AQ150" s="41"/>
      <c r="AS150" s="41"/>
      <c r="AU150" s="41"/>
      <c r="AW150" s="41"/>
      <c r="AY150" s="41"/>
      <c r="BA150" s="41"/>
      <c r="BC150" s="41"/>
      <c r="BE150" s="41"/>
      <c r="BG150" s="41"/>
      <c r="BI150" s="41"/>
      <c r="BK150" s="41"/>
      <c r="BM150" s="41"/>
      <c r="BO150" s="27"/>
    </row>
    <row r="152" spans="20:67" x14ac:dyDescent="0.25">
      <c r="AN152" t="s">
        <v>16</v>
      </c>
      <c r="AO152" s="41" t="s">
        <v>52</v>
      </c>
      <c r="AP152" s="44">
        <v>4.7710000000000002E-2</v>
      </c>
      <c r="AQ152" s="45" t="s">
        <v>52</v>
      </c>
      <c r="AR152" s="44">
        <v>4.5280000000000001E-2</v>
      </c>
      <c r="AS152" s="45" t="s">
        <v>52</v>
      </c>
      <c r="AT152" s="44">
        <v>4.2849999999999999E-2</v>
      </c>
      <c r="AU152" s="45" t="s">
        <v>52</v>
      </c>
      <c r="AV152" s="44">
        <v>4.0419999999999998E-2</v>
      </c>
      <c r="AW152" s="45" t="s">
        <v>52</v>
      </c>
      <c r="AX152" s="44">
        <v>3.7989999999999996E-2</v>
      </c>
      <c r="AY152" s="45" t="s">
        <v>52</v>
      </c>
      <c r="AZ152" s="44">
        <v>3.5560000000000001E-2</v>
      </c>
      <c r="BA152" s="45" t="s">
        <v>52</v>
      </c>
      <c r="BB152" s="44">
        <v>3.313E-2</v>
      </c>
      <c r="BC152" s="45" t="s">
        <v>52</v>
      </c>
      <c r="BD152" s="44">
        <v>3.0699999999999998E-2</v>
      </c>
      <c r="BE152" s="45" t="s">
        <v>52</v>
      </c>
      <c r="BF152" s="44">
        <v>2.4559999999999998E-2</v>
      </c>
      <c r="BG152" s="45" t="s">
        <v>52</v>
      </c>
      <c r="BH152" s="44">
        <v>1.8419999999999999E-2</v>
      </c>
      <c r="BI152" s="45" t="s">
        <v>52</v>
      </c>
      <c r="BJ152" s="44">
        <v>1.2279999999999999E-2</v>
      </c>
      <c r="BK152" s="45" t="s">
        <v>52</v>
      </c>
      <c r="BL152" s="44">
        <v>6.1399999999999996E-3</v>
      </c>
      <c r="BM152" s="45" t="s">
        <v>52</v>
      </c>
      <c r="BN152" s="44">
        <v>0</v>
      </c>
      <c r="BO152" s="27" t="s">
        <v>51</v>
      </c>
    </row>
    <row r="156" spans="20:67" x14ac:dyDescent="0.25">
      <c r="T156">
        <f t="shared" ref="T156:T165" si="72">T157+1</f>
        <v>55</v>
      </c>
      <c r="U156">
        <f t="shared" ref="U156:U165" si="73">U157+1</f>
        <v>56</v>
      </c>
    </row>
    <row r="157" spans="20:67" x14ac:dyDescent="0.25">
      <c r="T157">
        <f t="shared" si="72"/>
        <v>54</v>
      </c>
      <c r="U157">
        <f t="shared" si="73"/>
        <v>55</v>
      </c>
    </row>
    <row r="158" spans="20:67" x14ac:dyDescent="0.25">
      <c r="T158">
        <f t="shared" si="72"/>
        <v>53</v>
      </c>
      <c r="U158">
        <f t="shared" si="73"/>
        <v>54</v>
      </c>
      <c r="V158" s="43">
        <v>6.6900000000000001E-2</v>
      </c>
    </row>
    <row r="159" spans="20:67" x14ac:dyDescent="0.25">
      <c r="T159">
        <f t="shared" si="72"/>
        <v>52</v>
      </c>
      <c r="U159">
        <f t="shared" si="73"/>
        <v>53</v>
      </c>
      <c r="V159" s="43">
        <v>6.6900000000000001E-2</v>
      </c>
    </row>
    <row r="160" spans="20:67" x14ac:dyDescent="0.25">
      <c r="T160">
        <f t="shared" si="72"/>
        <v>51</v>
      </c>
      <c r="U160">
        <f t="shared" si="73"/>
        <v>52</v>
      </c>
      <c r="V160" s="43">
        <v>6.6900000000000001E-2</v>
      </c>
    </row>
    <row r="161" spans="20:22" x14ac:dyDescent="0.25">
      <c r="T161">
        <f t="shared" si="72"/>
        <v>50</v>
      </c>
      <c r="U161">
        <f t="shared" si="73"/>
        <v>51</v>
      </c>
      <c r="V161" s="43">
        <v>6.6900000000000001E-2</v>
      </c>
    </row>
    <row r="162" spans="20:22" x14ac:dyDescent="0.25">
      <c r="T162">
        <f t="shared" si="72"/>
        <v>49</v>
      </c>
      <c r="U162">
        <f t="shared" si="73"/>
        <v>50</v>
      </c>
      <c r="V162" s="43">
        <v>6.6900000000000001E-2</v>
      </c>
    </row>
    <row r="163" spans="20:22" x14ac:dyDescent="0.25">
      <c r="T163">
        <f t="shared" si="72"/>
        <v>48</v>
      </c>
      <c r="U163">
        <f t="shared" si="73"/>
        <v>49</v>
      </c>
      <c r="V163" s="43">
        <v>6.6900000000000001E-2</v>
      </c>
    </row>
    <row r="164" spans="20:22" x14ac:dyDescent="0.25">
      <c r="T164">
        <f t="shared" si="72"/>
        <v>47</v>
      </c>
      <c r="U164">
        <f t="shared" si="73"/>
        <v>48</v>
      </c>
      <c r="V164" s="43">
        <v>6.6900000000000001E-2</v>
      </c>
    </row>
    <row r="165" spans="20:22" x14ac:dyDescent="0.25">
      <c r="T165">
        <f t="shared" si="72"/>
        <v>46</v>
      </c>
      <c r="U165">
        <f t="shared" si="73"/>
        <v>47</v>
      </c>
      <c r="V165" s="43">
        <v>6.6900000000000001E-2</v>
      </c>
    </row>
    <row r="166" spans="20:22" x14ac:dyDescent="0.25">
      <c r="T166">
        <f>T167+1</f>
        <v>45</v>
      </c>
      <c r="U166">
        <f>U167+1</f>
        <v>46</v>
      </c>
      <c r="V166" s="43">
        <f ca="1">V166</f>
        <v>0</v>
      </c>
    </row>
    <row r="167" spans="20:22" x14ac:dyDescent="0.25">
      <c r="T167">
        <f>U167-1</f>
        <v>44</v>
      </c>
      <c r="U167">
        <v>45</v>
      </c>
      <c r="V167" s="43">
        <v>6.6900000000000001E-2</v>
      </c>
    </row>
    <row r="168" spans="20:22" x14ac:dyDescent="0.25">
      <c r="T168">
        <f t="shared" ref="T168:T191" si="74">U168-1</f>
        <v>43</v>
      </c>
      <c r="U168">
        <f t="shared" ref="U168:U192" si="75">U167-1</f>
        <v>44</v>
      </c>
      <c r="V168" s="32">
        <f>V$49+(V$39-V$49)*(-U$49+U168)/(U$39-U$49)</f>
        <v>39.135037649684904</v>
      </c>
    </row>
    <row r="169" spans="20:22" x14ac:dyDescent="0.25">
      <c r="T169">
        <f t="shared" si="74"/>
        <v>42</v>
      </c>
      <c r="U169">
        <f t="shared" si="75"/>
        <v>43</v>
      </c>
      <c r="V169" s="32">
        <f t="shared" ref="V169:V176" si="76">V$49+(V$39-V$49)*(-U$49+U169)/(U$39-U$49)</f>
        <v>38.245773344418836</v>
      </c>
    </row>
    <row r="170" spans="20:22" x14ac:dyDescent="0.25">
      <c r="T170">
        <f t="shared" si="74"/>
        <v>41</v>
      </c>
      <c r="U170">
        <f t="shared" si="75"/>
        <v>42</v>
      </c>
      <c r="V170" s="32">
        <f t="shared" si="76"/>
        <v>37.356509039152762</v>
      </c>
    </row>
    <row r="171" spans="20:22" x14ac:dyDescent="0.25">
      <c r="T171">
        <f t="shared" si="74"/>
        <v>40</v>
      </c>
      <c r="U171">
        <f t="shared" si="75"/>
        <v>41</v>
      </c>
      <c r="V171" s="32">
        <f t="shared" si="76"/>
        <v>36.467244733886687</v>
      </c>
    </row>
    <row r="172" spans="20:22" x14ac:dyDescent="0.25">
      <c r="T172">
        <f t="shared" si="74"/>
        <v>39</v>
      </c>
      <c r="U172">
        <f t="shared" si="75"/>
        <v>40</v>
      </c>
      <c r="V172" s="32">
        <f t="shared" si="76"/>
        <v>35.577980428620613</v>
      </c>
    </row>
    <row r="173" spans="20:22" x14ac:dyDescent="0.25">
      <c r="T173">
        <f t="shared" si="74"/>
        <v>38</v>
      </c>
      <c r="U173">
        <f t="shared" si="75"/>
        <v>39</v>
      </c>
      <c r="V173" s="32">
        <f t="shared" si="76"/>
        <v>34.688716123354546</v>
      </c>
    </row>
    <row r="174" spans="20:22" x14ac:dyDescent="0.25">
      <c r="T174">
        <f t="shared" si="74"/>
        <v>37</v>
      </c>
      <c r="U174">
        <f t="shared" si="75"/>
        <v>38</v>
      </c>
      <c r="V174" s="32">
        <f t="shared" si="76"/>
        <v>33.799451818088471</v>
      </c>
    </row>
    <row r="175" spans="20:22" x14ac:dyDescent="0.25">
      <c r="T175">
        <f t="shared" si="74"/>
        <v>36</v>
      </c>
      <c r="U175">
        <f t="shared" si="75"/>
        <v>37</v>
      </c>
      <c r="V175" s="32">
        <f t="shared" si="76"/>
        <v>32.910187512822397</v>
      </c>
    </row>
    <row r="176" spans="20:22" x14ac:dyDescent="0.25">
      <c r="T176">
        <f t="shared" si="74"/>
        <v>35</v>
      </c>
      <c r="U176">
        <f t="shared" si="75"/>
        <v>36</v>
      </c>
      <c r="V176" s="32">
        <f t="shared" si="76"/>
        <v>32.020923207556322</v>
      </c>
    </row>
    <row r="177" spans="20:22" x14ac:dyDescent="0.25">
      <c r="T177">
        <f t="shared" si="74"/>
        <v>34</v>
      </c>
      <c r="U177">
        <f t="shared" si="75"/>
        <v>35</v>
      </c>
      <c r="V177" s="43">
        <v>5.5E-2</v>
      </c>
    </row>
    <row r="178" spans="20:22" x14ac:dyDescent="0.25">
      <c r="T178">
        <f t="shared" si="74"/>
        <v>33</v>
      </c>
      <c r="U178">
        <f t="shared" si="75"/>
        <v>34</v>
      </c>
      <c r="V178" s="32">
        <f t="shared" ref="V178:V186" si="77">V$59+(V$49-V$59)*(-U$59+U178)/(U$49-U$59)</f>
        <v>44.654250362378065</v>
      </c>
    </row>
    <row r="179" spans="20:22" x14ac:dyDescent="0.25">
      <c r="T179">
        <f t="shared" si="74"/>
        <v>32</v>
      </c>
      <c r="U179">
        <f t="shared" si="75"/>
        <v>33</v>
      </c>
      <c r="V179" s="32">
        <f t="shared" si="77"/>
        <v>43.340890057602245</v>
      </c>
    </row>
    <row r="180" spans="20:22" x14ac:dyDescent="0.25">
      <c r="T180">
        <f t="shared" si="74"/>
        <v>31</v>
      </c>
      <c r="U180">
        <f t="shared" si="75"/>
        <v>32</v>
      </c>
      <c r="V180" s="32">
        <f t="shared" si="77"/>
        <v>42.027529752826418</v>
      </c>
    </row>
    <row r="181" spans="20:22" x14ac:dyDescent="0.25">
      <c r="T181">
        <f t="shared" si="74"/>
        <v>30</v>
      </c>
      <c r="U181">
        <f t="shared" si="75"/>
        <v>31</v>
      </c>
      <c r="V181" s="32">
        <f t="shared" si="77"/>
        <v>40.71416944805059</v>
      </c>
    </row>
    <row r="182" spans="20:22" x14ac:dyDescent="0.25">
      <c r="T182">
        <f t="shared" si="74"/>
        <v>29</v>
      </c>
      <c r="U182">
        <f t="shared" si="75"/>
        <v>30</v>
      </c>
      <c r="V182" s="32">
        <f t="shared" si="77"/>
        <v>39.400809143274763</v>
      </c>
    </row>
    <row r="183" spans="20:22" x14ac:dyDescent="0.25">
      <c r="T183">
        <f t="shared" si="74"/>
        <v>28</v>
      </c>
      <c r="U183">
        <f t="shared" si="75"/>
        <v>29</v>
      </c>
      <c r="V183" s="32">
        <f t="shared" si="77"/>
        <v>38.087448838498936</v>
      </c>
    </row>
    <row r="184" spans="20:22" x14ac:dyDescent="0.25">
      <c r="T184">
        <f t="shared" si="74"/>
        <v>27</v>
      </c>
      <c r="U184">
        <f t="shared" si="75"/>
        <v>28</v>
      </c>
      <c r="V184" s="32">
        <f t="shared" si="77"/>
        <v>36.774088533723109</v>
      </c>
    </row>
    <row r="185" spans="20:22" x14ac:dyDescent="0.25">
      <c r="T185">
        <f t="shared" si="74"/>
        <v>26</v>
      </c>
      <c r="U185">
        <f t="shared" si="75"/>
        <v>27</v>
      </c>
      <c r="V185" s="32">
        <f t="shared" si="77"/>
        <v>35.460728228947289</v>
      </c>
    </row>
    <row r="186" spans="20:22" x14ac:dyDescent="0.25">
      <c r="T186">
        <f t="shared" si="74"/>
        <v>25</v>
      </c>
      <c r="U186">
        <f t="shared" si="75"/>
        <v>26</v>
      </c>
      <c r="V186" s="32">
        <f t="shared" si="77"/>
        <v>34.147367924171462</v>
      </c>
    </row>
    <row r="187" spans="20:22" x14ac:dyDescent="0.25">
      <c r="T187">
        <f t="shared" si="74"/>
        <v>24</v>
      </c>
      <c r="U187">
        <f t="shared" si="75"/>
        <v>25</v>
      </c>
      <c r="V187" s="43">
        <v>3.0699999999999998E-2</v>
      </c>
    </row>
    <row r="188" spans="20:22" x14ac:dyDescent="0.25">
      <c r="T188">
        <f t="shared" si="74"/>
        <v>23</v>
      </c>
      <c r="U188">
        <f t="shared" si="75"/>
        <v>24</v>
      </c>
      <c r="V188" s="32" t="e">
        <f>V$64+(V$59-V$64)*(-U$64+U188)/(U$59-U$64)</f>
        <v>#DIV/0!</v>
      </c>
    </row>
    <row r="189" spans="20:22" x14ac:dyDescent="0.25">
      <c r="T189">
        <f t="shared" si="74"/>
        <v>22</v>
      </c>
      <c r="U189">
        <f t="shared" si="75"/>
        <v>23</v>
      </c>
      <c r="V189" s="32" t="e">
        <f>V$64+(V$59-V$64)*(-U$64+U189)/(U$59-U$64)</f>
        <v>#DIV/0!</v>
      </c>
    </row>
    <row r="190" spans="20:22" x14ac:dyDescent="0.25">
      <c r="T190">
        <f t="shared" si="74"/>
        <v>21</v>
      </c>
      <c r="U190">
        <f t="shared" si="75"/>
        <v>22</v>
      </c>
      <c r="V190" s="32" t="e">
        <f>V$64+(V$59-V$64)*(-U$64+U190)/(U$59-U$64)</f>
        <v>#DIV/0!</v>
      </c>
    </row>
    <row r="191" spans="20:22" x14ac:dyDescent="0.25">
      <c r="T191">
        <f t="shared" si="74"/>
        <v>20</v>
      </c>
      <c r="U191">
        <f t="shared" si="75"/>
        <v>21</v>
      </c>
      <c r="V191" s="32" t="e">
        <f>V$64+(V$59-V$64)*(-U$64+U191)/(U$59-U$64)</f>
        <v>#DIV/0!</v>
      </c>
    </row>
    <row r="192" spans="20:22" x14ac:dyDescent="0.25">
      <c r="T192">
        <v>0</v>
      </c>
      <c r="U192">
        <f t="shared" si="75"/>
        <v>20</v>
      </c>
      <c r="V192" s="43">
        <v>0</v>
      </c>
    </row>
  </sheetData>
  <hyperlinks>
    <hyperlink ref="AK19" r:id="rId1" xr:uid="{00000000-0004-0000-0300-000000000000}"/>
    <hyperlink ref="AK20" r:id="rId2" xr:uid="{00000000-0004-0000-0300-000001000000}"/>
    <hyperlink ref="AK39:AK44" r:id="rId3" display="\\" xr:uid="{00000000-0004-0000-0300-000002000000}"/>
    <hyperlink ref="AK45" r:id="rId4" xr:uid="{00000000-0004-0000-0300-000003000000}"/>
    <hyperlink ref="AK46" r:id="rId5" xr:uid="{00000000-0004-0000-0300-000004000000}"/>
    <hyperlink ref="AK47" r:id="rId6" xr:uid="{00000000-0004-0000-0300-000005000000}"/>
    <hyperlink ref="AK48" r:id="rId7" xr:uid="{00000000-0004-0000-0300-000006000000}"/>
    <hyperlink ref="AK49" r:id="rId8" xr:uid="{00000000-0004-0000-0300-000007000000}"/>
    <hyperlink ref="AK50" r:id="rId9" xr:uid="{00000000-0004-0000-0300-000008000000}"/>
    <hyperlink ref="AK51" r:id="rId10" xr:uid="{00000000-0004-0000-0300-000009000000}"/>
    <hyperlink ref="AK52" r:id="rId11" xr:uid="{00000000-0004-0000-0300-00000A000000}"/>
    <hyperlink ref="AK53" r:id="rId12" xr:uid="{00000000-0004-0000-0300-00000B000000}"/>
    <hyperlink ref="AK37" r:id="rId13" xr:uid="{00000000-0004-0000-0300-00000C000000}"/>
    <hyperlink ref="AK35" r:id="rId14" xr:uid="{00000000-0004-0000-0300-00000D000000}"/>
    <hyperlink ref="AK34" r:id="rId15" xr:uid="{00000000-0004-0000-0300-00000E000000}"/>
    <hyperlink ref="AK33" r:id="rId16" xr:uid="{00000000-0004-0000-0300-00000F000000}"/>
    <hyperlink ref="AK32" r:id="rId17" xr:uid="{00000000-0004-0000-0300-000010000000}"/>
    <hyperlink ref="AK31" r:id="rId18" xr:uid="{00000000-0004-0000-0300-000011000000}"/>
    <hyperlink ref="AK30" r:id="rId19" xr:uid="{00000000-0004-0000-0300-000012000000}"/>
    <hyperlink ref="AK29" r:id="rId20" xr:uid="{00000000-0004-0000-0300-000013000000}"/>
    <hyperlink ref="AK28" r:id="rId21" xr:uid="{00000000-0004-0000-0300-000014000000}"/>
    <hyperlink ref="AK27" r:id="rId22" xr:uid="{00000000-0004-0000-0300-000015000000}"/>
    <hyperlink ref="AK21:AK26" r:id="rId23" display="\\" xr:uid="{00000000-0004-0000-0300-000016000000}"/>
    <hyperlink ref="AK38" r:id="rId24" xr:uid="{00000000-0004-0000-0300-000017000000}"/>
    <hyperlink ref="AK68:AK73" r:id="rId25" display="\\" xr:uid="{00000000-0004-0000-0300-000018000000}"/>
    <hyperlink ref="AK74" r:id="rId26" xr:uid="{00000000-0004-0000-0300-000019000000}"/>
    <hyperlink ref="AK75" r:id="rId27" xr:uid="{00000000-0004-0000-0300-00001A000000}"/>
    <hyperlink ref="AK76" r:id="rId28" xr:uid="{00000000-0004-0000-0300-00001B000000}"/>
    <hyperlink ref="AK77" r:id="rId29" xr:uid="{00000000-0004-0000-0300-00001C000000}"/>
    <hyperlink ref="AK78" r:id="rId30" xr:uid="{00000000-0004-0000-0300-00001D000000}"/>
    <hyperlink ref="AK67" r:id="rId31" xr:uid="{00000000-0004-0000-0300-00001E000000}"/>
    <hyperlink ref="AK79" r:id="rId32" xr:uid="{00000000-0004-0000-0300-00001F000000}"/>
    <hyperlink ref="AK80" r:id="rId33" xr:uid="{00000000-0004-0000-0300-000020000000}"/>
    <hyperlink ref="AK81" r:id="rId34" xr:uid="{00000000-0004-0000-0300-000021000000}"/>
    <hyperlink ref="AK82" r:id="rId35" xr:uid="{00000000-0004-0000-0300-000022000000}"/>
    <hyperlink ref="AK83" r:id="rId36" xr:uid="{00000000-0004-0000-0300-000023000000}"/>
    <hyperlink ref="AK84" r:id="rId37" xr:uid="{00000000-0004-0000-0300-000024000000}"/>
    <hyperlink ref="AK85" r:id="rId38" xr:uid="{00000000-0004-0000-0300-000025000000}"/>
    <hyperlink ref="AK86" r:id="rId39" xr:uid="{00000000-0004-0000-0300-000026000000}"/>
    <hyperlink ref="AK87" r:id="rId40" xr:uid="{00000000-0004-0000-0300-000027000000}"/>
    <hyperlink ref="AK88" r:id="rId41" xr:uid="{00000000-0004-0000-0300-000028000000}"/>
    <hyperlink ref="AK89" r:id="rId42" xr:uid="{00000000-0004-0000-0300-000029000000}"/>
    <hyperlink ref="AK90" r:id="rId43" xr:uid="{00000000-0004-0000-0300-00002A000000}"/>
    <hyperlink ref="AK66" r:id="rId44" xr:uid="{00000000-0004-0000-0300-00002B000000}"/>
    <hyperlink ref="AK96:AK101" r:id="rId45" display="\\" xr:uid="{00000000-0004-0000-0300-00002C000000}"/>
    <hyperlink ref="AK102" r:id="rId46" xr:uid="{00000000-0004-0000-0300-00002D000000}"/>
    <hyperlink ref="AK103" r:id="rId47" xr:uid="{00000000-0004-0000-0300-00002E000000}"/>
    <hyperlink ref="AK104" r:id="rId48" xr:uid="{00000000-0004-0000-0300-00002F000000}"/>
    <hyperlink ref="AK105" r:id="rId49" xr:uid="{00000000-0004-0000-0300-000030000000}"/>
    <hyperlink ref="AK106" r:id="rId50" xr:uid="{00000000-0004-0000-0300-000031000000}"/>
    <hyperlink ref="AK95" r:id="rId51" xr:uid="{00000000-0004-0000-0300-000032000000}"/>
    <hyperlink ref="AK107" r:id="rId52" xr:uid="{00000000-0004-0000-0300-000033000000}"/>
    <hyperlink ref="AK108" r:id="rId53" xr:uid="{00000000-0004-0000-0300-000034000000}"/>
    <hyperlink ref="AK109" r:id="rId54" xr:uid="{00000000-0004-0000-0300-000035000000}"/>
    <hyperlink ref="AK110" r:id="rId55" xr:uid="{00000000-0004-0000-0300-000036000000}"/>
    <hyperlink ref="AK111" r:id="rId56" xr:uid="{00000000-0004-0000-0300-000037000000}"/>
    <hyperlink ref="AK112" r:id="rId57" xr:uid="{00000000-0004-0000-0300-000038000000}"/>
    <hyperlink ref="AK113" r:id="rId58" xr:uid="{00000000-0004-0000-0300-000039000000}"/>
    <hyperlink ref="AK114" r:id="rId59" xr:uid="{00000000-0004-0000-0300-00003A000000}"/>
    <hyperlink ref="AK115" r:id="rId60" xr:uid="{00000000-0004-0000-0300-00003B000000}"/>
    <hyperlink ref="AK116" r:id="rId61" xr:uid="{00000000-0004-0000-0300-00003C000000}"/>
    <hyperlink ref="AK117" r:id="rId62" xr:uid="{00000000-0004-0000-0300-00003D000000}"/>
    <hyperlink ref="AK118" r:id="rId63" xr:uid="{00000000-0004-0000-0300-00003E000000}"/>
    <hyperlink ref="AK94" r:id="rId64" xr:uid="{00000000-0004-0000-0300-00003F000000}"/>
    <hyperlink ref="AK119" r:id="rId65" xr:uid="{00000000-0004-0000-0300-000040000000}"/>
    <hyperlink ref="AK120" r:id="rId66" xr:uid="{00000000-0004-0000-0300-000041000000}"/>
    <hyperlink ref="AK121" r:id="rId67" xr:uid="{00000000-0004-0000-0300-000042000000}"/>
    <hyperlink ref="AK125" r:id="rId68" xr:uid="{00000000-0004-0000-0300-000043000000}"/>
    <hyperlink ref="AK126" r:id="rId69" xr:uid="{00000000-0004-0000-0300-000044000000}"/>
    <hyperlink ref="AK127" r:id="rId70" xr:uid="{00000000-0004-0000-0300-000045000000}"/>
    <hyperlink ref="AK128" r:id="rId71" xr:uid="{00000000-0004-0000-0300-000046000000}"/>
    <hyperlink ref="AK129" r:id="rId72" xr:uid="{00000000-0004-0000-0300-000047000000}"/>
    <hyperlink ref="AK130" r:id="rId73" xr:uid="{00000000-0004-0000-0300-000048000000}"/>
    <hyperlink ref="AK131" r:id="rId74" xr:uid="{00000000-0004-0000-0300-000049000000}"/>
    <hyperlink ref="AK132" r:id="rId75" xr:uid="{00000000-0004-0000-0300-00004A000000}"/>
    <hyperlink ref="AK133" r:id="rId76" xr:uid="{00000000-0004-0000-0300-00004B000000}"/>
    <hyperlink ref="AK134" r:id="rId77" xr:uid="{00000000-0004-0000-0300-00004C000000}"/>
    <hyperlink ref="AK135" r:id="rId78" xr:uid="{00000000-0004-0000-0300-00004D000000}"/>
    <hyperlink ref="AK136" r:id="rId79" xr:uid="{00000000-0004-0000-0300-00004E000000}"/>
    <hyperlink ref="AK137" r:id="rId80" xr:uid="{00000000-0004-0000-0300-00004F000000}"/>
    <hyperlink ref="AK138" r:id="rId81" xr:uid="{00000000-0004-0000-0300-000050000000}"/>
    <hyperlink ref="AK139" r:id="rId82" xr:uid="{00000000-0004-0000-0300-000051000000}"/>
    <hyperlink ref="AK140" r:id="rId83" xr:uid="{00000000-0004-0000-0300-000052000000}"/>
    <hyperlink ref="AK141" r:id="rId84" xr:uid="{00000000-0004-0000-0300-000053000000}"/>
    <hyperlink ref="AK142" r:id="rId85" xr:uid="{00000000-0004-0000-0300-000054000000}"/>
    <hyperlink ref="AK143" r:id="rId86" xr:uid="{00000000-0004-0000-0300-000055000000}"/>
    <hyperlink ref="AK144" r:id="rId87" xr:uid="{00000000-0004-0000-0300-000056000000}"/>
    <hyperlink ref="AK145" r:id="rId88" xr:uid="{00000000-0004-0000-0300-000057000000}"/>
    <hyperlink ref="AK146" r:id="rId89" xr:uid="{00000000-0004-0000-0300-000058000000}"/>
    <hyperlink ref="AK147" r:id="rId90" xr:uid="{00000000-0004-0000-0300-000059000000}"/>
    <hyperlink ref="AK148" r:id="rId91" xr:uid="{00000000-0004-0000-0300-00005A000000}"/>
    <hyperlink ref="AK149" r:id="rId92" xr:uid="{00000000-0004-0000-0300-00005B000000}"/>
    <hyperlink ref="AK150" r:id="rId93" xr:uid="{00000000-0004-0000-0300-00005C000000}"/>
    <hyperlink ref="AK124" r:id="rId94" xr:uid="{00000000-0004-0000-0300-00005D000000}"/>
    <hyperlink ref="BO149" r:id="rId95" xr:uid="{00000000-0004-0000-0300-00005E000000}"/>
    <hyperlink ref="BO152" r:id="rId96" xr:uid="{00000000-0004-0000-0300-00005F000000}"/>
    <hyperlink ref="BO144" r:id="rId97" xr:uid="{00000000-0004-0000-0300-000060000000}"/>
    <hyperlink ref="BO147" r:id="rId98" xr:uid="{00000000-0004-0000-0300-000061000000}"/>
  </hyperlinks>
  <pageMargins left="0.7" right="0.7" top="0.78740157499999996" bottom="0.78740157499999996" header="0.3" footer="0.3"/>
  <pageSetup paperSize="9" orientation="portrait" r:id="rId99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L121"/>
  <sheetViews>
    <sheetView zoomScaleNormal="100" workbookViewId="0">
      <selection activeCell="C39" sqref="C39"/>
    </sheetView>
  </sheetViews>
  <sheetFormatPr baseColWidth="10" defaultRowHeight="13.5" x14ac:dyDescent="0.25"/>
  <cols>
    <col min="1" max="1" width="6.83203125" bestFit="1" customWidth="1"/>
    <col min="2" max="2" width="9.5" bestFit="1" customWidth="1"/>
    <col min="3" max="3" width="20.5" customWidth="1"/>
    <col min="4" max="4" width="12" customWidth="1"/>
    <col min="12" max="12" width="12" customWidth="1"/>
    <col min="16" max="16" width="10" bestFit="1" customWidth="1"/>
    <col min="17" max="17" width="6.6640625" bestFit="1" customWidth="1"/>
    <col min="18" max="18" width="8.5" bestFit="1" customWidth="1"/>
    <col min="19" max="22" width="8.6640625" bestFit="1" customWidth="1"/>
    <col min="24" max="24" width="8.1640625" bestFit="1" customWidth="1"/>
    <col min="25" max="25" width="2.5" bestFit="1" customWidth="1"/>
    <col min="26" max="26" width="5.6640625" bestFit="1" customWidth="1"/>
    <col min="27" max="27" width="2.5" bestFit="1" customWidth="1"/>
    <col min="28" max="28" width="5.6640625" bestFit="1" customWidth="1"/>
    <col min="29" max="29" width="2.5" bestFit="1" customWidth="1"/>
    <col min="30" max="30" width="6.6640625" bestFit="1" customWidth="1"/>
    <col min="31" max="31" width="2.5" bestFit="1" customWidth="1"/>
    <col min="32" max="32" width="6.6640625" bestFit="1" customWidth="1"/>
    <col min="33" max="33" width="2.5" bestFit="1" customWidth="1"/>
    <col min="34" max="34" width="6.6640625" bestFit="1" customWidth="1"/>
    <col min="35" max="35" width="2.5" bestFit="1" customWidth="1"/>
    <col min="36" max="36" width="6.6640625" bestFit="1" customWidth="1"/>
    <col min="37" max="37" width="2.83203125" bestFit="1" customWidth="1"/>
  </cols>
  <sheetData>
    <row r="1" spans="3:13" x14ac:dyDescent="0.25">
      <c r="C1" t="str">
        <f>'Turbine-spez'!A1</f>
        <v>Company</v>
      </c>
      <c r="D1" t="str">
        <f>'Turbine-spez'!B1</f>
        <v>Enercon</v>
      </c>
      <c r="E1" t="str">
        <f>'Turbine-spez'!C1</f>
        <v>Enercon</v>
      </c>
      <c r="F1" t="str">
        <f>'Turbine-spez'!D1</f>
        <v>Enercon</v>
      </c>
      <c r="G1" t="str">
        <f>'Turbine-spez'!E1</f>
        <v xml:space="preserve">Vestas </v>
      </c>
    </row>
    <row r="2" spans="3:13" x14ac:dyDescent="0.25">
      <c r="C2" t="str">
        <f>'Turbine-spez'!A2</f>
        <v>Name</v>
      </c>
      <c r="D2" t="str">
        <f>'Turbine-spez'!B2</f>
        <v>E-70 E4</v>
      </c>
      <c r="E2" t="str">
        <f>'Turbine-spez'!C2</f>
        <v>E-115 EP3 E3</v>
      </c>
      <c r="F2" t="str">
        <f>'Turbine-spez'!D2</f>
        <v>E-138 EP3 E2</v>
      </c>
      <c r="G2" t="str">
        <f>'Turbine-spez'!E2</f>
        <v>V172-7.2 MW</v>
      </c>
    </row>
    <row r="3" spans="3:13" x14ac:dyDescent="0.25">
      <c r="C3" t="str">
        <f>'Turbine-spez'!A4</f>
        <v>Hub height (m)</v>
      </c>
      <c r="D3">
        <f>'Turbine-spez'!B4</f>
        <v>54</v>
      </c>
      <c r="E3">
        <f>'Turbine-spez'!C4</f>
        <v>92</v>
      </c>
      <c r="F3">
        <f>'Turbine-spez'!D4</f>
        <v>149</v>
      </c>
      <c r="G3">
        <f>'Turbine-spez'!E4</f>
        <v>175</v>
      </c>
    </row>
    <row r="4" spans="3:13" x14ac:dyDescent="0.25">
      <c r="C4" t="str">
        <f>'Turbine-spez'!A5</f>
        <v>Rotor diameter (m)</v>
      </c>
      <c r="D4">
        <f>'Turbine-spez'!B5</f>
        <v>71</v>
      </c>
      <c r="E4" s="7">
        <f>'Turbine-spez'!C5</f>
        <v>115.7</v>
      </c>
      <c r="F4">
        <f>'Turbine-spez'!D5</f>
        <v>138.30000000000001</v>
      </c>
      <c r="G4">
        <f>'Turbine-spez'!E5</f>
        <v>172</v>
      </c>
    </row>
    <row r="5" spans="3:13" x14ac:dyDescent="0.25">
      <c r="C5" t="str">
        <f>'Turbine-spez'!A6</f>
        <v>Tip height (m)</v>
      </c>
      <c r="D5">
        <f>'Turbine-spez'!B6</f>
        <v>89.5</v>
      </c>
      <c r="E5">
        <f>'Turbine-spez'!C6</f>
        <v>149.85</v>
      </c>
      <c r="F5">
        <f>'Turbine-spez'!D6</f>
        <v>218.15</v>
      </c>
      <c r="G5">
        <f>'Turbine-spez'!E6</f>
        <v>261</v>
      </c>
      <c r="K5">
        <v>172</v>
      </c>
      <c r="L5">
        <f>K5*3</f>
        <v>516</v>
      </c>
      <c r="M5">
        <f>K5*5</f>
        <v>860</v>
      </c>
    </row>
    <row r="6" spans="3:13" x14ac:dyDescent="0.25">
      <c r="C6" t="str">
        <f>'Turbine-spez'!A7</f>
        <v>Wind speed layer*</v>
      </c>
      <c r="D6" t="str">
        <f>'Turbine-spez'!B7</f>
        <v>50m, 100m</v>
      </c>
      <c r="E6" t="str">
        <f>'Turbine-spez'!C7</f>
        <v>50m, 100m</v>
      </c>
      <c r="F6" t="str">
        <f>'Turbine-spez'!D7</f>
        <v>100m, 150m</v>
      </c>
      <c r="G6" t="str">
        <f>'Turbine-spez'!E7</f>
        <v>150m, 200m</v>
      </c>
    </row>
    <row r="7" spans="3:13" x14ac:dyDescent="0.25">
      <c r="C7" t="str">
        <f>'Turbine-spez'!A8</f>
        <v>Rated power (MW)</v>
      </c>
      <c r="D7">
        <f>'Turbine-spez'!B8</f>
        <v>2.2999999999999998</v>
      </c>
      <c r="E7">
        <f>'Turbine-spez'!C8</f>
        <v>2.99</v>
      </c>
      <c r="F7">
        <f>'Turbine-spez'!D8</f>
        <v>4.2</v>
      </c>
      <c r="G7">
        <f>'Turbine-spez'!E8</f>
        <v>7.2</v>
      </c>
    </row>
    <row r="8" spans="3:13" x14ac:dyDescent="0.25">
      <c r="C8" t="str">
        <f>'Turbine-spez'!A11</f>
        <v>Turbine (€/kW)</v>
      </c>
      <c r="D8">
        <f>'Turbine-spez'!B11</f>
        <v>980</v>
      </c>
      <c r="E8">
        <f>'Turbine-spez'!C11</f>
        <v>980</v>
      </c>
      <c r="F8">
        <f>'Turbine-spez'!D11</f>
        <v>1230</v>
      </c>
      <c r="G8">
        <f>'Turbine-spez'!E11</f>
        <v>1230</v>
      </c>
    </row>
    <row r="9" spans="3:13" x14ac:dyDescent="0.25">
      <c r="C9" t="str">
        <f>'Turbine-spez'!A12</f>
        <v>Turbine (million €)</v>
      </c>
      <c r="D9">
        <f>'Turbine-spez'!B12</f>
        <v>2.254</v>
      </c>
      <c r="E9">
        <f>'Turbine-spez'!C12</f>
        <v>2.9302000000000001</v>
      </c>
      <c r="F9">
        <f>'Turbine-spez'!D12</f>
        <v>5.1660000000000004</v>
      </c>
      <c r="G9">
        <f>'Turbine-spez'!E12</f>
        <v>8.8559999999999999</v>
      </c>
    </row>
    <row r="10" spans="3:13" x14ac:dyDescent="0.25">
      <c r="C10" t="str">
        <f>'Turbine-spez'!A13</f>
        <v>Grid connection (€/kW)</v>
      </c>
      <c r="D10">
        <f>'Turbine-spez'!B13</f>
        <v>387</v>
      </c>
      <c r="E10">
        <f>'Turbine-spez'!C13</f>
        <v>387</v>
      </c>
      <c r="F10">
        <f>'Turbine-spez'!D13</f>
        <v>387</v>
      </c>
      <c r="G10">
        <f>'Turbine-spez'!E13</f>
        <v>387</v>
      </c>
    </row>
    <row r="11" spans="3:13" x14ac:dyDescent="0.25">
      <c r="C11" t="str">
        <f>'Turbine-spez'!A14</f>
        <v>Grid connection (million €)</v>
      </c>
      <c r="D11">
        <f>'Turbine-spez'!B14</f>
        <v>0.89009999999999989</v>
      </c>
      <c r="E11">
        <f>'Turbine-spez'!C14</f>
        <v>1.1571300000000002</v>
      </c>
      <c r="F11">
        <f>'Turbine-spez'!D14</f>
        <v>1.6254000000000002</v>
      </c>
      <c r="G11">
        <f>'Turbine-spez'!E14</f>
        <v>2.7864</v>
      </c>
    </row>
    <row r="12" spans="3:13" x14ac:dyDescent="0.25">
      <c r="C12" t="str">
        <f>'Turbine-spez'!A15</f>
        <v>Total (€/kW)</v>
      </c>
      <c r="D12">
        <f>'Turbine-spez'!B15</f>
        <v>1367</v>
      </c>
      <c r="E12">
        <f>'Turbine-spez'!C15</f>
        <v>1367</v>
      </c>
      <c r="F12">
        <f>'Turbine-spez'!D15</f>
        <v>1617</v>
      </c>
      <c r="G12">
        <f>'Turbine-spez'!E15</f>
        <v>1617</v>
      </c>
    </row>
    <row r="13" spans="3:13" x14ac:dyDescent="0.25">
      <c r="C13" t="str">
        <f>'Turbine-spez'!A16</f>
        <v>Total (million €)</v>
      </c>
      <c r="D13">
        <f>'Turbine-spez'!B16</f>
        <v>3.1440999999999999</v>
      </c>
      <c r="E13">
        <f>'Turbine-spez'!C16</f>
        <v>4.0873300000000006</v>
      </c>
      <c r="F13">
        <f>'Turbine-spez'!D16</f>
        <v>6.7914000000000003</v>
      </c>
      <c r="G13">
        <f>'Turbine-spez'!E16</f>
        <v>11.6424</v>
      </c>
    </row>
    <row r="14" spans="3:13" x14ac:dyDescent="0.25">
      <c r="C14" t="str">
        <f>'Turbine-spez'!A19</f>
        <v>Maximum</v>
      </c>
      <c r="D14">
        <f>'Turbine-spez'!B19</f>
        <v>104.5</v>
      </c>
      <c r="E14">
        <f>'Turbine-spez'!C19</f>
        <v>104.8</v>
      </c>
      <c r="F14">
        <f>'Turbine-spez'!D19</f>
        <v>106</v>
      </c>
      <c r="G14">
        <f>'Turbine-spez'!E19</f>
        <v>106.9</v>
      </c>
    </row>
    <row r="15" spans="3:13" x14ac:dyDescent="0.25">
      <c r="C15" t="str">
        <f>'Turbine-spez'!A20</f>
        <v>Average</v>
      </c>
      <c r="D15">
        <f>'Turbine-spez'!B20</f>
        <v>99.05</v>
      </c>
      <c r="E15">
        <f>'Turbine-spez'!C20</f>
        <v>96.1</v>
      </c>
      <c r="F15">
        <f>'Turbine-spez'!D20</f>
        <v>99.7</v>
      </c>
      <c r="G15">
        <f>'Turbine-spez'!E20</f>
        <v>100.15</v>
      </c>
    </row>
    <row r="16" spans="3:13" x14ac:dyDescent="0.25">
      <c r="C16" t="str">
        <f>'Turbine-spez'!A21</f>
        <v>Minimum</v>
      </c>
      <c r="D16">
        <f>'Turbine-spez'!B21</f>
        <v>93.6</v>
      </c>
      <c r="E16">
        <f>'Turbine-spez'!C21</f>
        <v>87.4</v>
      </c>
      <c r="F16">
        <f>'Turbine-spez'!D21</f>
        <v>93.4</v>
      </c>
      <c r="G16">
        <f>'Turbine-spez'!E21</f>
        <v>93.4</v>
      </c>
    </row>
    <row r="17" spans="1:38" x14ac:dyDescent="0.25">
      <c r="C17" t="str">
        <f>'Turbine-spez'!A24</f>
        <v>Distance-independent (\%)</v>
      </c>
      <c r="D17" s="24">
        <f>'Turbine-spez'!B24</f>
        <v>3.15E-2</v>
      </c>
      <c r="E17" s="24">
        <f>D17</f>
        <v>3.15E-2</v>
      </c>
      <c r="F17" s="24">
        <f>E17</f>
        <v>3.15E-2</v>
      </c>
      <c r="G17" s="24">
        <f>F17</f>
        <v>3.15E-2</v>
      </c>
    </row>
    <row r="18" spans="1:38" x14ac:dyDescent="0.25">
      <c r="C18" t="str">
        <f>'Turbine-spez'!A25</f>
        <v>Distance-dependent (\%/100m)</v>
      </c>
      <c r="D18">
        <f>'Turbine-spez'!B25</f>
        <v>2.3999999999999998E-3</v>
      </c>
      <c r="E18">
        <f>'Turbine-spez'!C25</f>
        <v>2.3999999999999998E-3</v>
      </c>
      <c r="F18">
        <f>'Turbine-spez'!D25</f>
        <v>2.3999999999999998E-3</v>
      </c>
      <c r="G18">
        <f>'Turbine-spez'!E25</f>
        <v>2.3999999999999998E-3</v>
      </c>
    </row>
    <row r="19" spans="1:38" x14ac:dyDescent="0.25">
      <c r="A19" t="s">
        <v>18</v>
      </c>
      <c r="E19" s="1"/>
      <c r="F19" s="1"/>
      <c r="G19" s="1"/>
      <c r="I19" t="s">
        <v>32</v>
      </c>
      <c r="M19" s="1"/>
      <c r="N19" s="1"/>
      <c r="O19" s="1"/>
      <c r="S19" t="s">
        <v>46</v>
      </c>
      <c r="T19" t="s">
        <v>46</v>
      </c>
      <c r="U19" t="s">
        <v>46</v>
      </c>
      <c r="V19" t="s">
        <v>47</v>
      </c>
      <c r="X19" s="37"/>
      <c r="Y19" s="28"/>
      <c r="Z19" s="37"/>
      <c r="AA19" s="28" t="s">
        <v>52</v>
      </c>
      <c r="AB19" s="37"/>
      <c r="AC19" s="28"/>
      <c r="AD19" s="29" t="str">
        <f>S19</f>
        <v>Enercon</v>
      </c>
      <c r="AE19" s="30" t="s">
        <v>52</v>
      </c>
      <c r="AF19" s="29" t="str">
        <f>T19</f>
        <v>Enercon</v>
      </c>
      <c r="AG19" s="30" t="s">
        <v>52</v>
      </c>
      <c r="AH19" s="29" t="str">
        <f>U19</f>
        <v>Enercon</v>
      </c>
      <c r="AI19" s="30" t="s">
        <v>52</v>
      </c>
      <c r="AJ19" s="29" t="str">
        <f>V19</f>
        <v xml:space="preserve">Vestas </v>
      </c>
      <c r="AK19" s="27" t="s">
        <v>51</v>
      </c>
    </row>
    <row r="20" spans="1:38" x14ac:dyDescent="0.25">
      <c r="A20" t="s">
        <v>10</v>
      </c>
      <c r="B20" t="s">
        <v>11</v>
      </c>
      <c r="C20" t="s">
        <v>12</v>
      </c>
      <c r="P20" t="s">
        <v>10</v>
      </c>
      <c r="Q20" t="s">
        <v>11</v>
      </c>
      <c r="R20" t="s">
        <v>12</v>
      </c>
      <c r="S20" s="7">
        <v>89.5</v>
      </c>
      <c r="T20" s="7">
        <v>149.85</v>
      </c>
      <c r="U20" s="7">
        <v>218.15</v>
      </c>
      <c r="V20" s="7">
        <v>261</v>
      </c>
      <c r="X20" s="37" t="s">
        <v>77</v>
      </c>
      <c r="Y20" s="28"/>
      <c r="Z20" s="37"/>
      <c r="AA20" s="28" t="s">
        <v>52</v>
      </c>
      <c r="AB20" s="37"/>
      <c r="AC20" s="28"/>
      <c r="AD20" s="7" t="s">
        <v>93</v>
      </c>
      <c r="AE20" s="39" t="s">
        <v>52</v>
      </c>
      <c r="AF20" s="7" t="s">
        <v>7</v>
      </c>
      <c r="AG20" s="39" t="s">
        <v>52</v>
      </c>
      <c r="AH20" s="7" t="s">
        <v>94</v>
      </c>
      <c r="AI20" s="39" t="s">
        <v>52</v>
      </c>
      <c r="AJ20" s="7" t="s">
        <v>95</v>
      </c>
      <c r="AK20" s="27" t="s">
        <v>51</v>
      </c>
      <c r="AL20" t="s">
        <v>54</v>
      </c>
    </row>
    <row r="21" spans="1:38" x14ac:dyDescent="0.25">
      <c r="A21">
        <v>0</v>
      </c>
      <c r="B21">
        <v>250</v>
      </c>
      <c r="C21">
        <f>(A21+B21)/2</f>
        <v>125</v>
      </c>
      <c r="D21" s="3">
        <f>D$14-10*LOG(($C21)^2+(D$3)^2)-11+1.5-(($C21)^2+(D$3)^2)^0.5/500</f>
        <v>52.046337779597337</v>
      </c>
      <c r="E21" s="3">
        <f t="shared" ref="E21:G21" si="0">E$14-10*LOG(($C21)^2+(E$3)^2)-11+1.5-(($C21)^2+(E$3)^2)^0.5/500</f>
        <v>51.171399655133577</v>
      </c>
      <c r="F21" s="3">
        <f t="shared" si="0"/>
        <v>50.333117669295895</v>
      </c>
      <c r="G21" s="3">
        <f t="shared" si="0"/>
        <v>50.318766365897361</v>
      </c>
      <c r="I21" s="3">
        <f t="shared" ref="I21:L22" si="1">IF(D21&gt;45,$C$39,IF(AND(D21&lt;=45,D21&gt;35),$C$49+($C$39-$C$49)*(-$B$49+D21)/($B$39-$B$49),IF(AND(D21&lt;=35,D21&gt;25),$C$59+($C$49-$C$59)*(-$B$59+D21)/($B$49-$B$59),IF(AND(D21&lt;=25,D21&gt;20),$C$64+($C$59-$C$64)*(-$B$64+D21)/($B$59-$B$64),0))))</f>
        <v>6.6900000000000001E-2</v>
      </c>
      <c r="J21" s="3">
        <f t="shared" si="1"/>
        <v>6.6900000000000001E-2</v>
      </c>
      <c r="K21" s="3">
        <f t="shared" si="1"/>
        <v>6.6900000000000001E-2</v>
      </c>
      <c r="L21" s="3">
        <f t="shared" si="1"/>
        <v>6.6900000000000001E-2</v>
      </c>
      <c r="M21" s="3"/>
      <c r="N21" s="3"/>
      <c r="O21" s="3"/>
      <c r="P21" s="37">
        <v>0</v>
      </c>
      <c r="Q21" s="37">
        <v>250</v>
      </c>
      <c r="R21" s="37">
        <v>125</v>
      </c>
      <c r="S21" s="29">
        <f>D21</f>
        <v>52.046337779597337</v>
      </c>
      <c r="T21" s="29">
        <f t="shared" ref="T21:V35" si="2">E21</f>
        <v>51.171399655133577</v>
      </c>
      <c r="U21" s="29">
        <f t="shared" si="2"/>
        <v>50.333117669295895</v>
      </c>
      <c r="V21" s="29">
        <f t="shared" si="2"/>
        <v>50.318766365897361</v>
      </c>
      <c r="X21" s="37" t="s">
        <v>78</v>
      </c>
      <c r="Y21" s="28"/>
      <c r="Z21" s="37"/>
      <c r="AA21" s="28" t="s">
        <v>52</v>
      </c>
      <c r="AB21" s="37"/>
      <c r="AC21" s="28"/>
      <c r="AD21" s="29">
        <f t="shared" ref="AD21:AD35" si="3">S21</f>
        <v>52.046337779597337</v>
      </c>
      <c r="AE21" s="30" t="s">
        <v>52</v>
      </c>
      <c r="AF21" s="29">
        <f t="shared" ref="AF21:AF35" si="4">T21</f>
        <v>51.171399655133577</v>
      </c>
      <c r="AG21" s="30" t="s">
        <v>52</v>
      </c>
      <c r="AH21" s="29">
        <f t="shared" ref="AH21:AH35" si="5">U21</f>
        <v>50.333117669295895</v>
      </c>
      <c r="AI21" s="30" t="s">
        <v>52</v>
      </c>
      <c r="AJ21" s="29">
        <f t="shared" ref="AJ21:AJ35" si="6">V21</f>
        <v>50.318766365897361</v>
      </c>
      <c r="AK21" s="27" t="s">
        <v>51</v>
      </c>
    </row>
    <row r="22" spans="1:38" x14ac:dyDescent="0.25">
      <c r="A22">
        <f>A21+250</f>
        <v>250</v>
      </c>
      <c r="B22">
        <f>B21+250</f>
        <v>500</v>
      </c>
      <c r="C22">
        <f t="shared" ref="C22:C35" si="7">(A22+B22)/2</f>
        <v>375</v>
      </c>
      <c r="D22" s="3">
        <f t="shared" ref="D22:G35" si="8">D$14-10*LOG(($C22)^2+(D$3)^2)-11+1.5-(($C22)^2+(D$3)^2)^0.5/500</f>
        <v>42.67250422333322</v>
      </c>
      <c r="E22" s="3">
        <f t="shared" si="8"/>
        <v>42.793303087282084</v>
      </c>
      <c r="F22" s="3">
        <f t="shared" si="8"/>
        <v>43.57572838304305</v>
      </c>
      <c r="G22" s="3">
        <f t="shared" si="8"/>
        <v>44.236046930493039</v>
      </c>
      <c r="I22" s="3">
        <f t="shared" si="1"/>
        <v>6.413028002576654E-2</v>
      </c>
      <c r="J22" s="3">
        <f t="shared" si="1"/>
        <v>6.4274030673865681E-2</v>
      </c>
      <c r="K22" s="3">
        <f t="shared" si="1"/>
        <v>6.5205116775821234E-2</v>
      </c>
      <c r="L22" s="3">
        <f t="shared" si="1"/>
        <v>6.5990895847286721E-2</v>
      </c>
      <c r="M22" s="3"/>
      <c r="N22" s="3"/>
      <c r="O22" s="3"/>
      <c r="P22" s="37">
        <v>250</v>
      </c>
      <c r="Q22" s="37">
        <v>500</v>
      </c>
      <c r="R22" s="37">
        <v>375</v>
      </c>
      <c r="S22" s="29">
        <f t="shared" ref="S22:S35" si="9">D22</f>
        <v>42.67250422333322</v>
      </c>
      <c r="T22" s="29">
        <f t="shared" si="2"/>
        <v>42.793303087282084</v>
      </c>
      <c r="U22" s="29">
        <f t="shared" si="2"/>
        <v>43.57572838304305</v>
      </c>
      <c r="V22" s="29">
        <f t="shared" si="2"/>
        <v>44.236046930493039</v>
      </c>
      <c r="X22" s="37" t="s">
        <v>89</v>
      </c>
      <c r="Y22" s="28"/>
      <c r="Z22" s="37"/>
      <c r="AA22" s="28" t="s">
        <v>52</v>
      </c>
      <c r="AB22" s="37"/>
      <c r="AC22" s="28"/>
      <c r="AD22" s="29">
        <f t="shared" si="3"/>
        <v>42.67250422333322</v>
      </c>
      <c r="AE22" s="30" t="s">
        <v>52</v>
      </c>
      <c r="AF22" s="29">
        <f t="shared" si="4"/>
        <v>42.793303087282084</v>
      </c>
      <c r="AG22" s="30" t="s">
        <v>52</v>
      </c>
      <c r="AH22" s="29">
        <f t="shared" si="5"/>
        <v>43.57572838304305</v>
      </c>
      <c r="AI22" s="30" t="s">
        <v>52</v>
      </c>
      <c r="AJ22" s="29">
        <f t="shared" si="6"/>
        <v>44.236046930493039</v>
      </c>
      <c r="AK22" s="27" t="s">
        <v>51</v>
      </c>
    </row>
    <row r="23" spans="1:38" x14ac:dyDescent="0.25">
      <c r="A23">
        <f>A22+250</f>
        <v>500</v>
      </c>
      <c r="B23">
        <f t="shared" ref="B23:B35" si="10">B22+250</f>
        <v>750</v>
      </c>
      <c r="C23">
        <f t="shared" si="7"/>
        <v>625</v>
      </c>
      <c r="D23" s="3">
        <f t="shared" si="8"/>
        <v>37.795443226351459</v>
      </c>
      <c r="E23" s="3">
        <f t="shared" si="8"/>
        <v>38.025832598597425</v>
      </c>
      <c r="F23" s="3">
        <f t="shared" si="8"/>
        <v>39.05729884529935</v>
      </c>
      <c r="G23" s="3">
        <f t="shared" si="8"/>
        <v>39.856525362631338</v>
      </c>
      <c r="I23" s="3">
        <f t="shared" ref="I23:L30" si="11">IF(D23&gt;45,$C$39,IF(AND(D23&lt;=45,D23&gt;35),$C$49+($C$39-$C$49)*(-$B$49+D23)/($B$39-$B$49),IF(AND(D23&lt;=35,D23&gt;25),$C$59+($C$49-$C$59)*(-$B$59+D23)/($B$49-$B$59),IF(AND(D23&lt;=25,D23&gt;20),$C$64+($C$59-$C$64)*(-$B$64+D23)/($B$59-$B$64),0))))</f>
        <v>5.8326577439358235E-2</v>
      </c>
      <c r="J23" s="3">
        <f t="shared" si="11"/>
        <v>5.8600740792330935E-2</v>
      </c>
      <c r="K23" s="3">
        <f t="shared" si="11"/>
        <v>5.9828185625906229E-2</v>
      </c>
      <c r="L23" s="3">
        <f t="shared" si="11"/>
        <v>6.0779265181531289E-2</v>
      </c>
      <c r="M23" s="3"/>
      <c r="N23" s="3"/>
      <c r="O23" s="3"/>
      <c r="P23" s="37">
        <v>500</v>
      </c>
      <c r="Q23" s="37">
        <v>750</v>
      </c>
      <c r="R23" s="37">
        <v>625</v>
      </c>
      <c r="S23" s="29">
        <f t="shared" si="9"/>
        <v>37.795443226351459</v>
      </c>
      <c r="T23" s="29">
        <f t="shared" si="2"/>
        <v>38.025832598597425</v>
      </c>
      <c r="U23" s="29">
        <f t="shared" si="2"/>
        <v>39.05729884529935</v>
      </c>
      <c r="V23" s="29">
        <f t="shared" si="2"/>
        <v>39.856525362631338</v>
      </c>
      <c r="X23" s="37" t="s">
        <v>88</v>
      </c>
      <c r="Y23" s="28"/>
      <c r="Z23" s="37"/>
      <c r="AA23" s="28" t="s">
        <v>52</v>
      </c>
      <c r="AB23" s="37"/>
      <c r="AC23" s="28"/>
      <c r="AD23" s="29">
        <f t="shared" si="3"/>
        <v>37.795443226351459</v>
      </c>
      <c r="AE23" s="30" t="s">
        <v>52</v>
      </c>
      <c r="AF23" s="29">
        <f t="shared" si="4"/>
        <v>38.025832598597425</v>
      </c>
      <c r="AG23" s="30" t="s">
        <v>52</v>
      </c>
      <c r="AH23" s="29">
        <f t="shared" si="5"/>
        <v>39.05729884529935</v>
      </c>
      <c r="AI23" s="30" t="s">
        <v>52</v>
      </c>
      <c r="AJ23" s="29">
        <f t="shared" si="6"/>
        <v>39.856525362631338</v>
      </c>
      <c r="AK23" s="27" t="s">
        <v>51</v>
      </c>
    </row>
    <row r="24" spans="1:38" x14ac:dyDescent="0.25">
      <c r="A24">
        <f t="shared" ref="A24:A35" si="12">A23+250</f>
        <v>750</v>
      </c>
      <c r="B24">
        <f t="shared" si="10"/>
        <v>1000</v>
      </c>
      <c r="C24">
        <f t="shared" si="7"/>
        <v>875</v>
      </c>
      <c r="D24" s="3">
        <f t="shared" si="8"/>
        <v>34.390000184444972</v>
      </c>
      <c r="E24" s="3">
        <f t="shared" si="8"/>
        <v>34.652444483916774</v>
      </c>
      <c r="F24" s="3">
        <f t="shared" si="8"/>
        <v>35.760505648820157</v>
      </c>
      <c r="G24" s="3">
        <f t="shared" si="8"/>
        <v>36.604848716808462</v>
      </c>
      <c r="I24" s="3">
        <f t="shared" si="11"/>
        <v>5.3517700448201283E-2</v>
      </c>
      <c r="J24" s="3">
        <f t="shared" si="11"/>
        <v>5.4155440095917759E-2</v>
      </c>
      <c r="K24" s="3">
        <f t="shared" si="11"/>
        <v>5.590500172209599E-2</v>
      </c>
      <c r="L24" s="3">
        <f t="shared" si="11"/>
        <v>5.6909769973002067E-2</v>
      </c>
      <c r="M24" s="3"/>
      <c r="N24" s="3"/>
      <c r="O24" s="3"/>
      <c r="P24" s="37">
        <v>750</v>
      </c>
      <c r="Q24" s="37">
        <v>1000</v>
      </c>
      <c r="R24" s="37">
        <v>875</v>
      </c>
      <c r="S24" s="29">
        <f t="shared" si="9"/>
        <v>34.390000184444972</v>
      </c>
      <c r="T24" s="29">
        <f t="shared" si="2"/>
        <v>34.652444483916774</v>
      </c>
      <c r="U24" s="29">
        <f t="shared" si="2"/>
        <v>35.760505648820157</v>
      </c>
      <c r="V24" s="29">
        <f t="shared" si="2"/>
        <v>36.604848716808462</v>
      </c>
      <c r="X24" s="37" t="s">
        <v>79</v>
      </c>
      <c r="Y24" s="28"/>
      <c r="Z24" s="37"/>
      <c r="AA24" s="28" t="s">
        <v>52</v>
      </c>
      <c r="AB24" s="37"/>
      <c r="AC24" s="28"/>
      <c r="AD24" s="29">
        <f t="shared" si="3"/>
        <v>34.390000184444972</v>
      </c>
      <c r="AE24" s="30" t="s">
        <v>52</v>
      </c>
      <c r="AF24" s="29">
        <f t="shared" si="4"/>
        <v>34.652444483916774</v>
      </c>
      <c r="AG24" s="30" t="s">
        <v>52</v>
      </c>
      <c r="AH24" s="29">
        <f t="shared" si="5"/>
        <v>35.760505648820157</v>
      </c>
      <c r="AI24" s="30" t="s">
        <v>52</v>
      </c>
      <c r="AJ24" s="29">
        <f t="shared" si="6"/>
        <v>36.604848716808462</v>
      </c>
      <c r="AK24" s="27" t="s">
        <v>51</v>
      </c>
    </row>
    <row r="25" spans="1:38" x14ac:dyDescent="0.25">
      <c r="A25">
        <f t="shared" si="12"/>
        <v>1000</v>
      </c>
      <c r="B25">
        <f t="shared" si="10"/>
        <v>1250</v>
      </c>
      <c r="C25">
        <f t="shared" si="7"/>
        <v>1125</v>
      </c>
      <c r="D25" s="3">
        <f t="shared" si="8"/>
        <v>31.714364406867695</v>
      </c>
      <c r="E25" s="3">
        <f t="shared" si="8"/>
        <v>31.9904913192698</v>
      </c>
      <c r="F25" s="3">
        <f t="shared" si="8"/>
        <v>33.131779680643191</v>
      </c>
      <c r="G25" s="3">
        <f t="shared" si="8"/>
        <v>33.996052798681895</v>
      </c>
      <c r="I25" s="3">
        <f t="shared" si="11"/>
        <v>4.7015905508688498E-2</v>
      </c>
      <c r="J25" s="3">
        <f t="shared" si="11"/>
        <v>4.7686893905825617E-2</v>
      </c>
      <c r="K25" s="3">
        <f t="shared" si="11"/>
        <v>5.0460224623962956E-2</v>
      </c>
      <c r="L25" s="3">
        <f t="shared" si="11"/>
        <v>5.2560408300797001E-2</v>
      </c>
      <c r="M25" s="3"/>
      <c r="N25" s="3"/>
      <c r="O25" s="3"/>
      <c r="P25" s="37">
        <v>1000</v>
      </c>
      <c r="Q25" s="37">
        <v>1250</v>
      </c>
      <c r="R25" s="37">
        <v>1125</v>
      </c>
      <c r="S25" s="29">
        <f t="shared" si="9"/>
        <v>31.714364406867695</v>
      </c>
      <c r="T25" s="29">
        <f t="shared" si="2"/>
        <v>31.9904913192698</v>
      </c>
      <c r="U25" s="29">
        <f t="shared" si="2"/>
        <v>33.131779680643191</v>
      </c>
      <c r="V25" s="29">
        <f t="shared" si="2"/>
        <v>33.996052798681895</v>
      </c>
      <c r="X25" s="37" t="s">
        <v>90</v>
      </c>
      <c r="Y25" s="28"/>
      <c r="Z25" s="37"/>
      <c r="AA25" s="28" t="s">
        <v>52</v>
      </c>
      <c r="AB25" s="37"/>
      <c r="AC25" s="28"/>
      <c r="AD25" s="29">
        <f t="shared" si="3"/>
        <v>31.714364406867695</v>
      </c>
      <c r="AE25" s="30" t="s">
        <v>52</v>
      </c>
      <c r="AF25" s="29">
        <f t="shared" si="4"/>
        <v>31.9904913192698</v>
      </c>
      <c r="AG25" s="30" t="s">
        <v>52</v>
      </c>
      <c r="AH25" s="29">
        <f t="shared" si="5"/>
        <v>33.131779680643191</v>
      </c>
      <c r="AI25" s="30" t="s">
        <v>52</v>
      </c>
      <c r="AJ25" s="29">
        <f t="shared" si="6"/>
        <v>33.996052798681895</v>
      </c>
      <c r="AK25" s="27" t="s">
        <v>51</v>
      </c>
    </row>
    <row r="26" spans="1:38" x14ac:dyDescent="0.25">
      <c r="A26">
        <f t="shared" si="12"/>
        <v>1250</v>
      </c>
      <c r="B26">
        <f t="shared" si="10"/>
        <v>1500</v>
      </c>
      <c r="C26">
        <f t="shared" si="7"/>
        <v>1375</v>
      </c>
      <c r="D26" s="3">
        <f t="shared" si="8"/>
        <v>29.475132958385064</v>
      </c>
      <c r="E26" s="3">
        <f t="shared" si="8"/>
        <v>29.758398055281624</v>
      </c>
      <c r="F26" s="3">
        <f t="shared" si="8"/>
        <v>30.91714627900194</v>
      </c>
      <c r="G26" s="3">
        <f t="shared" si="8"/>
        <v>31.791977939796165</v>
      </c>
      <c r="I26" s="3">
        <f t="shared" si="11"/>
        <v>4.1574573088875702E-2</v>
      </c>
      <c r="J26" s="3">
        <f t="shared" si="11"/>
        <v>4.2262907274334349E-2</v>
      </c>
      <c r="K26" s="3">
        <f t="shared" si="11"/>
        <v>4.5078665457974718E-2</v>
      </c>
      <c r="L26" s="3">
        <f t="shared" si="11"/>
        <v>4.7204506393704687E-2</v>
      </c>
      <c r="M26" s="3"/>
      <c r="N26" s="3"/>
      <c r="O26" s="3"/>
      <c r="P26" s="37">
        <v>1250</v>
      </c>
      <c r="Q26" s="37">
        <v>1500</v>
      </c>
      <c r="R26" s="37">
        <v>1375</v>
      </c>
      <c r="S26" s="29">
        <f t="shared" si="9"/>
        <v>29.475132958385064</v>
      </c>
      <c r="T26" s="29">
        <f t="shared" si="2"/>
        <v>29.758398055281624</v>
      </c>
      <c r="U26" s="29">
        <f t="shared" si="2"/>
        <v>30.91714627900194</v>
      </c>
      <c r="V26" s="29">
        <f t="shared" si="2"/>
        <v>31.791977939796165</v>
      </c>
      <c r="X26" s="37" t="s">
        <v>91</v>
      </c>
      <c r="Y26" s="28"/>
      <c r="Z26" s="37"/>
      <c r="AA26" s="28" t="s">
        <v>52</v>
      </c>
      <c r="AB26" s="37"/>
      <c r="AC26" s="28"/>
      <c r="AD26" s="29">
        <f t="shared" si="3"/>
        <v>29.475132958385064</v>
      </c>
      <c r="AE26" s="30" t="s">
        <v>52</v>
      </c>
      <c r="AF26" s="29">
        <f t="shared" si="4"/>
        <v>29.758398055281624</v>
      </c>
      <c r="AG26" s="30" t="s">
        <v>52</v>
      </c>
      <c r="AH26" s="29">
        <f t="shared" si="5"/>
        <v>30.91714627900194</v>
      </c>
      <c r="AI26" s="30" t="s">
        <v>52</v>
      </c>
      <c r="AJ26" s="29">
        <f t="shared" si="6"/>
        <v>31.791977939796165</v>
      </c>
      <c r="AK26" s="27" t="s">
        <v>51</v>
      </c>
    </row>
    <row r="27" spans="1:38" x14ac:dyDescent="0.25">
      <c r="A27">
        <f t="shared" si="12"/>
        <v>1500</v>
      </c>
      <c r="B27">
        <f t="shared" si="10"/>
        <v>1750</v>
      </c>
      <c r="C27">
        <f t="shared" si="7"/>
        <v>1625</v>
      </c>
      <c r="D27" s="3">
        <f t="shared" si="8"/>
        <v>27.526345528749278</v>
      </c>
      <c r="E27" s="3">
        <f t="shared" si="8"/>
        <v>27.813830058761102</v>
      </c>
      <c r="F27" s="3">
        <f t="shared" si="8"/>
        <v>28.982938554349623</v>
      </c>
      <c r="G27" s="3">
        <f t="shared" si="8"/>
        <v>29.864062822542522</v>
      </c>
      <c r="I27" s="3">
        <f t="shared" si="11"/>
        <v>3.6839019634860748E-2</v>
      </c>
      <c r="J27" s="3">
        <f t="shared" si="11"/>
        <v>3.7537607042789474E-2</v>
      </c>
      <c r="K27" s="3">
        <f t="shared" si="11"/>
        <v>4.0378540687069586E-2</v>
      </c>
      <c r="L27" s="3">
        <f t="shared" si="11"/>
        <v>4.2519672658778325E-2</v>
      </c>
      <c r="M27" s="3"/>
      <c r="N27" s="3"/>
      <c r="O27" s="3"/>
      <c r="P27" s="37">
        <v>1500</v>
      </c>
      <c r="Q27" s="37">
        <v>1750</v>
      </c>
      <c r="R27" s="37">
        <v>1625</v>
      </c>
      <c r="S27" s="29">
        <f t="shared" si="9"/>
        <v>27.526345528749278</v>
      </c>
      <c r="T27" s="29">
        <f t="shared" si="2"/>
        <v>27.813830058761102</v>
      </c>
      <c r="U27" s="29">
        <f t="shared" si="2"/>
        <v>28.982938554349623</v>
      </c>
      <c r="V27" s="29">
        <f t="shared" si="2"/>
        <v>29.864062822542522</v>
      </c>
      <c r="X27" s="37" t="s">
        <v>92</v>
      </c>
      <c r="Y27" s="28"/>
      <c r="Z27" s="37"/>
      <c r="AA27" s="28" t="s">
        <v>52</v>
      </c>
      <c r="AB27" s="37"/>
      <c r="AC27" s="28"/>
      <c r="AD27" s="29">
        <f t="shared" si="3"/>
        <v>27.526345528749278</v>
      </c>
      <c r="AE27" s="30" t="s">
        <v>52</v>
      </c>
      <c r="AF27" s="29">
        <f t="shared" si="4"/>
        <v>27.813830058761102</v>
      </c>
      <c r="AG27" s="30" t="s">
        <v>52</v>
      </c>
      <c r="AH27" s="29">
        <f t="shared" si="5"/>
        <v>28.982938554349623</v>
      </c>
      <c r="AI27" s="30" t="s">
        <v>52</v>
      </c>
      <c r="AJ27" s="29">
        <f t="shared" si="6"/>
        <v>29.864062822542522</v>
      </c>
      <c r="AK27" s="27" t="s">
        <v>51</v>
      </c>
    </row>
    <row r="28" spans="1:38" x14ac:dyDescent="0.25">
      <c r="A28">
        <f t="shared" si="12"/>
        <v>1750</v>
      </c>
      <c r="B28">
        <f t="shared" si="10"/>
        <v>2000</v>
      </c>
      <c r="C28">
        <f t="shared" si="7"/>
        <v>1875</v>
      </c>
      <c r="D28" s="3">
        <f t="shared" si="8"/>
        <v>25.784818962011009</v>
      </c>
      <c r="E28" s="3">
        <f t="shared" si="8"/>
        <v>26.075019901600403</v>
      </c>
      <c r="F28" s="3">
        <f t="shared" si="8"/>
        <v>27.250813407938274</v>
      </c>
      <c r="G28" s="3">
        <f t="shared" si="8"/>
        <v>28.136008594907619</v>
      </c>
      <c r="I28" s="3">
        <f t="shared" si="11"/>
        <v>3.2607110077686748E-2</v>
      </c>
      <c r="J28" s="3">
        <f t="shared" si="11"/>
        <v>3.3312298360888976E-2</v>
      </c>
      <c r="K28" s="3">
        <f t="shared" si="11"/>
        <v>3.6169476581290008E-2</v>
      </c>
      <c r="L28" s="3">
        <f t="shared" si="11"/>
        <v>3.8320500885625511E-2</v>
      </c>
      <c r="M28" s="3"/>
      <c r="N28" s="3"/>
      <c r="O28" s="3"/>
      <c r="P28" s="37">
        <v>1750</v>
      </c>
      <c r="Q28" s="37">
        <v>2000</v>
      </c>
      <c r="R28" s="37">
        <v>1875</v>
      </c>
      <c r="S28" s="29">
        <f t="shared" si="9"/>
        <v>25.784818962011009</v>
      </c>
      <c r="T28" s="29">
        <f t="shared" si="2"/>
        <v>26.075019901600403</v>
      </c>
      <c r="U28" s="29">
        <f t="shared" si="2"/>
        <v>27.250813407938274</v>
      </c>
      <c r="V28" s="29">
        <f t="shared" si="2"/>
        <v>28.136008594907619</v>
      </c>
      <c r="X28" s="37" t="s">
        <v>80</v>
      </c>
      <c r="Y28" s="28"/>
      <c r="Z28" s="37"/>
      <c r="AA28" s="28" t="s">
        <v>52</v>
      </c>
      <c r="AB28" s="37"/>
      <c r="AC28" s="28"/>
      <c r="AD28" s="29">
        <f t="shared" si="3"/>
        <v>25.784818962011009</v>
      </c>
      <c r="AE28" s="30" t="s">
        <v>52</v>
      </c>
      <c r="AF28" s="29">
        <f t="shared" si="4"/>
        <v>26.075019901600403</v>
      </c>
      <c r="AG28" s="30" t="s">
        <v>52</v>
      </c>
      <c r="AH28" s="29">
        <f t="shared" si="5"/>
        <v>27.250813407938274</v>
      </c>
      <c r="AI28" s="30" t="s">
        <v>52</v>
      </c>
      <c r="AJ28" s="29">
        <f t="shared" si="6"/>
        <v>28.136008594907619</v>
      </c>
      <c r="AK28" s="27" t="s">
        <v>51</v>
      </c>
    </row>
    <row r="29" spans="1:38" x14ac:dyDescent="0.25">
      <c r="A29">
        <f t="shared" si="12"/>
        <v>2000</v>
      </c>
      <c r="B29">
        <f t="shared" si="10"/>
        <v>2250</v>
      </c>
      <c r="C29">
        <f t="shared" si="7"/>
        <v>2125</v>
      </c>
      <c r="D29" s="3">
        <f t="shared" si="8"/>
        <v>24.198645713133072</v>
      </c>
      <c r="E29" s="3">
        <f t="shared" si="8"/>
        <v>24.490707406050081</v>
      </c>
      <c r="F29" s="3">
        <f t="shared" si="8"/>
        <v>25.67108688912235</v>
      </c>
      <c r="G29" s="3">
        <f t="shared" si="8"/>
        <v>26.559079447328237</v>
      </c>
      <c r="I29" s="3">
        <f t="shared" si="11"/>
        <v>2.577968467863706E-2</v>
      </c>
      <c r="J29" s="3">
        <f t="shared" si="11"/>
        <v>2.7572943473147499E-2</v>
      </c>
      <c r="K29" s="3">
        <f t="shared" si="11"/>
        <v>3.2330741140567311E-2</v>
      </c>
      <c r="L29" s="3">
        <f t="shared" si="11"/>
        <v>3.4488563057007614E-2</v>
      </c>
      <c r="M29" s="3"/>
      <c r="N29" s="3"/>
      <c r="O29" s="3"/>
      <c r="P29" s="37">
        <v>2000</v>
      </c>
      <c r="Q29" s="37">
        <v>2250</v>
      </c>
      <c r="R29" s="37">
        <v>2125</v>
      </c>
      <c r="S29" s="29">
        <f t="shared" si="9"/>
        <v>24.198645713133072</v>
      </c>
      <c r="T29" s="29">
        <f t="shared" si="2"/>
        <v>24.490707406050081</v>
      </c>
      <c r="U29" s="29">
        <f t="shared" si="2"/>
        <v>25.67108688912235</v>
      </c>
      <c r="V29" s="29">
        <f t="shared" si="2"/>
        <v>26.559079447328237</v>
      </c>
      <c r="X29" s="37" t="s">
        <v>81</v>
      </c>
      <c r="Y29" s="28"/>
      <c r="Z29" s="37"/>
      <c r="AA29" s="28" t="s">
        <v>52</v>
      </c>
      <c r="AB29" s="37"/>
      <c r="AC29" s="28"/>
      <c r="AD29" s="29">
        <f t="shared" si="3"/>
        <v>24.198645713133072</v>
      </c>
      <c r="AE29" s="30" t="s">
        <v>52</v>
      </c>
      <c r="AF29" s="29">
        <f t="shared" si="4"/>
        <v>24.490707406050081</v>
      </c>
      <c r="AG29" s="30" t="s">
        <v>52</v>
      </c>
      <c r="AH29" s="29">
        <f t="shared" si="5"/>
        <v>25.67108688912235</v>
      </c>
      <c r="AI29" s="30" t="s">
        <v>52</v>
      </c>
      <c r="AJ29" s="29">
        <f t="shared" si="6"/>
        <v>26.559079447328237</v>
      </c>
      <c r="AK29" s="27" t="s">
        <v>51</v>
      </c>
    </row>
    <row r="30" spans="1:38" x14ac:dyDescent="0.25">
      <c r="A30">
        <f t="shared" si="12"/>
        <v>2250</v>
      </c>
      <c r="B30">
        <f t="shared" si="10"/>
        <v>2500</v>
      </c>
      <c r="C30">
        <f t="shared" si="7"/>
        <v>2375</v>
      </c>
      <c r="D30" s="3">
        <f t="shared" si="8"/>
        <v>22.733255524000938</v>
      </c>
      <c r="E30" s="3">
        <f t="shared" si="8"/>
        <v>23.026653376505251</v>
      </c>
      <c r="F30" s="3">
        <f t="shared" si="8"/>
        <v>24.210329216568297</v>
      </c>
      <c r="G30" s="3">
        <f t="shared" si="8"/>
        <v>25.100334795615332</v>
      </c>
      <c r="I30" s="3">
        <f t="shared" si="11"/>
        <v>1.6782188917365763E-2</v>
      </c>
      <c r="J30" s="3">
        <f t="shared" si="11"/>
        <v>1.8583651731742243E-2</v>
      </c>
      <c r="K30" s="3">
        <f t="shared" si="11"/>
        <v>2.5851421389729345E-2</v>
      </c>
      <c r="L30" s="3">
        <f t="shared" si="11"/>
        <v>3.0943813553345256E-2</v>
      </c>
      <c r="M30" s="3"/>
      <c r="N30" s="3"/>
      <c r="O30" s="3"/>
      <c r="P30" s="37">
        <v>2250</v>
      </c>
      <c r="Q30" s="37">
        <v>2500</v>
      </c>
      <c r="R30" s="37">
        <v>2375</v>
      </c>
      <c r="S30" s="29">
        <f t="shared" si="9"/>
        <v>22.733255524000938</v>
      </c>
      <c r="T30" s="29">
        <f t="shared" si="2"/>
        <v>23.026653376505251</v>
      </c>
      <c r="U30" s="29">
        <f t="shared" si="2"/>
        <v>24.210329216568297</v>
      </c>
      <c r="V30" s="29">
        <f t="shared" si="2"/>
        <v>25.100334795615332</v>
      </c>
      <c r="X30" s="37" t="s">
        <v>82</v>
      </c>
      <c r="Y30" s="28"/>
      <c r="Z30" s="37"/>
      <c r="AA30" s="28" t="s">
        <v>52</v>
      </c>
      <c r="AB30" s="37"/>
      <c r="AC30" s="28"/>
      <c r="AD30" s="29">
        <f t="shared" si="3"/>
        <v>22.733255524000938</v>
      </c>
      <c r="AE30" s="30" t="s">
        <v>52</v>
      </c>
      <c r="AF30" s="29">
        <f t="shared" si="4"/>
        <v>23.026653376505251</v>
      </c>
      <c r="AG30" s="30" t="s">
        <v>52</v>
      </c>
      <c r="AH30" s="29">
        <f t="shared" si="5"/>
        <v>24.210329216568297</v>
      </c>
      <c r="AI30" s="30" t="s">
        <v>52</v>
      </c>
      <c r="AJ30" s="29">
        <f t="shared" si="6"/>
        <v>25.100334795615332</v>
      </c>
      <c r="AK30" s="27" t="s">
        <v>51</v>
      </c>
    </row>
    <row r="31" spans="1:38" x14ac:dyDescent="0.25">
      <c r="A31">
        <f t="shared" si="12"/>
        <v>2500</v>
      </c>
      <c r="B31">
        <f t="shared" si="10"/>
        <v>2750</v>
      </c>
      <c r="C31">
        <f t="shared" si="7"/>
        <v>2625</v>
      </c>
      <c r="D31" s="3">
        <f t="shared" si="8"/>
        <v>21.364465630941936</v>
      </c>
      <c r="E31" s="3">
        <f t="shared" si="8"/>
        <v>21.658859133677144</v>
      </c>
      <c r="F31" s="3">
        <f t="shared" si="8"/>
        <v>22.844993021931906</v>
      </c>
      <c r="G31" s="3">
        <f t="shared" si="8"/>
        <v>23.736500902369585</v>
      </c>
      <c r="I31" s="3"/>
      <c r="J31" s="3"/>
      <c r="K31" s="3"/>
      <c r="L31" s="3"/>
      <c r="M31" s="3"/>
      <c r="N31" s="3"/>
      <c r="O31" s="3"/>
      <c r="P31" s="37">
        <v>2500</v>
      </c>
      <c r="Q31" s="37">
        <v>2750</v>
      </c>
      <c r="R31" s="37">
        <v>2625</v>
      </c>
      <c r="S31" s="29">
        <f t="shared" si="9"/>
        <v>21.364465630941936</v>
      </c>
      <c r="T31" s="29">
        <f t="shared" si="2"/>
        <v>21.658859133677144</v>
      </c>
      <c r="U31" s="29">
        <f t="shared" si="2"/>
        <v>22.844993021931906</v>
      </c>
      <c r="V31" s="29">
        <f t="shared" si="2"/>
        <v>23.736500902369585</v>
      </c>
      <c r="X31" s="37" t="s">
        <v>83</v>
      </c>
      <c r="Y31" s="28"/>
      <c r="Z31" s="37"/>
      <c r="AA31" s="28" t="s">
        <v>52</v>
      </c>
      <c r="AB31" s="37"/>
      <c r="AC31" s="28"/>
      <c r="AD31" s="29">
        <f t="shared" si="3"/>
        <v>21.364465630941936</v>
      </c>
      <c r="AE31" s="30" t="s">
        <v>52</v>
      </c>
      <c r="AF31" s="29">
        <f t="shared" si="4"/>
        <v>21.658859133677144</v>
      </c>
      <c r="AG31" s="30" t="s">
        <v>52</v>
      </c>
      <c r="AH31" s="29">
        <f t="shared" si="5"/>
        <v>22.844993021931906</v>
      </c>
      <c r="AI31" s="30" t="s">
        <v>52</v>
      </c>
      <c r="AJ31" s="29">
        <f t="shared" si="6"/>
        <v>23.736500902369585</v>
      </c>
      <c r="AK31" s="27" t="s">
        <v>51</v>
      </c>
    </row>
    <row r="32" spans="1:38" x14ac:dyDescent="0.25">
      <c r="A32">
        <f t="shared" si="12"/>
        <v>2750</v>
      </c>
      <c r="B32">
        <f t="shared" si="10"/>
        <v>3000</v>
      </c>
      <c r="C32">
        <f t="shared" si="7"/>
        <v>2875</v>
      </c>
      <c r="D32" s="3">
        <f t="shared" si="8"/>
        <v>20.074696986427981</v>
      </c>
      <c r="E32" s="3">
        <f t="shared" si="8"/>
        <v>20.36985487267134</v>
      </c>
      <c r="F32" s="3">
        <f t="shared" si="8"/>
        <v>21.557876844997914</v>
      </c>
      <c r="G32" s="3">
        <f t="shared" si="8"/>
        <v>22.450539368202293</v>
      </c>
      <c r="I32" s="3"/>
      <c r="J32" s="3"/>
      <c r="K32" s="3"/>
      <c r="L32" s="3"/>
      <c r="M32" s="3"/>
      <c r="N32" s="3"/>
      <c r="O32" s="3"/>
      <c r="P32" s="37">
        <v>2750</v>
      </c>
      <c r="Q32" s="37">
        <v>3000</v>
      </c>
      <c r="R32" s="37">
        <v>2875</v>
      </c>
      <c r="S32" s="29">
        <f t="shared" si="9"/>
        <v>20.074696986427981</v>
      </c>
      <c r="T32" s="29">
        <f t="shared" si="2"/>
        <v>20.36985487267134</v>
      </c>
      <c r="U32" s="29">
        <f t="shared" si="2"/>
        <v>21.557876844997914</v>
      </c>
      <c r="V32" s="29">
        <f t="shared" si="2"/>
        <v>22.450539368202293</v>
      </c>
      <c r="X32" s="37" t="s">
        <v>84</v>
      </c>
      <c r="Y32" s="28"/>
      <c r="Z32" s="37"/>
      <c r="AA32" s="28" t="s">
        <v>52</v>
      </c>
      <c r="AB32" s="37"/>
      <c r="AC32" s="28"/>
      <c r="AD32" s="29">
        <f t="shared" si="3"/>
        <v>20.074696986427981</v>
      </c>
      <c r="AE32" s="30" t="s">
        <v>52</v>
      </c>
      <c r="AF32" s="29">
        <f t="shared" si="4"/>
        <v>20.36985487267134</v>
      </c>
      <c r="AG32" s="30" t="s">
        <v>52</v>
      </c>
      <c r="AH32" s="29">
        <f t="shared" si="5"/>
        <v>21.557876844997914</v>
      </c>
      <c r="AI32" s="30" t="s">
        <v>52</v>
      </c>
      <c r="AJ32" s="29">
        <f t="shared" si="6"/>
        <v>22.450539368202293</v>
      </c>
      <c r="AK32" s="27" t="s">
        <v>51</v>
      </c>
    </row>
    <row r="33" spans="1:38" x14ac:dyDescent="0.25">
      <c r="A33">
        <f t="shared" si="12"/>
        <v>3000</v>
      </c>
      <c r="B33">
        <f t="shared" si="10"/>
        <v>3250</v>
      </c>
      <c r="C33">
        <f t="shared" si="7"/>
        <v>3125</v>
      </c>
      <c r="D33" s="3">
        <f t="shared" si="8"/>
        <v>18.850769913242633</v>
      </c>
      <c r="E33" s="3">
        <f t="shared" si="8"/>
        <v>19.146529213926136</v>
      </c>
      <c r="F33" s="3">
        <f t="shared" si="8"/>
        <v>20.336037310978497</v>
      </c>
      <c r="G33" s="3">
        <f t="shared" si="8"/>
        <v>21.229609073416523</v>
      </c>
      <c r="I33" s="3"/>
      <c r="J33" s="3"/>
      <c r="K33" s="3"/>
      <c r="L33" s="3"/>
      <c r="M33" s="3"/>
      <c r="N33" s="3"/>
      <c r="O33" s="3"/>
      <c r="P33" s="37">
        <v>3000</v>
      </c>
      <c r="Q33" s="37">
        <v>3250</v>
      </c>
      <c r="R33" s="37">
        <v>3125</v>
      </c>
      <c r="S33" s="29">
        <f t="shared" si="9"/>
        <v>18.850769913242633</v>
      </c>
      <c r="T33" s="29">
        <f t="shared" si="2"/>
        <v>19.146529213926136</v>
      </c>
      <c r="U33" s="29">
        <f t="shared" si="2"/>
        <v>20.336037310978497</v>
      </c>
      <c r="V33" s="29">
        <f t="shared" si="2"/>
        <v>21.229609073416523</v>
      </c>
      <c r="X33" s="37" t="s">
        <v>85</v>
      </c>
      <c r="Y33" s="28"/>
      <c r="Z33" s="37"/>
      <c r="AA33" s="28" t="s">
        <v>52</v>
      </c>
      <c r="AB33" s="37"/>
      <c r="AC33" s="28"/>
      <c r="AD33" s="29">
        <f t="shared" si="3"/>
        <v>18.850769913242633</v>
      </c>
      <c r="AE33" s="30" t="s">
        <v>52</v>
      </c>
      <c r="AF33" s="29">
        <f t="shared" si="4"/>
        <v>19.146529213926136</v>
      </c>
      <c r="AG33" s="30" t="s">
        <v>52</v>
      </c>
      <c r="AH33" s="29">
        <f t="shared" si="5"/>
        <v>20.336037310978497</v>
      </c>
      <c r="AI33" s="30" t="s">
        <v>52</v>
      </c>
      <c r="AJ33" s="29">
        <f t="shared" si="6"/>
        <v>21.229609073416523</v>
      </c>
      <c r="AK33" s="27" t="s">
        <v>51</v>
      </c>
    </row>
    <row r="34" spans="1:38" x14ac:dyDescent="0.25">
      <c r="A34">
        <f t="shared" si="12"/>
        <v>3250</v>
      </c>
      <c r="B34">
        <f t="shared" si="10"/>
        <v>3500</v>
      </c>
      <c r="C34">
        <f t="shared" si="7"/>
        <v>3375</v>
      </c>
      <c r="D34" s="3">
        <f t="shared" si="8"/>
        <v>17.682548860359709</v>
      </c>
      <c r="E34" s="3">
        <f t="shared" si="8"/>
        <v>17.978791168979182</v>
      </c>
      <c r="F34" s="3">
        <f t="shared" si="8"/>
        <v>19.169493167461901</v>
      </c>
      <c r="G34" s="3">
        <f t="shared" si="8"/>
        <v>20.063795637714133</v>
      </c>
      <c r="I34" s="3"/>
      <c r="J34" s="3"/>
      <c r="K34" s="3"/>
      <c r="L34" s="3"/>
      <c r="M34" s="3"/>
      <c r="N34" s="3"/>
      <c r="O34" s="3"/>
      <c r="P34" s="37">
        <v>3250</v>
      </c>
      <c r="Q34" s="37">
        <v>3500</v>
      </c>
      <c r="R34" s="37">
        <v>3375</v>
      </c>
      <c r="S34" s="29">
        <f t="shared" si="9"/>
        <v>17.682548860359709</v>
      </c>
      <c r="T34" s="29">
        <f t="shared" si="2"/>
        <v>17.978791168979182</v>
      </c>
      <c r="U34" s="29">
        <f t="shared" si="2"/>
        <v>19.169493167461901</v>
      </c>
      <c r="V34" s="29">
        <f t="shared" si="2"/>
        <v>20.063795637714133</v>
      </c>
      <c r="X34" s="37" t="s">
        <v>86</v>
      </c>
      <c r="Y34" s="28"/>
      <c r="Z34" s="37"/>
      <c r="AA34" s="28" t="s">
        <v>52</v>
      </c>
      <c r="AB34" s="37"/>
      <c r="AC34" s="28"/>
      <c r="AD34" s="29">
        <f t="shared" si="3"/>
        <v>17.682548860359709</v>
      </c>
      <c r="AE34" s="30" t="s">
        <v>52</v>
      </c>
      <c r="AF34" s="29">
        <f t="shared" si="4"/>
        <v>17.978791168979182</v>
      </c>
      <c r="AG34" s="30" t="s">
        <v>52</v>
      </c>
      <c r="AH34" s="29">
        <f t="shared" si="5"/>
        <v>19.169493167461901</v>
      </c>
      <c r="AI34" s="30" t="s">
        <v>52</v>
      </c>
      <c r="AJ34" s="29">
        <f t="shared" si="6"/>
        <v>20.063795637714133</v>
      </c>
      <c r="AK34" s="27" t="s">
        <v>51</v>
      </c>
    </row>
    <row r="35" spans="1:38" x14ac:dyDescent="0.25">
      <c r="A35">
        <f t="shared" si="12"/>
        <v>3500</v>
      </c>
      <c r="B35">
        <f t="shared" si="10"/>
        <v>3750</v>
      </c>
      <c r="C35">
        <f t="shared" si="7"/>
        <v>3625</v>
      </c>
      <c r="D35" s="3">
        <f t="shared" si="8"/>
        <v>16.562071788645746</v>
      </c>
      <c r="E35" s="3">
        <f t="shared" si="8"/>
        <v>16.858708830122559</v>
      </c>
      <c r="F35" s="3">
        <f t="shared" si="8"/>
        <v>18.050386767056118</v>
      </c>
      <c r="G35" s="3">
        <f t="shared" si="8"/>
        <v>18.945286710120588</v>
      </c>
      <c r="I35" s="3"/>
      <c r="J35" s="3"/>
      <c r="K35" s="3"/>
      <c r="L35" s="3"/>
      <c r="M35" s="3"/>
      <c r="N35" s="3"/>
      <c r="O35" s="3"/>
      <c r="P35" s="37">
        <v>3500</v>
      </c>
      <c r="Q35" s="37">
        <v>3750</v>
      </c>
      <c r="R35" s="37">
        <v>3625</v>
      </c>
      <c r="S35" s="29">
        <f t="shared" si="9"/>
        <v>16.562071788645746</v>
      </c>
      <c r="T35" s="29">
        <f t="shared" si="2"/>
        <v>16.858708830122559</v>
      </c>
      <c r="U35" s="29">
        <f t="shared" si="2"/>
        <v>18.050386767056118</v>
      </c>
      <c r="V35" s="29">
        <f t="shared" si="2"/>
        <v>18.945286710120588</v>
      </c>
      <c r="W35" t="s">
        <v>76</v>
      </c>
      <c r="X35" s="37" t="s">
        <v>87</v>
      </c>
      <c r="Y35" s="28"/>
      <c r="Z35" s="37"/>
      <c r="AA35" s="28" t="s">
        <v>52</v>
      </c>
      <c r="AB35" s="37"/>
      <c r="AC35" s="28"/>
      <c r="AD35" s="29">
        <f t="shared" si="3"/>
        <v>16.562071788645746</v>
      </c>
      <c r="AE35" s="30" t="s">
        <v>52</v>
      </c>
      <c r="AF35" s="29">
        <f t="shared" si="4"/>
        <v>16.858708830122559</v>
      </c>
      <c r="AG35" s="30" t="s">
        <v>52</v>
      </c>
      <c r="AH35" s="29">
        <f t="shared" si="5"/>
        <v>18.050386767056118</v>
      </c>
      <c r="AI35" s="30" t="s">
        <v>52</v>
      </c>
      <c r="AJ35" s="29">
        <f t="shared" si="6"/>
        <v>18.945286710120588</v>
      </c>
      <c r="AK35" s="27" t="s">
        <v>51</v>
      </c>
    </row>
    <row r="37" spans="1:38" x14ac:dyDescent="0.25">
      <c r="A37" t="s">
        <v>34</v>
      </c>
      <c r="S37" t="s">
        <v>46</v>
      </c>
      <c r="T37" t="s">
        <v>46</v>
      </c>
      <c r="U37" t="s">
        <v>46</v>
      </c>
      <c r="V37" t="s">
        <v>47</v>
      </c>
      <c r="X37" s="37"/>
      <c r="Y37" s="28"/>
      <c r="Z37" s="37"/>
      <c r="AA37" s="28" t="s">
        <v>52</v>
      </c>
      <c r="AB37" s="37"/>
      <c r="AC37" s="28"/>
      <c r="AD37" s="29" t="str">
        <f>S37</f>
        <v>Enercon</v>
      </c>
      <c r="AE37" s="30" t="s">
        <v>52</v>
      </c>
      <c r="AF37" s="29" t="str">
        <f>T37</f>
        <v>Enercon</v>
      </c>
      <c r="AG37" s="30" t="s">
        <v>52</v>
      </c>
      <c r="AH37" s="29" t="str">
        <f>U37</f>
        <v>Enercon</v>
      </c>
      <c r="AI37" s="30" t="s">
        <v>52</v>
      </c>
      <c r="AJ37" s="29" t="str">
        <f>V37</f>
        <v xml:space="preserve">Vestas </v>
      </c>
      <c r="AK37" s="27" t="s">
        <v>51</v>
      </c>
    </row>
    <row r="38" spans="1:38" x14ac:dyDescent="0.25">
      <c r="A38" t="s">
        <v>10</v>
      </c>
      <c r="B38" t="s">
        <v>11</v>
      </c>
      <c r="C38" t="s">
        <v>16</v>
      </c>
      <c r="P38" t="s">
        <v>10</v>
      </c>
      <c r="Q38" t="s">
        <v>11</v>
      </c>
      <c r="R38" t="s">
        <v>12</v>
      </c>
      <c r="S38" s="7">
        <v>89.5</v>
      </c>
      <c r="T38" s="7">
        <v>149.85</v>
      </c>
      <c r="U38" s="7">
        <v>218.15</v>
      </c>
      <c r="V38" s="7">
        <v>261</v>
      </c>
      <c r="X38" s="37" t="s">
        <v>77</v>
      </c>
      <c r="Y38" s="28"/>
      <c r="Z38" s="37"/>
      <c r="AA38" s="28" t="s">
        <v>52</v>
      </c>
      <c r="AB38" s="37"/>
      <c r="AC38" s="28"/>
      <c r="AD38" s="7" t="s">
        <v>93</v>
      </c>
      <c r="AE38" s="39" t="s">
        <v>52</v>
      </c>
      <c r="AF38" s="7" t="s">
        <v>7</v>
      </c>
      <c r="AG38" s="39" t="s">
        <v>52</v>
      </c>
      <c r="AH38" s="7" t="s">
        <v>94</v>
      </c>
      <c r="AI38" s="39" t="s">
        <v>52</v>
      </c>
      <c r="AJ38" s="7" t="s">
        <v>95</v>
      </c>
      <c r="AK38" s="27" t="s">
        <v>51</v>
      </c>
      <c r="AL38" t="s">
        <v>54</v>
      </c>
    </row>
    <row r="39" spans="1:38" x14ac:dyDescent="0.25">
      <c r="A39">
        <f>B39-1</f>
        <v>44</v>
      </c>
      <c r="B39">
        <v>45</v>
      </c>
      <c r="C39" s="8">
        <v>6.6900000000000001E-2</v>
      </c>
      <c r="P39" s="37">
        <v>0</v>
      </c>
      <c r="Q39" s="37">
        <v>250</v>
      </c>
      <c r="R39" s="37">
        <v>125</v>
      </c>
      <c r="S39" s="2">
        <f>I21</f>
        <v>6.6900000000000001E-2</v>
      </c>
      <c r="T39" s="2">
        <f t="shared" ref="T39:V53" si="13">J21</f>
        <v>6.6900000000000001E-2</v>
      </c>
      <c r="U39" s="2">
        <f t="shared" si="13"/>
        <v>6.6900000000000001E-2</v>
      </c>
      <c r="V39" s="2">
        <f t="shared" si="13"/>
        <v>6.6900000000000001E-2</v>
      </c>
      <c r="X39" s="46" t="s">
        <v>78</v>
      </c>
      <c r="Y39" s="47"/>
      <c r="Z39" s="46"/>
      <c r="AA39" s="47" t="s">
        <v>52</v>
      </c>
      <c r="AB39" s="46"/>
      <c r="AC39" s="47"/>
      <c r="AD39" s="44">
        <f t="shared" ref="AD39:AD50" si="14">S39</f>
        <v>6.6900000000000001E-2</v>
      </c>
      <c r="AE39" s="44" t="s">
        <v>52</v>
      </c>
      <c r="AF39" s="44">
        <f t="shared" ref="AF39:AF50" si="15">T39</f>
        <v>6.6900000000000001E-2</v>
      </c>
      <c r="AG39" s="44" t="s">
        <v>52</v>
      </c>
      <c r="AH39" s="44">
        <f t="shared" ref="AH39:AH51" si="16">U39</f>
        <v>6.6900000000000001E-2</v>
      </c>
      <c r="AI39" s="44" t="s">
        <v>52</v>
      </c>
      <c r="AJ39" s="44">
        <f t="shared" ref="AJ39:AJ52" si="17">V39</f>
        <v>6.6900000000000001E-2</v>
      </c>
      <c r="AK39" s="48" t="s">
        <v>51</v>
      </c>
    </row>
    <row r="40" spans="1:38" x14ac:dyDescent="0.25">
      <c r="A40">
        <f t="shared" ref="A40:A63" si="18">B40-1</f>
        <v>43</v>
      </c>
      <c r="B40">
        <f t="shared" ref="B40:B64" si="19">B39-1</f>
        <v>44</v>
      </c>
      <c r="C40" s="3">
        <f t="shared" ref="C40:C48" si="20">C$49+(C$39-C$49)*(-B$49+B40)/(B$39-B$49)</f>
        <v>6.5710000000000005E-2</v>
      </c>
      <c r="P40" s="37">
        <v>250</v>
      </c>
      <c r="Q40" s="37">
        <v>500</v>
      </c>
      <c r="R40" s="37">
        <v>375</v>
      </c>
      <c r="S40" s="2">
        <f t="shared" ref="S40:S53" si="21">I22</f>
        <v>6.413028002576654E-2</v>
      </c>
      <c r="T40" s="2">
        <f t="shared" si="13"/>
        <v>6.4274030673865681E-2</v>
      </c>
      <c r="U40" s="2">
        <f t="shared" si="13"/>
        <v>6.5205116775821234E-2</v>
      </c>
      <c r="V40" s="2">
        <f t="shared" si="13"/>
        <v>6.5990895847286721E-2</v>
      </c>
      <c r="X40" s="46" t="s">
        <v>89</v>
      </c>
      <c r="Y40" s="47"/>
      <c r="Z40" s="46"/>
      <c r="AA40" s="47" t="s">
        <v>52</v>
      </c>
      <c r="AB40" s="46"/>
      <c r="AC40" s="47"/>
      <c r="AD40" s="44">
        <f t="shared" si="14"/>
        <v>6.413028002576654E-2</v>
      </c>
      <c r="AE40" s="44" t="s">
        <v>52</v>
      </c>
      <c r="AF40" s="44">
        <f t="shared" si="15"/>
        <v>6.4274030673865681E-2</v>
      </c>
      <c r="AG40" s="44" t="s">
        <v>52</v>
      </c>
      <c r="AH40" s="44">
        <f t="shared" si="16"/>
        <v>6.5205116775821234E-2</v>
      </c>
      <c r="AI40" s="44" t="s">
        <v>52</v>
      </c>
      <c r="AJ40" s="44">
        <f t="shared" si="17"/>
        <v>6.5990895847286721E-2</v>
      </c>
      <c r="AK40" s="48" t="s">
        <v>51</v>
      </c>
    </row>
    <row r="41" spans="1:38" x14ac:dyDescent="0.25">
      <c r="A41">
        <f t="shared" si="18"/>
        <v>42</v>
      </c>
      <c r="B41">
        <f t="shared" si="19"/>
        <v>43</v>
      </c>
      <c r="C41" s="3">
        <f t="shared" si="20"/>
        <v>6.4519999999999994E-2</v>
      </c>
      <c r="P41" s="37">
        <v>500</v>
      </c>
      <c r="Q41" s="37">
        <v>750</v>
      </c>
      <c r="R41" s="37">
        <v>625</v>
      </c>
      <c r="S41" s="2">
        <f t="shared" si="21"/>
        <v>5.8326577439358235E-2</v>
      </c>
      <c r="T41" s="2">
        <f t="shared" si="13"/>
        <v>5.8600740792330935E-2</v>
      </c>
      <c r="U41" s="2">
        <f t="shared" si="13"/>
        <v>5.9828185625906229E-2</v>
      </c>
      <c r="V41" s="2">
        <f t="shared" si="13"/>
        <v>6.0779265181531289E-2</v>
      </c>
      <c r="X41" s="46" t="s">
        <v>88</v>
      </c>
      <c r="Y41" s="47"/>
      <c r="Z41" s="46"/>
      <c r="AA41" s="47" t="s">
        <v>52</v>
      </c>
      <c r="AB41" s="46"/>
      <c r="AC41" s="47"/>
      <c r="AD41" s="44">
        <f t="shared" si="14"/>
        <v>5.8326577439358235E-2</v>
      </c>
      <c r="AE41" s="44" t="s">
        <v>52</v>
      </c>
      <c r="AF41" s="44">
        <f t="shared" si="15"/>
        <v>5.8600740792330935E-2</v>
      </c>
      <c r="AG41" s="44" t="s">
        <v>52</v>
      </c>
      <c r="AH41" s="44">
        <f t="shared" si="16"/>
        <v>5.9828185625906229E-2</v>
      </c>
      <c r="AI41" s="44" t="s">
        <v>52</v>
      </c>
      <c r="AJ41" s="44">
        <f t="shared" si="17"/>
        <v>6.0779265181531289E-2</v>
      </c>
      <c r="AK41" s="48" t="s">
        <v>51</v>
      </c>
    </row>
    <row r="42" spans="1:38" x14ac:dyDescent="0.25">
      <c r="A42">
        <f t="shared" si="18"/>
        <v>41</v>
      </c>
      <c r="B42">
        <f t="shared" si="19"/>
        <v>42</v>
      </c>
      <c r="C42" s="3">
        <f t="shared" si="20"/>
        <v>6.3329999999999997E-2</v>
      </c>
      <c r="P42" s="37">
        <v>750</v>
      </c>
      <c r="Q42" s="37">
        <v>1000</v>
      </c>
      <c r="R42" s="37">
        <v>875</v>
      </c>
      <c r="S42" s="2">
        <f t="shared" si="21"/>
        <v>5.3517700448201283E-2</v>
      </c>
      <c r="T42" s="2">
        <f t="shared" si="13"/>
        <v>5.4155440095917759E-2</v>
      </c>
      <c r="U42" s="2">
        <f t="shared" si="13"/>
        <v>5.590500172209599E-2</v>
      </c>
      <c r="V42" s="2">
        <f t="shared" si="13"/>
        <v>5.6909769973002067E-2</v>
      </c>
      <c r="X42" s="46" t="s">
        <v>79</v>
      </c>
      <c r="Y42" s="47"/>
      <c r="Z42" s="46"/>
      <c r="AA42" s="47" t="s">
        <v>52</v>
      </c>
      <c r="AB42" s="46"/>
      <c r="AC42" s="47"/>
      <c r="AD42" s="44">
        <f t="shared" si="14"/>
        <v>5.3517700448201283E-2</v>
      </c>
      <c r="AE42" s="44" t="s">
        <v>52</v>
      </c>
      <c r="AF42" s="44">
        <f t="shared" si="15"/>
        <v>5.4155440095917759E-2</v>
      </c>
      <c r="AG42" s="44" t="s">
        <v>52</v>
      </c>
      <c r="AH42" s="44">
        <f t="shared" si="16"/>
        <v>5.590500172209599E-2</v>
      </c>
      <c r="AI42" s="44" t="s">
        <v>52</v>
      </c>
      <c r="AJ42" s="44">
        <f t="shared" si="17"/>
        <v>5.6909769973002067E-2</v>
      </c>
      <c r="AK42" s="48" t="s">
        <v>51</v>
      </c>
    </row>
    <row r="43" spans="1:38" x14ac:dyDescent="0.25">
      <c r="A43">
        <f t="shared" si="18"/>
        <v>40</v>
      </c>
      <c r="B43">
        <f t="shared" si="19"/>
        <v>41</v>
      </c>
      <c r="C43" s="3">
        <f t="shared" si="20"/>
        <v>6.2140000000000001E-2</v>
      </c>
      <c r="P43" s="37">
        <v>1000</v>
      </c>
      <c r="Q43" s="37">
        <v>1250</v>
      </c>
      <c r="R43" s="37">
        <v>1125</v>
      </c>
      <c r="S43" s="2">
        <f t="shared" si="21"/>
        <v>4.7015905508688498E-2</v>
      </c>
      <c r="T43" s="2">
        <f t="shared" si="13"/>
        <v>4.7686893905825617E-2</v>
      </c>
      <c r="U43" s="2">
        <f t="shared" si="13"/>
        <v>5.0460224623962956E-2</v>
      </c>
      <c r="V43" s="2">
        <f t="shared" si="13"/>
        <v>5.2560408300797001E-2</v>
      </c>
      <c r="X43" s="46" t="s">
        <v>90</v>
      </c>
      <c r="Y43" s="47"/>
      <c r="Z43" s="46"/>
      <c r="AA43" s="47" t="s">
        <v>52</v>
      </c>
      <c r="AB43" s="46"/>
      <c r="AC43" s="47"/>
      <c r="AD43" s="44">
        <f t="shared" si="14"/>
        <v>4.7015905508688498E-2</v>
      </c>
      <c r="AE43" s="44" t="s">
        <v>52</v>
      </c>
      <c r="AF43" s="44">
        <f t="shared" si="15"/>
        <v>4.7686893905825617E-2</v>
      </c>
      <c r="AG43" s="44" t="s">
        <v>52</v>
      </c>
      <c r="AH43" s="44">
        <f t="shared" si="16"/>
        <v>5.0460224623962956E-2</v>
      </c>
      <c r="AI43" s="44" t="s">
        <v>52</v>
      </c>
      <c r="AJ43" s="44">
        <f t="shared" si="17"/>
        <v>5.2560408300797001E-2</v>
      </c>
      <c r="AK43" s="48" t="s">
        <v>51</v>
      </c>
    </row>
    <row r="44" spans="1:38" x14ac:dyDescent="0.25">
      <c r="A44">
        <f t="shared" si="18"/>
        <v>39</v>
      </c>
      <c r="B44">
        <f t="shared" si="19"/>
        <v>40</v>
      </c>
      <c r="C44" s="3">
        <f t="shared" si="20"/>
        <v>6.0950000000000004E-2</v>
      </c>
      <c r="P44" s="37">
        <v>1250</v>
      </c>
      <c r="Q44" s="37">
        <v>1500</v>
      </c>
      <c r="R44" s="37">
        <v>1375</v>
      </c>
      <c r="S44" s="2">
        <f t="shared" si="21"/>
        <v>4.1574573088875702E-2</v>
      </c>
      <c r="T44" s="2">
        <f t="shared" si="13"/>
        <v>4.2262907274334349E-2</v>
      </c>
      <c r="U44" s="2">
        <f t="shared" si="13"/>
        <v>4.5078665457974718E-2</v>
      </c>
      <c r="V44" s="2">
        <f t="shared" si="13"/>
        <v>4.7204506393704687E-2</v>
      </c>
      <c r="X44" s="46" t="s">
        <v>91</v>
      </c>
      <c r="Y44" s="47"/>
      <c r="Z44" s="46"/>
      <c r="AA44" s="47" t="s">
        <v>52</v>
      </c>
      <c r="AB44" s="46"/>
      <c r="AC44" s="47"/>
      <c r="AD44" s="44">
        <f t="shared" si="14"/>
        <v>4.1574573088875702E-2</v>
      </c>
      <c r="AE44" s="44" t="s">
        <v>52</v>
      </c>
      <c r="AF44" s="44">
        <f t="shared" si="15"/>
        <v>4.2262907274334349E-2</v>
      </c>
      <c r="AG44" s="44" t="s">
        <v>52</v>
      </c>
      <c r="AH44" s="44">
        <f t="shared" si="16"/>
        <v>4.5078665457974718E-2</v>
      </c>
      <c r="AI44" s="44" t="s">
        <v>52</v>
      </c>
      <c r="AJ44" s="44">
        <f t="shared" si="17"/>
        <v>4.7204506393704687E-2</v>
      </c>
      <c r="AK44" s="48" t="s">
        <v>51</v>
      </c>
    </row>
    <row r="45" spans="1:38" x14ac:dyDescent="0.25">
      <c r="A45">
        <f t="shared" si="18"/>
        <v>38</v>
      </c>
      <c r="B45">
        <f t="shared" si="19"/>
        <v>39</v>
      </c>
      <c r="C45" s="3">
        <f t="shared" si="20"/>
        <v>5.9760000000000001E-2</v>
      </c>
      <c r="P45" s="37">
        <v>1500</v>
      </c>
      <c r="Q45" s="37">
        <v>1750</v>
      </c>
      <c r="R45" s="37">
        <v>1625</v>
      </c>
      <c r="S45" s="2">
        <f t="shared" si="21"/>
        <v>3.6839019634860748E-2</v>
      </c>
      <c r="T45" s="2">
        <f t="shared" si="13"/>
        <v>3.7537607042789474E-2</v>
      </c>
      <c r="U45" s="2">
        <f t="shared" si="13"/>
        <v>4.0378540687069586E-2</v>
      </c>
      <c r="V45" s="2">
        <f t="shared" si="13"/>
        <v>4.2519672658778325E-2</v>
      </c>
      <c r="X45" s="46" t="s">
        <v>92</v>
      </c>
      <c r="Y45" s="47"/>
      <c r="Z45" s="46"/>
      <c r="AA45" s="47" t="s">
        <v>52</v>
      </c>
      <c r="AB45" s="46"/>
      <c r="AC45" s="47"/>
      <c r="AD45" s="44">
        <f t="shared" si="14"/>
        <v>3.6839019634860748E-2</v>
      </c>
      <c r="AE45" s="44" t="s">
        <v>52</v>
      </c>
      <c r="AF45" s="44">
        <f t="shared" si="15"/>
        <v>3.7537607042789474E-2</v>
      </c>
      <c r="AG45" s="44" t="s">
        <v>52</v>
      </c>
      <c r="AH45" s="44">
        <f t="shared" si="16"/>
        <v>4.0378540687069586E-2</v>
      </c>
      <c r="AI45" s="44" t="s">
        <v>52</v>
      </c>
      <c r="AJ45" s="44">
        <f t="shared" si="17"/>
        <v>4.2519672658778325E-2</v>
      </c>
      <c r="AK45" s="48" t="s">
        <v>51</v>
      </c>
    </row>
    <row r="46" spans="1:38" x14ac:dyDescent="0.25">
      <c r="A46">
        <f t="shared" si="18"/>
        <v>37</v>
      </c>
      <c r="B46">
        <f t="shared" si="19"/>
        <v>38</v>
      </c>
      <c r="C46" s="3">
        <f t="shared" si="20"/>
        <v>5.8569999999999997E-2</v>
      </c>
      <c r="P46" s="37">
        <v>1750</v>
      </c>
      <c r="Q46" s="37">
        <v>2000</v>
      </c>
      <c r="R46" s="37">
        <v>1875</v>
      </c>
      <c r="S46" s="2">
        <f t="shared" si="21"/>
        <v>3.2607110077686748E-2</v>
      </c>
      <c r="T46" s="2">
        <f t="shared" si="13"/>
        <v>3.3312298360888976E-2</v>
      </c>
      <c r="U46" s="2">
        <f t="shared" si="13"/>
        <v>3.6169476581290008E-2</v>
      </c>
      <c r="V46" s="2">
        <f t="shared" si="13"/>
        <v>3.8320500885625511E-2</v>
      </c>
      <c r="X46" s="46" t="s">
        <v>80</v>
      </c>
      <c r="Y46" s="47"/>
      <c r="Z46" s="46"/>
      <c r="AA46" s="47" t="s">
        <v>52</v>
      </c>
      <c r="AB46" s="46"/>
      <c r="AC46" s="47"/>
      <c r="AD46" s="44">
        <f t="shared" si="14"/>
        <v>3.2607110077686748E-2</v>
      </c>
      <c r="AE46" s="44" t="s">
        <v>52</v>
      </c>
      <c r="AF46" s="44">
        <f t="shared" si="15"/>
        <v>3.3312298360888976E-2</v>
      </c>
      <c r="AG46" s="44" t="s">
        <v>52</v>
      </c>
      <c r="AH46" s="44">
        <f t="shared" si="16"/>
        <v>3.6169476581290008E-2</v>
      </c>
      <c r="AI46" s="44" t="s">
        <v>52</v>
      </c>
      <c r="AJ46" s="44">
        <f t="shared" si="17"/>
        <v>3.8320500885625511E-2</v>
      </c>
      <c r="AK46" s="48" t="s">
        <v>51</v>
      </c>
    </row>
    <row r="47" spans="1:38" x14ac:dyDescent="0.25">
      <c r="A47">
        <f t="shared" si="18"/>
        <v>36</v>
      </c>
      <c r="B47">
        <f t="shared" si="19"/>
        <v>37</v>
      </c>
      <c r="C47" s="3">
        <f t="shared" si="20"/>
        <v>5.738E-2</v>
      </c>
      <c r="P47" s="37">
        <v>2000</v>
      </c>
      <c r="Q47" s="37">
        <v>2250</v>
      </c>
      <c r="R47" s="37">
        <v>2125</v>
      </c>
      <c r="S47" s="2">
        <f t="shared" si="21"/>
        <v>2.577968467863706E-2</v>
      </c>
      <c r="T47" s="2">
        <f t="shared" si="13"/>
        <v>2.7572943473147499E-2</v>
      </c>
      <c r="U47" s="2">
        <f t="shared" si="13"/>
        <v>3.2330741140567311E-2</v>
      </c>
      <c r="V47" s="2">
        <f t="shared" si="13"/>
        <v>3.4488563057007614E-2</v>
      </c>
      <c r="X47" s="46" t="s">
        <v>81</v>
      </c>
      <c r="Y47" s="47"/>
      <c r="Z47" s="46"/>
      <c r="AA47" s="47" t="s">
        <v>52</v>
      </c>
      <c r="AB47" s="46"/>
      <c r="AC47" s="47"/>
      <c r="AD47" s="44">
        <f t="shared" si="14"/>
        <v>2.577968467863706E-2</v>
      </c>
      <c r="AE47" s="44" t="s">
        <v>52</v>
      </c>
      <c r="AF47" s="44">
        <f t="shared" si="15"/>
        <v>2.7572943473147499E-2</v>
      </c>
      <c r="AG47" s="44" t="s">
        <v>52</v>
      </c>
      <c r="AH47" s="44">
        <f t="shared" si="16"/>
        <v>3.2330741140567311E-2</v>
      </c>
      <c r="AI47" s="44" t="s">
        <v>52</v>
      </c>
      <c r="AJ47" s="44">
        <f t="shared" si="17"/>
        <v>3.4488563057007614E-2</v>
      </c>
      <c r="AK47" s="48" t="s">
        <v>51</v>
      </c>
    </row>
    <row r="48" spans="1:38" x14ac:dyDescent="0.25">
      <c r="A48">
        <f t="shared" si="18"/>
        <v>35</v>
      </c>
      <c r="B48">
        <f t="shared" si="19"/>
        <v>36</v>
      </c>
      <c r="C48" s="3">
        <f t="shared" si="20"/>
        <v>5.6190000000000004E-2</v>
      </c>
      <c r="P48" s="37">
        <v>2250</v>
      </c>
      <c r="Q48" s="37">
        <v>2500</v>
      </c>
      <c r="R48" s="37">
        <v>2375</v>
      </c>
      <c r="S48" s="2">
        <f t="shared" si="21"/>
        <v>1.6782188917365763E-2</v>
      </c>
      <c r="T48" s="2">
        <f t="shared" si="13"/>
        <v>1.8583651731742243E-2</v>
      </c>
      <c r="U48" s="2">
        <f t="shared" si="13"/>
        <v>2.5851421389729345E-2</v>
      </c>
      <c r="V48" s="2">
        <f t="shared" si="13"/>
        <v>3.0943813553345256E-2</v>
      </c>
      <c r="X48" s="46" t="s">
        <v>82</v>
      </c>
      <c r="Y48" s="47"/>
      <c r="Z48" s="46"/>
      <c r="AA48" s="47" t="s">
        <v>52</v>
      </c>
      <c r="AB48" s="46"/>
      <c r="AC48" s="47"/>
      <c r="AD48" s="44">
        <f t="shared" si="14"/>
        <v>1.6782188917365763E-2</v>
      </c>
      <c r="AE48" s="44" t="s">
        <v>52</v>
      </c>
      <c r="AF48" s="44">
        <f t="shared" si="15"/>
        <v>1.8583651731742243E-2</v>
      </c>
      <c r="AG48" s="44" t="s">
        <v>52</v>
      </c>
      <c r="AH48" s="44">
        <f t="shared" si="16"/>
        <v>2.5851421389729345E-2</v>
      </c>
      <c r="AI48" s="44" t="s">
        <v>52</v>
      </c>
      <c r="AJ48" s="44">
        <f t="shared" si="17"/>
        <v>3.0943813553345256E-2</v>
      </c>
      <c r="AK48" s="48" t="s">
        <v>51</v>
      </c>
    </row>
    <row r="49" spans="1:37" x14ac:dyDescent="0.25">
      <c r="A49">
        <f t="shared" si="18"/>
        <v>34</v>
      </c>
      <c r="B49">
        <f t="shared" si="19"/>
        <v>35</v>
      </c>
      <c r="C49" s="8">
        <v>5.5E-2</v>
      </c>
      <c r="P49" s="37">
        <v>2500</v>
      </c>
      <c r="Q49" s="37">
        <v>2750</v>
      </c>
      <c r="R49" s="37">
        <v>2625</v>
      </c>
      <c r="S49" s="2">
        <f t="shared" si="21"/>
        <v>0</v>
      </c>
      <c r="T49" s="2">
        <f t="shared" si="13"/>
        <v>0</v>
      </c>
      <c r="U49" s="2">
        <f t="shared" si="13"/>
        <v>0</v>
      </c>
      <c r="V49" s="2">
        <f t="shared" si="13"/>
        <v>0</v>
      </c>
      <c r="X49" s="37" t="s">
        <v>83</v>
      </c>
      <c r="Y49" s="28"/>
      <c r="Z49" s="37"/>
      <c r="AA49" s="28" t="s">
        <v>52</v>
      </c>
      <c r="AB49" s="37"/>
      <c r="AC49" s="28"/>
      <c r="AD49" s="40">
        <f t="shared" si="14"/>
        <v>0</v>
      </c>
      <c r="AE49" s="41" t="s">
        <v>52</v>
      </c>
      <c r="AF49" s="40">
        <f t="shared" si="15"/>
        <v>0</v>
      </c>
      <c r="AG49" s="41" t="s">
        <v>52</v>
      </c>
      <c r="AH49" s="40">
        <f t="shared" si="16"/>
        <v>0</v>
      </c>
      <c r="AI49" s="41" t="s">
        <v>52</v>
      </c>
      <c r="AJ49" s="40">
        <f t="shared" si="17"/>
        <v>0</v>
      </c>
      <c r="AK49" s="27" t="s">
        <v>51</v>
      </c>
    </row>
    <row r="50" spans="1:37" x14ac:dyDescent="0.25">
      <c r="A50">
        <f t="shared" si="18"/>
        <v>33</v>
      </c>
      <c r="B50">
        <f t="shared" si="19"/>
        <v>34</v>
      </c>
      <c r="C50" s="3">
        <f t="shared" ref="C50:C58" si="22">C$59+(C$49-C$59)*(-B$59+B50)/(B$49-B$59)</f>
        <v>5.2569999999999999E-2</v>
      </c>
      <c r="P50" s="37">
        <v>2750</v>
      </c>
      <c r="Q50" s="37">
        <v>3000</v>
      </c>
      <c r="R50" s="37">
        <v>2875</v>
      </c>
      <c r="S50" s="2">
        <f t="shared" si="21"/>
        <v>0</v>
      </c>
      <c r="T50" s="2">
        <f t="shared" si="13"/>
        <v>0</v>
      </c>
      <c r="U50" s="2">
        <f t="shared" si="13"/>
        <v>0</v>
      </c>
      <c r="V50" s="2">
        <f t="shared" si="13"/>
        <v>0</v>
      </c>
      <c r="X50" s="37" t="s">
        <v>84</v>
      </c>
      <c r="Y50" s="28"/>
      <c r="Z50" s="37"/>
      <c r="AA50" s="28" t="s">
        <v>52</v>
      </c>
      <c r="AB50" s="37"/>
      <c r="AC50" s="28"/>
      <c r="AD50" s="40">
        <f t="shared" si="14"/>
        <v>0</v>
      </c>
      <c r="AE50" s="41" t="s">
        <v>52</v>
      </c>
      <c r="AF50" s="40">
        <f t="shared" si="15"/>
        <v>0</v>
      </c>
      <c r="AG50" s="41" t="s">
        <v>52</v>
      </c>
      <c r="AH50" s="40">
        <f t="shared" si="16"/>
        <v>0</v>
      </c>
      <c r="AI50" s="41" t="s">
        <v>52</v>
      </c>
      <c r="AJ50" s="40">
        <f t="shared" si="17"/>
        <v>0</v>
      </c>
      <c r="AK50" s="27" t="s">
        <v>51</v>
      </c>
    </row>
    <row r="51" spans="1:37" x14ac:dyDescent="0.25">
      <c r="A51">
        <f t="shared" si="18"/>
        <v>32</v>
      </c>
      <c r="B51">
        <f t="shared" si="19"/>
        <v>33</v>
      </c>
      <c r="C51" s="3">
        <f t="shared" si="22"/>
        <v>5.0140000000000004E-2</v>
      </c>
      <c r="P51" s="37">
        <v>3000</v>
      </c>
      <c r="Q51" s="37">
        <v>3250</v>
      </c>
      <c r="R51" s="37">
        <v>3125</v>
      </c>
      <c r="S51" s="2">
        <f t="shared" si="21"/>
        <v>0</v>
      </c>
      <c r="T51" s="2">
        <f t="shared" si="13"/>
        <v>0</v>
      </c>
      <c r="U51" s="2">
        <f t="shared" si="13"/>
        <v>0</v>
      </c>
      <c r="V51" s="2">
        <f t="shared" si="13"/>
        <v>0</v>
      </c>
      <c r="X51" s="37" t="s">
        <v>85</v>
      </c>
      <c r="Y51" s="28"/>
      <c r="Z51" s="37"/>
      <c r="AA51" s="28" t="s">
        <v>52</v>
      </c>
      <c r="AB51" s="37"/>
      <c r="AC51" s="28"/>
      <c r="AD51" s="40"/>
      <c r="AE51" s="41" t="s">
        <v>52</v>
      </c>
      <c r="AF51" s="40"/>
      <c r="AG51" s="41" t="s">
        <v>52</v>
      </c>
      <c r="AH51" s="40">
        <f t="shared" si="16"/>
        <v>0</v>
      </c>
      <c r="AI51" s="41" t="s">
        <v>52</v>
      </c>
      <c r="AJ51" s="40">
        <f t="shared" si="17"/>
        <v>0</v>
      </c>
      <c r="AK51" s="27" t="s">
        <v>51</v>
      </c>
    </row>
    <row r="52" spans="1:37" x14ac:dyDescent="0.25">
      <c r="A52">
        <f t="shared" si="18"/>
        <v>31</v>
      </c>
      <c r="B52">
        <f t="shared" si="19"/>
        <v>32</v>
      </c>
      <c r="C52" s="3">
        <f t="shared" si="22"/>
        <v>4.7710000000000002E-2</v>
      </c>
      <c r="P52" s="37">
        <v>3250</v>
      </c>
      <c r="Q52" s="37">
        <v>3500</v>
      </c>
      <c r="R52" s="37">
        <v>3375</v>
      </c>
      <c r="S52" s="2">
        <f t="shared" si="21"/>
        <v>0</v>
      </c>
      <c r="T52" s="2">
        <f t="shared" si="13"/>
        <v>0</v>
      </c>
      <c r="U52" s="2">
        <f t="shared" si="13"/>
        <v>0</v>
      </c>
      <c r="V52" s="2">
        <f t="shared" si="13"/>
        <v>0</v>
      </c>
      <c r="X52" s="37" t="s">
        <v>86</v>
      </c>
      <c r="Y52" s="28"/>
      <c r="Z52" s="37"/>
      <c r="AA52" s="28" t="s">
        <v>52</v>
      </c>
      <c r="AB52" s="37"/>
      <c r="AC52" s="28"/>
      <c r="AD52" s="40"/>
      <c r="AE52" s="41" t="s">
        <v>52</v>
      </c>
      <c r="AF52" s="40"/>
      <c r="AG52" s="41" t="s">
        <v>52</v>
      </c>
      <c r="AH52" s="40"/>
      <c r="AI52" s="41" t="s">
        <v>52</v>
      </c>
      <c r="AJ52" s="40">
        <f t="shared" si="17"/>
        <v>0</v>
      </c>
      <c r="AK52" s="27" t="s">
        <v>51</v>
      </c>
    </row>
    <row r="53" spans="1:37" x14ac:dyDescent="0.25">
      <c r="A53">
        <f t="shared" si="18"/>
        <v>30</v>
      </c>
      <c r="B53">
        <f t="shared" si="19"/>
        <v>31</v>
      </c>
      <c r="C53" s="3">
        <f t="shared" si="22"/>
        <v>4.5280000000000001E-2</v>
      </c>
      <c r="P53" s="37">
        <v>3500</v>
      </c>
      <c r="Q53" s="37">
        <v>3750</v>
      </c>
      <c r="R53" s="37">
        <v>3625</v>
      </c>
      <c r="S53" s="2">
        <f t="shared" si="21"/>
        <v>0</v>
      </c>
      <c r="T53" s="2">
        <f t="shared" si="13"/>
        <v>0</v>
      </c>
      <c r="U53" s="2">
        <f t="shared" si="13"/>
        <v>0</v>
      </c>
      <c r="V53" s="2">
        <f t="shared" si="13"/>
        <v>0</v>
      </c>
      <c r="W53" t="s">
        <v>76</v>
      </c>
      <c r="X53" s="37" t="s">
        <v>87</v>
      </c>
      <c r="Y53" s="28"/>
      <c r="Z53" s="37"/>
      <c r="AA53" s="28" t="s">
        <v>52</v>
      </c>
      <c r="AB53" s="37"/>
      <c r="AC53" s="28"/>
      <c r="AD53" s="40"/>
      <c r="AE53" s="41" t="s">
        <v>52</v>
      </c>
      <c r="AF53" s="40"/>
      <c r="AG53" s="41" t="s">
        <v>52</v>
      </c>
      <c r="AH53" s="40"/>
      <c r="AI53" s="41" t="s">
        <v>52</v>
      </c>
      <c r="AJ53" s="40"/>
      <c r="AK53" s="27" t="s">
        <v>51</v>
      </c>
    </row>
    <row r="54" spans="1:37" x14ac:dyDescent="0.25">
      <c r="A54">
        <f t="shared" si="18"/>
        <v>29</v>
      </c>
      <c r="B54">
        <f t="shared" si="19"/>
        <v>30</v>
      </c>
      <c r="C54" s="3">
        <f t="shared" si="22"/>
        <v>4.2849999999999999E-2</v>
      </c>
    </row>
    <row r="55" spans="1:37" x14ac:dyDescent="0.25">
      <c r="A55">
        <f t="shared" si="18"/>
        <v>28</v>
      </c>
      <c r="B55">
        <f t="shared" si="19"/>
        <v>29</v>
      </c>
      <c r="C55" s="3">
        <f t="shared" si="22"/>
        <v>4.0419999999999998E-2</v>
      </c>
    </row>
    <row r="56" spans="1:37" x14ac:dyDescent="0.25">
      <c r="A56">
        <f t="shared" si="18"/>
        <v>27</v>
      </c>
      <c r="B56">
        <f t="shared" si="19"/>
        <v>28</v>
      </c>
      <c r="C56" s="3">
        <f t="shared" si="22"/>
        <v>3.7989999999999996E-2</v>
      </c>
    </row>
    <row r="57" spans="1:37" x14ac:dyDescent="0.25">
      <c r="A57">
        <f t="shared" si="18"/>
        <v>26</v>
      </c>
      <c r="B57">
        <f t="shared" si="19"/>
        <v>27</v>
      </c>
      <c r="C57" s="3">
        <f t="shared" si="22"/>
        <v>3.5560000000000001E-2</v>
      </c>
    </row>
    <row r="58" spans="1:37" x14ac:dyDescent="0.25">
      <c r="A58">
        <f t="shared" si="18"/>
        <v>25</v>
      </c>
      <c r="B58">
        <f t="shared" si="19"/>
        <v>26</v>
      </c>
      <c r="C58" s="3">
        <f t="shared" si="22"/>
        <v>3.313E-2</v>
      </c>
    </row>
    <row r="59" spans="1:37" x14ac:dyDescent="0.25">
      <c r="A59">
        <f t="shared" si="18"/>
        <v>24</v>
      </c>
      <c r="B59">
        <f t="shared" si="19"/>
        <v>25</v>
      </c>
      <c r="C59" s="8">
        <v>3.0699999999999998E-2</v>
      </c>
    </row>
    <row r="60" spans="1:37" x14ac:dyDescent="0.25">
      <c r="A60">
        <f t="shared" si="18"/>
        <v>23</v>
      </c>
      <c r="B60">
        <f t="shared" si="19"/>
        <v>24</v>
      </c>
      <c r="C60" s="3">
        <f>C$64+(C$59-C$64)*(-B$64+B60)/(B$59-B$64)</f>
        <v>2.4559999999999998E-2</v>
      </c>
    </row>
    <row r="61" spans="1:37" x14ac:dyDescent="0.25">
      <c r="A61">
        <f t="shared" si="18"/>
        <v>22</v>
      </c>
      <c r="B61">
        <f t="shared" si="19"/>
        <v>23</v>
      </c>
      <c r="C61" s="3">
        <f>C$64+(C$59-C$64)*(-B$64+B61)/(B$59-B$64)</f>
        <v>1.8419999999999999E-2</v>
      </c>
    </row>
    <row r="62" spans="1:37" x14ac:dyDescent="0.25">
      <c r="A62">
        <f t="shared" si="18"/>
        <v>21</v>
      </c>
      <c r="B62">
        <f t="shared" si="19"/>
        <v>22</v>
      </c>
      <c r="C62" s="3">
        <f>C$64+(C$59-C$64)*(-B$64+B62)/(B$59-B$64)</f>
        <v>1.2279999999999999E-2</v>
      </c>
    </row>
    <row r="63" spans="1:37" x14ac:dyDescent="0.25">
      <c r="A63">
        <f t="shared" si="18"/>
        <v>20</v>
      </c>
      <c r="B63">
        <f t="shared" si="19"/>
        <v>21</v>
      </c>
      <c r="C63" s="3">
        <f>C$64+(C$59-C$64)*(-B$64+B63)/(B$59-B$64)</f>
        <v>6.1399999999999996E-3</v>
      </c>
    </row>
    <row r="64" spans="1:37" x14ac:dyDescent="0.25">
      <c r="A64">
        <v>0</v>
      </c>
      <c r="B64">
        <f t="shared" si="19"/>
        <v>20</v>
      </c>
      <c r="C64" s="8">
        <v>0</v>
      </c>
    </row>
    <row r="66" spans="1:38" x14ac:dyDescent="0.25">
      <c r="A66" t="s">
        <v>20</v>
      </c>
      <c r="E66" s="1"/>
      <c r="F66" s="1"/>
      <c r="G66" s="1"/>
      <c r="P66" t="s">
        <v>20</v>
      </c>
      <c r="T66" s="1"/>
      <c r="U66" s="1"/>
      <c r="V66" s="1"/>
      <c r="X66" s="37"/>
      <c r="Y66" s="28"/>
      <c r="Z66" s="37"/>
      <c r="AA66" s="28" t="s">
        <v>52</v>
      </c>
      <c r="AB66" s="37"/>
      <c r="AC66" s="28"/>
      <c r="AD66" s="29" t="s">
        <v>46</v>
      </c>
      <c r="AE66" s="30" t="s">
        <v>52</v>
      </c>
      <c r="AF66" s="29" t="s">
        <v>46</v>
      </c>
      <c r="AG66" s="30" t="s">
        <v>52</v>
      </c>
      <c r="AH66" s="29" t="s">
        <v>46</v>
      </c>
      <c r="AI66" s="30" t="s">
        <v>52</v>
      </c>
      <c r="AJ66" s="29" t="s">
        <v>47</v>
      </c>
      <c r="AK66" s="27" t="s">
        <v>51</v>
      </c>
    </row>
    <row r="67" spans="1:38" x14ac:dyDescent="0.25">
      <c r="A67" t="s">
        <v>10</v>
      </c>
      <c r="B67" t="s">
        <v>11</v>
      </c>
      <c r="C67" t="s">
        <v>12</v>
      </c>
      <c r="D67">
        <v>100</v>
      </c>
      <c r="E67">
        <v>150</v>
      </c>
      <c r="F67">
        <v>200</v>
      </c>
      <c r="G67">
        <v>250</v>
      </c>
      <c r="P67" t="s">
        <v>10</v>
      </c>
      <c r="Q67" t="s">
        <v>11</v>
      </c>
      <c r="R67" t="s">
        <v>12</v>
      </c>
      <c r="S67">
        <v>100</v>
      </c>
      <c r="T67">
        <v>150</v>
      </c>
      <c r="U67">
        <v>200</v>
      </c>
      <c r="V67">
        <v>250</v>
      </c>
      <c r="X67" s="37" t="s">
        <v>77</v>
      </c>
      <c r="Y67" s="28"/>
      <c r="Z67" s="37"/>
      <c r="AA67" s="28" t="s">
        <v>52</v>
      </c>
      <c r="AB67" s="37"/>
      <c r="AC67" s="28"/>
      <c r="AD67" s="7" t="s">
        <v>93</v>
      </c>
      <c r="AE67" s="39" t="s">
        <v>52</v>
      </c>
      <c r="AF67" s="7" t="s">
        <v>7</v>
      </c>
      <c r="AG67" s="39" t="s">
        <v>52</v>
      </c>
      <c r="AH67" s="7" t="s">
        <v>94</v>
      </c>
      <c r="AI67" s="39" t="s">
        <v>52</v>
      </c>
      <c r="AJ67" s="7" t="s">
        <v>95</v>
      </c>
      <c r="AK67" s="27" t="s">
        <v>51</v>
      </c>
      <c r="AL67" t="s">
        <v>54</v>
      </c>
    </row>
    <row r="68" spans="1:38" x14ac:dyDescent="0.25">
      <c r="A68">
        <v>0</v>
      </c>
      <c r="B68">
        <v>250</v>
      </c>
      <c r="C68">
        <f>(A68+B68)/2</f>
        <v>125</v>
      </c>
      <c r="D68" s="1">
        <f>IF(D$17+D$18*(25-$C68/100)&lt;0,0,D$17+D$18*(25-$C68/100))</f>
        <v>8.8499999999999995E-2</v>
      </c>
      <c r="E68" s="1">
        <f>IF(E$17+E$18*(25-$C68/100)&lt;0,0,E$17+E$18*(25-$C68/100))</f>
        <v>8.8499999999999995E-2</v>
      </c>
      <c r="F68" s="1">
        <f>IF(F$17+F$18*(25-$C68/100)&lt;0,0,F$17+F$18*(25-$C68/100))</f>
        <v>8.8499999999999995E-2</v>
      </c>
      <c r="G68" s="1">
        <f>IF(G$17+G$18*(25-$C68/100)&lt;0,0,G$17+G$18*(25-$C68/100))</f>
        <v>8.8499999999999995E-2</v>
      </c>
      <c r="H68" s="1"/>
      <c r="I68" s="1"/>
      <c r="J68" s="1"/>
      <c r="K68" s="1"/>
      <c r="P68">
        <v>0</v>
      </c>
      <c r="Q68">
        <v>250</v>
      </c>
      <c r="R68">
        <v>125</v>
      </c>
      <c r="S68" s="1">
        <f t="shared" ref="S68:S90" si="23">D68</f>
        <v>8.8499999999999995E-2</v>
      </c>
      <c r="T68" s="1">
        <f t="shared" ref="T68:V83" si="24">E68</f>
        <v>8.8499999999999995E-2</v>
      </c>
      <c r="U68" s="1">
        <f t="shared" si="24"/>
        <v>8.8499999999999995E-2</v>
      </c>
      <c r="V68" s="1">
        <f t="shared" si="24"/>
        <v>8.8499999999999995E-2</v>
      </c>
      <c r="X68" s="37" t="s">
        <v>78</v>
      </c>
      <c r="Y68" s="28"/>
      <c r="Z68" s="37"/>
      <c r="AA68" s="28" t="s">
        <v>52</v>
      </c>
      <c r="AB68" s="37"/>
      <c r="AC68" s="28"/>
      <c r="AD68" s="44">
        <f t="shared" ref="AD68:AD82" si="25">S68</f>
        <v>8.8499999999999995E-2</v>
      </c>
      <c r="AE68" s="45" t="s">
        <v>52</v>
      </c>
      <c r="AF68" s="44">
        <f t="shared" ref="AF68:AF78" si="26">T68</f>
        <v>8.8499999999999995E-2</v>
      </c>
      <c r="AG68" s="45" t="s">
        <v>52</v>
      </c>
      <c r="AH68" s="44">
        <f t="shared" ref="AH68:AH78" si="27">U68</f>
        <v>8.8499999999999995E-2</v>
      </c>
      <c r="AI68" s="45" t="s">
        <v>52</v>
      </c>
      <c r="AJ68" s="44">
        <f t="shared" ref="AJ68:AJ78" si="28">V68</f>
        <v>8.8499999999999995E-2</v>
      </c>
      <c r="AK68" s="49" t="s">
        <v>51</v>
      </c>
    </row>
    <row r="69" spans="1:38" x14ac:dyDescent="0.25">
      <c r="A69">
        <f>A68+250</f>
        <v>250</v>
      </c>
      <c r="B69">
        <f>B68+250</f>
        <v>500</v>
      </c>
      <c r="C69">
        <f t="shared" ref="C69:C92" si="29">(A69+B69)/2</f>
        <v>375</v>
      </c>
      <c r="D69" s="1">
        <f t="shared" ref="D69:G77" si="30">IF(D$17+D$18*(25-$C69/100)&lt;0,0,D$17+D$18*(25-$C69/100))</f>
        <v>8.249999999999999E-2</v>
      </c>
      <c r="E69" s="1">
        <f t="shared" si="30"/>
        <v>8.249999999999999E-2</v>
      </c>
      <c r="F69" s="1">
        <f t="shared" si="30"/>
        <v>8.249999999999999E-2</v>
      </c>
      <c r="G69" s="1">
        <f t="shared" si="30"/>
        <v>8.249999999999999E-2</v>
      </c>
      <c r="H69" s="1"/>
      <c r="I69" s="1"/>
      <c r="J69" s="1"/>
      <c r="K69" s="1"/>
      <c r="P69">
        <v>250</v>
      </c>
      <c r="Q69">
        <v>500</v>
      </c>
      <c r="R69">
        <v>375</v>
      </c>
      <c r="S69" s="1">
        <f t="shared" si="23"/>
        <v>8.249999999999999E-2</v>
      </c>
      <c r="T69" s="1">
        <f t="shared" si="24"/>
        <v>8.249999999999999E-2</v>
      </c>
      <c r="U69" s="1">
        <f t="shared" si="24"/>
        <v>8.249999999999999E-2</v>
      </c>
      <c r="V69" s="1">
        <f t="shared" si="24"/>
        <v>8.249999999999999E-2</v>
      </c>
      <c r="X69" s="37" t="s">
        <v>89</v>
      </c>
      <c r="Y69" s="28"/>
      <c r="Z69" s="37"/>
      <c r="AA69" s="28" t="s">
        <v>52</v>
      </c>
      <c r="AB69" s="37"/>
      <c r="AC69" s="28"/>
      <c r="AD69" s="44">
        <f t="shared" si="25"/>
        <v>8.249999999999999E-2</v>
      </c>
      <c r="AE69" s="45" t="s">
        <v>52</v>
      </c>
      <c r="AF69" s="44">
        <f t="shared" si="26"/>
        <v>8.249999999999999E-2</v>
      </c>
      <c r="AG69" s="45" t="s">
        <v>52</v>
      </c>
      <c r="AH69" s="44">
        <f t="shared" si="27"/>
        <v>8.249999999999999E-2</v>
      </c>
      <c r="AI69" s="45" t="s">
        <v>52</v>
      </c>
      <c r="AJ69" s="44">
        <f t="shared" si="28"/>
        <v>8.249999999999999E-2</v>
      </c>
      <c r="AK69" s="49" t="s">
        <v>51</v>
      </c>
    </row>
    <row r="70" spans="1:38" x14ac:dyDescent="0.25">
      <c r="A70">
        <f t="shared" ref="A70:B85" si="31">A69+250</f>
        <v>500</v>
      </c>
      <c r="B70">
        <f t="shared" si="31"/>
        <v>750</v>
      </c>
      <c r="C70">
        <f t="shared" si="29"/>
        <v>625</v>
      </c>
      <c r="D70" s="1">
        <f t="shared" si="30"/>
        <v>7.6499999999999999E-2</v>
      </c>
      <c r="E70" s="1">
        <f t="shared" si="30"/>
        <v>7.6499999999999999E-2</v>
      </c>
      <c r="F70" s="1">
        <f t="shared" si="30"/>
        <v>7.6499999999999999E-2</v>
      </c>
      <c r="G70" s="1">
        <f t="shared" si="30"/>
        <v>7.6499999999999999E-2</v>
      </c>
      <c r="H70" s="1"/>
      <c r="I70" s="1"/>
      <c r="J70" s="1"/>
      <c r="K70" s="1"/>
      <c r="P70">
        <v>500</v>
      </c>
      <c r="Q70">
        <v>750</v>
      </c>
      <c r="R70">
        <v>625</v>
      </c>
      <c r="S70" s="1">
        <f t="shared" si="23"/>
        <v>7.6499999999999999E-2</v>
      </c>
      <c r="T70" s="1">
        <f t="shared" si="24"/>
        <v>7.6499999999999999E-2</v>
      </c>
      <c r="U70" s="1">
        <f t="shared" si="24"/>
        <v>7.6499999999999999E-2</v>
      </c>
      <c r="V70" s="1">
        <f t="shared" si="24"/>
        <v>7.6499999999999999E-2</v>
      </c>
      <c r="X70" s="37" t="s">
        <v>88</v>
      </c>
      <c r="Y70" s="28"/>
      <c r="Z70" s="37"/>
      <c r="AA70" s="28" t="s">
        <v>52</v>
      </c>
      <c r="AB70" s="37"/>
      <c r="AC70" s="28"/>
      <c r="AD70" s="44">
        <f t="shared" si="25"/>
        <v>7.6499999999999999E-2</v>
      </c>
      <c r="AE70" s="45" t="s">
        <v>52</v>
      </c>
      <c r="AF70" s="44">
        <f t="shared" si="26"/>
        <v>7.6499999999999999E-2</v>
      </c>
      <c r="AG70" s="45" t="s">
        <v>52</v>
      </c>
      <c r="AH70" s="44">
        <f t="shared" si="27"/>
        <v>7.6499999999999999E-2</v>
      </c>
      <c r="AI70" s="45" t="s">
        <v>52</v>
      </c>
      <c r="AJ70" s="44">
        <f t="shared" si="28"/>
        <v>7.6499999999999999E-2</v>
      </c>
      <c r="AK70" s="49" t="s">
        <v>51</v>
      </c>
    </row>
    <row r="71" spans="1:38" x14ac:dyDescent="0.25">
      <c r="A71">
        <f t="shared" si="31"/>
        <v>750</v>
      </c>
      <c r="B71">
        <f t="shared" si="31"/>
        <v>1000</v>
      </c>
      <c r="C71">
        <f t="shared" si="29"/>
        <v>875</v>
      </c>
      <c r="D71" s="1">
        <f t="shared" si="30"/>
        <v>7.0500000000000007E-2</v>
      </c>
      <c r="E71" s="1">
        <f t="shared" si="30"/>
        <v>7.0500000000000007E-2</v>
      </c>
      <c r="F71" s="1">
        <f t="shared" si="30"/>
        <v>7.0500000000000007E-2</v>
      </c>
      <c r="G71" s="1">
        <f t="shared" si="30"/>
        <v>7.0500000000000007E-2</v>
      </c>
      <c r="H71" s="1"/>
      <c r="I71" s="1"/>
      <c r="J71" s="1"/>
      <c r="K71" s="1"/>
      <c r="P71">
        <v>750</v>
      </c>
      <c r="Q71">
        <v>1000</v>
      </c>
      <c r="R71">
        <v>875</v>
      </c>
      <c r="S71" s="1">
        <f t="shared" si="23"/>
        <v>7.0500000000000007E-2</v>
      </c>
      <c r="T71" s="1">
        <f t="shared" si="24"/>
        <v>7.0500000000000007E-2</v>
      </c>
      <c r="U71" s="1">
        <f t="shared" si="24"/>
        <v>7.0500000000000007E-2</v>
      </c>
      <c r="V71" s="1">
        <f t="shared" si="24"/>
        <v>7.0500000000000007E-2</v>
      </c>
      <c r="X71" s="37" t="s">
        <v>79</v>
      </c>
      <c r="Y71" s="28"/>
      <c r="Z71" s="37"/>
      <c r="AA71" s="28" t="s">
        <v>52</v>
      </c>
      <c r="AB71" s="37"/>
      <c r="AC71" s="28"/>
      <c r="AD71" s="44">
        <f t="shared" si="25"/>
        <v>7.0500000000000007E-2</v>
      </c>
      <c r="AE71" s="45" t="s">
        <v>52</v>
      </c>
      <c r="AF71" s="44">
        <f t="shared" si="26"/>
        <v>7.0500000000000007E-2</v>
      </c>
      <c r="AG71" s="45" t="s">
        <v>52</v>
      </c>
      <c r="AH71" s="44">
        <f t="shared" si="27"/>
        <v>7.0500000000000007E-2</v>
      </c>
      <c r="AI71" s="45" t="s">
        <v>52</v>
      </c>
      <c r="AJ71" s="44">
        <f t="shared" si="28"/>
        <v>7.0500000000000007E-2</v>
      </c>
      <c r="AK71" s="49" t="s">
        <v>51</v>
      </c>
    </row>
    <row r="72" spans="1:38" x14ac:dyDescent="0.25">
      <c r="A72">
        <f t="shared" si="31"/>
        <v>1000</v>
      </c>
      <c r="B72">
        <f t="shared" si="31"/>
        <v>1250</v>
      </c>
      <c r="C72">
        <f t="shared" si="29"/>
        <v>1125</v>
      </c>
      <c r="D72" s="1">
        <f t="shared" si="30"/>
        <v>6.4500000000000002E-2</v>
      </c>
      <c r="E72" s="1">
        <f t="shared" si="30"/>
        <v>6.4500000000000002E-2</v>
      </c>
      <c r="F72" s="1">
        <f t="shared" si="30"/>
        <v>6.4500000000000002E-2</v>
      </c>
      <c r="G72" s="1">
        <f t="shared" si="30"/>
        <v>6.4500000000000002E-2</v>
      </c>
      <c r="H72" s="1"/>
      <c r="I72" s="1"/>
      <c r="J72" s="1"/>
      <c r="K72" s="1"/>
      <c r="P72">
        <v>1000</v>
      </c>
      <c r="Q72">
        <v>1250</v>
      </c>
      <c r="R72">
        <v>1125</v>
      </c>
      <c r="S72" s="1">
        <f t="shared" si="23"/>
        <v>6.4500000000000002E-2</v>
      </c>
      <c r="T72" s="1">
        <f t="shared" si="24"/>
        <v>6.4500000000000002E-2</v>
      </c>
      <c r="U72" s="1">
        <f t="shared" si="24"/>
        <v>6.4500000000000002E-2</v>
      </c>
      <c r="V72" s="1">
        <f t="shared" si="24"/>
        <v>6.4500000000000002E-2</v>
      </c>
      <c r="X72" s="37" t="s">
        <v>90</v>
      </c>
      <c r="Y72" s="28"/>
      <c r="Z72" s="37"/>
      <c r="AA72" s="28" t="s">
        <v>52</v>
      </c>
      <c r="AB72" s="37"/>
      <c r="AC72" s="28"/>
      <c r="AD72" s="44">
        <f t="shared" si="25"/>
        <v>6.4500000000000002E-2</v>
      </c>
      <c r="AE72" s="45" t="s">
        <v>52</v>
      </c>
      <c r="AF72" s="44">
        <f t="shared" si="26"/>
        <v>6.4500000000000002E-2</v>
      </c>
      <c r="AG72" s="45" t="s">
        <v>52</v>
      </c>
      <c r="AH72" s="44">
        <f t="shared" si="27"/>
        <v>6.4500000000000002E-2</v>
      </c>
      <c r="AI72" s="45" t="s">
        <v>52</v>
      </c>
      <c r="AJ72" s="44">
        <f t="shared" si="28"/>
        <v>6.4500000000000002E-2</v>
      </c>
      <c r="AK72" s="49" t="s">
        <v>51</v>
      </c>
    </row>
    <row r="73" spans="1:38" x14ac:dyDescent="0.25">
      <c r="A73">
        <f t="shared" si="31"/>
        <v>1250</v>
      </c>
      <c r="B73">
        <f t="shared" si="31"/>
        <v>1500</v>
      </c>
      <c r="C73">
        <f t="shared" si="29"/>
        <v>1375</v>
      </c>
      <c r="D73" s="1">
        <f t="shared" si="30"/>
        <v>5.8499999999999996E-2</v>
      </c>
      <c r="E73" s="1">
        <f t="shared" si="30"/>
        <v>5.8499999999999996E-2</v>
      </c>
      <c r="F73" s="1">
        <f t="shared" si="30"/>
        <v>5.8499999999999996E-2</v>
      </c>
      <c r="G73" s="1">
        <f t="shared" si="30"/>
        <v>5.8499999999999996E-2</v>
      </c>
      <c r="H73" s="1"/>
      <c r="I73" s="1"/>
      <c r="J73" s="1"/>
      <c r="K73" s="1"/>
      <c r="P73">
        <v>1250</v>
      </c>
      <c r="Q73">
        <v>1500</v>
      </c>
      <c r="R73">
        <v>1375</v>
      </c>
      <c r="S73" s="1">
        <f t="shared" si="23"/>
        <v>5.8499999999999996E-2</v>
      </c>
      <c r="T73" s="1">
        <f t="shared" si="24"/>
        <v>5.8499999999999996E-2</v>
      </c>
      <c r="U73" s="1">
        <f t="shared" si="24"/>
        <v>5.8499999999999996E-2</v>
      </c>
      <c r="V73" s="1">
        <f t="shared" si="24"/>
        <v>5.8499999999999996E-2</v>
      </c>
      <c r="X73" s="37" t="s">
        <v>91</v>
      </c>
      <c r="Y73" s="28"/>
      <c r="Z73" s="37"/>
      <c r="AA73" s="28" t="s">
        <v>52</v>
      </c>
      <c r="AB73" s="37"/>
      <c r="AC73" s="28"/>
      <c r="AD73" s="44">
        <f t="shared" si="25"/>
        <v>5.8499999999999996E-2</v>
      </c>
      <c r="AE73" s="45" t="s">
        <v>52</v>
      </c>
      <c r="AF73" s="44">
        <f t="shared" si="26"/>
        <v>5.8499999999999996E-2</v>
      </c>
      <c r="AG73" s="45" t="s">
        <v>52</v>
      </c>
      <c r="AH73" s="44">
        <f t="shared" si="27"/>
        <v>5.8499999999999996E-2</v>
      </c>
      <c r="AI73" s="45" t="s">
        <v>52</v>
      </c>
      <c r="AJ73" s="44">
        <f t="shared" si="28"/>
        <v>5.8499999999999996E-2</v>
      </c>
      <c r="AK73" s="49" t="s">
        <v>51</v>
      </c>
    </row>
    <row r="74" spans="1:38" x14ac:dyDescent="0.25">
      <c r="A74">
        <f t="shared" si="31"/>
        <v>1500</v>
      </c>
      <c r="B74">
        <f t="shared" si="31"/>
        <v>1750</v>
      </c>
      <c r="C74">
        <f t="shared" si="29"/>
        <v>1625</v>
      </c>
      <c r="D74" s="1">
        <f t="shared" si="30"/>
        <v>5.2499999999999998E-2</v>
      </c>
      <c r="E74" s="1">
        <f t="shared" si="30"/>
        <v>5.2499999999999998E-2</v>
      </c>
      <c r="F74" s="1">
        <f t="shared" si="30"/>
        <v>5.2499999999999998E-2</v>
      </c>
      <c r="G74" s="1">
        <f t="shared" si="30"/>
        <v>5.2499999999999998E-2</v>
      </c>
      <c r="H74" s="1"/>
      <c r="I74" s="1"/>
      <c r="J74" s="1"/>
      <c r="K74" s="1"/>
      <c r="P74">
        <v>1500</v>
      </c>
      <c r="Q74">
        <v>1750</v>
      </c>
      <c r="R74">
        <v>1625</v>
      </c>
      <c r="S74" s="1">
        <f t="shared" si="23"/>
        <v>5.2499999999999998E-2</v>
      </c>
      <c r="T74" s="1">
        <f t="shared" si="24"/>
        <v>5.2499999999999998E-2</v>
      </c>
      <c r="U74" s="1">
        <f t="shared" si="24"/>
        <v>5.2499999999999998E-2</v>
      </c>
      <c r="V74" s="1">
        <f t="shared" si="24"/>
        <v>5.2499999999999998E-2</v>
      </c>
      <c r="X74" s="37" t="s">
        <v>92</v>
      </c>
      <c r="Y74" s="28"/>
      <c r="Z74" s="37"/>
      <c r="AA74" s="28" t="s">
        <v>52</v>
      </c>
      <c r="AB74" s="37"/>
      <c r="AC74" s="28"/>
      <c r="AD74" s="44">
        <f t="shared" si="25"/>
        <v>5.2499999999999998E-2</v>
      </c>
      <c r="AE74" s="45" t="s">
        <v>52</v>
      </c>
      <c r="AF74" s="44">
        <f t="shared" si="26"/>
        <v>5.2499999999999998E-2</v>
      </c>
      <c r="AG74" s="45" t="s">
        <v>52</v>
      </c>
      <c r="AH74" s="44">
        <f t="shared" si="27"/>
        <v>5.2499999999999998E-2</v>
      </c>
      <c r="AI74" s="45" t="s">
        <v>52</v>
      </c>
      <c r="AJ74" s="44">
        <f t="shared" si="28"/>
        <v>5.2499999999999998E-2</v>
      </c>
      <c r="AK74" s="49" t="s">
        <v>51</v>
      </c>
    </row>
    <row r="75" spans="1:38" x14ac:dyDescent="0.25">
      <c r="A75">
        <f t="shared" si="31"/>
        <v>1750</v>
      </c>
      <c r="B75">
        <f t="shared" si="31"/>
        <v>2000</v>
      </c>
      <c r="C75">
        <f t="shared" si="29"/>
        <v>1875</v>
      </c>
      <c r="D75" s="1">
        <f t="shared" si="30"/>
        <v>4.65E-2</v>
      </c>
      <c r="E75" s="1">
        <f t="shared" si="30"/>
        <v>4.65E-2</v>
      </c>
      <c r="F75" s="1">
        <f t="shared" si="30"/>
        <v>4.65E-2</v>
      </c>
      <c r="G75" s="1">
        <f t="shared" si="30"/>
        <v>4.65E-2</v>
      </c>
      <c r="H75" s="1"/>
      <c r="I75" s="1"/>
      <c r="J75" s="1"/>
      <c r="K75" s="1"/>
      <c r="P75">
        <v>1750</v>
      </c>
      <c r="Q75">
        <v>2000</v>
      </c>
      <c r="R75">
        <v>1875</v>
      </c>
      <c r="S75" s="1">
        <f t="shared" si="23"/>
        <v>4.65E-2</v>
      </c>
      <c r="T75" s="1">
        <f t="shared" si="24"/>
        <v>4.65E-2</v>
      </c>
      <c r="U75" s="1">
        <f t="shared" si="24"/>
        <v>4.65E-2</v>
      </c>
      <c r="V75" s="1">
        <f t="shared" si="24"/>
        <v>4.65E-2</v>
      </c>
      <c r="X75" s="37" t="s">
        <v>80</v>
      </c>
      <c r="Y75" s="28"/>
      <c r="Z75" s="37"/>
      <c r="AA75" s="28" t="s">
        <v>52</v>
      </c>
      <c r="AB75" s="37"/>
      <c r="AC75" s="28"/>
      <c r="AD75" s="44">
        <f t="shared" si="25"/>
        <v>4.65E-2</v>
      </c>
      <c r="AE75" s="45" t="s">
        <v>52</v>
      </c>
      <c r="AF75" s="44">
        <f t="shared" si="26"/>
        <v>4.65E-2</v>
      </c>
      <c r="AG75" s="45" t="s">
        <v>52</v>
      </c>
      <c r="AH75" s="44">
        <f t="shared" si="27"/>
        <v>4.65E-2</v>
      </c>
      <c r="AI75" s="45" t="s">
        <v>52</v>
      </c>
      <c r="AJ75" s="44">
        <f t="shared" si="28"/>
        <v>4.65E-2</v>
      </c>
      <c r="AK75" s="49" t="s">
        <v>51</v>
      </c>
    </row>
    <row r="76" spans="1:38" x14ac:dyDescent="0.25">
      <c r="A76">
        <f t="shared" si="31"/>
        <v>2000</v>
      </c>
      <c r="B76">
        <f t="shared" si="31"/>
        <v>2250</v>
      </c>
      <c r="C76">
        <f t="shared" si="29"/>
        <v>2125</v>
      </c>
      <c r="D76" s="1">
        <f t="shared" si="30"/>
        <v>4.0500000000000001E-2</v>
      </c>
      <c r="E76" s="1">
        <f t="shared" si="30"/>
        <v>4.0500000000000001E-2</v>
      </c>
      <c r="F76" s="1">
        <f t="shared" si="30"/>
        <v>4.0500000000000001E-2</v>
      </c>
      <c r="G76" s="1">
        <f t="shared" si="30"/>
        <v>4.0500000000000001E-2</v>
      </c>
      <c r="H76" s="1"/>
      <c r="I76" s="1"/>
      <c r="J76" s="1"/>
      <c r="K76" s="1"/>
      <c r="P76">
        <v>2000</v>
      </c>
      <c r="Q76">
        <v>2250</v>
      </c>
      <c r="R76">
        <v>2125</v>
      </c>
      <c r="S76" s="1">
        <f t="shared" si="23"/>
        <v>4.0500000000000001E-2</v>
      </c>
      <c r="T76" s="1">
        <f t="shared" si="24"/>
        <v>4.0500000000000001E-2</v>
      </c>
      <c r="U76" s="1">
        <f t="shared" si="24"/>
        <v>4.0500000000000001E-2</v>
      </c>
      <c r="V76" s="1">
        <f t="shared" si="24"/>
        <v>4.0500000000000001E-2</v>
      </c>
      <c r="X76" s="37" t="s">
        <v>81</v>
      </c>
      <c r="Y76" s="28"/>
      <c r="Z76" s="37"/>
      <c r="AA76" s="28" t="s">
        <v>52</v>
      </c>
      <c r="AB76" s="37"/>
      <c r="AC76" s="28"/>
      <c r="AD76" s="44">
        <f t="shared" si="25"/>
        <v>4.0500000000000001E-2</v>
      </c>
      <c r="AE76" s="45" t="s">
        <v>52</v>
      </c>
      <c r="AF76" s="44">
        <f t="shared" si="26"/>
        <v>4.0500000000000001E-2</v>
      </c>
      <c r="AG76" s="45" t="s">
        <v>52</v>
      </c>
      <c r="AH76" s="44">
        <f t="shared" si="27"/>
        <v>4.0500000000000001E-2</v>
      </c>
      <c r="AI76" s="45" t="s">
        <v>52</v>
      </c>
      <c r="AJ76" s="44">
        <f t="shared" si="28"/>
        <v>4.0500000000000001E-2</v>
      </c>
      <c r="AK76" s="49" t="s">
        <v>51</v>
      </c>
    </row>
    <row r="77" spans="1:38" x14ac:dyDescent="0.25">
      <c r="A77">
        <f t="shared" si="31"/>
        <v>2250</v>
      </c>
      <c r="B77">
        <f t="shared" si="31"/>
        <v>2500</v>
      </c>
      <c r="C77">
        <f t="shared" si="29"/>
        <v>2375</v>
      </c>
      <c r="D77" s="1">
        <f t="shared" si="30"/>
        <v>3.4500000000000003E-2</v>
      </c>
      <c r="E77" s="1">
        <f t="shared" si="30"/>
        <v>3.4500000000000003E-2</v>
      </c>
      <c r="F77" s="1">
        <f t="shared" si="30"/>
        <v>3.4500000000000003E-2</v>
      </c>
      <c r="G77" s="1">
        <f t="shared" si="30"/>
        <v>3.4500000000000003E-2</v>
      </c>
      <c r="H77" s="1"/>
      <c r="I77" s="1"/>
      <c r="J77" s="1"/>
      <c r="K77" s="1"/>
      <c r="P77">
        <v>2250</v>
      </c>
      <c r="Q77">
        <v>2500</v>
      </c>
      <c r="R77">
        <v>2375</v>
      </c>
      <c r="S77" s="1">
        <f t="shared" si="23"/>
        <v>3.4500000000000003E-2</v>
      </c>
      <c r="T77" s="1">
        <f t="shared" si="24"/>
        <v>3.4500000000000003E-2</v>
      </c>
      <c r="U77" s="1">
        <f t="shared" si="24"/>
        <v>3.4500000000000003E-2</v>
      </c>
      <c r="V77" s="1">
        <f t="shared" si="24"/>
        <v>3.4500000000000003E-2</v>
      </c>
      <c r="X77" s="37" t="s">
        <v>82</v>
      </c>
      <c r="Y77" s="28"/>
      <c r="Z77" s="37"/>
      <c r="AA77" s="28" t="s">
        <v>52</v>
      </c>
      <c r="AB77" s="37"/>
      <c r="AC77" s="28"/>
      <c r="AD77" s="44">
        <f t="shared" si="25"/>
        <v>3.4500000000000003E-2</v>
      </c>
      <c r="AE77" s="45" t="s">
        <v>52</v>
      </c>
      <c r="AF77" s="44">
        <f t="shared" si="26"/>
        <v>3.4500000000000003E-2</v>
      </c>
      <c r="AG77" s="45" t="s">
        <v>52</v>
      </c>
      <c r="AH77" s="44">
        <f t="shared" si="27"/>
        <v>3.4500000000000003E-2</v>
      </c>
      <c r="AI77" s="45" t="s">
        <v>52</v>
      </c>
      <c r="AJ77" s="44">
        <f t="shared" si="28"/>
        <v>3.4500000000000003E-2</v>
      </c>
      <c r="AK77" s="49" t="s">
        <v>51</v>
      </c>
    </row>
    <row r="78" spans="1:38" x14ac:dyDescent="0.25">
      <c r="A78">
        <f t="shared" si="31"/>
        <v>2500</v>
      </c>
      <c r="B78">
        <f t="shared" si="31"/>
        <v>2750</v>
      </c>
      <c r="C78">
        <f t="shared" si="29"/>
        <v>2625</v>
      </c>
      <c r="D78" s="1"/>
      <c r="E78" s="1"/>
      <c r="F78" s="1"/>
      <c r="G78" s="1"/>
      <c r="H78" s="1"/>
      <c r="I78" s="1"/>
      <c r="J78" s="1"/>
      <c r="K78" s="1"/>
      <c r="P78">
        <v>2500</v>
      </c>
      <c r="Q78">
        <v>2750</v>
      </c>
      <c r="R78">
        <v>2625</v>
      </c>
      <c r="S78" s="1">
        <f t="shared" si="23"/>
        <v>0</v>
      </c>
      <c r="T78" s="1">
        <f t="shared" si="24"/>
        <v>0</v>
      </c>
      <c r="U78" s="1">
        <f t="shared" si="24"/>
        <v>0</v>
      </c>
      <c r="V78" s="1">
        <f t="shared" si="24"/>
        <v>0</v>
      </c>
      <c r="X78" s="37" t="s">
        <v>83</v>
      </c>
      <c r="Y78" s="28"/>
      <c r="Z78" s="37"/>
      <c r="AA78" s="28" t="s">
        <v>52</v>
      </c>
      <c r="AB78" s="37"/>
      <c r="AC78" s="28"/>
      <c r="AD78" s="40">
        <f t="shared" si="25"/>
        <v>0</v>
      </c>
      <c r="AE78" s="41" t="s">
        <v>52</v>
      </c>
      <c r="AF78" s="40">
        <f t="shared" si="26"/>
        <v>0</v>
      </c>
      <c r="AG78" s="41" t="s">
        <v>52</v>
      </c>
      <c r="AH78" s="40">
        <f t="shared" si="27"/>
        <v>0</v>
      </c>
      <c r="AI78" s="41" t="s">
        <v>52</v>
      </c>
      <c r="AJ78" s="40">
        <f t="shared" si="28"/>
        <v>0</v>
      </c>
      <c r="AK78" s="27" t="s">
        <v>51</v>
      </c>
    </row>
    <row r="79" spans="1:38" x14ac:dyDescent="0.25">
      <c r="A79">
        <f t="shared" si="31"/>
        <v>2750</v>
      </c>
      <c r="B79">
        <f t="shared" si="31"/>
        <v>3000</v>
      </c>
      <c r="C79">
        <f t="shared" si="29"/>
        <v>2875</v>
      </c>
      <c r="D79" s="1"/>
      <c r="E79" s="1"/>
      <c r="F79" s="1"/>
      <c r="G79" s="1"/>
      <c r="H79" s="1"/>
      <c r="I79" s="1"/>
      <c r="J79" s="1"/>
      <c r="K79" s="1"/>
      <c r="P79">
        <v>2750</v>
      </c>
      <c r="Q79">
        <v>3000</v>
      </c>
      <c r="R79">
        <v>2875</v>
      </c>
      <c r="S79" s="1">
        <f t="shared" si="23"/>
        <v>0</v>
      </c>
      <c r="T79" s="1">
        <f t="shared" si="24"/>
        <v>0</v>
      </c>
      <c r="U79" s="1">
        <f t="shared" si="24"/>
        <v>0</v>
      </c>
      <c r="V79" s="1">
        <f t="shared" si="24"/>
        <v>0</v>
      </c>
      <c r="X79" s="37" t="s">
        <v>84</v>
      </c>
      <c r="Y79" s="28"/>
      <c r="Z79" s="37"/>
      <c r="AA79" s="28" t="s">
        <v>52</v>
      </c>
      <c r="AB79" s="37"/>
      <c r="AC79" s="28"/>
      <c r="AD79" s="40">
        <f t="shared" si="25"/>
        <v>0</v>
      </c>
      <c r="AE79" s="41" t="s">
        <v>52</v>
      </c>
      <c r="AF79" s="40">
        <f t="shared" ref="AF79:AF86" si="32">T79</f>
        <v>0</v>
      </c>
      <c r="AG79" s="41" t="s">
        <v>52</v>
      </c>
      <c r="AH79" s="40">
        <f t="shared" ref="AH79:AH87" si="33">U79</f>
        <v>0</v>
      </c>
      <c r="AI79" s="41" t="s">
        <v>52</v>
      </c>
      <c r="AJ79" s="40">
        <f t="shared" ref="AJ79:AJ90" si="34">V79</f>
        <v>0</v>
      </c>
      <c r="AK79" s="27" t="s">
        <v>51</v>
      </c>
    </row>
    <row r="80" spans="1:38" x14ac:dyDescent="0.25">
      <c r="A80">
        <f t="shared" si="31"/>
        <v>3000</v>
      </c>
      <c r="B80">
        <f t="shared" si="31"/>
        <v>3250</v>
      </c>
      <c r="C80">
        <f t="shared" si="29"/>
        <v>3125</v>
      </c>
      <c r="D80" s="1"/>
      <c r="E80" s="1"/>
      <c r="F80" s="1"/>
      <c r="G80" s="1"/>
      <c r="H80" s="1"/>
      <c r="I80" s="1"/>
      <c r="J80" s="1"/>
      <c r="K80" s="1"/>
      <c r="P80">
        <v>3000</v>
      </c>
      <c r="Q80">
        <v>3250</v>
      </c>
      <c r="R80">
        <v>3125</v>
      </c>
      <c r="S80" s="1">
        <f t="shared" si="23"/>
        <v>0</v>
      </c>
      <c r="T80" s="1">
        <f t="shared" si="24"/>
        <v>0</v>
      </c>
      <c r="U80" s="1">
        <f t="shared" si="24"/>
        <v>0</v>
      </c>
      <c r="V80" s="1">
        <f t="shared" si="24"/>
        <v>0</v>
      </c>
      <c r="X80" s="37" t="s">
        <v>85</v>
      </c>
      <c r="Y80" s="28"/>
      <c r="Z80" s="37"/>
      <c r="AA80" s="28" t="s">
        <v>52</v>
      </c>
      <c r="AB80" s="37"/>
      <c r="AC80" s="28"/>
      <c r="AD80" s="40">
        <f t="shared" si="25"/>
        <v>0</v>
      </c>
      <c r="AE80" s="41" t="s">
        <v>52</v>
      </c>
      <c r="AF80" s="40">
        <f t="shared" si="32"/>
        <v>0</v>
      </c>
      <c r="AG80" s="41" t="s">
        <v>52</v>
      </c>
      <c r="AH80" s="40">
        <f t="shared" si="33"/>
        <v>0</v>
      </c>
      <c r="AI80" s="41" t="s">
        <v>52</v>
      </c>
      <c r="AJ80" s="40">
        <f t="shared" si="34"/>
        <v>0</v>
      </c>
      <c r="AK80" s="27" t="s">
        <v>51</v>
      </c>
    </row>
    <row r="81" spans="1:38" x14ac:dyDescent="0.25">
      <c r="A81">
        <f t="shared" si="31"/>
        <v>3250</v>
      </c>
      <c r="B81">
        <f t="shared" si="31"/>
        <v>3500</v>
      </c>
      <c r="C81">
        <f t="shared" si="29"/>
        <v>3375</v>
      </c>
      <c r="D81" s="1"/>
      <c r="E81" s="1"/>
      <c r="F81" s="1"/>
      <c r="G81" s="1"/>
      <c r="H81" s="1"/>
      <c r="I81" s="1"/>
      <c r="J81" s="1"/>
      <c r="K81" s="1"/>
      <c r="P81">
        <v>3250</v>
      </c>
      <c r="Q81">
        <v>3500</v>
      </c>
      <c r="R81">
        <v>3375</v>
      </c>
      <c r="S81" s="1">
        <f t="shared" si="23"/>
        <v>0</v>
      </c>
      <c r="T81" s="1">
        <f t="shared" si="24"/>
        <v>0</v>
      </c>
      <c r="U81" s="1">
        <f t="shared" si="24"/>
        <v>0</v>
      </c>
      <c r="V81" s="1">
        <f t="shared" si="24"/>
        <v>0</v>
      </c>
      <c r="X81" s="37" t="s">
        <v>86</v>
      </c>
      <c r="Y81" s="28"/>
      <c r="Z81" s="37"/>
      <c r="AA81" s="28" t="s">
        <v>52</v>
      </c>
      <c r="AB81" s="37"/>
      <c r="AC81" s="28"/>
      <c r="AD81" s="40">
        <f t="shared" si="25"/>
        <v>0</v>
      </c>
      <c r="AE81" s="41" t="s">
        <v>52</v>
      </c>
      <c r="AF81" s="40">
        <f t="shared" si="32"/>
        <v>0</v>
      </c>
      <c r="AG81" s="41" t="s">
        <v>52</v>
      </c>
      <c r="AH81" s="40">
        <f t="shared" si="33"/>
        <v>0</v>
      </c>
      <c r="AI81" s="41" t="s">
        <v>52</v>
      </c>
      <c r="AJ81" s="40">
        <f t="shared" si="34"/>
        <v>0</v>
      </c>
      <c r="AK81" s="27" t="s">
        <v>51</v>
      </c>
    </row>
    <row r="82" spans="1:38" x14ac:dyDescent="0.25">
      <c r="A82">
        <f t="shared" si="31"/>
        <v>3500</v>
      </c>
      <c r="B82">
        <f t="shared" si="31"/>
        <v>3750</v>
      </c>
      <c r="C82">
        <f t="shared" si="29"/>
        <v>3625</v>
      </c>
      <c r="D82" s="1"/>
      <c r="E82" s="1"/>
      <c r="F82" s="1"/>
      <c r="G82" s="1"/>
      <c r="H82" s="1"/>
      <c r="I82" s="1"/>
      <c r="J82" s="1"/>
      <c r="K82" s="1"/>
      <c r="P82">
        <v>3500</v>
      </c>
      <c r="Q82">
        <v>3750</v>
      </c>
      <c r="R82">
        <v>3625</v>
      </c>
      <c r="S82" s="1">
        <f t="shared" si="23"/>
        <v>0</v>
      </c>
      <c r="T82" s="1">
        <f t="shared" si="24"/>
        <v>0</v>
      </c>
      <c r="U82" s="1">
        <f t="shared" si="24"/>
        <v>0</v>
      </c>
      <c r="V82" s="1">
        <f t="shared" si="24"/>
        <v>0</v>
      </c>
      <c r="X82" s="37" t="s">
        <v>87</v>
      </c>
      <c r="Y82" s="28"/>
      <c r="Z82" s="37"/>
      <c r="AA82" s="28" t="s">
        <v>52</v>
      </c>
      <c r="AB82" s="37"/>
      <c r="AC82" s="28"/>
      <c r="AD82" s="40">
        <f t="shared" si="25"/>
        <v>0</v>
      </c>
      <c r="AE82" s="41" t="s">
        <v>52</v>
      </c>
      <c r="AF82" s="40">
        <f t="shared" si="32"/>
        <v>0</v>
      </c>
      <c r="AG82" s="41" t="s">
        <v>52</v>
      </c>
      <c r="AH82" s="40">
        <f t="shared" si="33"/>
        <v>0</v>
      </c>
      <c r="AI82" s="41" t="s">
        <v>52</v>
      </c>
      <c r="AJ82" s="40">
        <f t="shared" si="34"/>
        <v>0</v>
      </c>
      <c r="AK82" s="27" t="s">
        <v>51</v>
      </c>
    </row>
    <row r="83" spans="1:38" x14ac:dyDescent="0.25">
      <c r="A83">
        <f t="shared" si="31"/>
        <v>3750</v>
      </c>
      <c r="B83">
        <f t="shared" si="31"/>
        <v>4000</v>
      </c>
      <c r="C83">
        <f t="shared" si="29"/>
        <v>3875</v>
      </c>
      <c r="D83" s="1"/>
      <c r="E83" s="1"/>
      <c r="F83" s="1"/>
      <c r="G83" s="1"/>
      <c r="H83" s="1"/>
      <c r="I83" s="1"/>
      <c r="J83" s="1"/>
      <c r="K83" s="1"/>
      <c r="P83">
        <v>3750</v>
      </c>
      <c r="Q83">
        <v>4000</v>
      </c>
      <c r="R83">
        <v>3875</v>
      </c>
      <c r="S83" s="1">
        <f t="shared" si="23"/>
        <v>0</v>
      </c>
      <c r="T83" s="1">
        <f t="shared" si="24"/>
        <v>0</v>
      </c>
      <c r="U83" s="1">
        <f t="shared" si="24"/>
        <v>0</v>
      </c>
      <c r="V83" s="1">
        <f t="shared" si="24"/>
        <v>0</v>
      </c>
      <c r="X83" s="37" t="s">
        <v>96</v>
      </c>
      <c r="AA83" s="28" t="s">
        <v>52</v>
      </c>
      <c r="AD83" s="40"/>
      <c r="AE83" s="41" t="s">
        <v>52</v>
      </c>
      <c r="AF83" s="40">
        <f t="shared" si="32"/>
        <v>0</v>
      </c>
      <c r="AG83" s="41" t="s">
        <v>52</v>
      </c>
      <c r="AH83" s="40">
        <f t="shared" si="33"/>
        <v>0</v>
      </c>
      <c r="AI83" s="41" t="s">
        <v>52</v>
      </c>
      <c r="AJ83" s="40">
        <f t="shared" si="34"/>
        <v>0</v>
      </c>
      <c r="AK83" s="27" t="s">
        <v>51</v>
      </c>
    </row>
    <row r="84" spans="1:38" x14ac:dyDescent="0.25">
      <c r="A84">
        <f t="shared" si="31"/>
        <v>4000</v>
      </c>
      <c r="B84">
        <f t="shared" si="31"/>
        <v>4250</v>
      </c>
      <c r="C84">
        <f t="shared" si="29"/>
        <v>4125</v>
      </c>
      <c r="D84" s="1"/>
      <c r="E84" s="1"/>
      <c r="F84" s="1"/>
      <c r="G84" s="1"/>
      <c r="H84" s="1"/>
      <c r="I84" s="1"/>
      <c r="J84" s="1"/>
      <c r="K84" s="1"/>
      <c r="P84">
        <v>4000</v>
      </c>
      <c r="Q84">
        <v>4250</v>
      </c>
      <c r="R84">
        <v>4125</v>
      </c>
      <c r="S84" s="1">
        <f t="shared" si="23"/>
        <v>0</v>
      </c>
      <c r="T84" s="1">
        <f t="shared" ref="T84:V90" si="35">E84</f>
        <v>0</v>
      </c>
      <c r="U84" s="1">
        <f t="shared" si="35"/>
        <v>0</v>
      </c>
      <c r="V84" s="1">
        <f t="shared" si="35"/>
        <v>0</v>
      </c>
      <c r="X84" s="37" t="s">
        <v>97</v>
      </c>
      <c r="AA84" s="28" t="s">
        <v>52</v>
      </c>
      <c r="AD84" s="40"/>
      <c r="AE84" s="41" t="s">
        <v>52</v>
      </c>
      <c r="AF84" s="40">
        <f>T84</f>
        <v>0</v>
      </c>
      <c r="AG84" s="41" t="s">
        <v>52</v>
      </c>
      <c r="AH84" s="40">
        <f t="shared" si="33"/>
        <v>0</v>
      </c>
      <c r="AI84" s="41" t="s">
        <v>52</v>
      </c>
      <c r="AJ84" s="40">
        <f t="shared" si="34"/>
        <v>0</v>
      </c>
      <c r="AK84" s="27" t="s">
        <v>51</v>
      </c>
    </row>
    <row r="85" spans="1:38" x14ac:dyDescent="0.25">
      <c r="A85">
        <f t="shared" si="31"/>
        <v>4250</v>
      </c>
      <c r="B85">
        <f t="shared" si="31"/>
        <v>4500</v>
      </c>
      <c r="C85">
        <f t="shared" si="29"/>
        <v>4375</v>
      </c>
      <c r="D85" s="1"/>
      <c r="E85" s="1"/>
      <c r="F85" s="1"/>
      <c r="G85" s="1"/>
      <c r="H85" s="1"/>
      <c r="I85" s="1"/>
      <c r="J85" s="1"/>
      <c r="K85" s="1"/>
      <c r="P85">
        <v>4250</v>
      </c>
      <c r="Q85">
        <v>4500</v>
      </c>
      <c r="R85">
        <v>4375</v>
      </c>
      <c r="S85" s="1">
        <f t="shared" si="23"/>
        <v>0</v>
      </c>
      <c r="T85" s="1">
        <f t="shared" si="35"/>
        <v>0</v>
      </c>
      <c r="U85" s="1">
        <f t="shared" si="35"/>
        <v>0</v>
      </c>
      <c r="V85" s="1">
        <f t="shared" si="35"/>
        <v>0</v>
      </c>
      <c r="X85" s="37" t="s">
        <v>98</v>
      </c>
      <c r="AA85" s="28" t="s">
        <v>52</v>
      </c>
      <c r="AD85" s="40"/>
      <c r="AE85" s="41" t="s">
        <v>52</v>
      </c>
      <c r="AF85" s="40">
        <f t="shared" si="32"/>
        <v>0</v>
      </c>
      <c r="AG85" s="41" t="s">
        <v>52</v>
      </c>
      <c r="AH85" s="40">
        <f t="shared" si="33"/>
        <v>0</v>
      </c>
      <c r="AI85" s="41" t="s">
        <v>52</v>
      </c>
      <c r="AJ85" s="40">
        <f t="shared" si="34"/>
        <v>0</v>
      </c>
      <c r="AK85" s="27" t="s">
        <v>51</v>
      </c>
    </row>
    <row r="86" spans="1:38" x14ac:dyDescent="0.25">
      <c r="A86">
        <f t="shared" ref="A86:B92" si="36">A85+250</f>
        <v>4500</v>
      </c>
      <c r="B86">
        <f t="shared" si="36"/>
        <v>4750</v>
      </c>
      <c r="C86">
        <f t="shared" si="29"/>
        <v>4625</v>
      </c>
      <c r="D86" s="1"/>
      <c r="E86" s="1"/>
      <c r="F86" s="1"/>
      <c r="G86" s="1"/>
      <c r="H86" s="1"/>
      <c r="I86" s="1"/>
      <c r="J86" s="1"/>
      <c r="K86" s="1"/>
      <c r="P86">
        <v>4500</v>
      </c>
      <c r="Q86">
        <v>4750</v>
      </c>
      <c r="R86">
        <v>4625</v>
      </c>
      <c r="S86" s="1">
        <f t="shared" si="23"/>
        <v>0</v>
      </c>
      <c r="T86" s="1">
        <f t="shared" si="35"/>
        <v>0</v>
      </c>
      <c r="U86" s="1">
        <f t="shared" si="35"/>
        <v>0</v>
      </c>
      <c r="V86" s="1">
        <f t="shared" si="35"/>
        <v>0</v>
      </c>
      <c r="X86" s="37" t="s">
        <v>100</v>
      </c>
      <c r="AA86" s="28" t="s">
        <v>52</v>
      </c>
      <c r="AD86" s="40"/>
      <c r="AE86" s="41" t="s">
        <v>52</v>
      </c>
      <c r="AF86" s="40">
        <f t="shared" si="32"/>
        <v>0</v>
      </c>
      <c r="AG86" s="41" t="s">
        <v>52</v>
      </c>
      <c r="AH86" s="40">
        <f t="shared" si="33"/>
        <v>0</v>
      </c>
      <c r="AI86" s="41" t="s">
        <v>52</v>
      </c>
      <c r="AJ86" s="40">
        <f t="shared" si="34"/>
        <v>0</v>
      </c>
      <c r="AK86" s="27" t="s">
        <v>51</v>
      </c>
    </row>
    <row r="87" spans="1:38" x14ac:dyDescent="0.25">
      <c r="A87">
        <f t="shared" si="36"/>
        <v>4750</v>
      </c>
      <c r="B87">
        <f t="shared" si="36"/>
        <v>5000</v>
      </c>
      <c r="C87">
        <f t="shared" si="29"/>
        <v>4875</v>
      </c>
      <c r="D87" s="1"/>
      <c r="E87" s="1"/>
      <c r="F87" s="1"/>
      <c r="G87" s="1"/>
      <c r="H87" s="1"/>
      <c r="I87" s="1"/>
      <c r="J87" s="1"/>
      <c r="K87" s="1"/>
      <c r="P87">
        <v>4750</v>
      </c>
      <c r="Q87">
        <v>5000</v>
      </c>
      <c r="R87">
        <v>4875</v>
      </c>
      <c r="S87" s="1">
        <f t="shared" si="23"/>
        <v>0</v>
      </c>
      <c r="T87" s="1">
        <f t="shared" si="35"/>
        <v>0</v>
      </c>
      <c r="U87" s="1">
        <f t="shared" si="35"/>
        <v>0</v>
      </c>
      <c r="V87" s="1">
        <f t="shared" si="35"/>
        <v>0</v>
      </c>
      <c r="X87" s="37" t="s">
        <v>99</v>
      </c>
      <c r="AA87" s="28" t="s">
        <v>52</v>
      </c>
      <c r="AD87" s="40"/>
      <c r="AE87" s="41" t="s">
        <v>52</v>
      </c>
      <c r="AF87" s="40"/>
      <c r="AG87" s="41" t="s">
        <v>52</v>
      </c>
      <c r="AH87" s="40">
        <f t="shared" si="33"/>
        <v>0</v>
      </c>
      <c r="AI87" s="41" t="s">
        <v>52</v>
      </c>
      <c r="AJ87" s="40">
        <f t="shared" si="34"/>
        <v>0</v>
      </c>
      <c r="AK87" s="27" t="s">
        <v>51</v>
      </c>
    </row>
    <row r="88" spans="1:38" x14ac:dyDescent="0.25">
      <c r="A88">
        <f t="shared" si="36"/>
        <v>5000</v>
      </c>
      <c r="B88">
        <f t="shared" si="36"/>
        <v>5250</v>
      </c>
      <c r="C88">
        <f t="shared" si="29"/>
        <v>5125</v>
      </c>
      <c r="D88" s="1"/>
      <c r="E88" s="1"/>
      <c r="F88" s="1"/>
      <c r="G88" s="1"/>
      <c r="H88" s="1"/>
      <c r="I88" s="1"/>
      <c r="J88" s="1"/>
      <c r="K88" s="1"/>
      <c r="P88">
        <v>5000</v>
      </c>
      <c r="Q88">
        <v>5250</v>
      </c>
      <c r="R88">
        <v>5125</v>
      </c>
      <c r="S88" s="1">
        <f t="shared" si="23"/>
        <v>0</v>
      </c>
      <c r="T88" s="1">
        <f t="shared" si="35"/>
        <v>0</v>
      </c>
      <c r="U88" s="1">
        <f t="shared" si="35"/>
        <v>0</v>
      </c>
      <c r="V88" s="1">
        <f t="shared" si="35"/>
        <v>0</v>
      </c>
      <c r="X88" s="37" t="s">
        <v>101</v>
      </c>
      <c r="AA88" s="28" t="s">
        <v>52</v>
      </c>
      <c r="AD88" s="40"/>
      <c r="AE88" s="41" t="s">
        <v>52</v>
      </c>
      <c r="AF88" s="40"/>
      <c r="AG88" s="41" t="s">
        <v>52</v>
      </c>
      <c r="AH88" s="40"/>
      <c r="AI88" s="41" t="s">
        <v>52</v>
      </c>
      <c r="AJ88" s="40">
        <f t="shared" si="34"/>
        <v>0</v>
      </c>
      <c r="AK88" s="27" t="s">
        <v>51</v>
      </c>
    </row>
    <row r="89" spans="1:38" x14ac:dyDescent="0.25">
      <c r="A89">
        <f t="shared" si="36"/>
        <v>5250</v>
      </c>
      <c r="B89">
        <f t="shared" si="36"/>
        <v>5500</v>
      </c>
      <c r="C89">
        <f t="shared" si="29"/>
        <v>5375</v>
      </c>
      <c r="D89" s="1"/>
      <c r="E89" s="1"/>
      <c r="F89" s="1"/>
      <c r="G89" s="1"/>
      <c r="H89" s="1"/>
      <c r="I89" s="1"/>
      <c r="J89" s="1"/>
      <c r="K89" s="1"/>
      <c r="P89">
        <v>5250</v>
      </c>
      <c r="Q89">
        <v>5500</v>
      </c>
      <c r="R89">
        <v>5375</v>
      </c>
      <c r="S89" s="1">
        <f t="shared" si="23"/>
        <v>0</v>
      </c>
      <c r="T89" s="1">
        <f t="shared" si="35"/>
        <v>0</v>
      </c>
      <c r="U89" s="1">
        <f t="shared" si="35"/>
        <v>0</v>
      </c>
      <c r="V89" s="1">
        <f t="shared" si="35"/>
        <v>0</v>
      </c>
      <c r="X89" s="37" t="s">
        <v>102</v>
      </c>
      <c r="AA89" s="28" t="s">
        <v>52</v>
      </c>
      <c r="AD89" s="40"/>
      <c r="AE89" s="41" t="s">
        <v>52</v>
      </c>
      <c r="AF89" s="40"/>
      <c r="AG89" s="41" t="s">
        <v>52</v>
      </c>
      <c r="AH89" s="40"/>
      <c r="AI89" s="41" t="s">
        <v>52</v>
      </c>
      <c r="AJ89" s="40">
        <f t="shared" si="34"/>
        <v>0</v>
      </c>
      <c r="AK89" s="27" t="s">
        <v>51</v>
      </c>
    </row>
    <row r="90" spans="1:38" x14ac:dyDescent="0.25">
      <c r="A90">
        <f t="shared" si="36"/>
        <v>5500</v>
      </c>
      <c r="B90">
        <f t="shared" si="36"/>
        <v>5750</v>
      </c>
      <c r="C90">
        <f t="shared" si="29"/>
        <v>5625</v>
      </c>
      <c r="D90" s="1"/>
      <c r="E90" s="1"/>
      <c r="F90" s="1"/>
      <c r="G90" s="1"/>
      <c r="H90" s="1"/>
      <c r="I90" s="1"/>
      <c r="J90" s="1"/>
      <c r="K90" s="1"/>
      <c r="P90">
        <v>5500</v>
      </c>
      <c r="Q90">
        <v>5750</v>
      </c>
      <c r="R90">
        <v>5625</v>
      </c>
      <c r="S90" s="1">
        <f t="shared" si="23"/>
        <v>0</v>
      </c>
      <c r="T90" s="1">
        <f t="shared" si="35"/>
        <v>0</v>
      </c>
      <c r="U90" s="1">
        <f t="shared" si="35"/>
        <v>0</v>
      </c>
      <c r="V90" s="1">
        <f t="shared" si="35"/>
        <v>0</v>
      </c>
      <c r="X90" s="37" t="s">
        <v>103</v>
      </c>
      <c r="AA90" s="28" t="s">
        <v>52</v>
      </c>
      <c r="AD90" s="40"/>
      <c r="AE90" s="41" t="s">
        <v>52</v>
      </c>
      <c r="AF90" s="40"/>
      <c r="AG90" s="41" t="s">
        <v>52</v>
      </c>
      <c r="AH90" s="40"/>
      <c r="AI90" s="41" t="s">
        <v>52</v>
      </c>
      <c r="AJ90" s="40">
        <f t="shared" si="34"/>
        <v>0</v>
      </c>
      <c r="AK90" s="27" t="s">
        <v>51</v>
      </c>
    </row>
    <row r="91" spans="1:38" x14ac:dyDescent="0.25">
      <c r="A91">
        <f t="shared" si="36"/>
        <v>5750</v>
      </c>
      <c r="B91">
        <f t="shared" si="36"/>
        <v>6000</v>
      </c>
      <c r="C91">
        <f t="shared" si="29"/>
        <v>5875</v>
      </c>
      <c r="D91" s="1"/>
      <c r="E91" s="1"/>
      <c r="F91" s="1"/>
      <c r="G91" s="1"/>
      <c r="S91" s="32"/>
      <c r="T91" s="32"/>
      <c r="U91" s="32"/>
      <c r="V91" s="32"/>
      <c r="X91" s="37"/>
      <c r="AD91" s="40"/>
      <c r="AE91" s="41"/>
      <c r="AF91" s="40"/>
      <c r="AG91" s="41"/>
      <c r="AH91" s="40"/>
      <c r="AI91" s="41"/>
      <c r="AJ91" s="40"/>
      <c r="AK91" s="27"/>
    </row>
    <row r="92" spans="1:38" x14ac:dyDescent="0.25">
      <c r="A92">
        <f t="shared" si="36"/>
        <v>6000</v>
      </c>
      <c r="B92">
        <f t="shared" si="36"/>
        <v>6250</v>
      </c>
      <c r="C92">
        <f t="shared" si="29"/>
        <v>6125</v>
      </c>
      <c r="D92" s="1"/>
      <c r="E92" s="1"/>
      <c r="F92" s="1"/>
      <c r="G92" s="1"/>
      <c r="S92" s="32"/>
      <c r="T92" s="32"/>
      <c r="U92" s="32"/>
      <c r="V92" s="32"/>
      <c r="AD92" s="40"/>
      <c r="AE92" s="41"/>
      <c r="AF92" s="40"/>
      <c r="AG92" s="41"/>
      <c r="AH92" s="40"/>
      <c r="AI92" s="41"/>
      <c r="AJ92" s="40"/>
      <c r="AK92" s="27"/>
    </row>
    <row r="93" spans="1:38" x14ac:dyDescent="0.25">
      <c r="F93" s="1"/>
      <c r="G93" s="1"/>
    </row>
    <row r="94" spans="1:38" x14ac:dyDescent="0.25">
      <c r="A94" t="s">
        <v>39</v>
      </c>
      <c r="E94" s="1"/>
      <c r="F94" s="1"/>
      <c r="G94" s="1"/>
      <c r="P94" t="s">
        <v>39</v>
      </c>
      <c r="T94" s="1"/>
      <c r="U94" s="1"/>
      <c r="V94" s="1"/>
      <c r="X94" s="37"/>
      <c r="Y94" s="28"/>
      <c r="Z94" s="37"/>
      <c r="AA94" s="28" t="s">
        <v>52</v>
      </c>
      <c r="AB94" s="37"/>
      <c r="AC94" s="28"/>
      <c r="AD94" s="29" t="s">
        <v>46</v>
      </c>
      <c r="AE94" s="30" t="s">
        <v>52</v>
      </c>
      <c r="AF94" s="29" t="s">
        <v>46</v>
      </c>
      <c r="AG94" s="30" t="s">
        <v>52</v>
      </c>
      <c r="AH94" s="29" t="s">
        <v>46</v>
      </c>
      <c r="AI94" s="30" t="s">
        <v>52</v>
      </c>
      <c r="AJ94" s="29" t="s">
        <v>47</v>
      </c>
      <c r="AK94" s="27" t="s">
        <v>51</v>
      </c>
    </row>
    <row r="95" spans="1:38" x14ac:dyDescent="0.25">
      <c r="A95" t="s">
        <v>10</v>
      </c>
      <c r="B95" t="s">
        <v>11</v>
      </c>
      <c r="C95" t="s">
        <v>12</v>
      </c>
      <c r="D95">
        <v>100</v>
      </c>
      <c r="E95">
        <v>150</v>
      </c>
      <c r="F95">
        <v>200</v>
      </c>
      <c r="G95">
        <v>250</v>
      </c>
      <c r="P95" t="s">
        <v>10</v>
      </c>
      <c r="Q95" t="s">
        <v>11</v>
      </c>
      <c r="R95" t="s">
        <v>12</v>
      </c>
      <c r="S95">
        <v>100</v>
      </c>
      <c r="T95">
        <v>150</v>
      </c>
      <c r="U95">
        <v>200</v>
      </c>
      <c r="V95">
        <v>250</v>
      </c>
      <c r="X95" s="37" t="s">
        <v>77</v>
      </c>
      <c r="Y95" s="28"/>
      <c r="Z95" s="37"/>
      <c r="AA95" s="28" t="s">
        <v>52</v>
      </c>
      <c r="AB95" s="37"/>
      <c r="AC95" s="28"/>
      <c r="AD95" s="7" t="s">
        <v>93</v>
      </c>
      <c r="AE95" s="39" t="s">
        <v>52</v>
      </c>
      <c r="AF95" s="7" t="s">
        <v>7</v>
      </c>
      <c r="AG95" s="39" t="s">
        <v>52</v>
      </c>
      <c r="AH95" s="7" t="s">
        <v>94</v>
      </c>
      <c r="AI95" s="39" t="s">
        <v>52</v>
      </c>
      <c r="AJ95" s="7" t="s">
        <v>95</v>
      </c>
      <c r="AK95" s="27" t="s">
        <v>51</v>
      </c>
      <c r="AL95" t="s">
        <v>54</v>
      </c>
    </row>
    <row r="96" spans="1:38" x14ac:dyDescent="0.25">
      <c r="A96">
        <v>0</v>
      </c>
      <c r="B96">
        <v>250</v>
      </c>
      <c r="C96">
        <f>(A96+B96)/2</f>
        <v>125</v>
      </c>
      <c r="D96" s="1">
        <f>D68+I21</f>
        <v>0.15539999999999998</v>
      </c>
      <c r="E96" s="1">
        <f>E68+J21</f>
        <v>0.15539999999999998</v>
      </c>
      <c r="F96" s="1">
        <f>F68+K21</f>
        <v>0.15539999999999998</v>
      </c>
      <c r="G96" s="1">
        <f>G68+L21</f>
        <v>0.15539999999999998</v>
      </c>
      <c r="P96">
        <v>0</v>
      </c>
      <c r="Q96">
        <v>250</v>
      </c>
      <c r="R96">
        <v>125</v>
      </c>
      <c r="S96" s="1">
        <f t="shared" ref="S96:S118" si="37">D96</f>
        <v>0.15539999999999998</v>
      </c>
      <c r="T96" s="1">
        <f t="shared" ref="T96:V111" si="38">E96</f>
        <v>0.15539999999999998</v>
      </c>
      <c r="U96" s="1">
        <f t="shared" si="38"/>
        <v>0.15539999999999998</v>
      </c>
      <c r="V96" s="1">
        <f t="shared" si="38"/>
        <v>0.15539999999999998</v>
      </c>
      <c r="X96" s="37" t="s">
        <v>78</v>
      </c>
      <c r="Y96" s="28"/>
      <c r="Z96" s="37"/>
      <c r="AA96" s="28" t="s">
        <v>52</v>
      </c>
      <c r="AB96" s="37"/>
      <c r="AC96" s="28"/>
      <c r="AD96" s="44">
        <f t="shared" ref="AD96:AD110" si="39">S96</f>
        <v>0.15539999999999998</v>
      </c>
      <c r="AE96" s="45" t="s">
        <v>52</v>
      </c>
      <c r="AF96" s="44">
        <f t="shared" ref="AF96:AF114" si="40">T96</f>
        <v>0.15539999999999998</v>
      </c>
      <c r="AG96" s="45" t="s">
        <v>52</v>
      </c>
      <c r="AH96" s="44">
        <f t="shared" ref="AH96:AH106" si="41">U96</f>
        <v>0.15539999999999998</v>
      </c>
      <c r="AI96" s="45" t="s">
        <v>52</v>
      </c>
      <c r="AJ96" s="44">
        <f t="shared" ref="AJ96:AJ106" si="42">V96</f>
        <v>0.15539999999999998</v>
      </c>
      <c r="AK96" s="27" t="s">
        <v>51</v>
      </c>
    </row>
    <row r="97" spans="1:37" x14ac:dyDescent="0.25">
      <c r="A97">
        <f t="shared" ref="A97:A120" si="43">A96+250</f>
        <v>250</v>
      </c>
      <c r="B97">
        <f t="shared" ref="B97:B120" si="44">B96+250</f>
        <v>500</v>
      </c>
      <c r="C97">
        <f t="shared" ref="C97:C120" si="45">(A97+B97)/2</f>
        <v>375</v>
      </c>
      <c r="D97" s="1">
        <f t="shared" ref="D97:D120" si="46">D69+I22</f>
        <v>0.14663028002576653</v>
      </c>
      <c r="E97" s="1">
        <f t="shared" ref="E97:E120" si="47">E69+J22</f>
        <v>0.14677403067386569</v>
      </c>
      <c r="F97" s="1">
        <f t="shared" ref="F97:F120" si="48">F69+K22</f>
        <v>0.14770511677582121</v>
      </c>
      <c r="G97" s="1">
        <f t="shared" ref="G97:G120" si="49">G69+L22</f>
        <v>0.1484908958472867</v>
      </c>
      <c r="P97">
        <v>250</v>
      </c>
      <c r="Q97">
        <v>500</v>
      </c>
      <c r="R97">
        <v>375</v>
      </c>
      <c r="S97" s="1">
        <f t="shared" si="37"/>
        <v>0.14663028002576653</v>
      </c>
      <c r="T97" s="1">
        <f t="shared" si="38"/>
        <v>0.14677403067386569</v>
      </c>
      <c r="U97" s="1">
        <f t="shared" si="38"/>
        <v>0.14770511677582121</v>
      </c>
      <c r="V97" s="1">
        <f t="shared" si="38"/>
        <v>0.1484908958472867</v>
      </c>
      <c r="X97" s="37" t="s">
        <v>89</v>
      </c>
      <c r="Y97" s="28"/>
      <c r="Z97" s="37"/>
      <c r="AA97" s="28" t="s">
        <v>52</v>
      </c>
      <c r="AB97" s="37"/>
      <c r="AC97" s="28"/>
      <c r="AD97" s="44">
        <f t="shared" si="39"/>
        <v>0.14663028002576653</v>
      </c>
      <c r="AE97" s="45" t="s">
        <v>52</v>
      </c>
      <c r="AF97" s="44">
        <f t="shared" si="40"/>
        <v>0.14677403067386569</v>
      </c>
      <c r="AG97" s="45" t="s">
        <v>52</v>
      </c>
      <c r="AH97" s="44">
        <f t="shared" si="41"/>
        <v>0.14770511677582121</v>
      </c>
      <c r="AI97" s="45" t="s">
        <v>52</v>
      </c>
      <c r="AJ97" s="44">
        <f t="shared" si="42"/>
        <v>0.1484908958472867</v>
      </c>
      <c r="AK97" s="27" t="s">
        <v>51</v>
      </c>
    </row>
    <row r="98" spans="1:37" x14ac:dyDescent="0.25">
      <c r="A98">
        <f t="shared" si="43"/>
        <v>500</v>
      </c>
      <c r="B98">
        <f t="shared" si="44"/>
        <v>750</v>
      </c>
      <c r="C98">
        <f t="shared" si="45"/>
        <v>625</v>
      </c>
      <c r="D98" s="1">
        <f t="shared" si="46"/>
        <v>0.13482657743935822</v>
      </c>
      <c r="E98" s="1">
        <f t="shared" si="47"/>
        <v>0.13510074079233092</v>
      </c>
      <c r="F98" s="1">
        <f t="shared" si="48"/>
        <v>0.13632818562590623</v>
      </c>
      <c r="G98" s="1">
        <f t="shared" si="49"/>
        <v>0.13727926518153127</v>
      </c>
      <c r="P98">
        <v>500</v>
      </c>
      <c r="Q98">
        <v>750</v>
      </c>
      <c r="R98">
        <v>625</v>
      </c>
      <c r="S98" s="1">
        <f t="shared" si="37"/>
        <v>0.13482657743935822</v>
      </c>
      <c r="T98" s="1">
        <f t="shared" si="38"/>
        <v>0.13510074079233092</v>
      </c>
      <c r="U98" s="1">
        <f t="shared" si="38"/>
        <v>0.13632818562590623</v>
      </c>
      <c r="V98" s="1">
        <f t="shared" si="38"/>
        <v>0.13727926518153127</v>
      </c>
      <c r="X98" s="37" t="s">
        <v>88</v>
      </c>
      <c r="Y98" s="28"/>
      <c r="Z98" s="37"/>
      <c r="AA98" s="28" t="s">
        <v>52</v>
      </c>
      <c r="AB98" s="37"/>
      <c r="AC98" s="28"/>
      <c r="AD98" s="44">
        <f t="shared" si="39"/>
        <v>0.13482657743935822</v>
      </c>
      <c r="AE98" s="45" t="s">
        <v>52</v>
      </c>
      <c r="AF98" s="44">
        <f t="shared" si="40"/>
        <v>0.13510074079233092</v>
      </c>
      <c r="AG98" s="45" t="s">
        <v>52</v>
      </c>
      <c r="AH98" s="44">
        <f t="shared" si="41"/>
        <v>0.13632818562590623</v>
      </c>
      <c r="AI98" s="45" t="s">
        <v>52</v>
      </c>
      <c r="AJ98" s="44">
        <f t="shared" si="42"/>
        <v>0.13727926518153127</v>
      </c>
      <c r="AK98" s="27" t="s">
        <v>51</v>
      </c>
    </row>
    <row r="99" spans="1:37" x14ac:dyDescent="0.25">
      <c r="A99">
        <f t="shared" si="43"/>
        <v>750</v>
      </c>
      <c r="B99">
        <f t="shared" si="44"/>
        <v>1000</v>
      </c>
      <c r="C99">
        <f t="shared" si="45"/>
        <v>875</v>
      </c>
      <c r="D99" s="1">
        <f t="shared" si="46"/>
        <v>0.12401770044820129</v>
      </c>
      <c r="E99" s="1">
        <f t="shared" si="47"/>
        <v>0.12465544009591777</v>
      </c>
      <c r="F99" s="1">
        <f t="shared" si="48"/>
        <v>0.12640500172209601</v>
      </c>
      <c r="G99" s="1">
        <f t="shared" si="49"/>
        <v>0.12740976997300207</v>
      </c>
      <c r="P99">
        <v>750</v>
      </c>
      <c r="Q99">
        <v>1000</v>
      </c>
      <c r="R99">
        <v>875</v>
      </c>
      <c r="S99" s="1">
        <f t="shared" si="37"/>
        <v>0.12401770044820129</v>
      </c>
      <c r="T99" s="1">
        <f t="shared" si="38"/>
        <v>0.12465544009591777</v>
      </c>
      <c r="U99" s="1">
        <f t="shared" si="38"/>
        <v>0.12640500172209601</v>
      </c>
      <c r="V99" s="1">
        <f t="shared" si="38"/>
        <v>0.12740976997300207</v>
      </c>
      <c r="X99" s="37" t="s">
        <v>79</v>
      </c>
      <c r="Y99" s="28"/>
      <c r="Z99" s="37"/>
      <c r="AA99" s="28" t="s">
        <v>52</v>
      </c>
      <c r="AB99" s="37"/>
      <c r="AC99" s="28"/>
      <c r="AD99" s="44">
        <f t="shared" si="39"/>
        <v>0.12401770044820129</v>
      </c>
      <c r="AE99" s="45" t="s">
        <v>52</v>
      </c>
      <c r="AF99" s="44">
        <f t="shared" si="40"/>
        <v>0.12465544009591777</v>
      </c>
      <c r="AG99" s="45" t="s">
        <v>52</v>
      </c>
      <c r="AH99" s="44">
        <f t="shared" si="41"/>
        <v>0.12640500172209601</v>
      </c>
      <c r="AI99" s="45" t="s">
        <v>52</v>
      </c>
      <c r="AJ99" s="44">
        <f t="shared" si="42"/>
        <v>0.12740976997300207</v>
      </c>
      <c r="AK99" s="27" t="s">
        <v>51</v>
      </c>
    </row>
    <row r="100" spans="1:37" x14ac:dyDescent="0.25">
      <c r="A100">
        <f t="shared" si="43"/>
        <v>1000</v>
      </c>
      <c r="B100">
        <f t="shared" si="44"/>
        <v>1250</v>
      </c>
      <c r="C100">
        <f t="shared" si="45"/>
        <v>1125</v>
      </c>
      <c r="D100" s="1">
        <f t="shared" si="46"/>
        <v>0.11151590550868851</v>
      </c>
      <c r="E100" s="1">
        <f t="shared" si="47"/>
        <v>0.11218689390582562</v>
      </c>
      <c r="F100" s="1">
        <f t="shared" si="48"/>
        <v>0.11496022462396296</v>
      </c>
      <c r="G100" s="1">
        <f t="shared" si="49"/>
        <v>0.117060408300797</v>
      </c>
      <c r="P100">
        <v>1000</v>
      </c>
      <c r="Q100">
        <v>1250</v>
      </c>
      <c r="R100">
        <v>1125</v>
      </c>
      <c r="S100" s="1">
        <f t="shared" si="37"/>
        <v>0.11151590550868851</v>
      </c>
      <c r="T100" s="1">
        <f t="shared" si="38"/>
        <v>0.11218689390582562</v>
      </c>
      <c r="U100" s="1">
        <f t="shared" si="38"/>
        <v>0.11496022462396296</v>
      </c>
      <c r="V100" s="1">
        <f t="shared" si="38"/>
        <v>0.117060408300797</v>
      </c>
      <c r="X100" s="37" t="s">
        <v>90</v>
      </c>
      <c r="Y100" s="28"/>
      <c r="Z100" s="37"/>
      <c r="AA100" s="28" t="s">
        <v>52</v>
      </c>
      <c r="AB100" s="37"/>
      <c r="AC100" s="28"/>
      <c r="AD100" s="44">
        <f t="shared" si="39"/>
        <v>0.11151590550868851</v>
      </c>
      <c r="AE100" s="45" t="s">
        <v>52</v>
      </c>
      <c r="AF100" s="44">
        <f t="shared" si="40"/>
        <v>0.11218689390582562</v>
      </c>
      <c r="AG100" s="45" t="s">
        <v>52</v>
      </c>
      <c r="AH100" s="44">
        <f t="shared" si="41"/>
        <v>0.11496022462396296</v>
      </c>
      <c r="AI100" s="45" t="s">
        <v>52</v>
      </c>
      <c r="AJ100" s="44">
        <f t="shared" si="42"/>
        <v>0.117060408300797</v>
      </c>
      <c r="AK100" s="27" t="s">
        <v>51</v>
      </c>
    </row>
    <row r="101" spans="1:37" x14ac:dyDescent="0.25">
      <c r="A101">
        <f t="shared" si="43"/>
        <v>1250</v>
      </c>
      <c r="B101">
        <f t="shared" si="44"/>
        <v>1500</v>
      </c>
      <c r="C101">
        <f t="shared" si="45"/>
        <v>1375</v>
      </c>
      <c r="D101" s="1">
        <f t="shared" si="46"/>
        <v>0.1000745730888757</v>
      </c>
      <c r="E101" s="1">
        <f t="shared" si="47"/>
        <v>0.10076290727433435</v>
      </c>
      <c r="F101" s="1">
        <f t="shared" si="48"/>
        <v>0.10357866545797471</v>
      </c>
      <c r="G101" s="1">
        <f t="shared" si="49"/>
        <v>0.10570450639370468</v>
      </c>
      <c r="P101">
        <v>1250</v>
      </c>
      <c r="Q101">
        <v>1500</v>
      </c>
      <c r="R101">
        <v>1375</v>
      </c>
      <c r="S101" s="1">
        <f t="shared" si="37"/>
        <v>0.1000745730888757</v>
      </c>
      <c r="T101" s="1">
        <f t="shared" si="38"/>
        <v>0.10076290727433435</v>
      </c>
      <c r="U101" s="1">
        <f t="shared" si="38"/>
        <v>0.10357866545797471</v>
      </c>
      <c r="V101" s="1">
        <f t="shared" si="38"/>
        <v>0.10570450639370468</v>
      </c>
      <c r="X101" s="37" t="s">
        <v>91</v>
      </c>
      <c r="Y101" s="28"/>
      <c r="Z101" s="37"/>
      <c r="AA101" s="28" t="s">
        <v>52</v>
      </c>
      <c r="AB101" s="37"/>
      <c r="AC101" s="28"/>
      <c r="AD101" s="44">
        <f t="shared" si="39"/>
        <v>0.1000745730888757</v>
      </c>
      <c r="AE101" s="45" t="s">
        <v>52</v>
      </c>
      <c r="AF101" s="44">
        <f t="shared" si="40"/>
        <v>0.10076290727433435</v>
      </c>
      <c r="AG101" s="45" t="s">
        <v>52</v>
      </c>
      <c r="AH101" s="44">
        <f t="shared" si="41"/>
        <v>0.10357866545797471</v>
      </c>
      <c r="AI101" s="45" t="s">
        <v>52</v>
      </c>
      <c r="AJ101" s="44">
        <f t="shared" si="42"/>
        <v>0.10570450639370468</v>
      </c>
      <c r="AK101" s="27" t="s">
        <v>51</v>
      </c>
    </row>
    <row r="102" spans="1:37" x14ac:dyDescent="0.25">
      <c r="A102">
        <f t="shared" si="43"/>
        <v>1500</v>
      </c>
      <c r="B102">
        <f t="shared" si="44"/>
        <v>1750</v>
      </c>
      <c r="C102">
        <f t="shared" si="45"/>
        <v>1625</v>
      </c>
      <c r="D102" s="1">
        <f t="shared" si="46"/>
        <v>8.9339019634860739E-2</v>
      </c>
      <c r="E102" s="1">
        <f t="shared" si="47"/>
        <v>9.0037607042789472E-2</v>
      </c>
      <c r="F102" s="1">
        <f t="shared" si="48"/>
        <v>9.2878540687069577E-2</v>
      </c>
      <c r="G102" s="1">
        <f t="shared" si="49"/>
        <v>9.5019672658778323E-2</v>
      </c>
      <c r="P102">
        <v>1500</v>
      </c>
      <c r="Q102">
        <v>1750</v>
      </c>
      <c r="R102">
        <v>1625</v>
      </c>
      <c r="S102" s="1">
        <f t="shared" si="37"/>
        <v>8.9339019634860739E-2</v>
      </c>
      <c r="T102" s="1">
        <f t="shared" si="38"/>
        <v>9.0037607042789472E-2</v>
      </c>
      <c r="U102" s="1">
        <f t="shared" si="38"/>
        <v>9.2878540687069577E-2</v>
      </c>
      <c r="V102" s="1">
        <f t="shared" si="38"/>
        <v>9.5019672658778323E-2</v>
      </c>
      <c r="X102" s="37" t="s">
        <v>92</v>
      </c>
      <c r="Y102" s="28"/>
      <c r="Z102" s="37"/>
      <c r="AA102" s="28" t="s">
        <v>52</v>
      </c>
      <c r="AB102" s="37"/>
      <c r="AC102" s="28"/>
      <c r="AD102" s="44">
        <f t="shared" si="39"/>
        <v>8.9339019634860739E-2</v>
      </c>
      <c r="AE102" s="45" t="s">
        <v>52</v>
      </c>
      <c r="AF102" s="44">
        <f t="shared" si="40"/>
        <v>9.0037607042789472E-2</v>
      </c>
      <c r="AG102" s="45" t="s">
        <v>52</v>
      </c>
      <c r="AH102" s="44">
        <f t="shared" si="41"/>
        <v>9.2878540687069577E-2</v>
      </c>
      <c r="AI102" s="45" t="s">
        <v>52</v>
      </c>
      <c r="AJ102" s="44">
        <f t="shared" si="42"/>
        <v>9.5019672658778323E-2</v>
      </c>
      <c r="AK102" s="27" t="s">
        <v>51</v>
      </c>
    </row>
    <row r="103" spans="1:37" x14ac:dyDescent="0.25">
      <c r="A103">
        <f t="shared" si="43"/>
        <v>1750</v>
      </c>
      <c r="B103">
        <f t="shared" si="44"/>
        <v>2000</v>
      </c>
      <c r="C103">
        <f t="shared" si="45"/>
        <v>1875</v>
      </c>
      <c r="D103" s="1">
        <f t="shared" si="46"/>
        <v>7.9107110077686754E-2</v>
      </c>
      <c r="E103" s="1">
        <f t="shared" si="47"/>
        <v>7.9812298360888975E-2</v>
      </c>
      <c r="F103" s="1">
        <f t="shared" si="48"/>
        <v>8.2669476581290008E-2</v>
      </c>
      <c r="G103" s="1">
        <f t="shared" si="49"/>
        <v>8.482050088562551E-2</v>
      </c>
      <c r="P103">
        <v>1750</v>
      </c>
      <c r="Q103">
        <v>2000</v>
      </c>
      <c r="R103">
        <v>1875</v>
      </c>
      <c r="S103" s="1">
        <f t="shared" si="37"/>
        <v>7.9107110077686754E-2</v>
      </c>
      <c r="T103" s="1">
        <f t="shared" si="38"/>
        <v>7.9812298360888975E-2</v>
      </c>
      <c r="U103" s="1">
        <f t="shared" si="38"/>
        <v>8.2669476581290008E-2</v>
      </c>
      <c r="V103" s="1">
        <f t="shared" si="38"/>
        <v>8.482050088562551E-2</v>
      </c>
      <c r="X103" s="37" t="s">
        <v>80</v>
      </c>
      <c r="Y103" s="28"/>
      <c r="Z103" s="37"/>
      <c r="AA103" s="28" t="s">
        <v>52</v>
      </c>
      <c r="AB103" s="37"/>
      <c r="AC103" s="28"/>
      <c r="AD103" s="44">
        <f t="shared" si="39"/>
        <v>7.9107110077686754E-2</v>
      </c>
      <c r="AE103" s="45" t="s">
        <v>52</v>
      </c>
      <c r="AF103" s="44">
        <f t="shared" si="40"/>
        <v>7.9812298360888975E-2</v>
      </c>
      <c r="AG103" s="45" t="s">
        <v>52</v>
      </c>
      <c r="AH103" s="44">
        <f t="shared" si="41"/>
        <v>8.2669476581290008E-2</v>
      </c>
      <c r="AI103" s="45" t="s">
        <v>52</v>
      </c>
      <c r="AJ103" s="44">
        <f t="shared" si="42"/>
        <v>8.482050088562551E-2</v>
      </c>
      <c r="AK103" s="27" t="s">
        <v>51</v>
      </c>
    </row>
    <row r="104" spans="1:37" x14ac:dyDescent="0.25">
      <c r="A104">
        <f t="shared" si="43"/>
        <v>2000</v>
      </c>
      <c r="B104">
        <f t="shared" si="44"/>
        <v>2250</v>
      </c>
      <c r="C104">
        <f t="shared" si="45"/>
        <v>2125</v>
      </c>
      <c r="D104" s="1">
        <f t="shared" si="46"/>
        <v>6.6279684678637069E-2</v>
      </c>
      <c r="E104" s="1">
        <f t="shared" si="47"/>
        <v>6.8072943473147504E-2</v>
      </c>
      <c r="F104" s="1">
        <f t="shared" si="48"/>
        <v>7.2830741140567312E-2</v>
      </c>
      <c r="G104" s="1">
        <f t="shared" si="49"/>
        <v>7.4988563057007615E-2</v>
      </c>
      <c r="P104">
        <v>2000</v>
      </c>
      <c r="Q104">
        <v>2250</v>
      </c>
      <c r="R104">
        <v>2125</v>
      </c>
      <c r="S104" s="1">
        <f t="shared" si="37"/>
        <v>6.6279684678637069E-2</v>
      </c>
      <c r="T104" s="1">
        <f t="shared" si="38"/>
        <v>6.8072943473147504E-2</v>
      </c>
      <c r="U104" s="1">
        <f t="shared" si="38"/>
        <v>7.2830741140567312E-2</v>
      </c>
      <c r="V104" s="1">
        <f t="shared" si="38"/>
        <v>7.4988563057007615E-2</v>
      </c>
      <c r="X104" s="37" t="s">
        <v>81</v>
      </c>
      <c r="Y104" s="28"/>
      <c r="Z104" s="37"/>
      <c r="AA104" s="28" t="s">
        <v>52</v>
      </c>
      <c r="AB104" s="37"/>
      <c r="AC104" s="28"/>
      <c r="AD104" s="44">
        <f t="shared" si="39"/>
        <v>6.6279684678637069E-2</v>
      </c>
      <c r="AE104" s="45" t="s">
        <v>52</v>
      </c>
      <c r="AF104" s="44">
        <f t="shared" si="40"/>
        <v>6.8072943473147504E-2</v>
      </c>
      <c r="AG104" s="45" t="s">
        <v>52</v>
      </c>
      <c r="AH104" s="44">
        <f t="shared" si="41"/>
        <v>7.2830741140567312E-2</v>
      </c>
      <c r="AI104" s="45" t="s">
        <v>52</v>
      </c>
      <c r="AJ104" s="44">
        <f t="shared" si="42"/>
        <v>7.4988563057007615E-2</v>
      </c>
      <c r="AK104" s="27" t="s">
        <v>51</v>
      </c>
    </row>
    <row r="105" spans="1:37" x14ac:dyDescent="0.25">
      <c r="A105">
        <f t="shared" si="43"/>
        <v>2250</v>
      </c>
      <c r="B105">
        <f t="shared" si="44"/>
        <v>2500</v>
      </c>
      <c r="C105">
        <f t="shared" si="45"/>
        <v>2375</v>
      </c>
      <c r="D105" s="1">
        <f t="shared" si="46"/>
        <v>5.1282188917365766E-2</v>
      </c>
      <c r="E105" s="1">
        <f t="shared" si="47"/>
        <v>5.3083651731742246E-2</v>
      </c>
      <c r="F105" s="1">
        <f t="shared" si="48"/>
        <v>6.0351421389729348E-2</v>
      </c>
      <c r="G105" s="1">
        <f t="shared" si="49"/>
        <v>6.5443813553345262E-2</v>
      </c>
      <c r="P105">
        <v>2250</v>
      </c>
      <c r="Q105">
        <v>2500</v>
      </c>
      <c r="R105">
        <v>2375</v>
      </c>
      <c r="S105" s="1">
        <f t="shared" si="37"/>
        <v>5.1282188917365766E-2</v>
      </c>
      <c r="T105" s="1">
        <f t="shared" si="38"/>
        <v>5.3083651731742246E-2</v>
      </c>
      <c r="U105" s="1">
        <f t="shared" si="38"/>
        <v>6.0351421389729348E-2</v>
      </c>
      <c r="V105" s="1">
        <f t="shared" si="38"/>
        <v>6.5443813553345262E-2</v>
      </c>
      <c r="X105" s="37" t="s">
        <v>82</v>
      </c>
      <c r="Y105" s="28"/>
      <c r="Z105" s="37"/>
      <c r="AA105" s="28" t="s">
        <v>52</v>
      </c>
      <c r="AB105" s="37"/>
      <c r="AC105" s="28"/>
      <c r="AD105" s="44">
        <f t="shared" si="39"/>
        <v>5.1282188917365766E-2</v>
      </c>
      <c r="AE105" s="45" t="s">
        <v>52</v>
      </c>
      <c r="AF105" s="44">
        <f t="shared" si="40"/>
        <v>5.3083651731742246E-2</v>
      </c>
      <c r="AG105" s="45" t="s">
        <v>52</v>
      </c>
      <c r="AH105" s="44">
        <f t="shared" si="41"/>
        <v>6.0351421389729348E-2</v>
      </c>
      <c r="AI105" s="45" t="s">
        <v>52</v>
      </c>
      <c r="AJ105" s="44">
        <f t="shared" si="42"/>
        <v>6.5443813553345262E-2</v>
      </c>
      <c r="AK105" s="27" t="s">
        <v>51</v>
      </c>
    </row>
    <row r="106" spans="1:37" x14ac:dyDescent="0.25">
      <c r="A106">
        <f t="shared" si="43"/>
        <v>2500</v>
      </c>
      <c r="B106">
        <f t="shared" si="44"/>
        <v>2750</v>
      </c>
      <c r="C106">
        <f t="shared" si="45"/>
        <v>2625</v>
      </c>
      <c r="D106" s="1">
        <f t="shared" si="46"/>
        <v>0</v>
      </c>
      <c r="E106" s="1">
        <f t="shared" si="47"/>
        <v>0</v>
      </c>
      <c r="F106" s="1">
        <f t="shared" si="48"/>
        <v>0</v>
      </c>
      <c r="G106" s="1">
        <f t="shared" si="49"/>
        <v>0</v>
      </c>
      <c r="P106">
        <v>2500</v>
      </c>
      <c r="Q106">
        <v>2750</v>
      </c>
      <c r="R106">
        <v>2625</v>
      </c>
      <c r="S106" s="1">
        <f t="shared" si="37"/>
        <v>0</v>
      </c>
      <c r="T106" s="1">
        <f t="shared" si="38"/>
        <v>0</v>
      </c>
      <c r="U106" s="1">
        <f t="shared" si="38"/>
        <v>0</v>
      </c>
      <c r="V106" s="1">
        <f t="shared" si="38"/>
        <v>0</v>
      </c>
      <c r="X106" s="37" t="s">
        <v>83</v>
      </c>
      <c r="Y106" s="28"/>
      <c r="Z106" s="37"/>
      <c r="AA106" s="28" t="s">
        <v>52</v>
      </c>
      <c r="AB106" s="37"/>
      <c r="AC106" s="28"/>
      <c r="AD106" s="44">
        <f t="shared" si="39"/>
        <v>0</v>
      </c>
      <c r="AE106" s="45" t="s">
        <v>52</v>
      </c>
      <c r="AF106" s="44">
        <f t="shared" si="40"/>
        <v>0</v>
      </c>
      <c r="AG106" s="45" t="s">
        <v>52</v>
      </c>
      <c r="AH106" s="44">
        <f t="shared" si="41"/>
        <v>0</v>
      </c>
      <c r="AI106" s="45" t="s">
        <v>52</v>
      </c>
      <c r="AJ106" s="44">
        <f t="shared" si="42"/>
        <v>0</v>
      </c>
      <c r="AK106" s="27" t="s">
        <v>51</v>
      </c>
    </row>
    <row r="107" spans="1:37" x14ac:dyDescent="0.25">
      <c r="A107">
        <f t="shared" si="43"/>
        <v>2750</v>
      </c>
      <c r="B107">
        <f t="shared" si="44"/>
        <v>3000</v>
      </c>
      <c r="C107">
        <f t="shared" si="45"/>
        <v>2875</v>
      </c>
      <c r="D107" s="1">
        <f t="shared" si="46"/>
        <v>0</v>
      </c>
      <c r="E107" s="1">
        <f t="shared" si="47"/>
        <v>0</v>
      </c>
      <c r="F107" s="1">
        <f t="shared" si="48"/>
        <v>0</v>
      </c>
      <c r="G107" s="1">
        <f t="shared" si="49"/>
        <v>0</v>
      </c>
      <c r="P107">
        <v>2750</v>
      </c>
      <c r="Q107">
        <v>3000</v>
      </c>
      <c r="R107">
        <v>2875</v>
      </c>
      <c r="S107" s="1">
        <f t="shared" si="37"/>
        <v>0</v>
      </c>
      <c r="T107" s="1">
        <f t="shared" si="38"/>
        <v>0</v>
      </c>
      <c r="U107" s="1">
        <f>F107</f>
        <v>0</v>
      </c>
      <c r="V107" s="1">
        <f>G107</f>
        <v>0</v>
      </c>
      <c r="X107" s="37" t="s">
        <v>84</v>
      </c>
      <c r="Y107" s="28"/>
      <c r="Z107" s="37"/>
      <c r="AA107" s="28" t="s">
        <v>52</v>
      </c>
      <c r="AB107" s="37"/>
      <c r="AC107" s="28"/>
      <c r="AD107" s="44">
        <f t="shared" si="39"/>
        <v>0</v>
      </c>
      <c r="AE107" s="45" t="s">
        <v>52</v>
      </c>
      <c r="AF107" s="44">
        <f t="shared" si="40"/>
        <v>0</v>
      </c>
      <c r="AG107" s="45" t="s">
        <v>52</v>
      </c>
      <c r="AH107" s="44">
        <f t="shared" ref="AH107:AH115" si="50">U107</f>
        <v>0</v>
      </c>
      <c r="AI107" s="45" t="s">
        <v>52</v>
      </c>
      <c r="AJ107" s="44">
        <f t="shared" ref="AJ107:AJ121" si="51">V107</f>
        <v>0</v>
      </c>
      <c r="AK107" s="27" t="s">
        <v>51</v>
      </c>
    </row>
    <row r="108" spans="1:37" x14ac:dyDescent="0.25">
      <c r="A108">
        <f t="shared" si="43"/>
        <v>3000</v>
      </c>
      <c r="B108">
        <f t="shared" si="44"/>
        <v>3250</v>
      </c>
      <c r="C108">
        <f t="shared" si="45"/>
        <v>3125</v>
      </c>
      <c r="D108" s="1">
        <f t="shared" si="46"/>
        <v>0</v>
      </c>
      <c r="E108" s="1">
        <f t="shared" si="47"/>
        <v>0</v>
      </c>
      <c r="F108" s="1">
        <f t="shared" si="48"/>
        <v>0</v>
      </c>
      <c r="G108" s="1">
        <f t="shared" si="49"/>
        <v>0</v>
      </c>
      <c r="P108">
        <v>3000</v>
      </c>
      <c r="Q108">
        <v>3250</v>
      </c>
      <c r="R108">
        <v>3125</v>
      </c>
      <c r="S108" s="1">
        <f t="shared" si="37"/>
        <v>0</v>
      </c>
      <c r="T108" s="1">
        <f t="shared" si="38"/>
        <v>0</v>
      </c>
      <c r="U108" s="1">
        <f t="shared" si="38"/>
        <v>0</v>
      </c>
      <c r="V108" s="1">
        <f t="shared" si="38"/>
        <v>0</v>
      </c>
      <c r="X108" s="37" t="s">
        <v>85</v>
      </c>
      <c r="Y108" s="28"/>
      <c r="Z108" s="37"/>
      <c r="AA108" s="28" t="s">
        <v>52</v>
      </c>
      <c r="AB108" s="37"/>
      <c r="AC108" s="28"/>
      <c r="AD108" s="44">
        <f t="shared" si="39"/>
        <v>0</v>
      </c>
      <c r="AE108" s="45" t="s">
        <v>52</v>
      </c>
      <c r="AF108" s="44">
        <f t="shared" si="40"/>
        <v>0</v>
      </c>
      <c r="AG108" s="45" t="s">
        <v>52</v>
      </c>
      <c r="AH108" s="44">
        <f t="shared" si="50"/>
        <v>0</v>
      </c>
      <c r="AI108" s="45" t="s">
        <v>52</v>
      </c>
      <c r="AJ108" s="44">
        <f t="shared" si="51"/>
        <v>0</v>
      </c>
      <c r="AK108" s="27" t="s">
        <v>51</v>
      </c>
    </row>
    <row r="109" spans="1:37" x14ac:dyDescent="0.25">
      <c r="A109">
        <f t="shared" si="43"/>
        <v>3250</v>
      </c>
      <c r="B109">
        <f t="shared" si="44"/>
        <v>3500</v>
      </c>
      <c r="C109">
        <f t="shared" si="45"/>
        <v>3375</v>
      </c>
      <c r="D109" s="1">
        <f t="shared" si="46"/>
        <v>0</v>
      </c>
      <c r="E109" s="1">
        <f t="shared" si="47"/>
        <v>0</v>
      </c>
      <c r="F109" s="1">
        <f t="shared" si="48"/>
        <v>0</v>
      </c>
      <c r="G109" s="1">
        <f t="shared" si="49"/>
        <v>0</v>
      </c>
      <c r="P109">
        <v>3250</v>
      </c>
      <c r="Q109">
        <v>3500</v>
      </c>
      <c r="R109">
        <v>3375</v>
      </c>
      <c r="S109" s="1">
        <f t="shared" si="37"/>
        <v>0</v>
      </c>
      <c r="T109" s="1">
        <f t="shared" si="38"/>
        <v>0</v>
      </c>
      <c r="U109" s="1">
        <f t="shared" si="38"/>
        <v>0</v>
      </c>
      <c r="V109" s="1">
        <f t="shared" si="38"/>
        <v>0</v>
      </c>
      <c r="X109" s="37" t="s">
        <v>86</v>
      </c>
      <c r="Y109" s="28"/>
      <c r="Z109" s="37"/>
      <c r="AA109" s="28" t="s">
        <v>52</v>
      </c>
      <c r="AB109" s="37"/>
      <c r="AC109" s="28"/>
      <c r="AD109" s="44">
        <f t="shared" si="39"/>
        <v>0</v>
      </c>
      <c r="AE109" s="45" t="s">
        <v>52</v>
      </c>
      <c r="AF109" s="44">
        <f t="shared" si="40"/>
        <v>0</v>
      </c>
      <c r="AG109" s="45" t="s">
        <v>52</v>
      </c>
      <c r="AH109" s="44">
        <f t="shared" si="50"/>
        <v>0</v>
      </c>
      <c r="AI109" s="45" t="s">
        <v>52</v>
      </c>
      <c r="AJ109" s="44">
        <f t="shared" si="51"/>
        <v>0</v>
      </c>
      <c r="AK109" s="27" t="s">
        <v>51</v>
      </c>
    </row>
    <row r="110" spans="1:37" x14ac:dyDescent="0.25">
      <c r="A110">
        <f t="shared" si="43"/>
        <v>3500</v>
      </c>
      <c r="B110">
        <f t="shared" si="44"/>
        <v>3750</v>
      </c>
      <c r="C110">
        <f t="shared" si="45"/>
        <v>3625</v>
      </c>
      <c r="D110" s="1">
        <f t="shared" si="46"/>
        <v>0</v>
      </c>
      <c r="E110" s="1">
        <f t="shared" si="47"/>
        <v>0</v>
      </c>
      <c r="F110" s="1">
        <f t="shared" si="48"/>
        <v>0</v>
      </c>
      <c r="G110" s="1">
        <f t="shared" si="49"/>
        <v>0</v>
      </c>
      <c r="P110">
        <v>3500</v>
      </c>
      <c r="Q110">
        <v>3750</v>
      </c>
      <c r="R110">
        <v>3625</v>
      </c>
      <c r="S110" s="1">
        <f t="shared" si="37"/>
        <v>0</v>
      </c>
      <c r="T110" s="1">
        <f t="shared" si="38"/>
        <v>0</v>
      </c>
      <c r="U110" s="1">
        <f t="shared" si="38"/>
        <v>0</v>
      </c>
      <c r="V110" s="1">
        <f t="shared" si="38"/>
        <v>0</v>
      </c>
      <c r="X110" s="37" t="s">
        <v>87</v>
      </c>
      <c r="Y110" s="28"/>
      <c r="Z110" s="37"/>
      <c r="AA110" s="28" t="s">
        <v>52</v>
      </c>
      <c r="AB110" s="37"/>
      <c r="AC110" s="28"/>
      <c r="AD110" s="44">
        <f t="shared" si="39"/>
        <v>0</v>
      </c>
      <c r="AE110" s="45" t="s">
        <v>52</v>
      </c>
      <c r="AF110" s="44">
        <f t="shared" si="40"/>
        <v>0</v>
      </c>
      <c r="AG110" s="45" t="s">
        <v>52</v>
      </c>
      <c r="AH110" s="44">
        <f t="shared" si="50"/>
        <v>0</v>
      </c>
      <c r="AI110" s="45" t="s">
        <v>52</v>
      </c>
      <c r="AJ110" s="44">
        <f t="shared" si="51"/>
        <v>0</v>
      </c>
      <c r="AK110" s="27" t="s">
        <v>51</v>
      </c>
    </row>
    <row r="111" spans="1:37" x14ac:dyDescent="0.25">
      <c r="A111">
        <f t="shared" si="43"/>
        <v>3750</v>
      </c>
      <c r="B111">
        <f t="shared" si="44"/>
        <v>4000</v>
      </c>
      <c r="C111">
        <f t="shared" si="45"/>
        <v>3875</v>
      </c>
      <c r="D111" s="1">
        <f t="shared" si="46"/>
        <v>0</v>
      </c>
      <c r="E111" s="1">
        <f t="shared" si="47"/>
        <v>0</v>
      </c>
      <c r="F111" s="1">
        <f t="shared" si="48"/>
        <v>0</v>
      </c>
      <c r="G111" s="1">
        <f t="shared" si="49"/>
        <v>0</v>
      </c>
      <c r="P111">
        <v>3750</v>
      </c>
      <c r="Q111">
        <v>4000</v>
      </c>
      <c r="R111">
        <v>3875</v>
      </c>
      <c r="S111" s="1">
        <f t="shared" si="37"/>
        <v>0</v>
      </c>
      <c r="T111" s="1">
        <f t="shared" si="38"/>
        <v>0</v>
      </c>
      <c r="U111" s="1">
        <f t="shared" si="38"/>
        <v>0</v>
      </c>
      <c r="V111" s="1">
        <f t="shared" si="38"/>
        <v>0</v>
      </c>
      <c r="X111" s="37" t="s">
        <v>96</v>
      </c>
      <c r="AA111" s="28" t="s">
        <v>52</v>
      </c>
      <c r="AD111" s="44"/>
      <c r="AE111" s="45" t="s">
        <v>52</v>
      </c>
      <c r="AF111" s="44">
        <f t="shared" si="40"/>
        <v>0</v>
      </c>
      <c r="AG111" s="45" t="s">
        <v>52</v>
      </c>
      <c r="AH111" s="44">
        <f t="shared" si="50"/>
        <v>0</v>
      </c>
      <c r="AI111" s="45" t="s">
        <v>52</v>
      </c>
      <c r="AJ111" s="44">
        <f t="shared" si="51"/>
        <v>0</v>
      </c>
      <c r="AK111" s="27" t="s">
        <v>51</v>
      </c>
    </row>
    <row r="112" spans="1:37" x14ac:dyDescent="0.25">
      <c r="A112">
        <f t="shared" si="43"/>
        <v>4000</v>
      </c>
      <c r="B112">
        <f t="shared" si="44"/>
        <v>4250</v>
      </c>
      <c r="C112">
        <f t="shared" si="45"/>
        <v>4125</v>
      </c>
      <c r="D112" s="1">
        <f t="shared" si="46"/>
        <v>0</v>
      </c>
      <c r="E112" s="1">
        <f t="shared" si="47"/>
        <v>0</v>
      </c>
      <c r="F112" s="1">
        <f t="shared" si="48"/>
        <v>0</v>
      </c>
      <c r="G112" s="1">
        <f t="shared" si="49"/>
        <v>0</v>
      </c>
      <c r="P112">
        <v>4000</v>
      </c>
      <c r="Q112">
        <v>4250</v>
      </c>
      <c r="R112">
        <v>4125</v>
      </c>
      <c r="S112" s="1">
        <f t="shared" si="37"/>
        <v>0</v>
      </c>
      <c r="T112" s="1">
        <f t="shared" ref="T112:V118" si="52">E112</f>
        <v>0</v>
      </c>
      <c r="U112" s="1">
        <f t="shared" si="52"/>
        <v>0</v>
      </c>
      <c r="V112" s="1">
        <f t="shared" si="52"/>
        <v>0</v>
      </c>
      <c r="X112" s="37" t="s">
        <v>97</v>
      </c>
      <c r="AA112" s="28" t="s">
        <v>52</v>
      </c>
      <c r="AD112" s="44"/>
      <c r="AE112" s="45" t="s">
        <v>52</v>
      </c>
      <c r="AF112" s="44">
        <f t="shared" si="40"/>
        <v>0</v>
      </c>
      <c r="AG112" s="45" t="s">
        <v>52</v>
      </c>
      <c r="AH112" s="44">
        <f t="shared" si="50"/>
        <v>0</v>
      </c>
      <c r="AI112" s="45" t="s">
        <v>52</v>
      </c>
      <c r="AJ112" s="44">
        <f t="shared" si="51"/>
        <v>0</v>
      </c>
      <c r="AK112" s="27" t="s">
        <v>51</v>
      </c>
    </row>
    <row r="113" spans="1:38" x14ac:dyDescent="0.25">
      <c r="A113">
        <f t="shared" si="43"/>
        <v>4250</v>
      </c>
      <c r="B113">
        <f t="shared" si="44"/>
        <v>4500</v>
      </c>
      <c r="C113">
        <f t="shared" si="45"/>
        <v>4375</v>
      </c>
      <c r="D113" s="1">
        <f t="shared" si="46"/>
        <v>0</v>
      </c>
      <c r="E113" s="1">
        <f t="shared" si="47"/>
        <v>0</v>
      </c>
      <c r="F113" s="1">
        <f t="shared" si="48"/>
        <v>0</v>
      </c>
      <c r="G113" s="1">
        <f t="shared" si="49"/>
        <v>0</v>
      </c>
      <c r="P113">
        <v>4250</v>
      </c>
      <c r="Q113">
        <v>4500</v>
      </c>
      <c r="R113">
        <v>4375</v>
      </c>
      <c r="S113" s="1">
        <f t="shared" si="37"/>
        <v>0</v>
      </c>
      <c r="T113" s="1">
        <f t="shared" si="52"/>
        <v>0</v>
      </c>
      <c r="U113" s="1">
        <f t="shared" si="52"/>
        <v>0</v>
      </c>
      <c r="V113" s="1">
        <f t="shared" si="52"/>
        <v>0</v>
      </c>
      <c r="X113" s="37" t="s">
        <v>98</v>
      </c>
      <c r="AA113" s="28" t="s">
        <v>52</v>
      </c>
      <c r="AD113" s="44"/>
      <c r="AE113" s="45" t="s">
        <v>52</v>
      </c>
      <c r="AF113" s="44">
        <f t="shared" si="40"/>
        <v>0</v>
      </c>
      <c r="AG113" s="45" t="s">
        <v>52</v>
      </c>
      <c r="AH113" s="44">
        <f t="shared" si="50"/>
        <v>0</v>
      </c>
      <c r="AI113" s="45" t="s">
        <v>52</v>
      </c>
      <c r="AJ113" s="44">
        <f t="shared" si="51"/>
        <v>0</v>
      </c>
      <c r="AK113" s="27" t="s">
        <v>51</v>
      </c>
    </row>
    <row r="114" spans="1:38" x14ac:dyDescent="0.25">
      <c r="A114">
        <f t="shared" si="43"/>
        <v>4500</v>
      </c>
      <c r="B114">
        <f t="shared" si="44"/>
        <v>4750</v>
      </c>
      <c r="C114">
        <f t="shared" si="45"/>
        <v>4625</v>
      </c>
      <c r="D114" s="1">
        <f t="shared" si="46"/>
        <v>0</v>
      </c>
      <c r="E114" s="1">
        <f t="shared" si="47"/>
        <v>0</v>
      </c>
      <c r="F114" s="1">
        <f t="shared" si="48"/>
        <v>0</v>
      </c>
      <c r="G114" s="1">
        <f t="shared" si="49"/>
        <v>0</v>
      </c>
      <c r="P114">
        <v>4500</v>
      </c>
      <c r="Q114">
        <v>4750</v>
      </c>
      <c r="R114">
        <v>4625</v>
      </c>
      <c r="S114" s="1">
        <f t="shared" si="37"/>
        <v>0</v>
      </c>
      <c r="T114" s="1">
        <f t="shared" si="52"/>
        <v>0</v>
      </c>
      <c r="U114" s="1">
        <f t="shared" si="52"/>
        <v>0</v>
      </c>
      <c r="V114" s="1">
        <f t="shared" si="52"/>
        <v>0</v>
      </c>
      <c r="X114" s="37" t="s">
        <v>100</v>
      </c>
      <c r="AA114" s="28" t="s">
        <v>52</v>
      </c>
      <c r="AD114" s="44"/>
      <c r="AE114" s="45" t="s">
        <v>52</v>
      </c>
      <c r="AF114" s="44">
        <f t="shared" si="40"/>
        <v>0</v>
      </c>
      <c r="AG114" s="45" t="s">
        <v>52</v>
      </c>
      <c r="AH114" s="44">
        <f t="shared" si="50"/>
        <v>0</v>
      </c>
      <c r="AI114" s="45" t="s">
        <v>52</v>
      </c>
      <c r="AJ114" s="44">
        <f t="shared" si="51"/>
        <v>0</v>
      </c>
      <c r="AK114" s="27" t="s">
        <v>51</v>
      </c>
    </row>
    <row r="115" spans="1:38" x14ac:dyDescent="0.25">
      <c r="A115">
        <f t="shared" si="43"/>
        <v>4750</v>
      </c>
      <c r="B115">
        <f t="shared" si="44"/>
        <v>5000</v>
      </c>
      <c r="C115">
        <f t="shared" si="45"/>
        <v>4875</v>
      </c>
      <c r="D115" s="1">
        <f t="shared" si="46"/>
        <v>0</v>
      </c>
      <c r="E115" s="1">
        <f t="shared" si="47"/>
        <v>0</v>
      </c>
      <c r="F115" s="1">
        <f t="shared" si="48"/>
        <v>0</v>
      </c>
      <c r="G115" s="1">
        <f t="shared" si="49"/>
        <v>0</v>
      </c>
      <c r="P115">
        <v>4750</v>
      </c>
      <c r="Q115">
        <v>5000</v>
      </c>
      <c r="R115">
        <v>4875</v>
      </c>
      <c r="S115" s="1">
        <f t="shared" si="37"/>
        <v>0</v>
      </c>
      <c r="T115" s="1">
        <f t="shared" si="52"/>
        <v>0</v>
      </c>
      <c r="U115" s="1">
        <f t="shared" si="52"/>
        <v>0</v>
      </c>
      <c r="V115" s="1">
        <f t="shared" si="52"/>
        <v>0</v>
      </c>
      <c r="X115" s="37" t="s">
        <v>99</v>
      </c>
      <c r="AA115" s="28" t="s">
        <v>52</v>
      </c>
      <c r="AD115" s="44"/>
      <c r="AE115" s="45" t="s">
        <v>52</v>
      </c>
      <c r="AF115" s="44"/>
      <c r="AG115" s="45" t="s">
        <v>52</v>
      </c>
      <c r="AH115" s="44">
        <f t="shared" si="50"/>
        <v>0</v>
      </c>
      <c r="AI115" s="45" t="s">
        <v>52</v>
      </c>
      <c r="AJ115" s="44">
        <f t="shared" si="51"/>
        <v>0</v>
      </c>
      <c r="AK115" s="27" t="s">
        <v>51</v>
      </c>
    </row>
    <row r="116" spans="1:38" x14ac:dyDescent="0.25">
      <c r="A116">
        <f t="shared" si="43"/>
        <v>5000</v>
      </c>
      <c r="B116">
        <f t="shared" si="44"/>
        <v>5250</v>
      </c>
      <c r="C116">
        <f t="shared" si="45"/>
        <v>5125</v>
      </c>
      <c r="D116" s="1">
        <f t="shared" si="46"/>
        <v>0</v>
      </c>
      <c r="E116" s="1">
        <f t="shared" si="47"/>
        <v>0</v>
      </c>
      <c r="F116" s="1">
        <f t="shared" si="48"/>
        <v>0</v>
      </c>
      <c r="G116" s="1">
        <f t="shared" si="49"/>
        <v>0</v>
      </c>
      <c r="P116">
        <v>5000</v>
      </c>
      <c r="Q116">
        <v>5250</v>
      </c>
      <c r="R116">
        <v>5125</v>
      </c>
      <c r="S116" s="1">
        <f t="shared" si="37"/>
        <v>0</v>
      </c>
      <c r="T116" s="1">
        <f t="shared" si="52"/>
        <v>0</v>
      </c>
      <c r="U116" s="1">
        <f t="shared" si="52"/>
        <v>0</v>
      </c>
      <c r="V116" s="1">
        <f t="shared" si="52"/>
        <v>0</v>
      </c>
      <c r="X116" s="37" t="s">
        <v>101</v>
      </c>
      <c r="AA116" s="28" t="s">
        <v>52</v>
      </c>
      <c r="AD116" s="44"/>
      <c r="AE116" s="45" t="s">
        <v>52</v>
      </c>
      <c r="AF116" s="44"/>
      <c r="AG116" s="45" t="s">
        <v>52</v>
      </c>
      <c r="AH116" s="44"/>
      <c r="AI116" s="45" t="s">
        <v>52</v>
      </c>
      <c r="AJ116" s="44">
        <f t="shared" si="51"/>
        <v>0</v>
      </c>
      <c r="AK116" s="27" t="s">
        <v>51</v>
      </c>
    </row>
    <row r="117" spans="1:38" x14ac:dyDescent="0.25">
      <c r="A117">
        <f t="shared" si="43"/>
        <v>5250</v>
      </c>
      <c r="B117">
        <f t="shared" si="44"/>
        <v>5500</v>
      </c>
      <c r="C117">
        <f t="shared" si="45"/>
        <v>5375</v>
      </c>
      <c r="D117" s="1">
        <f t="shared" si="46"/>
        <v>0</v>
      </c>
      <c r="E117" s="1">
        <f t="shared" si="47"/>
        <v>0</v>
      </c>
      <c r="F117" s="1">
        <f t="shared" si="48"/>
        <v>0</v>
      </c>
      <c r="G117" s="1">
        <f t="shared" si="49"/>
        <v>0</v>
      </c>
      <c r="P117">
        <v>5250</v>
      </c>
      <c r="Q117">
        <v>5500</v>
      </c>
      <c r="R117">
        <v>5375</v>
      </c>
      <c r="S117" s="1">
        <f t="shared" si="37"/>
        <v>0</v>
      </c>
      <c r="T117" s="1">
        <f t="shared" si="52"/>
        <v>0</v>
      </c>
      <c r="U117" s="1">
        <f t="shared" si="52"/>
        <v>0</v>
      </c>
      <c r="V117" s="1">
        <f t="shared" si="52"/>
        <v>0</v>
      </c>
      <c r="X117" s="37" t="s">
        <v>102</v>
      </c>
      <c r="AA117" s="28" t="s">
        <v>52</v>
      </c>
      <c r="AD117" s="44"/>
      <c r="AE117" s="45" t="s">
        <v>52</v>
      </c>
      <c r="AF117" s="44"/>
      <c r="AG117" s="45" t="s">
        <v>52</v>
      </c>
      <c r="AH117" s="44"/>
      <c r="AI117" s="45" t="s">
        <v>52</v>
      </c>
      <c r="AJ117" s="44">
        <f t="shared" si="51"/>
        <v>0</v>
      </c>
      <c r="AK117" s="27" t="s">
        <v>51</v>
      </c>
    </row>
    <row r="118" spans="1:38" x14ac:dyDescent="0.25">
      <c r="A118">
        <f t="shared" si="43"/>
        <v>5500</v>
      </c>
      <c r="B118">
        <f t="shared" si="44"/>
        <v>5750</v>
      </c>
      <c r="C118">
        <f t="shared" si="45"/>
        <v>5625</v>
      </c>
      <c r="D118" s="1">
        <f t="shared" si="46"/>
        <v>0</v>
      </c>
      <c r="E118" s="1">
        <f t="shared" si="47"/>
        <v>0</v>
      </c>
      <c r="F118" s="1">
        <f t="shared" si="48"/>
        <v>0</v>
      </c>
      <c r="G118" s="1">
        <f t="shared" si="49"/>
        <v>0</v>
      </c>
      <c r="P118">
        <v>5500</v>
      </c>
      <c r="Q118">
        <v>5750</v>
      </c>
      <c r="R118">
        <v>5625</v>
      </c>
      <c r="S118" s="1">
        <f t="shared" si="37"/>
        <v>0</v>
      </c>
      <c r="T118" s="1">
        <f t="shared" si="52"/>
        <v>0</v>
      </c>
      <c r="U118" s="1">
        <f t="shared" si="52"/>
        <v>0</v>
      </c>
      <c r="V118" s="1">
        <f t="shared" si="52"/>
        <v>0</v>
      </c>
      <c r="X118" s="37" t="s">
        <v>103</v>
      </c>
      <c r="AA118" s="28" t="s">
        <v>52</v>
      </c>
      <c r="AD118" s="44"/>
      <c r="AE118" s="45" t="s">
        <v>52</v>
      </c>
      <c r="AF118" s="44"/>
      <c r="AG118" s="45" t="s">
        <v>52</v>
      </c>
      <c r="AH118" s="44"/>
      <c r="AI118" s="45" t="s">
        <v>52</v>
      </c>
      <c r="AJ118" s="44">
        <f t="shared" si="51"/>
        <v>0</v>
      </c>
      <c r="AK118" s="27" t="s">
        <v>51</v>
      </c>
      <c r="AL118" t="s">
        <v>54</v>
      </c>
    </row>
    <row r="119" spans="1:38" x14ac:dyDescent="0.25">
      <c r="A119">
        <f t="shared" si="43"/>
        <v>5750</v>
      </c>
      <c r="B119">
        <f t="shared" si="44"/>
        <v>6000</v>
      </c>
      <c r="C119">
        <f t="shared" si="45"/>
        <v>5875</v>
      </c>
      <c r="D119" s="1">
        <f t="shared" si="46"/>
        <v>0</v>
      </c>
      <c r="E119" s="1">
        <f t="shared" si="47"/>
        <v>0</v>
      </c>
      <c r="F119" s="1">
        <f t="shared" si="48"/>
        <v>0</v>
      </c>
      <c r="G119" s="1">
        <f t="shared" si="49"/>
        <v>0</v>
      </c>
      <c r="S119" s="1">
        <f>AVERAGE(S97:S105)</f>
        <v>0.10034144886882673</v>
      </c>
      <c r="T119" s="1">
        <f t="shared" ref="T119:V119" si="53">AVERAGE(T97:T105)</f>
        <v>0.10116516815009363</v>
      </c>
      <c r="U119" s="1">
        <f t="shared" si="53"/>
        <v>0.10418970822271303</v>
      </c>
      <c r="V119" s="1">
        <f t="shared" si="53"/>
        <v>0.10624637731678649</v>
      </c>
      <c r="X119" t="s">
        <v>107</v>
      </c>
      <c r="AA119" s="28" t="s">
        <v>52</v>
      </c>
      <c r="AD119" s="44">
        <f>S119</f>
        <v>0.10034144886882673</v>
      </c>
      <c r="AE119" s="45" t="s">
        <v>52</v>
      </c>
      <c r="AF119" s="44">
        <f>T119</f>
        <v>0.10116516815009363</v>
      </c>
      <c r="AG119" s="45" t="s">
        <v>52</v>
      </c>
      <c r="AH119" s="44">
        <f>U119</f>
        <v>0.10418970822271303</v>
      </c>
      <c r="AI119" s="45" t="s">
        <v>52</v>
      </c>
      <c r="AJ119" s="44">
        <f t="shared" si="51"/>
        <v>0.10624637731678649</v>
      </c>
      <c r="AK119" s="27" t="s">
        <v>51</v>
      </c>
    </row>
    <row r="120" spans="1:38" x14ac:dyDescent="0.25">
      <c r="A120">
        <f t="shared" si="43"/>
        <v>6000</v>
      </c>
      <c r="B120">
        <f t="shared" si="44"/>
        <v>6250</v>
      </c>
      <c r="C120">
        <f t="shared" si="45"/>
        <v>6125</v>
      </c>
      <c r="D120" s="1">
        <f t="shared" si="46"/>
        <v>0</v>
      </c>
      <c r="E120" s="1">
        <f t="shared" si="47"/>
        <v>0</v>
      </c>
      <c r="F120" s="1">
        <f t="shared" si="48"/>
        <v>0</v>
      </c>
      <c r="G120" s="1">
        <f t="shared" si="49"/>
        <v>0</v>
      </c>
      <c r="S120" s="1">
        <f>AVERAGE(S100:S105)</f>
        <v>8.2933080317685745E-2</v>
      </c>
      <c r="T120" s="1">
        <f t="shared" ref="T120:V120" si="54">AVERAGE(T100:T105)</f>
        <v>8.3992716964788036E-2</v>
      </c>
      <c r="U120" s="1">
        <f t="shared" si="54"/>
        <v>8.7878178313432323E-2</v>
      </c>
      <c r="V120" s="1">
        <f t="shared" si="54"/>
        <v>9.0506244141543069E-2</v>
      </c>
      <c r="X120" t="s">
        <v>104</v>
      </c>
      <c r="AA120" s="28" t="s">
        <v>52</v>
      </c>
      <c r="AD120" s="44">
        <f>S120</f>
        <v>8.2933080317685745E-2</v>
      </c>
      <c r="AE120" s="45" t="s">
        <v>52</v>
      </c>
      <c r="AF120" s="44">
        <f>T120</f>
        <v>8.3992716964788036E-2</v>
      </c>
      <c r="AG120" s="45" t="s">
        <v>52</v>
      </c>
      <c r="AH120" s="44">
        <f>U120</f>
        <v>8.7878178313432323E-2</v>
      </c>
      <c r="AI120" s="45" t="s">
        <v>52</v>
      </c>
      <c r="AJ120" s="44">
        <f t="shared" si="51"/>
        <v>9.0506244141543069E-2</v>
      </c>
      <c r="AK120" s="27" t="s">
        <v>51</v>
      </c>
    </row>
    <row r="121" spans="1:38" x14ac:dyDescent="0.25">
      <c r="S121" s="1">
        <f>AVERAGE(S102:S105)</f>
        <v>7.1502000827137577E-2</v>
      </c>
      <c r="T121" s="1">
        <f t="shared" ref="T121:V121" si="55">AVERAGE(T102:T105)</f>
        <v>7.2751625152142049E-2</v>
      </c>
      <c r="U121" s="1">
        <f t="shared" si="55"/>
        <v>7.7182544949664061E-2</v>
      </c>
      <c r="V121" s="1">
        <f t="shared" si="55"/>
        <v>8.0068137538689188E-2</v>
      </c>
      <c r="X121" t="s">
        <v>108</v>
      </c>
      <c r="AA121" s="28" t="s">
        <v>52</v>
      </c>
      <c r="AD121" s="44">
        <f>S121</f>
        <v>7.1502000827137577E-2</v>
      </c>
      <c r="AE121" s="45" t="s">
        <v>52</v>
      </c>
      <c r="AF121" s="44">
        <f>T121</f>
        <v>7.2751625152142049E-2</v>
      </c>
      <c r="AG121" s="45" t="s">
        <v>52</v>
      </c>
      <c r="AH121" s="44">
        <f>U121</f>
        <v>7.7182544949664061E-2</v>
      </c>
      <c r="AI121" s="45" t="s">
        <v>52</v>
      </c>
      <c r="AJ121" s="44">
        <f t="shared" si="51"/>
        <v>8.0068137538689188E-2</v>
      </c>
      <c r="AK121" s="27" t="s">
        <v>51</v>
      </c>
    </row>
  </sheetData>
  <hyperlinks>
    <hyperlink ref="AK19" r:id="rId1" xr:uid="{00000000-0004-0000-0400-000000000000}"/>
    <hyperlink ref="AK20" r:id="rId2" xr:uid="{00000000-0004-0000-0400-000001000000}"/>
    <hyperlink ref="AK39:AK44" r:id="rId3" display="\\" xr:uid="{00000000-0004-0000-0400-000002000000}"/>
    <hyperlink ref="AK45" r:id="rId4" xr:uid="{00000000-0004-0000-0400-000003000000}"/>
    <hyperlink ref="AK46" r:id="rId5" xr:uid="{00000000-0004-0000-0400-000004000000}"/>
    <hyperlink ref="AK47" r:id="rId6" xr:uid="{00000000-0004-0000-0400-000005000000}"/>
    <hyperlink ref="AK48" r:id="rId7" xr:uid="{00000000-0004-0000-0400-000006000000}"/>
    <hyperlink ref="AK49" r:id="rId8" xr:uid="{00000000-0004-0000-0400-000007000000}"/>
    <hyperlink ref="AK50" r:id="rId9" xr:uid="{00000000-0004-0000-0400-000008000000}"/>
    <hyperlink ref="AK51" r:id="rId10" xr:uid="{00000000-0004-0000-0400-000009000000}"/>
    <hyperlink ref="AK52" r:id="rId11" xr:uid="{00000000-0004-0000-0400-00000A000000}"/>
    <hyperlink ref="AK53" r:id="rId12" xr:uid="{00000000-0004-0000-0400-00000B000000}"/>
    <hyperlink ref="AK37" r:id="rId13" xr:uid="{00000000-0004-0000-0400-00000C000000}"/>
    <hyperlink ref="AK35" r:id="rId14" xr:uid="{00000000-0004-0000-0400-00000D000000}"/>
    <hyperlink ref="AK34" r:id="rId15" xr:uid="{00000000-0004-0000-0400-00000E000000}"/>
    <hyperlink ref="AK33" r:id="rId16" xr:uid="{00000000-0004-0000-0400-00000F000000}"/>
    <hyperlink ref="AK32" r:id="rId17" xr:uid="{00000000-0004-0000-0400-000010000000}"/>
    <hyperlink ref="AK31" r:id="rId18" xr:uid="{00000000-0004-0000-0400-000011000000}"/>
    <hyperlink ref="AK30" r:id="rId19" xr:uid="{00000000-0004-0000-0400-000012000000}"/>
    <hyperlink ref="AK29" r:id="rId20" xr:uid="{00000000-0004-0000-0400-000013000000}"/>
    <hyperlink ref="AK28" r:id="rId21" xr:uid="{00000000-0004-0000-0400-000014000000}"/>
    <hyperlink ref="AK27" r:id="rId22" xr:uid="{00000000-0004-0000-0400-000015000000}"/>
    <hyperlink ref="AK21:AK26" r:id="rId23" display="\\" xr:uid="{00000000-0004-0000-0400-000016000000}"/>
    <hyperlink ref="AK38" r:id="rId24" xr:uid="{00000000-0004-0000-0400-000017000000}"/>
    <hyperlink ref="AK68:AK73" r:id="rId25" display="\\" xr:uid="{00000000-0004-0000-0400-000018000000}"/>
    <hyperlink ref="AK74" r:id="rId26" xr:uid="{00000000-0004-0000-0400-000019000000}"/>
    <hyperlink ref="AK75" r:id="rId27" xr:uid="{00000000-0004-0000-0400-00001A000000}"/>
    <hyperlink ref="AK76" r:id="rId28" xr:uid="{00000000-0004-0000-0400-00001B000000}"/>
    <hyperlink ref="AK77" r:id="rId29" xr:uid="{00000000-0004-0000-0400-00001C000000}"/>
    <hyperlink ref="AK78" r:id="rId30" xr:uid="{00000000-0004-0000-0400-00001D000000}"/>
    <hyperlink ref="AK67" r:id="rId31" xr:uid="{00000000-0004-0000-0400-00001E000000}"/>
    <hyperlink ref="AK79" r:id="rId32" xr:uid="{00000000-0004-0000-0400-00001F000000}"/>
    <hyperlink ref="AK80" r:id="rId33" xr:uid="{00000000-0004-0000-0400-000020000000}"/>
    <hyperlink ref="AK81" r:id="rId34" xr:uid="{00000000-0004-0000-0400-000021000000}"/>
    <hyperlink ref="AK82" r:id="rId35" xr:uid="{00000000-0004-0000-0400-000022000000}"/>
    <hyperlink ref="AK83" r:id="rId36" xr:uid="{00000000-0004-0000-0400-000023000000}"/>
    <hyperlink ref="AK84" r:id="rId37" xr:uid="{00000000-0004-0000-0400-000024000000}"/>
    <hyperlink ref="AK85" r:id="rId38" xr:uid="{00000000-0004-0000-0400-000025000000}"/>
    <hyperlink ref="AK86" r:id="rId39" xr:uid="{00000000-0004-0000-0400-000026000000}"/>
    <hyperlink ref="AK87" r:id="rId40" xr:uid="{00000000-0004-0000-0400-000027000000}"/>
    <hyperlink ref="AK88" r:id="rId41" xr:uid="{00000000-0004-0000-0400-000028000000}"/>
    <hyperlink ref="AK89" r:id="rId42" xr:uid="{00000000-0004-0000-0400-000029000000}"/>
    <hyperlink ref="AK90" r:id="rId43" xr:uid="{00000000-0004-0000-0400-00002A000000}"/>
    <hyperlink ref="AK66" r:id="rId44" xr:uid="{00000000-0004-0000-0400-00002B000000}"/>
    <hyperlink ref="AK96:AK101" r:id="rId45" display="\\" xr:uid="{00000000-0004-0000-0400-00002C000000}"/>
    <hyperlink ref="AK102" r:id="rId46" xr:uid="{00000000-0004-0000-0400-00002D000000}"/>
    <hyperlink ref="AK103" r:id="rId47" xr:uid="{00000000-0004-0000-0400-00002E000000}"/>
    <hyperlink ref="AK104" r:id="rId48" xr:uid="{00000000-0004-0000-0400-00002F000000}"/>
    <hyperlink ref="AK105" r:id="rId49" xr:uid="{00000000-0004-0000-0400-000030000000}"/>
    <hyperlink ref="AK106" r:id="rId50" xr:uid="{00000000-0004-0000-0400-000031000000}"/>
    <hyperlink ref="AK95" r:id="rId51" xr:uid="{00000000-0004-0000-0400-000032000000}"/>
    <hyperlink ref="AK107" r:id="rId52" xr:uid="{00000000-0004-0000-0400-000033000000}"/>
    <hyperlink ref="AK108" r:id="rId53" xr:uid="{00000000-0004-0000-0400-000034000000}"/>
    <hyperlink ref="AK109" r:id="rId54" xr:uid="{00000000-0004-0000-0400-000035000000}"/>
    <hyperlink ref="AK110" r:id="rId55" xr:uid="{00000000-0004-0000-0400-000036000000}"/>
    <hyperlink ref="AK111" r:id="rId56" xr:uid="{00000000-0004-0000-0400-000037000000}"/>
    <hyperlink ref="AK112" r:id="rId57" xr:uid="{00000000-0004-0000-0400-000038000000}"/>
    <hyperlink ref="AK113" r:id="rId58" xr:uid="{00000000-0004-0000-0400-000039000000}"/>
    <hyperlink ref="AK114" r:id="rId59" xr:uid="{00000000-0004-0000-0400-00003A000000}"/>
    <hyperlink ref="AK115" r:id="rId60" xr:uid="{00000000-0004-0000-0400-00003B000000}"/>
    <hyperlink ref="AK116" r:id="rId61" xr:uid="{00000000-0004-0000-0400-00003C000000}"/>
    <hyperlink ref="AK117" r:id="rId62" xr:uid="{00000000-0004-0000-0400-00003D000000}"/>
    <hyperlink ref="AK118" r:id="rId63" xr:uid="{00000000-0004-0000-0400-00003E000000}"/>
    <hyperlink ref="AK94" r:id="rId64" xr:uid="{00000000-0004-0000-0400-00003F000000}"/>
    <hyperlink ref="AK119" r:id="rId65" xr:uid="{00000000-0004-0000-0400-000040000000}"/>
    <hyperlink ref="AK120" r:id="rId66" xr:uid="{00000000-0004-0000-0400-000041000000}"/>
    <hyperlink ref="AK121" r:id="rId67" xr:uid="{00000000-0004-0000-0400-000042000000}"/>
  </hyperlinks>
  <pageMargins left="0.7" right="0.7" top="0.78740157499999996" bottom="0.78740157499999996" header="0.3" footer="0.3"/>
  <pageSetup paperSize="9" orientation="portrait" r:id="rId68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16"/>
  <sheetViews>
    <sheetView workbookViewId="0">
      <selection activeCell="M8" sqref="M8"/>
    </sheetView>
  </sheetViews>
  <sheetFormatPr baseColWidth="10" defaultRowHeight="13.5" x14ac:dyDescent="0.25"/>
  <cols>
    <col min="1" max="1" width="13.33203125" bestFit="1" customWidth="1"/>
    <col min="6" max="6" width="2.5" bestFit="1" customWidth="1"/>
    <col min="7" max="7" width="5.6640625" bestFit="1" customWidth="1"/>
    <col min="8" max="8" width="2.5" bestFit="1" customWidth="1"/>
    <col min="9" max="9" width="5.6640625" bestFit="1" customWidth="1"/>
    <col min="10" max="10" width="2.5" bestFit="1" customWidth="1"/>
    <col min="11" max="11" width="5.6640625" bestFit="1" customWidth="1"/>
    <col min="12" max="12" width="2.5" bestFit="1" customWidth="1"/>
    <col min="13" max="13" width="5.6640625" bestFit="1" customWidth="1"/>
    <col min="14" max="14" width="2.5" bestFit="1" customWidth="1"/>
    <col min="15" max="15" width="6.33203125" bestFit="1" customWidth="1"/>
    <col min="16" max="16" width="2.83203125" bestFit="1" customWidth="1"/>
  </cols>
  <sheetData>
    <row r="1" spans="1:16" x14ac:dyDescent="0.25">
      <c r="A1" t="s">
        <v>54</v>
      </c>
    </row>
    <row r="2" spans="1:16" x14ac:dyDescent="0.25">
      <c r="A2" t="str">
        <f>'Sze1'!I32</f>
        <v>250--2,500m</v>
      </c>
      <c r="F2" t="str">
        <f>'Sze1'!N32</f>
        <v>&amp;</v>
      </c>
      <c r="G2" s="44">
        <f>'Sze1'!O32</f>
        <v>2.6111111111111109E-2</v>
      </c>
      <c r="H2" s="44" t="str">
        <f>'Sze1'!P32</f>
        <v>&amp;</v>
      </c>
      <c r="I2" s="44">
        <f>'Sze1'!Q32</f>
        <v>4.2761131240187954E-2</v>
      </c>
      <c r="J2" s="44" t="str">
        <f>'Sze1'!R32</f>
        <v>&amp;</v>
      </c>
      <c r="K2" s="44">
        <f>'Sze1'!S32</f>
        <v>5.7473118279569899E-2</v>
      </c>
      <c r="L2" s="44" t="str">
        <f>'Sze1'!T32</f>
        <v>&amp;</v>
      </c>
      <c r="M2" s="44">
        <f>'Sze1'!U32</f>
        <v>6.3909180079801051E-2</v>
      </c>
      <c r="O2" s="44"/>
      <c r="P2" t="str">
        <f>'Sze1'!V32</f>
        <v>\\</v>
      </c>
    </row>
    <row r="3" spans="1:16" x14ac:dyDescent="0.25">
      <c r="A3" t="str">
        <f>'Sze1'!I33</f>
        <v>1,000--2,500m</v>
      </c>
      <c r="F3" t="str">
        <f>'Sze1'!N33</f>
        <v>&amp;</v>
      </c>
      <c r="G3" s="44">
        <f>'Sze1'!O33</f>
        <v>2.1944444444444444E-2</v>
      </c>
      <c r="H3" s="44" t="str">
        <f>'Sze1'!P33</f>
        <v>&amp;</v>
      </c>
      <c r="I3" s="44">
        <f>'Sze1'!Q33</f>
        <v>3.2478130648554281E-2</v>
      </c>
      <c r="J3" s="44" t="str">
        <f>'Sze1'!R33</f>
        <v>&amp;</v>
      </c>
      <c r="K3" s="44">
        <f>'Sze1'!S33</f>
        <v>4.178571428571428E-2</v>
      </c>
      <c r="L3" s="44" t="str">
        <f>'Sze1'!T33</f>
        <v>&amp;</v>
      </c>
      <c r="M3" s="44">
        <f>'Sze1'!U33</f>
        <v>4.5568237549875663E-2</v>
      </c>
      <c r="O3" s="44"/>
      <c r="P3" t="str">
        <f>'Sze1'!V33</f>
        <v>\\</v>
      </c>
    </row>
    <row r="4" spans="1:16" x14ac:dyDescent="0.25">
      <c r="A4" t="str">
        <f>'Sze1'!I34</f>
        <v>1,500--2,500m</v>
      </c>
      <c r="F4" t="str">
        <f>'Sze1'!N34</f>
        <v>&amp;</v>
      </c>
      <c r="G4" s="44">
        <f>'Sze1'!O34</f>
        <v>1.9166666666666665E-2</v>
      </c>
      <c r="H4" s="44" t="str">
        <f>'Sze1'!P34</f>
        <v>&amp;</v>
      </c>
      <c r="I4" s="44">
        <f>'Sze1'!Q34</f>
        <v>2.5486878389132567E-2</v>
      </c>
      <c r="J4" s="44" t="str">
        <f>'Sze1'!R34</f>
        <v>&amp;</v>
      </c>
      <c r="K4" s="44">
        <f>'Sze1'!S34</f>
        <v>3.1071428571428573E-2</v>
      </c>
      <c r="L4" s="44" t="str">
        <f>'Sze1'!T34</f>
        <v>&amp;</v>
      </c>
      <c r="M4" s="44">
        <f>'Sze1'!U34</f>
        <v>3.3340942529925394E-2</v>
      </c>
      <c r="O4" s="44"/>
      <c r="P4" t="str">
        <f>'Sze1'!V34</f>
        <v>\\</v>
      </c>
    </row>
    <row r="5" spans="1:16" x14ac:dyDescent="0.25">
      <c r="A5" t="s">
        <v>54</v>
      </c>
      <c r="O5" s="44"/>
    </row>
    <row r="6" spans="1:16" x14ac:dyDescent="0.25">
      <c r="A6" t="str">
        <f>'Sze2'!I32</f>
        <v>250--2,500m</v>
      </c>
      <c r="F6" t="str">
        <f>'Sze2'!N32</f>
        <v>&amp;</v>
      </c>
      <c r="G6" s="44">
        <f>'Sze2'!O32</f>
        <v>2.6111111111111109E-2</v>
      </c>
      <c r="H6" s="44" t="str">
        <f>'Sze2'!P32</f>
        <v>&amp;</v>
      </c>
      <c r="I6" s="44">
        <f>'Sze2'!Q32</f>
        <v>4.2332987865440264E-2</v>
      </c>
      <c r="J6" s="44" t="str">
        <f>'Sze2'!R32</f>
        <v>&amp;</v>
      </c>
      <c r="K6" s="44">
        <f>'Sze2'!S32</f>
        <v>5.6666666666666657E-2</v>
      </c>
      <c r="L6" s="44" t="str">
        <f>'Sze2'!T32</f>
        <v>&amp;</v>
      </c>
      <c r="M6" s="44">
        <f>'Sze2'!U32</f>
        <v>5.6666666666666657E-2</v>
      </c>
      <c r="N6" s="44"/>
      <c r="O6" s="44"/>
      <c r="P6" t="str">
        <f>'Sze2'!V32</f>
        <v>\\</v>
      </c>
    </row>
    <row r="7" spans="1:16" x14ac:dyDescent="0.25">
      <c r="A7" t="str">
        <f>'Sze2'!I33</f>
        <v>1,000--2,500m</v>
      </c>
      <c r="F7" t="str">
        <f>'Sze2'!N33</f>
        <v>&amp;</v>
      </c>
      <c r="G7" s="44">
        <f>'Sze2'!O33</f>
        <v>2.1944444444444444E-2</v>
      </c>
      <c r="H7" s="44" t="str">
        <f>'Sze2'!P33</f>
        <v>&amp;</v>
      </c>
      <c r="I7" s="44">
        <f>'Sze2'!Q33</f>
        <v>3.2478130648554281E-2</v>
      </c>
      <c r="J7" s="44" t="str">
        <f>'Sze2'!R33</f>
        <v>&amp;</v>
      </c>
      <c r="K7" s="44">
        <f>'Sze2'!S33</f>
        <v>4.178571428571428E-2</v>
      </c>
      <c r="L7" s="44" t="str">
        <f>'Sze2'!T33</f>
        <v>&amp;</v>
      </c>
      <c r="M7" s="44">
        <f>'Sze2'!U33</f>
        <v>4.178571428571428E-2</v>
      </c>
      <c r="N7" s="44"/>
      <c r="O7" s="44"/>
      <c r="P7" t="str">
        <f>'Sze2'!V33</f>
        <v>\\</v>
      </c>
    </row>
    <row r="8" spans="1:16" x14ac:dyDescent="0.25">
      <c r="A8" t="str">
        <f>'Sze2'!I34</f>
        <v>1,500--2,500m</v>
      </c>
      <c r="F8" t="str">
        <f>'Sze2'!N34</f>
        <v>&amp;</v>
      </c>
      <c r="G8" s="44">
        <f>'Sze2'!O34</f>
        <v>1.9166666666666665E-2</v>
      </c>
      <c r="H8" s="44" t="str">
        <f>'Sze2'!P34</f>
        <v>&amp;</v>
      </c>
      <c r="I8" s="44">
        <f>'Sze2'!Q34</f>
        <v>2.5486878389132567E-2</v>
      </c>
      <c r="J8" s="44" t="str">
        <f>'Sze2'!R34</f>
        <v>&amp;</v>
      </c>
      <c r="K8" s="44">
        <f>'Sze2'!S34</f>
        <v>3.1071428571428573E-2</v>
      </c>
      <c r="L8" s="44" t="str">
        <f>'Sze2'!T34</f>
        <v>&amp;</v>
      </c>
      <c r="M8" s="44">
        <f>'Sze2'!U34</f>
        <v>3.1071428571428573E-2</v>
      </c>
      <c r="N8" s="44"/>
      <c r="O8" s="44"/>
      <c r="P8" t="str">
        <f>'Sze2'!V34</f>
        <v>\\</v>
      </c>
    </row>
    <row r="9" spans="1:16" x14ac:dyDescent="0.25">
      <c r="A9" t="s">
        <v>54</v>
      </c>
      <c r="G9" s="44"/>
      <c r="H9" s="44"/>
      <c r="I9" s="44"/>
      <c r="J9" s="44"/>
      <c r="K9" s="44"/>
      <c r="L9" s="44"/>
      <c r="M9" s="44"/>
      <c r="N9" s="44"/>
      <c r="O9" s="44"/>
    </row>
    <row r="10" spans="1:16" x14ac:dyDescent="0.25">
      <c r="A10" t="str">
        <f>'Sze3'!X119</f>
        <v>250--2,500m</v>
      </c>
      <c r="F10" t="s">
        <v>52</v>
      </c>
      <c r="G10" s="44">
        <f>'Sze3'!AD119</f>
        <v>0.10034144886882673</v>
      </c>
      <c r="H10" s="44" t="str">
        <f>'Sze3'!AE119</f>
        <v>&amp;</v>
      </c>
      <c r="I10" s="44">
        <f>'Sze3'!AF119</f>
        <v>0.1209968582909387</v>
      </c>
      <c r="J10" s="44" t="str">
        <f>'Sze3'!AG119</f>
        <v>&amp;</v>
      </c>
      <c r="K10" s="44">
        <f>'Sze3'!AH119</f>
        <v>0.13404815892693842</v>
      </c>
      <c r="L10" s="44" t="str">
        <f>'Sze3'!AI119</f>
        <v>&amp;</v>
      </c>
      <c r="M10" s="44">
        <f>'Sze3'!AJ119</f>
        <v>0.15105623647171609</v>
      </c>
      <c r="N10" s="44"/>
      <c r="O10" s="44"/>
      <c r="P10" s="27" t="s">
        <v>51</v>
      </c>
    </row>
    <row r="11" spans="1:16" x14ac:dyDescent="0.25">
      <c r="A11" t="str">
        <f>'Sze3'!X120</f>
        <v>1,000--2,500m</v>
      </c>
      <c r="F11" t="s">
        <v>52</v>
      </c>
      <c r="G11" s="44">
        <f>'Sze3'!AD120</f>
        <v>8.2933080317685745E-2</v>
      </c>
      <c r="H11" s="44" t="str">
        <f>'Sze3'!AE120</f>
        <v>&amp;</v>
      </c>
      <c r="I11" s="44">
        <f>'Sze3'!AF120</f>
        <v>0.10382440710563308</v>
      </c>
      <c r="J11" s="44" t="str">
        <f>'Sze3'!AG120</f>
        <v>&amp;</v>
      </c>
      <c r="K11" s="44">
        <f>'Sze3'!AH120</f>
        <v>0.11773662901765768</v>
      </c>
      <c r="L11" s="44" t="str">
        <f>'Sze3'!AI120</f>
        <v>&amp;</v>
      </c>
      <c r="M11" s="44">
        <f>'Sze3'!AJ120</f>
        <v>0.13531610329647262</v>
      </c>
      <c r="N11" s="44"/>
      <c r="O11" s="44"/>
      <c r="P11" s="27" t="s">
        <v>51</v>
      </c>
    </row>
    <row r="12" spans="1:16" x14ac:dyDescent="0.25">
      <c r="A12" t="str">
        <f>'Sze3'!X121</f>
        <v>1,500--2,500m</v>
      </c>
      <c r="F12" t="s">
        <v>52</v>
      </c>
      <c r="G12" s="44">
        <f>'Sze3'!AD121</f>
        <v>7.1502000827137577E-2</v>
      </c>
      <c r="H12" s="44" t="str">
        <f>'Sze3'!AE121</f>
        <v>&amp;</v>
      </c>
      <c r="I12" s="44">
        <f>'Sze3'!AF121</f>
        <v>9.258331529298712E-2</v>
      </c>
      <c r="J12" s="44" t="str">
        <f>'Sze3'!AG121</f>
        <v>&amp;</v>
      </c>
      <c r="K12" s="44">
        <f>'Sze3'!AH121</f>
        <v>0.10704099565388941</v>
      </c>
      <c r="L12" s="44" t="str">
        <f>'Sze3'!AI121</f>
        <v>&amp;</v>
      </c>
      <c r="M12" s="44">
        <f>'Sze3'!AJ121</f>
        <v>0.12487799669361875</v>
      </c>
      <c r="N12" s="44"/>
      <c r="O12" s="44"/>
      <c r="P12" s="27" t="s">
        <v>51</v>
      </c>
    </row>
    <row r="13" spans="1:16" x14ac:dyDescent="0.25">
      <c r="A13" t="s">
        <v>54</v>
      </c>
    </row>
    <row r="14" spans="1:16" x14ac:dyDescent="0.25">
      <c r="A14" t="str">
        <f>'Sze4'!X119</f>
        <v>250--2,500m</v>
      </c>
      <c r="F14" t="s">
        <v>52</v>
      </c>
      <c r="G14" s="44">
        <f>'Sze4'!AD119</f>
        <v>0.10034144886882673</v>
      </c>
      <c r="H14" s="44" t="str">
        <f>'Sze4'!AE119</f>
        <v>&amp;</v>
      </c>
      <c r="I14" s="44">
        <f>'Sze4'!AF119</f>
        <v>0.10116516815009363</v>
      </c>
      <c r="J14" s="44" t="str">
        <f>'Sze4'!AG119</f>
        <v>&amp;</v>
      </c>
      <c r="K14" s="44">
        <f>'Sze4'!AH119</f>
        <v>0.10418970822271303</v>
      </c>
      <c r="L14" s="44" t="str">
        <f>'Sze4'!AI119</f>
        <v>&amp;</v>
      </c>
      <c r="M14" s="44">
        <f>'Sze4'!AJ119</f>
        <v>0.10624637731678649</v>
      </c>
      <c r="N14" s="44"/>
      <c r="O14" s="44"/>
      <c r="P14" s="27" t="s">
        <v>51</v>
      </c>
    </row>
    <row r="15" spans="1:16" x14ac:dyDescent="0.25">
      <c r="A15" t="str">
        <f>'Sze4'!X120</f>
        <v>1,000--2,500m</v>
      </c>
      <c r="F15" t="s">
        <v>52</v>
      </c>
      <c r="G15" s="44">
        <f>'Sze4'!AD120</f>
        <v>8.2933080317685745E-2</v>
      </c>
      <c r="H15" s="44" t="str">
        <f>'Sze4'!AE120</f>
        <v>&amp;</v>
      </c>
      <c r="I15" s="44">
        <f>'Sze4'!AF120</f>
        <v>8.3992716964788036E-2</v>
      </c>
      <c r="J15" s="44" t="str">
        <f>'Sze4'!AG120</f>
        <v>&amp;</v>
      </c>
      <c r="K15" s="44">
        <f>'Sze4'!AH120</f>
        <v>8.7878178313432323E-2</v>
      </c>
      <c r="L15" s="44" t="str">
        <f>'Sze4'!AI120</f>
        <v>&amp;</v>
      </c>
      <c r="M15" s="44">
        <f>'Sze4'!AJ120</f>
        <v>9.0506244141543069E-2</v>
      </c>
      <c r="N15" s="44"/>
      <c r="O15" s="44"/>
      <c r="P15" s="27" t="s">
        <v>51</v>
      </c>
    </row>
    <row r="16" spans="1:16" x14ac:dyDescent="0.25">
      <c r="A16" t="str">
        <f>'Sze4'!X121</f>
        <v>1,500--2,500m</v>
      </c>
      <c r="F16" t="s">
        <v>52</v>
      </c>
      <c r="G16" s="44">
        <f>'Sze4'!AD121</f>
        <v>7.1502000827137577E-2</v>
      </c>
      <c r="H16" s="44" t="str">
        <f>'Sze4'!AE121</f>
        <v>&amp;</v>
      </c>
      <c r="I16" s="44">
        <f>'Sze4'!AF121</f>
        <v>7.2751625152142049E-2</v>
      </c>
      <c r="J16" s="44" t="str">
        <f>'Sze4'!AG121</f>
        <v>&amp;</v>
      </c>
      <c r="K16" s="44">
        <f>'Sze4'!AH121</f>
        <v>7.7182544949664061E-2</v>
      </c>
      <c r="L16" s="44" t="str">
        <f>'Sze4'!AI121</f>
        <v>&amp;</v>
      </c>
      <c r="M16" s="44">
        <f>'Sze4'!AJ121</f>
        <v>8.0068137538689188E-2</v>
      </c>
      <c r="N16" s="44"/>
      <c r="O16" s="44"/>
      <c r="P16" s="27" t="s">
        <v>51</v>
      </c>
    </row>
  </sheetData>
  <hyperlinks>
    <hyperlink ref="P10" r:id="rId1" xr:uid="{00000000-0004-0000-0500-000000000000}"/>
    <hyperlink ref="P11:P12" r:id="rId2" display="\\" xr:uid="{00000000-0004-0000-0500-000001000000}"/>
    <hyperlink ref="P14" r:id="rId3" xr:uid="{00000000-0004-0000-0500-000002000000}"/>
    <hyperlink ref="P15:P16" r:id="rId4" display="\\" xr:uid="{00000000-0004-0000-0500-000003000000}"/>
  </hyperlinks>
  <pageMargins left="0.7" right="0.7" top="0.78740157499999996" bottom="0.78740157499999996" header="0.3" footer="0.3"/>
  <pageSetup paperSize="9" orientation="portrait" r:id="rId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5"/>
  <sheetViews>
    <sheetView workbookViewId="0">
      <selection activeCell="B16" sqref="B16"/>
    </sheetView>
  </sheetViews>
  <sheetFormatPr baseColWidth="10" defaultRowHeight="13.5" x14ac:dyDescent="0.25"/>
  <cols>
    <col min="2" max="2" width="38.6640625" bestFit="1" customWidth="1"/>
  </cols>
  <sheetData>
    <row r="1" spans="1:3" x14ac:dyDescent="0.25">
      <c r="A1" t="s">
        <v>22</v>
      </c>
    </row>
    <row r="2" spans="1:3" x14ac:dyDescent="0.25">
      <c r="A2" t="s">
        <v>35</v>
      </c>
      <c r="B2" t="s">
        <v>24</v>
      </c>
      <c r="C2" t="s">
        <v>27</v>
      </c>
    </row>
    <row r="3" spans="1:3" x14ac:dyDescent="0.25">
      <c r="A3" t="s">
        <v>36</v>
      </c>
      <c r="B3" t="s">
        <v>23</v>
      </c>
      <c r="C3" t="s">
        <v>28</v>
      </c>
    </row>
    <row r="4" spans="1:3" x14ac:dyDescent="0.25">
      <c r="A4" t="s">
        <v>37</v>
      </c>
      <c r="B4" t="s">
        <v>25</v>
      </c>
      <c r="C4" t="s">
        <v>27</v>
      </c>
    </row>
    <row r="5" spans="1:3" x14ac:dyDescent="0.25">
      <c r="A5" t="s">
        <v>38</v>
      </c>
      <c r="B5" t="s">
        <v>26</v>
      </c>
      <c r="C5" t="s">
        <v>28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Q151"/>
  <sheetViews>
    <sheetView topLeftCell="A55" zoomScale="115" zoomScaleNormal="115" workbookViewId="0">
      <selection activeCell="J97" sqref="J97"/>
    </sheetView>
  </sheetViews>
  <sheetFormatPr baseColWidth="10" defaultRowHeight="13.5" x14ac:dyDescent="0.25"/>
  <cols>
    <col min="1" max="1" width="6.83203125" bestFit="1" customWidth="1"/>
    <col min="2" max="2" width="9.5" bestFit="1" customWidth="1"/>
    <col min="3" max="3" width="16.33203125" customWidth="1"/>
    <col min="4" max="4" width="12" hidden="1" customWidth="1"/>
    <col min="5" max="5" width="12" customWidth="1"/>
    <col min="13" max="14" width="0" hidden="1" customWidth="1"/>
  </cols>
  <sheetData>
    <row r="1" spans="1:8" x14ac:dyDescent="0.25">
      <c r="C1" t="s">
        <v>5</v>
      </c>
      <c r="D1" t="s">
        <v>14</v>
      </c>
      <c r="E1" t="s">
        <v>14</v>
      </c>
      <c r="F1" t="s">
        <v>6</v>
      </c>
      <c r="G1" t="s">
        <v>7</v>
      </c>
      <c r="H1" t="s">
        <v>8</v>
      </c>
    </row>
    <row r="2" spans="1:8" x14ac:dyDescent="0.25">
      <c r="C2" t="s">
        <v>9</v>
      </c>
      <c r="D2" s="3">
        <f>1-D3/50</f>
        <v>0.24</v>
      </c>
      <c r="E2" s="3">
        <f>1-E3/50</f>
        <v>-8.0000000000000071E-2</v>
      </c>
      <c r="F2" s="3">
        <f>1-F3/100</f>
        <v>7.999999999999996E-2</v>
      </c>
      <c r="G2" s="3">
        <f>1-G3/150</f>
        <v>6.6666666666667096E-3</v>
      </c>
      <c r="H2" s="3">
        <f>1-H3/200</f>
        <v>0.125</v>
      </c>
    </row>
    <row r="3" spans="1:8" x14ac:dyDescent="0.25">
      <c r="C3" t="s">
        <v>3</v>
      </c>
      <c r="D3">
        <v>38</v>
      </c>
      <c r="E3">
        <v>54</v>
      </c>
      <c r="F3" s="7">
        <v>92</v>
      </c>
      <c r="G3" s="7">
        <v>149</v>
      </c>
      <c r="H3" s="7">
        <v>175</v>
      </c>
    </row>
    <row r="4" spans="1:8" x14ac:dyDescent="0.25">
      <c r="C4" t="s">
        <v>4</v>
      </c>
      <c r="D4">
        <v>24</v>
      </c>
      <c r="E4">
        <v>71</v>
      </c>
      <c r="F4" s="7">
        <v>115.7</v>
      </c>
      <c r="G4" s="7">
        <v>138.30000000000001</v>
      </c>
      <c r="H4" s="7">
        <v>172</v>
      </c>
    </row>
    <row r="5" spans="1:8" x14ac:dyDescent="0.25">
      <c r="C5" t="s">
        <v>2</v>
      </c>
      <c r="D5" s="7">
        <f>D3+D4*0.5</f>
        <v>50</v>
      </c>
      <c r="E5" s="7">
        <f>E3+E4*0.5</f>
        <v>89.5</v>
      </c>
      <c r="F5" s="7">
        <f>F3+F4*0.5</f>
        <v>149.85</v>
      </c>
      <c r="G5" s="7">
        <f>G3+G4*0.5</f>
        <v>218.15</v>
      </c>
      <c r="H5" s="7">
        <f>H3+H4*0.5</f>
        <v>261</v>
      </c>
    </row>
    <row r="6" spans="1:8" x14ac:dyDescent="0.25">
      <c r="C6" t="s">
        <v>29</v>
      </c>
      <c r="D6" s="7"/>
      <c r="E6" s="7">
        <v>104.5</v>
      </c>
      <c r="F6" s="7">
        <v>104.8</v>
      </c>
      <c r="G6" s="7">
        <v>106</v>
      </c>
      <c r="H6" s="7">
        <v>106.9</v>
      </c>
    </row>
    <row r="7" spans="1:8" x14ac:dyDescent="0.25">
      <c r="C7" t="s">
        <v>30</v>
      </c>
      <c r="D7" s="7"/>
      <c r="E7" s="7"/>
      <c r="F7" s="7"/>
      <c r="G7" s="7"/>
      <c r="H7" s="7"/>
    </row>
    <row r="8" spans="1:8" x14ac:dyDescent="0.25">
      <c r="C8" t="s">
        <v>31</v>
      </c>
      <c r="D8" s="7"/>
      <c r="E8" s="7"/>
      <c r="F8" s="7"/>
      <c r="G8" s="7"/>
      <c r="H8" s="7"/>
    </row>
    <row r="9" spans="1:8" x14ac:dyDescent="0.25">
      <c r="A9" t="s">
        <v>10</v>
      </c>
      <c r="B9" t="s">
        <v>11</v>
      </c>
      <c r="C9" t="s">
        <v>12</v>
      </c>
    </row>
    <row r="10" spans="1:8" x14ac:dyDescent="0.25">
      <c r="A10">
        <v>0</v>
      </c>
      <c r="B10">
        <v>250</v>
      </c>
      <c r="C10">
        <f>(A10+B10)/2</f>
        <v>125</v>
      </c>
      <c r="D10" s="5">
        <v>0.02</v>
      </c>
      <c r="E10" s="5">
        <v>0.04</v>
      </c>
      <c r="F10" s="1">
        <f>F11*E10/E11</f>
        <v>0.10451612903225806</v>
      </c>
      <c r="G10" s="1">
        <f>F10+G21</f>
        <v>0.18899999999999995</v>
      </c>
      <c r="H10" s="1">
        <f>G10+H21</f>
        <v>0.28899999999999992</v>
      </c>
    </row>
    <row r="11" spans="1:8" x14ac:dyDescent="0.25">
      <c r="A11">
        <f>A10+250</f>
        <v>250</v>
      </c>
      <c r="B11">
        <f>B10+250</f>
        <v>500</v>
      </c>
      <c r="C11">
        <f t="shared" ref="C11:C19" si="0">(A11+B11)/2</f>
        <v>375</v>
      </c>
      <c r="D11" s="1">
        <f t="shared" ref="D11:E18" si="1">D$19+(D$10-D$19)*($B$19-$B11)/($B$19-$B$10)</f>
        <v>1.8333333333333333E-2</v>
      </c>
      <c r="E11" s="1">
        <f t="shared" si="1"/>
        <v>3.7222222222222226E-2</v>
      </c>
      <c r="F11" s="1">
        <f>F12*E11/E12</f>
        <v>9.7258064516129034E-2</v>
      </c>
      <c r="G11" s="1">
        <f t="shared" ref="G11:H18" si="2">G$19+(G$10-G$19)*($B$19-$B11)/($B$19-$B$10)</f>
        <v>0.16966666666666663</v>
      </c>
      <c r="H11" s="1">
        <f t="shared" si="2"/>
        <v>0.25855555555555543</v>
      </c>
    </row>
    <row r="12" spans="1:8" x14ac:dyDescent="0.25">
      <c r="A12">
        <f t="shared" ref="A12:B19" si="3">A11+250</f>
        <v>500</v>
      </c>
      <c r="B12">
        <f t="shared" si="3"/>
        <v>750</v>
      </c>
      <c r="C12">
        <f t="shared" si="0"/>
        <v>625</v>
      </c>
      <c r="D12" s="1">
        <f t="shared" si="1"/>
        <v>1.6666666666666666E-2</v>
      </c>
      <c r="E12" s="1">
        <f t="shared" si="1"/>
        <v>3.4444444444444444E-2</v>
      </c>
      <c r="F12" s="5">
        <v>0.09</v>
      </c>
      <c r="G12" s="1">
        <f t="shared" si="2"/>
        <v>0.15033333333333326</v>
      </c>
      <c r="H12" s="1">
        <f t="shared" si="2"/>
        <v>0.22811111111111104</v>
      </c>
    </row>
    <row r="13" spans="1:8" x14ac:dyDescent="0.25">
      <c r="A13">
        <f t="shared" si="3"/>
        <v>750</v>
      </c>
      <c r="B13">
        <f t="shared" si="3"/>
        <v>1000</v>
      </c>
      <c r="C13">
        <f t="shared" si="0"/>
        <v>875</v>
      </c>
      <c r="D13" s="1">
        <f t="shared" si="1"/>
        <v>1.4999999999999999E-2</v>
      </c>
      <c r="E13" s="1">
        <f t="shared" si="1"/>
        <v>3.1666666666666662E-2</v>
      </c>
      <c r="F13" s="1">
        <f>F$19+(F$12-F$19)*(B$19-B13)/(B$19-B$12)</f>
        <v>7.9285714285714279E-2</v>
      </c>
      <c r="G13" s="1">
        <f t="shared" si="2"/>
        <v>0.13099999999999995</v>
      </c>
      <c r="H13" s="1">
        <f t="shared" si="2"/>
        <v>0.1976666666666666</v>
      </c>
    </row>
    <row r="14" spans="1:8" x14ac:dyDescent="0.25">
      <c r="A14">
        <f t="shared" si="3"/>
        <v>1000</v>
      </c>
      <c r="B14">
        <f t="shared" si="3"/>
        <v>1250</v>
      </c>
      <c r="C14">
        <f t="shared" si="0"/>
        <v>1125</v>
      </c>
      <c r="D14" s="1">
        <f t="shared" si="1"/>
        <v>1.3333333333333332E-2</v>
      </c>
      <c r="E14" s="1">
        <f t="shared" si="1"/>
        <v>2.8888888888888888E-2</v>
      </c>
      <c r="F14" s="1">
        <f>F$19+(F$12-F$19)*(B$19-B14)/(B$19-B$12)</f>
        <v>6.8571428571428561E-2</v>
      </c>
      <c r="G14" s="1">
        <f t="shared" si="2"/>
        <v>0.11166666666666662</v>
      </c>
      <c r="H14" s="1">
        <f t="shared" si="2"/>
        <v>0.16722222222222216</v>
      </c>
    </row>
    <row r="15" spans="1:8" x14ac:dyDescent="0.25">
      <c r="A15">
        <f t="shared" si="3"/>
        <v>1250</v>
      </c>
      <c r="B15">
        <f t="shared" si="3"/>
        <v>1500</v>
      </c>
      <c r="C15">
        <f t="shared" si="0"/>
        <v>1375</v>
      </c>
      <c r="D15" s="1">
        <f t="shared" si="1"/>
        <v>1.1666666666666667E-2</v>
      </c>
      <c r="E15" s="1">
        <f t="shared" si="1"/>
        <v>2.6111111111111113E-2</v>
      </c>
      <c r="F15" s="1">
        <f>F$19+(F$12-F$19)*(B$19-B15)/(B$19-B$12)</f>
        <v>5.7857142857142857E-2</v>
      </c>
      <c r="G15" s="1">
        <f t="shared" si="2"/>
        <v>9.2333333333333309E-2</v>
      </c>
      <c r="H15" s="1">
        <f t="shared" si="2"/>
        <v>0.13677777777777772</v>
      </c>
    </row>
    <row r="16" spans="1:8" x14ac:dyDescent="0.25">
      <c r="A16">
        <f t="shared" si="3"/>
        <v>1500</v>
      </c>
      <c r="B16">
        <f t="shared" si="3"/>
        <v>1750</v>
      </c>
      <c r="C16">
        <f t="shared" si="0"/>
        <v>1625</v>
      </c>
      <c r="D16" s="1">
        <f t="shared" si="1"/>
        <v>0.01</v>
      </c>
      <c r="E16" s="1">
        <f t="shared" si="1"/>
        <v>2.3333333333333331E-2</v>
      </c>
      <c r="F16" s="1">
        <f>F$19+(F$12-F$19)*(B$19-B16)/(B$19-B$12)</f>
        <v>4.7142857142857139E-2</v>
      </c>
      <c r="G16" s="1">
        <f t="shared" si="2"/>
        <v>7.2999999999999982E-2</v>
      </c>
      <c r="H16" s="1">
        <f t="shared" si="2"/>
        <v>0.10633333333333331</v>
      </c>
    </row>
    <row r="17" spans="1:17" x14ac:dyDescent="0.25">
      <c r="A17">
        <f t="shared" si="3"/>
        <v>1750</v>
      </c>
      <c r="B17">
        <f t="shared" si="3"/>
        <v>2000</v>
      </c>
      <c r="C17">
        <f t="shared" si="0"/>
        <v>1875</v>
      </c>
      <c r="D17" s="1">
        <f t="shared" si="1"/>
        <v>8.3333333333333332E-3</v>
      </c>
      <c r="E17" s="1">
        <f t="shared" si="1"/>
        <v>2.0555555555555556E-2</v>
      </c>
      <c r="F17" s="1">
        <f>F$19+(F$12-F$19)*(B$19-B17)/(B$19-B$12)</f>
        <v>3.6428571428571428E-2</v>
      </c>
      <c r="G17" s="1">
        <f t="shared" si="2"/>
        <v>5.3666666666666654E-2</v>
      </c>
      <c r="H17" s="1">
        <f t="shared" si="2"/>
        <v>7.5888888888888867E-2</v>
      </c>
    </row>
    <row r="18" spans="1:17" x14ac:dyDescent="0.25">
      <c r="A18">
        <f t="shared" si="3"/>
        <v>2000</v>
      </c>
      <c r="B18">
        <f t="shared" si="3"/>
        <v>2250</v>
      </c>
      <c r="C18">
        <f t="shared" si="0"/>
        <v>2125</v>
      </c>
      <c r="D18" s="1">
        <f t="shared" si="1"/>
        <v>6.6666666666666671E-3</v>
      </c>
      <c r="E18" s="1">
        <f t="shared" si="1"/>
        <v>1.7777777777777778E-2</v>
      </c>
      <c r="F18" s="1">
        <f>F$19+(F$12-F$19)*($B$19-$B18)/($B$19-$B$12)</f>
        <v>2.5714285714285714E-2</v>
      </c>
      <c r="G18" s="1">
        <f t="shared" si="2"/>
        <v>3.4333333333333327E-2</v>
      </c>
      <c r="H18" s="1">
        <f t="shared" si="2"/>
        <v>4.5444444444444426E-2</v>
      </c>
    </row>
    <row r="19" spans="1:17" x14ac:dyDescent="0.25">
      <c r="A19">
        <f t="shared" si="3"/>
        <v>2250</v>
      </c>
      <c r="B19">
        <f t="shared" si="3"/>
        <v>2500</v>
      </c>
      <c r="C19">
        <f t="shared" si="0"/>
        <v>2375</v>
      </c>
      <c r="D19" s="5">
        <v>5.0000000000000001E-3</v>
      </c>
      <c r="E19" s="5">
        <v>1.4999999999999999E-2</v>
      </c>
      <c r="F19" s="5">
        <v>1.4999999999999999E-2</v>
      </c>
      <c r="G19" s="5">
        <v>1.4999999999999999E-2</v>
      </c>
      <c r="H19" s="5">
        <v>1.4999999999999999E-2</v>
      </c>
    </row>
    <row r="20" spans="1:17" x14ac:dyDescent="0.25">
      <c r="B20" t="s">
        <v>0</v>
      </c>
      <c r="D20" s="5">
        <v>0.01</v>
      </c>
      <c r="E20" s="5">
        <v>0.02</v>
      </c>
      <c r="F20" s="5">
        <v>0.05</v>
      </c>
      <c r="G20" s="6">
        <v>0.09</v>
      </c>
      <c r="H20" s="6">
        <v>0.14000000000000001</v>
      </c>
    </row>
    <row r="21" spans="1:17" x14ac:dyDescent="0.25">
      <c r="B21" t="s">
        <v>1</v>
      </c>
      <c r="D21" s="4">
        <f>D10-F10</f>
        <v>-8.4516129032258053E-2</v>
      </c>
      <c r="E21" s="4">
        <f>E10-F10</f>
        <v>-6.4516129032258063E-2</v>
      </c>
      <c r="F21" s="4">
        <f>F10-F10</f>
        <v>0</v>
      </c>
      <c r="G21" s="4">
        <v>8.4483870967741903E-2</v>
      </c>
      <c r="H21" s="4">
        <v>0.1</v>
      </c>
    </row>
    <row r="22" spans="1:17" x14ac:dyDescent="0.25">
      <c r="D22" s="4">
        <f>AVERAGE(D10:D19)</f>
        <v>1.2500000000000001E-2</v>
      </c>
      <c r="E22" s="4">
        <f>AVERAGE(E10:E19)</f>
        <v>2.7499999999999997E-2</v>
      </c>
      <c r="F22" s="4">
        <f>AVERAGE(F10:F19)</f>
        <v>6.2177419354838712E-2</v>
      </c>
      <c r="G22" s="4">
        <f>AVERAGE(G10:G19)</f>
        <v>0.10199999999999995</v>
      </c>
      <c r="H22" s="4">
        <f>AVERAGE(H10:H19)</f>
        <v>0.15199999999999994</v>
      </c>
    </row>
    <row r="23" spans="1:17" x14ac:dyDescent="0.25">
      <c r="D23" s="1"/>
      <c r="E23" s="1"/>
      <c r="F23" s="1"/>
      <c r="G23" s="1">
        <f>F22+0.04</f>
        <v>0.10217741935483871</v>
      </c>
      <c r="H23" s="1">
        <f>G22+0.05</f>
        <v>0.15199999999999997</v>
      </c>
    </row>
    <row r="24" spans="1:17" x14ac:dyDescent="0.25">
      <c r="A24" t="s">
        <v>15</v>
      </c>
      <c r="D24" s="1"/>
      <c r="F24" s="1"/>
      <c r="G24" s="1"/>
      <c r="H24" s="1"/>
      <c r="J24" t="s">
        <v>15</v>
      </c>
      <c r="M24" s="1"/>
      <c r="O24" s="1"/>
      <c r="P24" s="1"/>
      <c r="Q24" s="1"/>
    </row>
    <row r="25" spans="1:17" x14ac:dyDescent="0.25">
      <c r="C25" t="s">
        <v>5</v>
      </c>
      <c r="D25" t="s">
        <v>14</v>
      </c>
      <c r="E25" t="s">
        <v>14</v>
      </c>
      <c r="F25" t="s">
        <v>6</v>
      </c>
      <c r="G25" t="s">
        <v>7</v>
      </c>
      <c r="H25" t="s">
        <v>8</v>
      </c>
      <c r="L25" t="s">
        <v>5</v>
      </c>
      <c r="M25" t="s">
        <v>14</v>
      </c>
      <c r="N25" t="s">
        <v>14</v>
      </c>
      <c r="O25" t="s">
        <v>6</v>
      </c>
      <c r="P25" t="s">
        <v>7</v>
      </c>
      <c r="Q25" t="s">
        <v>8</v>
      </c>
    </row>
    <row r="26" spans="1:17" x14ac:dyDescent="0.25">
      <c r="C26" t="s">
        <v>9</v>
      </c>
      <c r="D26" s="3">
        <f>1-D27/50</f>
        <v>0.24</v>
      </c>
      <c r="E26" s="3">
        <f>1-E27/50</f>
        <v>-0.19999999999999996</v>
      </c>
      <c r="F26" s="3">
        <f>1-F27/100</f>
        <v>7.999999999999996E-2</v>
      </c>
      <c r="G26" s="3">
        <f>1-G27/150</f>
        <v>9.9999999999999978E-2</v>
      </c>
      <c r="H26" s="3">
        <f>1-H27/200</f>
        <v>0.10999999999999999</v>
      </c>
      <c r="L26" t="s">
        <v>9</v>
      </c>
      <c r="M26" s="3">
        <f>1-M27/50</f>
        <v>0.24</v>
      </c>
      <c r="N26" s="3">
        <f>1-N27/50</f>
        <v>-0.19999999999999996</v>
      </c>
      <c r="O26" s="3">
        <f>1-O27/100</f>
        <v>7.999999999999996E-2</v>
      </c>
      <c r="P26" s="3">
        <f>1-P27/150</f>
        <v>9.9999999999999978E-2</v>
      </c>
      <c r="Q26" s="3">
        <f>1-Q27/200</f>
        <v>0.10999999999999999</v>
      </c>
    </row>
    <row r="27" spans="1:17" x14ac:dyDescent="0.25">
      <c r="C27" t="s">
        <v>3</v>
      </c>
      <c r="D27">
        <v>38</v>
      </c>
      <c r="E27">
        <v>60</v>
      </c>
      <c r="F27" s="7">
        <v>92</v>
      </c>
      <c r="G27" s="7">
        <v>135</v>
      </c>
      <c r="H27" s="7">
        <f>G27+G27-F27</f>
        <v>178</v>
      </c>
      <c r="L27" t="s">
        <v>3</v>
      </c>
      <c r="M27">
        <v>38</v>
      </c>
      <c r="N27">
        <v>60</v>
      </c>
      <c r="O27" s="7">
        <v>92</v>
      </c>
      <c r="P27" s="7">
        <v>135</v>
      </c>
      <c r="Q27" s="7">
        <f>P27+P27-O27</f>
        <v>178</v>
      </c>
    </row>
    <row r="28" spans="1:17" x14ac:dyDescent="0.25">
      <c r="C28" t="s">
        <v>13</v>
      </c>
      <c r="D28">
        <v>102</v>
      </c>
      <c r="E28">
        <v>104</v>
      </c>
      <c r="F28">
        <v>104.8</v>
      </c>
      <c r="G28">
        <v>106</v>
      </c>
      <c r="H28">
        <v>106.9</v>
      </c>
      <c r="L28" t="s">
        <v>13</v>
      </c>
      <c r="M28">
        <v>102</v>
      </c>
      <c r="N28">
        <v>104</v>
      </c>
      <c r="O28">
        <v>105</v>
      </c>
      <c r="P28">
        <v>106</v>
      </c>
      <c r="Q28">
        <v>107</v>
      </c>
    </row>
    <row r="29" spans="1:17" x14ac:dyDescent="0.25">
      <c r="A29" t="s">
        <v>10</v>
      </c>
      <c r="B29" t="s">
        <v>11</v>
      </c>
      <c r="C29" t="s">
        <v>12</v>
      </c>
      <c r="D29">
        <v>50</v>
      </c>
      <c r="E29">
        <v>100</v>
      </c>
      <c r="F29">
        <v>150</v>
      </c>
      <c r="G29">
        <v>200</v>
      </c>
      <c r="H29">
        <v>250</v>
      </c>
      <c r="J29" t="s">
        <v>10</v>
      </c>
      <c r="K29" t="s">
        <v>11</v>
      </c>
      <c r="L29" t="s">
        <v>12</v>
      </c>
      <c r="M29">
        <v>50</v>
      </c>
      <c r="N29">
        <v>100</v>
      </c>
      <c r="O29">
        <v>150</v>
      </c>
      <c r="P29">
        <v>200</v>
      </c>
      <c r="Q29">
        <v>250</v>
      </c>
    </row>
    <row r="30" spans="1:17" x14ac:dyDescent="0.25">
      <c r="A30">
        <v>0</v>
      </c>
      <c r="B30">
        <v>250</v>
      </c>
      <c r="C30">
        <f>(A30+B30)/2</f>
        <v>125</v>
      </c>
      <c r="D30" s="3">
        <f t="shared" ref="D30:H44" si="4">D$28-10*LOG(($C30)^2+(D$27)^2)-11+1.5-(($C30)^2+(D$27)^2)^0.5/500</f>
        <v>49.916622449887697</v>
      </c>
      <c r="E30" s="3">
        <f t="shared" si="4"/>
        <v>51.38402802278808</v>
      </c>
      <c r="F30" s="3">
        <f t="shared" si="4"/>
        <v>51.171399655133577</v>
      </c>
      <c r="G30" s="3">
        <f t="shared" si="4"/>
        <v>50.836445879928888</v>
      </c>
      <c r="H30" s="3">
        <f t="shared" si="4"/>
        <v>50.215549674597796</v>
      </c>
      <c r="J30">
        <v>0</v>
      </c>
      <c r="K30">
        <v>250</v>
      </c>
      <c r="L30">
        <f>(J30+K30)/2</f>
        <v>125</v>
      </c>
      <c r="M30" s="3" t="s">
        <v>19</v>
      </c>
      <c r="N30" s="3" t="s">
        <v>19</v>
      </c>
      <c r="O30" s="3" t="s">
        <v>19</v>
      </c>
      <c r="P30" s="3" t="s">
        <v>19</v>
      </c>
      <c r="Q30" s="3" t="s">
        <v>19</v>
      </c>
    </row>
    <row r="31" spans="1:17" x14ac:dyDescent="0.25">
      <c r="A31">
        <f>A30+250</f>
        <v>250</v>
      </c>
      <c r="B31">
        <f>B30+250</f>
        <v>500</v>
      </c>
      <c r="C31">
        <f t="shared" ref="C31:C39" si="5">(A31+B31)/2</f>
        <v>375</v>
      </c>
      <c r="D31" s="3">
        <f t="shared" si="4"/>
        <v>40.221165932539186</v>
      </c>
      <c r="E31" s="3">
        <f t="shared" si="4"/>
        <v>42.150055189627871</v>
      </c>
      <c r="F31" s="3">
        <f t="shared" si="4"/>
        <v>42.793303087282084</v>
      </c>
      <c r="G31" s="3">
        <f t="shared" si="4"/>
        <v>43.693007993033149</v>
      </c>
      <c r="H31" s="3">
        <f t="shared" si="4"/>
        <v>44.206717995038687</v>
      </c>
      <c r="J31">
        <f>J30+250</f>
        <v>250</v>
      </c>
      <c r="K31">
        <f>K30+250</f>
        <v>500</v>
      </c>
      <c r="L31">
        <f t="shared" ref="L31:L44" si="6">(J31+K31)/2</f>
        <v>375</v>
      </c>
      <c r="M31" s="3"/>
      <c r="N31" s="3"/>
      <c r="O31" s="3"/>
      <c r="P31" s="3"/>
      <c r="Q31" s="3">
        <v>6.69</v>
      </c>
    </row>
    <row r="32" spans="1:17" x14ac:dyDescent="0.25">
      <c r="A32">
        <f>A31+250</f>
        <v>500</v>
      </c>
      <c r="B32">
        <f t="shared" ref="B32:B39" si="7">B31+250</f>
        <v>750</v>
      </c>
      <c r="C32">
        <f t="shared" si="5"/>
        <v>625</v>
      </c>
      <c r="D32" s="3">
        <f t="shared" si="4"/>
        <v>35.314066681388852</v>
      </c>
      <c r="E32" s="3">
        <f t="shared" si="4"/>
        <v>37.286811591782566</v>
      </c>
      <c r="F32" s="3">
        <f t="shared" si="4"/>
        <v>38.025832598597425</v>
      </c>
      <c r="G32" s="3">
        <f t="shared" si="4"/>
        <v>39.10553239105225</v>
      </c>
      <c r="H32" s="3">
        <f t="shared" si="4"/>
        <v>39.843990509860753</v>
      </c>
      <c r="J32">
        <f>J31+250</f>
        <v>500</v>
      </c>
      <c r="K32">
        <f t="shared" ref="K32:K44" si="8">K31+250</f>
        <v>750</v>
      </c>
      <c r="L32">
        <f t="shared" si="6"/>
        <v>625</v>
      </c>
      <c r="M32" s="3"/>
      <c r="N32" s="3"/>
      <c r="O32" s="3"/>
      <c r="P32" s="3"/>
      <c r="Q32" s="3">
        <v>6.1</v>
      </c>
    </row>
    <row r="33" spans="1:17" x14ac:dyDescent="0.25">
      <c r="A33">
        <f t="shared" ref="A33:A39" si="9">A32+250</f>
        <v>750</v>
      </c>
      <c r="B33">
        <f t="shared" si="7"/>
        <v>1000</v>
      </c>
      <c r="C33">
        <f t="shared" si="5"/>
        <v>875</v>
      </c>
      <c r="D33" s="3">
        <f t="shared" si="4"/>
        <v>31.90000617459587</v>
      </c>
      <c r="E33" s="3">
        <f t="shared" si="4"/>
        <v>33.885356634610083</v>
      </c>
      <c r="F33" s="3">
        <f t="shared" si="4"/>
        <v>34.652444483916774</v>
      </c>
      <c r="G33" s="3">
        <f t="shared" si="4"/>
        <v>35.78696429936052</v>
      </c>
      <c r="H33" s="3">
        <f t="shared" si="4"/>
        <v>36.59789011755678</v>
      </c>
      <c r="J33">
        <f t="shared" ref="J33:J44" si="10">J32+250</f>
        <v>750</v>
      </c>
      <c r="K33">
        <f t="shared" si="8"/>
        <v>1000</v>
      </c>
      <c r="L33">
        <f t="shared" si="6"/>
        <v>875</v>
      </c>
      <c r="M33" s="3"/>
      <c r="N33" s="3"/>
      <c r="O33" s="3"/>
      <c r="P33" s="3"/>
      <c r="Q33" s="3">
        <v>5.86</v>
      </c>
    </row>
    <row r="34" spans="1:17" x14ac:dyDescent="0.25">
      <c r="A34">
        <f t="shared" si="9"/>
        <v>1000</v>
      </c>
      <c r="B34">
        <f t="shared" si="7"/>
        <v>1250</v>
      </c>
      <c r="C34">
        <f t="shared" si="5"/>
        <v>1125</v>
      </c>
      <c r="D34" s="3">
        <f t="shared" si="4"/>
        <v>29.220714153991597</v>
      </c>
      <c r="E34" s="3">
        <f t="shared" si="4"/>
        <v>31.211416093957393</v>
      </c>
      <c r="F34" s="3">
        <f t="shared" si="4"/>
        <v>31.9904913192698</v>
      </c>
      <c r="G34" s="3">
        <f t="shared" si="4"/>
        <v>33.148715049513243</v>
      </c>
      <c r="H34" s="3">
        <f t="shared" si="4"/>
        <v>33.991576225691276</v>
      </c>
      <c r="J34">
        <f t="shared" si="10"/>
        <v>1000</v>
      </c>
      <c r="K34">
        <f t="shared" si="8"/>
        <v>1250</v>
      </c>
      <c r="L34">
        <f t="shared" si="6"/>
        <v>1125</v>
      </c>
      <c r="M34" s="3"/>
      <c r="N34" s="3"/>
      <c r="O34" s="3"/>
      <c r="P34" s="3"/>
      <c r="Q34" s="3">
        <v>5.5</v>
      </c>
    </row>
    <row r="35" spans="1:17" x14ac:dyDescent="0.25">
      <c r="A35">
        <f t="shared" si="9"/>
        <v>1250</v>
      </c>
      <c r="B35">
        <f t="shared" si="7"/>
        <v>1500</v>
      </c>
      <c r="C35">
        <f t="shared" si="5"/>
        <v>1375</v>
      </c>
      <c r="D35" s="3">
        <f t="shared" si="4"/>
        <v>26.979580316508304</v>
      </c>
      <c r="E35" s="3">
        <f t="shared" si="4"/>
        <v>28.973067421972846</v>
      </c>
      <c r="F35" s="3">
        <f t="shared" si="4"/>
        <v>29.758398055281624</v>
      </c>
      <c r="G35" s="3">
        <f t="shared" si="4"/>
        <v>30.929059220968391</v>
      </c>
      <c r="H35" s="3">
        <f t="shared" si="4"/>
        <v>31.788820838793022</v>
      </c>
      <c r="J35">
        <f t="shared" si="10"/>
        <v>1250</v>
      </c>
      <c r="K35">
        <f t="shared" si="8"/>
        <v>1500</v>
      </c>
      <c r="L35">
        <f t="shared" si="6"/>
        <v>1375</v>
      </c>
      <c r="M35" s="3"/>
      <c r="N35" s="3"/>
      <c r="O35" s="3"/>
      <c r="P35" s="3"/>
      <c r="Q35" s="3">
        <v>4.7699999999999996</v>
      </c>
    </row>
    <row r="36" spans="1:17" x14ac:dyDescent="0.25">
      <c r="A36">
        <f t="shared" si="9"/>
        <v>1500</v>
      </c>
      <c r="B36">
        <f t="shared" si="7"/>
        <v>1750</v>
      </c>
      <c r="C36">
        <f t="shared" si="5"/>
        <v>1625</v>
      </c>
      <c r="D36" s="3">
        <f t="shared" si="4"/>
        <v>25.0296699519022</v>
      </c>
      <c r="E36" s="3">
        <f t="shared" si="4"/>
        <v>27.024801300147832</v>
      </c>
      <c r="F36" s="3">
        <f t="shared" si="4"/>
        <v>27.813830058761102</v>
      </c>
      <c r="G36" s="3">
        <f t="shared" si="4"/>
        <v>28.991865529008749</v>
      </c>
      <c r="H36" s="3">
        <f t="shared" si="4"/>
        <v>29.861693549389944</v>
      </c>
      <c r="J36">
        <f t="shared" si="10"/>
        <v>1500</v>
      </c>
      <c r="K36">
        <f t="shared" si="8"/>
        <v>1750</v>
      </c>
      <c r="L36">
        <f t="shared" si="6"/>
        <v>1625</v>
      </c>
      <c r="M36" s="3"/>
      <c r="N36" s="3"/>
      <c r="O36" s="3"/>
      <c r="P36" s="3"/>
      <c r="Q36" s="3">
        <v>4.29</v>
      </c>
    </row>
    <row r="37" spans="1:17" x14ac:dyDescent="0.25">
      <c r="A37">
        <f t="shared" si="9"/>
        <v>1750</v>
      </c>
      <c r="B37">
        <f t="shared" si="7"/>
        <v>2000</v>
      </c>
      <c r="C37">
        <f t="shared" si="5"/>
        <v>1875</v>
      </c>
      <c r="D37" s="3">
        <f t="shared" si="4"/>
        <v>23.287421059191516</v>
      </c>
      <c r="E37" s="3">
        <f t="shared" si="4"/>
        <v>25.283610149899708</v>
      </c>
      <c r="F37" s="3">
        <f t="shared" si="4"/>
        <v>26.075019901600403</v>
      </c>
      <c r="G37" s="3">
        <f t="shared" si="4"/>
        <v>27.257811452297016</v>
      </c>
      <c r="H37" s="3">
        <f t="shared" si="4"/>
        <v>28.134149561317194</v>
      </c>
      <c r="J37">
        <f t="shared" si="10"/>
        <v>1750</v>
      </c>
      <c r="K37">
        <f t="shared" si="8"/>
        <v>2000</v>
      </c>
      <c r="L37">
        <f t="shared" si="6"/>
        <v>1875</v>
      </c>
      <c r="M37" s="3"/>
      <c r="N37" s="3"/>
      <c r="O37" s="3"/>
      <c r="P37" s="3"/>
      <c r="Q37" s="3">
        <v>4.04</v>
      </c>
    </row>
    <row r="38" spans="1:17" x14ac:dyDescent="0.25">
      <c r="A38">
        <f t="shared" si="9"/>
        <v>2000</v>
      </c>
      <c r="B38">
        <f t="shared" si="7"/>
        <v>2250</v>
      </c>
      <c r="C38">
        <f t="shared" si="5"/>
        <v>2125</v>
      </c>
      <c r="D38" s="3">
        <f t="shared" si="4"/>
        <v>21.700753278598789</v>
      </c>
      <c r="E38" s="3">
        <f t="shared" si="4"/>
        <v>23.69766657768859</v>
      </c>
      <c r="F38" s="3">
        <f t="shared" si="4"/>
        <v>24.490707406050081</v>
      </c>
      <c r="G38" s="3">
        <f t="shared" si="4"/>
        <v>25.676760689344377</v>
      </c>
      <c r="H38" s="3">
        <f t="shared" si="4"/>
        <v>26.557571280237092</v>
      </c>
      <c r="J38">
        <f t="shared" si="10"/>
        <v>2000</v>
      </c>
      <c r="K38">
        <f t="shared" si="8"/>
        <v>2250</v>
      </c>
      <c r="L38">
        <f t="shared" si="6"/>
        <v>2125</v>
      </c>
      <c r="M38" s="3"/>
      <c r="N38" s="3"/>
      <c r="O38" s="3"/>
      <c r="P38" s="3"/>
      <c r="Q38" s="3">
        <v>3.56</v>
      </c>
    </row>
    <row r="39" spans="1:17" x14ac:dyDescent="0.25">
      <c r="A39">
        <f t="shared" si="9"/>
        <v>2250</v>
      </c>
      <c r="B39">
        <f t="shared" si="7"/>
        <v>2500</v>
      </c>
      <c r="C39">
        <f t="shared" si="5"/>
        <v>2375</v>
      </c>
      <c r="D39" s="3">
        <f t="shared" si="4"/>
        <v>20.235008108100971</v>
      </c>
      <c r="E39" s="3">
        <f t="shared" si="4"/>
        <v>22.232441271943479</v>
      </c>
      <c r="F39" s="3">
        <f>F$28-10*LOG(($C39)^2+(F$27)^2)-11+1.5-(($C39)^2+(F$27)^2)^0.5/500</f>
        <v>23.026653376505251</v>
      </c>
      <c r="G39" s="3">
        <f t="shared" si="4"/>
        <v>24.215050682483884</v>
      </c>
      <c r="H39" s="3">
        <f t="shared" si="4"/>
        <v>25.099079239078129</v>
      </c>
      <c r="J39">
        <f t="shared" si="10"/>
        <v>2250</v>
      </c>
      <c r="K39">
        <f t="shared" si="8"/>
        <v>2500</v>
      </c>
      <c r="L39">
        <f t="shared" si="6"/>
        <v>2375</v>
      </c>
      <c r="M39" s="3"/>
      <c r="N39" s="3"/>
      <c r="O39" s="3"/>
      <c r="P39" s="3"/>
      <c r="Q39" s="3">
        <v>3.31</v>
      </c>
    </row>
    <row r="40" spans="1:17" x14ac:dyDescent="0.25">
      <c r="A40">
        <f t="shared" ref="A40:B44" si="11">A39+250</f>
        <v>2500</v>
      </c>
      <c r="B40">
        <f t="shared" si="11"/>
        <v>2750</v>
      </c>
      <c r="C40">
        <f>(A40+B40)/2</f>
        <v>2625</v>
      </c>
      <c r="D40" s="8">
        <f t="shared" si="4"/>
        <v>18.865953766176514</v>
      </c>
      <c r="E40" s="3">
        <f t="shared" si="4"/>
        <v>20.863774221081933</v>
      </c>
      <c r="F40" s="3">
        <f t="shared" si="4"/>
        <v>21.658859133677144</v>
      </c>
      <c r="G40" s="3">
        <f t="shared" si="4"/>
        <v>22.849004090626291</v>
      </c>
      <c r="H40" s="3">
        <f t="shared" si="4"/>
        <v>23.735433932409798</v>
      </c>
      <c r="J40">
        <f t="shared" si="10"/>
        <v>2500</v>
      </c>
      <c r="K40">
        <f t="shared" si="8"/>
        <v>2750</v>
      </c>
      <c r="L40">
        <f t="shared" si="6"/>
        <v>2625</v>
      </c>
      <c r="M40" s="8">
        <v>0</v>
      </c>
      <c r="N40" s="3"/>
      <c r="O40" s="3"/>
      <c r="P40" s="3"/>
      <c r="Q40" s="3">
        <v>2.46</v>
      </c>
    </row>
    <row r="41" spans="1:17" x14ac:dyDescent="0.25">
      <c r="A41">
        <f t="shared" si="11"/>
        <v>2750</v>
      </c>
      <c r="B41">
        <f t="shared" si="11"/>
        <v>3000</v>
      </c>
      <c r="C41">
        <f>(A41+B41)/2</f>
        <v>2875</v>
      </c>
      <c r="D41" s="3">
        <f t="shared" si="4"/>
        <v>17.575982136820134</v>
      </c>
      <c r="E41" s="8">
        <f t="shared" si="4"/>
        <v>19.574099872914523</v>
      </c>
      <c r="F41" s="9">
        <f t="shared" si="4"/>
        <v>20.36985487267134</v>
      </c>
      <c r="G41" s="10">
        <f t="shared" si="4"/>
        <v>21.561342097073791</v>
      </c>
      <c r="H41" s="3">
        <f t="shared" si="4"/>
        <v>22.449617379613734</v>
      </c>
      <c r="J41">
        <f t="shared" si="10"/>
        <v>2750</v>
      </c>
      <c r="K41">
        <f t="shared" si="8"/>
        <v>3000</v>
      </c>
      <c r="L41">
        <f t="shared" si="6"/>
        <v>2875</v>
      </c>
      <c r="M41" s="8">
        <v>0</v>
      </c>
      <c r="N41" s="8">
        <v>0</v>
      </c>
      <c r="O41" s="9"/>
      <c r="P41" s="10"/>
      <c r="Q41" s="3">
        <v>1.84</v>
      </c>
    </row>
    <row r="42" spans="1:17" x14ac:dyDescent="0.25">
      <c r="A42">
        <f t="shared" si="11"/>
        <v>3000</v>
      </c>
      <c r="B42">
        <f t="shared" si="11"/>
        <v>3250</v>
      </c>
      <c r="C42">
        <f>(A42+B42)/2</f>
        <v>3125</v>
      </c>
      <c r="D42" s="3">
        <f t="shared" si="4"/>
        <v>16.351895378809765</v>
      </c>
      <c r="E42" s="3">
        <f t="shared" si="4"/>
        <v>18.350246984389514</v>
      </c>
      <c r="F42" s="8">
        <f t="shared" si="4"/>
        <v>19.146529213926136</v>
      </c>
      <c r="G42" s="10">
        <f t="shared" si="4"/>
        <v>20.339072861021052</v>
      </c>
      <c r="H42" s="3">
        <f t="shared" si="4"/>
        <v>21.228801274467475</v>
      </c>
      <c r="J42">
        <f t="shared" si="10"/>
        <v>3000</v>
      </c>
      <c r="K42">
        <f t="shared" si="8"/>
        <v>3250</v>
      </c>
      <c r="L42">
        <f t="shared" si="6"/>
        <v>3125</v>
      </c>
      <c r="M42" s="8">
        <v>0</v>
      </c>
      <c r="N42" s="8">
        <v>0</v>
      </c>
      <c r="O42" s="8">
        <v>0</v>
      </c>
      <c r="P42" s="10"/>
      <c r="Q42" s="3">
        <v>1.23</v>
      </c>
    </row>
    <row r="43" spans="1:17" x14ac:dyDescent="0.25">
      <c r="A43">
        <f t="shared" si="11"/>
        <v>3250</v>
      </c>
      <c r="B43">
        <f t="shared" si="11"/>
        <v>3500</v>
      </c>
      <c r="C43">
        <f>(A43+B43)/2</f>
        <v>3375</v>
      </c>
      <c r="D43" s="3">
        <f t="shared" si="4"/>
        <v>15.18354609415454</v>
      </c>
      <c r="E43" s="3">
        <f t="shared" si="4"/>
        <v>17.182085506086388</v>
      </c>
      <c r="F43" s="3">
        <f>F$28-10*LOG(($C43)^2+(F$27)^2)-11+1.5-(($C43)^2+(F$27)^2)^0.5/500</f>
        <v>17.978791168979182</v>
      </c>
      <c r="G43" s="8">
        <f t="shared" si="4"/>
        <v>19.172183456269313</v>
      </c>
      <c r="H43" s="10">
        <f t="shared" si="4"/>
        <v>20.063079620737533</v>
      </c>
      <c r="J43">
        <f t="shared" si="10"/>
        <v>3250</v>
      </c>
      <c r="K43">
        <f t="shared" si="8"/>
        <v>3500</v>
      </c>
      <c r="L43">
        <f t="shared" si="6"/>
        <v>3375</v>
      </c>
      <c r="M43" s="8">
        <v>0</v>
      </c>
      <c r="N43" s="8">
        <v>0</v>
      </c>
      <c r="O43" s="8">
        <v>0</v>
      </c>
      <c r="P43" s="8">
        <v>0</v>
      </c>
      <c r="Q43" s="10">
        <v>0.61</v>
      </c>
    </row>
    <row r="44" spans="1:17" x14ac:dyDescent="0.25">
      <c r="A44">
        <f t="shared" si="11"/>
        <v>3500</v>
      </c>
      <c r="B44">
        <f t="shared" si="11"/>
        <v>3750</v>
      </c>
      <c r="C44">
        <f>(A44+B44)/2</f>
        <v>3625</v>
      </c>
      <c r="D44" s="3">
        <f t="shared" si="4"/>
        <v>14.062964235682681</v>
      </c>
      <c r="E44" s="3">
        <f t="shared" si="4"/>
        <v>16.061657118063739</v>
      </c>
      <c r="F44" s="3">
        <f>F$28-10*LOG(($C44)^2+(F$27)^2)-11+1.5-(($C44)^2+(F$27)^2)^0.5/500</f>
        <v>16.858708830122559</v>
      </c>
      <c r="G44" s="3">
        <f t="shared" si="4"/>
        <v>18.052794792259483</v>
      </c>
      <c r="H44" s="8">
        <f t="shared" si="4"/>
        <v>18.944645748769997</v>
      </c>
      <c r="J44">
        <f t="shared" si="10"/>
        <v>3500</v>
      </c>
      <c r="K44">
        <f t="shared" si="8"/>
        <v>3750</v>
      </c>
      <c r="L44">
        <f t="shared" si="6"/>
        <v>3625</v>
      </c>
      <c r="M44" s="8">
        <v>0</v>
      </c>
      <c r="N44" s="8">
        <v>0</v>
      </c>
      <c r="O44" s="8">
        <v>0</v>
      </c>
      <c r="P44" s="8">
        <v>0</v>
      </c>
      <c r="Q44" s="8">
        <v>0</v>
      </c>
    </row>
    <row r="46" spans="1:17" x14ac:dyDescent="0.25">
      <c r="A46" t="s">
        <v>17</v>
      </c>
      <c r="D46" s="1"/>
      <c r="F46" s="1"/>
      <c r="G46" s="1"/>
      <c r="H46" s="1"/>
      <c r="J46" t="s">
        <v>17</v>
      </c>
      <c r="M46" s="1"/>
      <c r="O46" s="1"/>
      <c r="P46" s="1"/>
      <c r="Q46" s="1"/>
    </row>
    <row r="47" spans="1:17" x14ac:dyDescent="0.25">
      <c r="C47" t="s">
        <v>5</v>
      </c>
      <c r="D47" t="s">
        <v>14</v>
      </c>
      <c r="E47" t="s">
        <v>14</v>
      </c>
      <c r="F47" t="s">
        <v>6</v>
      </c>
      <c r="G47" t="s">
        <v>7</v>
      </c>
      <c r="H47" t="s">
        <v>8</v>
      </c>
      <c r="L47" t="s">
        <v>5</v>
      </c>
      <c r="M47" t="s">
        <v>14</v>
      </c>
      <c r="N47" t="s">
        <v>14</v>
      </c>
      <c r="O47" t="s">
        <v>6</v>
      </c>
      <c r="P47" t="s">
        <v>7</v>
      </c>
      <c r="Q47" t="s">
        <v>8</v>
      </c>
    </row>
    <row r="48" spans="1:17" x14ac:dyDescent="0.25">
      <c r="C48" t="s">
        <v>9</v>
      </c>
      <c r="D48" s="3">
        <f>1-D49/50</f>
        <v>0.24</v>
      </c>
      <c r="E48" s="3">
        <f>1-E49/50</f>
        <v>-0.19999999999999996</v>
      </c>
      <c r="F48" s="3">
        <f>1-F49/100</f>
        <v>7.999999999999996E-2</v>
      </c>
      <c r="G48" s="3">
        <f>1-G49/150</f>
        <v>9.9999999999999978E-2</v>
      </c>
      <c r="H48" s="3">
        <f>1-H49/200</f>
        <v>0.10999999999999999</v>
      </c>
      <c r="L48" t="s">
        <v>9</v>
      </c>
      <c r="M48" s="3">
        <f>1-M49/50</f>
        <v>0.24</v>
      </c>
      <c r="N48" s="3">
        <f>1-N49/50</f>
        <v>-0.19999999999999996</v>
      </c>
      <c r="O48" s="3">
        <f>1-O49/100</f>
        <v>7.999999999999996E-2</v>
      </c>
      <c r="P48" s="3">
        <f>1-P49/150</f>
        <v>9.9999999999999978E-2</v>
      </c>
      <c r="Q48" s="3">
        <f>1-Q49/200</f>
        <v>0.10999999999999999</v>
      </c>
    </row>
    <row r="49" spans="1:17" x14ac:dyDescent="0.25">
      <c r="C49" t="s">
        <v>3</v>
      </c>
      <c r="D49">
        <v>38</v>
      </c>
      <c r="E49">
        <v>60</v>
      </c>
      <c r="F49" s="7">
        <v>92</v>
      </c>
      <c r="G49" s="7">
        <v>135</v>
      </c>
      <c r="H49" s="7">
        <f>G49+G49-F49</f>
        <v>178</v>
      </c>
      <c r="L49" t="s">
        <v>3</v>
      </c>
      <c r="M49">
        <v>38</v>
      </c>
      <c r="N49">
        <v>60</v>
      </c>
      <c r="O49" s="7">
        <v>92</v>
      </c>
      <c r="P49" s="7">
        <v>135</v>
      </c>
      <c r="Q49" s="7">
        <f>P49+P49-O49</f>
        <v>178</v>
      </c>
    </row>
    <row r="50" spans="1:17" x14ac:dyDescent="0.25">
      <c r="C50" t="s">
        <v>13</v>
      </c>
      <c r="D50">
        <v>97</v>
      </c>
      <c r="E50">
        <v>94</v>
      </c>
      <c r="F50">
        <v>91</v>
      </c>
      <c r="G50">
        <v>88.1</v>
      </c>
      <c r="H50">
        <v>85</v>
      </c>
      <c r="L50" t="s">
        <v>13</v>
      </c>
      <c r="M50">
        <v>97</v>
      </c>
      <c r="N50">
        <v>94</v>
      </c>
      <c r="O50">
        <v>91</v>
      </c>
      <c r="P50">
        <v>88.1</v>
      </c>
      <c r="Q50">
        <v>85</v>
      </c>
    </row>
    <row r="51" spans="1:17" x14ac:dyDescent="0.25">
      <c r="A51" t="s">
        <v>10</v>
      </c>
      <c r="B51" t="s">
        <v>11</v>
      </c>
      <c r="C51" t="s">
        <v>12</v>
      </c>
      <c r="D51">
        <v>50</v>
      </c>
      <c r="E51">
        <v>100</v>
      </c>
      <c r="F51">
        <v>150</v>
      </c>
      <c r="G51">
        <v>200</v>
      </c>
      <c r="H51">
        <v>250</v>
      </c>
      <c r="J51" t="s">
        <v>10</v>
      </c>
      <c r="K51" t="s">
        <v>11</v>
      </c>
      <c r="L51" t="s">
        <v>12</v>
      </c>
      <c r="M51">
        <v>50</v>
      </c>
      <c r="N51">
        <v>100</v>
      </c>
      <c r="O51">
        <v>150</v>
      </c>
      <c r="P51">
        <v>200</v>
      </c>
      <c r="Q51">
        <v>250</v>
      </c>
    </row>
    <row r="52" spans="1:17" x14ac:dyDescent="0.25">
      <c r="A52">
        <v>0</v>
      </c>
      <c r="B52">
        <v>250</v>
      </c>
      <c r="C52">
        <f>(A52+B52)/2</f>
        <v>125</v>
      </c>
      <c r="D52" s="3">
        <f t="shared" ref="D52:H66" si="12">D$50-10*LOG(($C52)^2+(D$49)^2)-11+1.5-(($C52)^2+(D$49)^2)^0.5/500</f>
        <v>44.916622449887697</v>
      </c>
      <c r="E52" s="3">
        <f t="shared" si="12"/>
        <v>41.38402802278808</v>
      </c>
      <c r="F52" s="3">
        <f t="shared" si="12"/>
        <v>37.37139965513358</v>
      </c>
      <c r="G52" s="3">
        <f t="shared" si="12"/>
        <v>32.936445879928883</v>
      </c>
      <c r="H52" s="3">
        <f t="shared" si="12"/>
        <v>28.31554967459779</v>
      </c>
      <c r="J52">
        <v>0</v>
      </c>
      <c r="K52">
        <v>250</v>
      </c>
      <c r="L52">
        <f>(J52+K52)/2</f>
        <v>125</v>
      </c>
      <c r="M52" s="3" t="s">
        <v>19</v>
      </c>
      <c r="N52" s="3" t="s">
        <v>19</v>
      </c>
      <c r="O52" s="3" t="s">
        <v>19</v>
      </c>
      <c r="P52" s="3" t="s">
        <v>19</v>
      </c>
      <c r="Q52" s="3" t="s">
        <v>19</v>
      </c>
    </row>
    <row r="53" spans="1:17" x14ac:dyDescent="0.25">
      <c r="A53">
        <f>A52+250</f>
        <v>250</v>
      </c>
      <c r="B53">
        <f>B52+250</f>
        <v>500</v>
      </c>
      <c r="C53">
        <f t="shared" ref="C53:C66" si="13">(A53+B53)/2</f>
        <v>375</v>
      </c>
      <c r="D53" s="3">
        <f t="shared" si="12"/>
        <v>35.221165932539186</v>
      </c>
      <c r="E53" s="3">
        <f t="shared" si="12"/>
        <v>32.150055189627871</v>
      </c>
      <c r="F53" s="3">
        <f t="shared" si="12"/>
        <v>28.993303087282086</v>
      </c>
      <c r="G53" s="3">
        <f t="shared" si="12"/>
        <v>25.793007993033143</v>
      </c>
      <c r="H53" s="3">
        <f t="shared" si="12"/>
        <v>22.306717995038682</v>
      </c>
      <c r="J53">
        <f>J52+250</f>
        <v>250</v>
      </c>
      <c r="K53">
        <f>K52+250</f>
        <v>500</v>
      </c>
      <c r="L53">
        <f t="shared" ref="L53:L66" si="14">(J53+K53)/2</f>
        <v>375</v>
      </c>
      <c r="M53" s="3"/>
      <c r="N53" s="3"/>
      <c r="O53" s="3"/>
      <c r="P53" s="3"/>
      <c r="Q53" s="3">
        <v>1.84</v>
      </c>
    </row>
    <row r="54" spans="1:17" x14ac:dyDescent="0.25">
      <c r="A54">
        <f>A53+250</f>
        <v>500</v>
      </c>
      <c r="B54">
        <f t="shared" ref="B54:B66" si="15">B53+250</f>
        <v>750</v>
      </c>
      <c r="C54">
        <f t="shared" si="13"/>
        <v>625</v>
      </c>
      <c r="D54" s="3">
        <f t="shared" si="12"/>
        <v>30.314066681388852</v>
      </c>
      <c r="E54" s="3">
        <f t="shared" si="12"/>
        <v>27.286811591782566</v>
      </c>
      <c r="F54" s="3">
        <f t="shared" si="12"/>
        <v>24.225832598597428</v>
      </c>
      <c r="G54" s="3">
        <f t="shared" si="12"/>
        <v>21.205532391052245</v>
      </c>
      <c r="H54" s="8">
        <f t="shared" si="12"/>
        <v>17.943990509860747</v>
      </c>
      <c r="J54">
        <f>J53+250</f>
        <v>500</v>
      </c>
      <c r="K54">
        <f t="shared" ref="K54:K66" si="16">K53+250</f>
        <v>750</v>
      </c>
      <c r="L54">
        <f t="shared" si="14"/>
        <v>625</v>
      </c>
      <c r="M54" s="3"/>
      <c r="N54" s="3"/>
      <c r="O54" s="3"/>
      <c r="P54" s="3"/>
      <c r="Q54" s="8">
        <v>0</v>
      </c>
    </row>
    <row r="55" spans="1:17" x14ac:dyDescent="0.25">
      <c r="A55">
        <f t="shared" ref="A55:A66" si="17">A54+250</f>
        <v>750</v>
      </c>
      <c r="B55">
        <f t="shared" si="15"/>
        <v>1000</v>
      </c>
      <c r="C55">
        <f t="shared" si="13"/>
        <v>875</v>
      </c>
      <c r="D55" s="3">
        <f t="shared" si="12"/>
        <v>26.90000617459587</v>
      </c>
      <c r="E55" s="3">
        <f t="shared" si="12"/>
        <v>23.88535663461008</v>
      </c>
      <c r="F55" s="3">
        <f t="shared" si="12"/>
        <v>20.852444483916774</v>
      </c>
      <c r="G55" s="8">
        <f t="shared" si="12"/>
        <v>17.886964299360518</v>
      </c>
      <c r="H55" s="3">
        <f t="shared" si="12"/>
        <v>14.697890117556772</v>
      </c>
      <c r="J55">
        <f t="shared" ref="J55:J66" si="18">J54+250</f>
        <v>750</v>
      </c>
      <c r="K55">
        <f t="shared" si="16"/>
        <v>1000</v>
      </c>
      <c r="L55">
        <f t="shared" si="14"/>
        <v>875</v>
      </c>
      <c r="M55" s="3"/>
      <c r="N55" s="3"/>
      <c r="O55" s="3"/>
      <c r="P55" s="8">
        <v>0</v>
      </c>
      <c r="Q55" s="8">
        <v>0</v>
      </c>
    </row>
    <row r="56" spans="1:17" x14ac:dyDescent="0.25">
      <c r="A56">
        <f t="shared" si="17"/>
        <v>1000</v>
      </c>
      <c r="B56">
        <f t="shared" si="15"/>
        <v>1250</v>
      </c>
      <c r="C56">
        <f t="shared" si="13"/>
        <v>1125</v>
      </c>
      <c r="D56" s="3">
        <f t="shared" si="12"/>
        <v>24.220714153991597</v>
      </c>
      <c r="E56" s="3">
        <f t="shared" si="12"/>
        <v>21.211416093957393</v>
      </c>
      <c r="F56" s="8">
        <f t="shared" si="12"/>
        <v>18.190491319269803</v>
      </c>
      <c r="G56" s="3">
        <f t="shared" si="12"/>
        <v>15.24871504951324</v>
      </c>
      <c r="H56" s="3">
        <f t="shared" si="12"/>
        <v>12.091576225691266</v>
      </c>
      <c r="J56">
        <f t="shared" si="18"/>
        <v>1000</v>
      </c>
      <c r="K56">
        <f t="shared" si="16"/>
        <v>1250</v>
      </c>
      <c r="L56">
        <f t="shared" si="14"/>
        <v>1125</v>
      </c>
      <c r="M56" s="3"/>
      <c r="N56" s="3"/>
      <c r="O56" s="8">
        <v>0</v>
      </c>
      <c r="P56" s="8">
        <v>0</v>
      </c>
      <c r="Q56" s="8">
        <v>0</v>
      </c>
    </row>
    <row r="57" spans="1:17" x14ac:dyDescent="0.25">
      <c r="A57">
        <f t="shared" si="17"/>
        <v>1250</v>
      </c>
      <c r="B57">
        <f t="shared" si="15"/>
        <v>1500</v>
      </c>
      <c r="C57">
        <f t="shared" si="13"/>
        <v>1375</v>
      </c>
      <c r="D57" s="3">
        <f t="shared" si="12"/>
        <v>21.979580316508304</v>
      </c>
      <c r="E57" s="8">
        <f t="shared" si="12"/>
        <v>18.973067421972846</v>
      </c>
      <c r="F57" s="3">
        <f t="shared" si="12"/>
        <v>15.958398055281629</v>
      </c>
      <c r="G57" s="3">
        <f t="shared" si="12"/>
        <v>13.029059220968385</v>
      </c>
      <c r="H57" s="3">
        <f t="shared" si="12"/>
        <v>9.8888208387930163</v>
      </c>
      <c r="J57">
        <f t="shared" si="18"/>
        <v>1250</v>
      </c>
      <c r="K57">
        <f t="shared" si="16"/>
        <v>1500</v>
      </c>
      <c r="L57">
        <f t="shared" si="14"/>
        <v>1375</v>
      </c>
      <c r="M57" s="3"/>
      <c r="N57" s="8">
        <v>0</v>
      </c>
      <c r="O57" s="8">
        <v>0</v>
      </c>
      <c r="P57" s="8">
        <v>0</v>
      </c>
      <c r="Q57" s="8">
        <v>0</v>
      </c>
    </row>
    <row r="58" spans="1:17" x14ac:dyDescent="0.25">
      <c r="A58">
        <f t="shared" si="17"/>
        <v>1500</v>
      </c>
      <c r="B58">
        <f t="shared" si="15"/>
        <v>1750</v>
      </c>
      <c r="C58">
        <f t="shared" si="13"/>
        <v>1625</v>
      </c>
      <c r="D58" s="3">
        <f t="shared" si="12"/>
        <v>20.0296699519022</v>
      </c>
      <c r="E58" s="3">
        <f t="shared" si="12"/>
        <v>17.024801300147832</v>
      </c>
      <c r="F58" s="3">
        <f t="shared" si="12"/>
        <v>14.013830058761105</v>
      </c>
      <c r="G58" s="3">
        <f t="shared" si="12"/>
        <v>11.091865529008743</v>
      </c>
      <c r="H58" s="3">
        <f t="shared" si="12"/>
        <v>7.9616935493899401</v>
      </c>
      <c r="J58">
        <f t="shared" si="18"/>
        <v>1500</v>
      </c>
      <c r="K58">
        <f t="shared" si="16"/>
        <v>1750</v>
      </c>
      <c r="L58">
        <f t="shared" si="14"/>
        <v>1625</v>
      </c>
      <c r="M58" s="3"/>
      <c r="N58" s="8">
        <v>0</v>
      </c>
      <c r="O58" s="8">
        <v>0</v>
      </c>
      <c r="P58" s="8">
        <v>0</v>
      </c>
      <c r="Q58" s="8">
        <v>0</v>
      </c>
    </row>
    <row r="59" spans="1:17" x14ac:dyDescent="0.25">
      <c r="A59">
        <f t="shared" si="17"/>
        <v>1750</v>
      </c>
      <c r="B59">
        <f t="shared" si="15"/>
        <v>2000</v>
      </c>
      <c r="C59">
        <f t="shared" si="13"/>
        <v>1875</v>
      </c>
      <c r="D59" s="8">
        <f t="shared" si="12"/>
        <v>18.287421059191516</v>
      </c>
      <c r="E59" s="3">
        <f t="shared" si="12"/>
        <v>15.283610149899708</v>
      </c>
      <c r="F59" s="3">
        <f t="shared" si="12"/>
        <v>12.275019901600404</v>
      </c>
      <c r="G59" s="3">
        <f t="shared" si="12"/>
        <v>9.3578114522970104</v>
      </c>
      <c r="H59" s="3">
        <f t="shared" si="12"/>
        <v>6.2341495613171869</v>
      </c>
      <c r="J59">
        <f t="shared" si="18"/>
        <v>1750</v>
      </c>
      <c r="K59">
        <f t="shared" si="16"/>
        <v>2000</v>
      </c>
      <c r="L59">
        <f t="shared" si="14"/>
        <v>1875</v>
      </c>
      <c r="M59" s="8">
        <v>0</v>
      </c>
      <c r="N59" s="8">
        <v>0</v>
      </c>
      <c r="O59" s="8">
        <v>0</v>
      </c>
      <c r="P59" s="8">
        <v>0</v>
      </c>
      <c r="Q59" s="8">
        <v>0</v>
      </c>
    </row>
    <row r="60" spans="1:17" x14ac:dyDescent="0.25">
      <c r="A60">
        <f t="shared" si="17"/>
        <v>2000</v>
      </c>
      <c r="B60">
        <f t="shared" si="15"/>
        <v>2250</v>
      </c>
      <c r="C60">
        <f t="shared" si="13"/>
        <v>2125</v>
      </c>
      <c r="D60" s="3">
        <f t="shared" si="12"/>
        <v>16.700753278598789</v>
      </c>
      <c r="E60" s="3">
        <f t="shared" si="12"/>
        <v>13.69766657768859</v>
      </c>
      <c r="F60" s="3">
        <f t="shared" si="12"/>
        <v>10.690707406050084</v>
      </c>
      <c r="G60" s="3">
        <f t="shared" si="12"/>
        <v>7.7767606893443721</v>
      </c>
      <c r="H60" s="3">
        <f t="shared" si="12"/>
        <v>4.657571280237085</v>
      </c>
      <c r="J60">
        <f t="shared" si="18"/>
        <v>2000</v>
      </c>
      <c r="K60">
        <f t="shared" si="16"/>
        <v>2250</v>
      </c>
      <c r="L60">
        <f t="shared" si="14"/>
        <v>2125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</row>
    <row r="61" spans="1:17" x14ac:dyDescent="0.25">
      <c r="A61">
        <f t="shared" si="17"/>
        <v>2250</v>
      </c>
      <c r="B61">
        <f t="shared" si="15"/>
        <v>2500</v>
      </c>
      <c r="C61">
        <f t="shared" si="13"/>
        <v>2375</v>
      </c>
      <c r="D61" s="3">
        <f t="shared" si="12"/>
        <v>15.235008108100972</v>
      </c>
      <c r="E61" s="3">
        <f t="shared" si="12"/>
        <v>12.232441271943479</v>
      </c>
      <c r="F61" s="3">
        <f t="shared" si="12"/>
        <v>9.2266533765052543</v>
      </c>
      <c r="G61" s="3">
        <f t="shared" si="12"/>
        <v>6.3150506824838768</v>
      </c>
      <c r="H61" s="3">
        <f t="shared" si="12"/>
        <v>3.1990792390781229</v>
      </c>
      <c r="J61">
        <f t="shared" si="18"/>
        <v>2250</v>
      </c>
      <c r="K61">
        <f t="shared" si="16"/>
        <v>2500</v>
      </c>
      <c r="L61">
        <f t="shared" si="14"/>
        <v>2375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</row>
    <row r="62" spans="1:17" x14ac:dyDescent="0.25">
      <c r="A62">
        <f t="shared" si="17"/>
        <v>2500</v>
      </c>
      <c r="B62">
        <f t="shared" si="15"/>
        <v>2750</v>
      </c>
      <c r="C62">
        <f t="shared" si="13"/>
        <v>2625</v>
      </c>
      <c r="D62" s="3">
        <f t="shared" si="12"/>
        <v>13.865953766176514</v>
      </c>
      <c r="E62" s="3">
        <f t="shared" si="12"/>
        <v>10.863774221081933</v>
      </c>
      <c r="F62" s="3">
        <f t="shared" si="12"/>
        <v>7.8588591336771465</v>
      </c>
      <c r="G62" s="3">
        <f t="shared" si="12"/>
        <v>4.9490040906262864</v>
      </c>
      <c r="H62" s="3">
        <f t="shared" si="12"/>
        <v>1.835433932409793</v>
      </c>
      <c r="J62">
        <f t="shared" si="18"/>
        <v>2500</v>
      </c>
      <c r="K62">
        <f t="shared" si="16"/>
        <v>2750</v>
      </c>
      <c r="L62">
        <f t="shared" si="14"/>
        <v>2625</v>
      </c>
      <c r="M62" s="8">
        <v>0</v>
      </c>
      <c r="N62" s="8">
        <v>0</v>
      </c>
      <c r="O62" s="8">
        <v>0</v>
      </c>
      <c r="P62" s="8">
        <v>0</v>
      </c>
      <c r="Q62" s="8">
        <v>0</v>
      </c>
    </row>
    <row r="63" spans="1:17" x14ac:dyDescent="0.25">
      <c r="A63">
        <f t="shared" si="17"/>
        <v>2750</v>
      </c>
      <c r="B63">
        <f t="shared" si="15"/>
        <v>3000</v>
      </c>
      <c r="C63">
        <f t="shared" si="13"/>
        <v>2875</v>
      </c>
      <c r="D63" s="3">
        <f t="shared" si="12"/>
        <v>12.575982136820134</v>
      </c>
      <c r="E63" s="3">
        <f t="shared" si="12"/>
        <v>9.5740998729145232</v>
      </c>
      <c r="F63" s="3">
        <f t="shared" si="12"/>
        <v>6.5698548726713417</v>
      </c>
      <c r="G63" s="3">
        <f t="shared" si="12"/>
        <v>3.6613420970737849</v>
      </c>
      <c r="H63" s="3">
        <f t="shared" si="12"/>
        <v>0.54961737961373025</v>
      </c>
      <c r="J63">
        <f t="shared" si="18"/>
        <v>2750</v>
      </c>
      <c r="K63">
        <f t="shared" si="16"/>
        <v>3000</v>
      </c>
      <c r="L63">
        <f t="shared" si="14"/>
        <v>2875</v>
      </c>
      <c r="M63" s="8">
        <v>0</v>
      </c>
      <c r="N63" s="8">
        <v>0</v>
      </c>
      <c r="O63" s="8">
        <v>0</v>
      </c>
      <c r="P63" s="8">
        <v>0</v>
      </c>
      <c r="Q63" s="8">
        <v>0</v>
      </c>
    </row>
    <row r="64" spans="1:17" x14ac:dyDescent="0.25">
      <c r="A64">
        <f t="shared" si="17"/>
        <v>3000</v>
      </c>
      <c r="B64">
        <f t="shared" si="15"/>
        <v>3250</v>
      </c>
      <c r="C64">
        <f t="shared" si="13"/>
        <v>3125</v>
      </c>
      <c r="D64" s="3">
        <f t="shared" si="12"/>
        <v>11.351895378809765</v>
      </c>
      <c r="E64" s="3">
        <f t="shared" si="12"/>
        <v>8.3502469843895142</v>
      </c>
      <c r="F64" s="3">
        <f t="shared" si="12"/>
        <v>5.3465292139261376</v>
      </c>
      <c r="G64" s="3">
        <f t="shared" si="12"/>
        <v>2.439072861021045</v>
      </c>
      <c r="H64" s="3">
        <f t="shared" si="12"/>
        <v>-0.67119872553252957</v>
      </c>
      <c r="J64">
        <f t="shared" si="18"/>
        <v>3000</v>
      </c>
      <c r="K64">
        <f t="shared" si="16"/>
        <v>3250</v>
      </c>
      <c r="L64">
        <f t="shared" si="14"/>
        <v>3125</v>
      </c>
      <c r="M64" s="8">
        <v>0</v>
      </c>
      <c r="N64" s="8">
        <v>0</v>
      </c>
      <c r="O64" s="8">
        <v>0</v>
      </c>
      <c r="P64" s="8">
        <v>0</v>
      </c>
      <c r="Q64" s="8">
        <v>0</v>
      </c>
    </row>
    <row r="65" spans="1:17" x14ac:dyDescent="0.25">
      <c r="A65">
        <f t="shared" si="17"/>
        <v>3250</v>
      </c>
      <c r="B65">
        <f t="shared" si="15"/>
        <v>3500</v>
      </c>
      <c r="C65">
        <f t="shared" si="13"/>
        <v>3375</v>
      </c>
      <c r="D65" s="3">
        <f t="shared" si="12"/>
        <v>10.18354609415454</v>
      </c>
      <c r="E65" s="3">
        <f t="shared" si="12"/>
        <v>7.1820855060863895</v>
      </c>
      <c r="F65" s="3">
        <f t="shared" si="12"/>
        <v>4.1787911689791848</v>
      </c>
      <c r="G65" s="3">
        <f t="shared" si="12"/>
        <v>1.2721834562693077</v>
      </c>
      <c r="H65" s="3">
        <f t="shared" si="12"/>
        <v>-1.836920379262474</v>
      </c>
      <c r="J65">
        <f t="shared" si="18"/>
        <v>3250</v>
      </c>
      <c r="K65">
        <f t="shared" si="16"/>
        <v>3500</v>
      </c>
      <c r="L65">
        <f t="shared" si="14"/>
        <v>3375</v>
      </c>
      <c r="M65" s="8">
        <v>0</v>
      </c>
      <c r="N65" s="8">
        <v>0</v>
      </c>
      <c r="O65" s="8">
        <v>0</v>
      </c>
      <c r="P65" s="8">
        <v>0</v>
      </c>
      <c r="Q65" s="8">
        <v>0</v>
      </c>
    </row>
    <row r="66" spans="1:17" x14ac:dyDescent="0.25">
      <c r="A66">
        <f t="shared" si="17"/>
        <v>3500</v>
      </c>
      <c r="B66">
        <f t="shared" si="15"/>
        <v>3750</v>
      </c>
      <c r="C66">
        <f t="shared" si="13"/>
        <v>3625</v>
      </c>
      <c r="D66" s="3">
        <f t="shared" si="12"/>
        <v>9.0629642356826814</v>
      </c>
      <c r="E66" s="3">
        <f t="shared" si="12"/>
        <v>6.0616571180637395</v>
      </c>
      <c r="F66" s="3">
        <f t="shared" si="12"/>
        <v>3.0587088301225611</v>
      </c>
      <c r="G66" s="3">
        <f t="shared" si="12"/>
        <v>0.15279479225947767</v>
      </c>
      <c r="H66" s="3">
        <f t="shared" si="12"/>
        <v>-2.9553542512300082</v>
      </c>
      <c r="J66">
        <f t="shared" si="18"/>
        <v>3500</v>
      </c>
      <c r="K66">
        <f t="shared" si="16"/>
        <v>3750</v>
      </c>
      <c r="L66">
        <f t="shared" si="14"/>
        <v>3625</v>
      </c>
      <c r="M66" s="8">
        <v>0</v>
      </c>
      <c r="N66" s="8">
        <v>0</v>
      </c>
      <c r="O66" s="8">
        <v>0</v>
      </c>
      <c r="P66" s="8">
        <v>0</v>
      </c>
      <c r="Q66" s="8">
        <v>0</v>
      </c>
    </row>
    <row r="68" spans="1:17" x14ac:dyDescent="0.25">
      <c r="A68" t="s">
        <v>18</v>
      </c>
      <c r="D68" s="1"/>
      <c r="F68" s="1"/>
      <c r="G68" s="1"/>
      <c r="H68" s="1"/>
      <c r="J68" t="s">
        <v>18</v>
      </c>
      <c r="M68" s="1"/>
      <c r="O68" s="1"/>
      <c r="P68" s="1"/>
      <c r="Q68" s="1"/>
    </row>
    <row r="69" spans="1:17" x14ac:dyDescent="0.25">
      <c r="C69" t="s">
        <v>5</v>
      </c>
      <c r="D69" t="s">
        <v>14</v>
      </c>
      <c r="E69" t="s">
        <v>14</v>
      </c>
      <c r="F69" t="s">
        <v>6</v>
      </c>
      <c r="G69" t="s">
        <v>7</v>
      </c>
      <c r="H69" t="s">
        <v>8</v>
      </c>
      <c r="L69" t="s">
        <v>5</v>
      </c>
      <c r="M69" t="s">
        <v>14</v>
      </c>
      <c r="N69" t="s">
        <v>14</v>
      </c>
      <c r="O69" t="s">
        <v>6</v>
      </c>
      <c r="P69" t="s">
        <v>7</v>
      </c>
      <c r="Q69" t="s">
        <v>8</v>
      </c>
    </row>
    <row r="70" spans="1:17" x14ac:dyDescent="0.25">
      <c r="C70" t="s">
        <v>9</v>
      </c>
      <c r="D70" s="3">
        <f>1-D71/50</f>
        <v>0.24</v>
      </c>
      <c r="E70" s="3">
        <f>1-E71/50</f>
        <v>-0.19999999999999996</v>
      </c>
      <c r="F70" s="3">
        <f>1-F71/100</f>
        <v>7.999999999999996E-2</v>
      </c>
      <c r="G70" s="3">
        <f>1-G71/150</f>
        <v>9.9999999999999978E-2</v>
      </c>
      <c r="H70" s="3">
        <f>1-H71/200</f>
        <v>0.10999999999999999</v>
      </c>
      <c r="L70" t="s">
        <v>9</v>
      </c>
      <c r="M70" s="3">
        <f>1-M71/50</f>
        <v>0.24</v>
      </c>
      <c r="N70" s="3">
        <f>1-N71/50</f>
        <v>-0.19999999999999996</v>
      </c>
      <c r="O70" s="3">
        <f>1-O71/100</f>
        <v>7.999999999999996E-2</v>
      </c>
      <c r="P70" s="3">
        <f>1-P71/150</f>
        <v>9.9999999999999978E-2</v>
      </c>
      <c r="Q70" s="3">
        <f>1-Q71/200</f>
        <v>0.10999999999999999</v>
      </c>
    </row>
    <row r="71" spans="1:17" x14ac:dyDescent="0.25">
      <c r="C71" t="s">
        <v>3</v>
      </c>
      <c r="D71">
        <v>38</v>
      </c>
      <c r="E71">
        <v>60</v>
      </c>
      <c r="F71" s="7">
        <v>92</v>
      </c>
      <c r="G71" s="7">
        <v>135</v>
      </c>
      <c r="H71" s="7">
        <f>G71+G71-F71</f>
        <v>178</v>
      </c>
      <c r="L71" t="s">
        <v>3</v>
      </c>
      <c r="M71">
        <v>38</v>
      </c>
      <c r="N71">
        <v>60</v>
      </c>
      <c r="O71" s="7">
        <v>92</v>
      </c>
      <c r="P71" s="7">
        <v>135</v>
      </c>
      <c r="Q71" s="7">
        <f>P71+P71-O71</f>
        <v>178</v>
      </c>
    </row>
    <row r="72" spans="1:17" x14ac:dyDescent="0.25">
      <c r="C72" t="s">
        <v>13</v>
      </c>
      <c r="D72">
        <f>(D28+D50)/2</f>
        <v>99.5</v>
      </c>
      <c r="E72">
        <f>(E28+E50)/2</f>
        <v>99</v>
      </c>
      <c r="F72">
        <f>(F28+F50)/2</f>
        <v>97.9</v>
      </c>
      <c r="G72">
        <f>(G28+G50)/2</f>
        <v>97.05</v>
      </c>
      <c r="H72">
        <f>(H28+H50)/2</f>
        <v>95.95</v>
      </c>
      <c r="L72" t="s">
        <v>13</v>
      </c>
      <c r="M72">
        <f>(M28+M50)/2</f>
        <v>99.5</v>
      </c>
      <c r="N72">
        <f>(N28+N50)/2</f>
        <v>99</v>
      </c>
      <c r="O72">
        <f>(O28+O50)/2</f>
        <v>98</v>
      </c>
      <c r="P72">
        <f>(P28+P50)/2</f>
        <v>97.05</v>
      </c>
      <c r="Q72">
        <f>(Q28+Q50)/2</f>
        <v>96</v>
      </c>
    </row>
    <row r="73" spans="1:17" x14ac:dyDescent="0.25">
      <c r="A73" t="s">
        <v>10</v>
      </c>
      <c r="B73" t="s">
        <v>11</v>
      </c>
      <c r="C73" t="s">
        <v>12</v>
      </c>
      <c r="D73">
        <v>50</v>
      </c>
      <c r="E73">
        <v>100</v>
      </c>
      <c r="F73">
        <v>150</v>
      </c>
      <c r="G73">
        <v>200</v>
      </c>
      <c r="H73">
        <v>250</v>
      </c>
      <c r="J73" t="s">
        <v>10</v>
      </c>
      <c r="K73" t="s">
        <v>11</v>
      </c>
      <c r="L73" t="s">
        <v>12</v>
      </c>
      <c r="M73">
        <v>50</v>
      </c>
      <c r="N73">
        <v>100</v>
      </c>
      <c r="O73">
        <v>150</v>
      </c>
      <c r="P73">
        <v>200</v>
      </c>
      <c r="Q73">
        <v>250</v>
      </c>
    </row>
    <row r="74" spans="1:17" x14ac:dyDescent="0.25">
      <c r="A74">
        <v>0</v>
      </c>
      <c r="B74">
        <v>250</v>
      </c>
      <c r="C74">
        <f>(A74+B74)/2</f>
        <v>125</v>
      </c>
      <c r="D74" s="3">
        <f>D$72-10*LOG(($C74)^2+(D$71)^2)-11+1.5-(($C74)^2+(D$71)^2)^0.5/500</f>
        <v>47.416622449887697</v>
      </c>
      <c r="E74" s="3">
        <f>E$72-10*LOG(($C74)^2+(E$71)^2)-11+1.5-(($C74)^2+(E$71)^2)^0.5/500</f>
        <v>46.38402802278808</v>
      </c>
      <c r="F74" s="3">
        <f>F$72-10*LOG(($C74)^2+(F$71)^2)-11+1.5-(($C74)^2+(F$71)^2)^0.5/500</f>
        <v>44.271399655133585</v>
      </c>
      <c r="G74" s="3">
        <f>G$72-10*LOG(($C74)^2+(G$71)^2)-11+1.5-(($C74)^2+(G$71)^2)^0.5/500</f>
        <v>41.886445879928885</v>
      </c>
      <c r="H74" s="3">
        <f>H$72-10*LOG(($C74)^2+(H$71)^2)-11+1.5-(($C74)^2+(H$71)^2)^0.5/500</f>
        <v>39.265549674597793</v>
      </c>
      <c r="J74">
        <v>0</v>
      </c>
      <c r="K74">
        <v>250</v>
      </c>
      <c r="L74">
        <f>(J74+K74)/2</f>
        <v>125</v>
      </c>
      <c r="M74" s="3" t="s">
        <v>19</v>
      </c>
      <c r="N74" s="3" t="s">
        <v>19</v>
      </c>
      <c r="O74" s="3" t="s">
        <v>19</v>
      </c>
      <c r="P74" s="3" t="s">
        <v>19</v>
      </c>
      <c r="Q74" s="3" t="s">
        <v>19</v>
      </c>
    </row>
    <row r="75" spans="1:17" x14ac:dyDescent="0.25">
      <c r="A75">
        <f>A74+250</f>
        <v>250</v>
      </c>
      <c r="B75">
        <f>B74+250</f>
        <v>500</v>
      </c>
      <c r="C75">
        <f t="shared" ref="C75:C88" si="19">(A75+B75)/2</f>
        <v>375</v>
      </c>
      <c r="D75" s="3">
        <f t="shared" ref="D75:H88" si="20">D$72-10*LOG(($C75)^2+(D$71)^2)-11+1.5-(($C75)^2+(D$71)^2)^0.5/500</f>
        <v>37.721165932539186</v>
      </c>
      <c r="E75" s="3">
        <f t="shared" si="20"/>
        <v>37.150055189627871</v>
      </c>
      <c r="F75" s="3">
        <f t="shared" si="20"/>
        <v>35.893303087282092</v>
      </c>
      <c r="G75" s="3">
        <f t="shared" si="20"/>
        <v>34.743007993033146</v>
      </c>
      <c r="H75" s="3">
        <f t="shared" si="20"/>
        <v>33.256717995038684</v>
      </c>
      <c r="J75">
        <f>J74+250</f>
        <v>250</v>
      </c>
      <c r="K75">
        <f>K74+250</f>
        <v>500</v>
      </c>
      <c r="L75">
        <f t="shared" ref="L75:L88" si="21">(J75+K75)/2</f>
        <v>375</v>
      </c>
      <c r="M75" s="3">
        <f t="shared" ref="M75:N81" si="22">M$72-10*LOG(($C75)^2+(M$71)^2)-11+1.5-(($C75)^2+(M$71)^2)^0.5/500</f>
        <v>37.721165932539186</v>
      </c>
      <c r="N75" s="3">
        <f t="shared" si="22"/>
        <v>37.150055189627871</v>
      </c>
      <c r="O75" s="3"/>
      <c r="P75" s="3"/>
      <c r="Q75" s="3">
        <v>5.26</v>
      </c>
    </row>
    <row r="76" spans="1:17" x14ac:dyDescent="0.25">
      <c r="A76">
        <f>A75+250</f>
        <v>500</v>
      </c>
      <c r="B76">
        <f t="shared" ref="B76:B88" si="23">B75+250</f>
        <v>750</v>
      </c>
      <c r="C76">
        <f t="shared" si="19"/>
        <v>625</v>
      </c>
      <c r="D76" s="3">
        <f t="shared" si="20"/>
        <v>32.814066681388852</v>
      </c>
      <c r="E76" s="3">
        <f t="shared" si="20"/>
        <v>32.286811591782566</v>
      </c>
      <c r="F76" s="3">
        <f t="shared" si="20"/>
        <v>31.125832598597434</v>
      </c>
      <c r="G76" s="3">
        <f t="shared" si="20"/>
        <v>30.155532391052247</v>
      </c>
      <c r="H76" s="3">
        <f t="shared" si="20"/>
        <v>28.89399050986075</v>
      </c>
      <c r="J76">
        <f>J75+250</f>
        <v>500</v>
      </c>
      <c r="K76">
        <f t="shared" ref="K76:K88" si="24">K75+250</f>
        <v>750</v>
      </c>
      <c r="L76">
        <f t="shared" si="21"/>
        <v>625</v>
      </c>
      <c r="M76" s="3">
        <f t="shared" si="22"/>
        <v>32.814066681388852</v>
      </c>
      <c r="N76" s="3">
        <f t="shared" si="22"/>
        <v>32.286811591782566</v>
      </c>
      <c r="O76" s="3"/>
      <c r="P76" s="3"/>
      <c r="Q76" s="3">
        <v>4.04</v>
      </c>
    </row>
    <row r="77" spans="1:17" x14ac:dyDescent="0.25">
      <c r="A77">
        <f t="shared" ref="A77:A88" si="25">A76+250</f>
        <v>750</v>
      </c>
      <c r="B77">
        <f t="shared" si="23"/>
        <v>1000</v>
      </c>
      <c r="C77">
        <f t="shared" si="19"/>
        <v>875</v>
      </c>
      <c r="D77" s="3">
        <f t="shared" si="20"/>
        <v>29.40000617459587</v>
      </c>
      <c r="E77" s="3">
        <f t="shared" si="20"/>
        <v>28.88535663461008</v>
      </c>
      <c r="F77" s="3">
        <f t="shared" si="20"/>
        <v>27.752444483916779</v>
      </c>
      <c r="G77" s="3">
        <f t="shared" si="20"/>
        <v>26.83696429936052</v>
      </c>
      <c r="H77" s="3">
        <f t="shared" si="20"/>
        <v>25.647890117556777</v>
      </c>
      <c r="J77">
        <f t="shared" ref="J77:J88" si="26">J76+250</f>
        <v>750</v>
      </c>
      <c r="K77">
        <f t="shared" si="24"/>
        <v>1000</v>
      </c>
      <c r="L77">
        <f t="shared" si="21"/>
        <v>875</v>
      </c>
      <c r="M77" s="3">
        <f t="shared" si="22"/>
        <v>29.40000617459587</v>
      </c>
      <c r="N77" s="3">
        <f t="shared" si="22"/>
        <v>28.88535663461008</v>
      </c>
      <c r="O77" s="3"/>
      <c r="P77" s="3"/>
      <c r="Q77" s="3">
        <v>3.31</v>
      </c>
    </row>
    <row r="78" spans="1:17" x14ac:dyDescent="0.25">
      <c r="A78">
        <f t="shared" si="25"/>
        <v>1000</v>
      </c>
      <c r="B78">
        <f t="shared" si="23"/>
        <v>1250</v>
      </c>
      <c r="C78">
        <f t="shared" si="19"/>
        <v>1125</v>
      </c>
      <c r="D78" s="3">
        <f t="shared" si="20"/>
        <v>26.720714153991597</v>
      </c>
      <c r="E78" s="3">
        <f t="shared" si="20"/>
        <v>26.211416093957393</v>
      </c>
      <c r="F78" s="3">
        <f t="shared" si="20"/>
        <v>25.090491319269809</v>
      </c>
      <c r="G78" s="3">
        <f t="shared" si="20"/>
        <v>24.198715049513243</v>
      </c>
      <c r="H78" s="3">
        <f t="shared" si="20"/>
        <v>23.041576225691269</v>
      </c>
      <c r="J78">
        <f t="shared" si="26"/>
        <v>1000</v>
      </c>
      <c r="K78">
        <f t="shared" si="24"/>
        <v>1250</v>
      </c>
      <c r="L78">
        <f t="shared" si="21"/>
        <v>1125</v>
      </c>
      <c r="M78" s="3">
        <f t="shared" si="22"/>
        <v>26.720714153991597</v>
      </c>
      <c r="N78" s="3">
        <f t="shared" si="22"/>
        <v>26.211416093957393</v>
      </c>
      <c r="O78" s="3"/>
      <c r="P78" s="3"/>
      <c r="Q78" s="3">
        <v>2.46</v>
      </c>
    </row>
    <row r="79" spans="1:17" x14ac:dyDescent="0.25">
      <c r="A79">
        <f t="shared" si="25"/>
        <v>1250</v>
      </c>
      <c r="B79">
        <f t="shared" si="23"/>
        <v>1500</v>
      </c>
      <c r="C79">
        <f t="shared" si="19"/>
        <v>1375</v>
      </c>
      <c r="D79" s="3">
        <f t="shared" si="20"/>
        <v>24.479580316508304</v>
      </c>
      <c r="E79" s="3">
        <f t="shared" si="20"/>
        <v>23.973067421972846</v>
      </c>
      <c r="F79" s="3">
        <f t="shared" si="20"/>
        <v>22.858398055281633</v>
      </c>
      <c r="G79" s="3">
        <f t="shared" si="20"/>
        <v>21.979059220968388</v>
      </c>
      <c r="H79" s="3">
        <f t="shared" si="20"/>
        <v>20.838820838793019</v>
      </c>
      <c r="J79">
        <f t="shared" si="26"/>
        <v>1250</v>
      </c>
      <c r="K79">
        <f t="shared" si="24"/>
        <v>1500</v>
      </c>
      <c r="L79">
        <f t="shared" si="21"/>
        <v>1375</v>
      </c>
      <c r="M79" s="3">
        <f t="shared" si="22"/>
        <v>24.479580316508304</v>
      </c>
      <c r="N79" s="3">
        <f t="shared" si="22"/>
        <v>23.973067421972846</v>
      </c>
      <c r="O79" s="3"/>
      <c r="P79" s="3"/>
      <c r="Q79" s="3">
        <v>0.61</v>
      </c>
    </row>
    <row r="80" spans="1:17" x14ac:dyDescent="0.25">
      <c r="A80">
        <f t="shared" si="25"/>
        <v>1500</v>
      </c>
      <c r="B80">
        <f t="shared" si="23"/>
        <v>1750</v>
      </c>
      <c r="C80">
        <f t="shared" si="19"/>
        <v>1625</v>
      </c>
      <c r="D80" s="3">
        <f t="shared" si="20"/>
        <v>22.5296699519022</v>
      </c>
      <c r="E80" s="3">
        <f t="shared" si="20"/>
        <v>22.024801300147832</v>
      </c>
      <c r="F80" s="3">
        <f t="shared" si="20"/>
        <v>20.913830058761111</v>
      </c>
      <c r="G80" s="3">
        <f t="shared" si="20"/>
        <v>20.041865529008746</v>
      </c>
      <c r="H80" s="8">
        <f t="shared" si="20"/>
        <v>18.911693549389941</v>
      </c>
      <c r="J80">
        <f t="shared" si="26"/>
        <v>1500</v>
      </c>
      <c r="K80">
        <f t="shared" si="24"/>
        <v>1750</v>
      </c>
      <c r="L80">
        <f t="shared" si="21"/>
        <v>1625</v>
      </c>
      <c r="M80" s="3">
        <f t="shared" si="22"/>
        <v>22.5296699519022</v>
      </c>
      <c r="N80" s="3">
        <f t="shared" si="22"/>
        <v>22.024801300147832</v>
      </c>
      <c r="O80" s="3"/>
      <c r="P80" s="3"/>
      <c r="Q80" s="8">
        <v>0</v>
      </c>
    </row>
    <row r="81" spans="1:17" x14ac:dyDescent="0.25">
      <c r="A81">
        <f t="shared" si="25"/>
        <v>1750</v>
      </c>
      <c r="B81">
        <f t="shared" si="23"/>
        <v>2000</v>
      </c>
      <c r="C81">
        <f t="shared" si="19"/>
        <v>1875</v>
      </c>
      <c r="D81" s="3">
        <f t="shared" si="20"/>
        <v>20.787421059191516</v>
      </c>
      <c r="E81" s="3">
        <f t="shared" si="20"/>
        <v>20.283610149899708</v>
      </c>
      <c r="F81" s="8">
        <f t="shared" si="20"/>
        <v>19.175019901600411</v>
      </c>
      <c r="G81" s="8">
        <f t="shared" si="20"/>
        <v>18.307811452297013</v>
      </c>
      <c r="H81" s="3">
        <f t="shared" si="20"/>
        <v>17.184149561317192</v>
      </c>
      <c r="J81">
        <f t="shared" si="26"/>
        <v>1750</v>
      </c>
      <c r="K81">
        <f t="shared" si="24"/>
        <v>2000</v>
      </c>
      <c r="L81">
        <f t="shared" si="21"/>
        <v>1875</v>
      </c>
      <c r="M81" s="3">
        <f t="shared" si="22"/>
        <v>20.787421059191516</v>
      </c>
      <c r="N81" s="3">
        <f t="shared" si="22"/>
        <v>20.283610149899708</v>
      </c>
      <c r="O81" s="8">
        <v>0</v>
      </c>
      <c r="P81" s="8">
        <v>0</v>
      </c>
      <c r="Q81" s="8">
        <v>0</v>
      </c>
    </row>
    <row r="82" spans="1:17" x14ac:dyDescent="0.25">
      <c r="A82">
        <f t="shared" si="25"/>
        <v>2000</v>
      </c>
      <c r="B82">
        <f t="shared" si="23"/>
        <v>2250</v>
      </c>
      <c r="C82">
        <f t="shared" si="19"/>
        <v>2125</v>
      </c>
      <c r="D82" s="8">
        <f t="shared" si="20"/>
        <v>19.200753278598789</v>
      </c>
      <c r="E82" s="8">
        <f t="shared" si="20"/>
        <v>18.69766657768859</v>
      </c>
      <c r="F82" s="3">
        <f t="shared" si="20"/>
        <v>17.59070740605009</v>
      </c>
      <c r="G82" s="3">
        <f t="shared" si="20"/>
        <v>16.726760689344374</v>
      </c>
      <c r="H82" s="3">
        <f t="shared" si="20"/>
        <v>15.607571280237089</v>
      </c>
      <c r="J82">
        <f t="shared" si="26"/>
        <v>2000</v>
      </c>
      <c r="K82">
        <f t="shared" si="24"/>
        <v>2250</v>
      </c>
      <c r="L82">
        <f t="shared" si="21"/>
        <v>2125</v>
      </c>
      <c r="M82" s="8">
        <v>0</v>
      </c>
      <c r="N82" s="8">
        <v>0</v>
      </c>
      <c r="O82" s="8">
        <v>0</v>
      </c>
      <c r="P82" s="8">
        <v>0</v>
      </c>
      <c r="Q82" s="8">
        <v>0</v>
      </c>
    </row>
    <row r="83" spans="1:17" x14ac:dyDescent="0.25">
      <c r="A83">
        <f t="shared" si="25"/>
        <v>2250</v>
      </c>
      <c r="B83">
        <f t="shared" si="23"/>
        <v>2500</v>
      </c>
      <c r="C83">
        <f t="shared" si="19"/>
        <v>2375</v>
      </c>
      <c r="D83" s="3">
        <f t="shared" si="20"/>
        <v>17.735008108100971</v>
      </c>
      <c r="E83" s="3">
        <f t="shared" si="20"/>
        <v>17.232441271943479</v>
      </c>
      <c r="F83" s="3">
        <f t="shared" si="20"/>
        <v>16.12665337650526</v>
      </c>
      <c r="G83" s="3">
        <f t="shared" si="20"/>
        <v>15.26505068248388</v>
      </c>
      <c r="H83" s="3">
        <f t="shared" si="20"/>
        <v>14.149079239078127</v>
      </c>
      <c r="J83">
        <f t="shared" si="26"/>
        <v>2250</v>
      </c>
      <c r="K83">
        <f t="shared" si="24"/>
        <v>2500</v>
      </c>
      <c r="L83">
        <f t="shared" si="21"/>
        <v>2375</v>
      </c>
      <c r="M83" s="8">
        <v>0</v>
      </c>
      <c r="N83" s="8">
        <v>0</v>
      </c>
      <c r="O83" s="8">
        <v>0</v>
      </c>
      <c r="P83" s="8">
        <v>0</v>
      </c>
      <c r="Q83" s="8">
        <v>0</v>
      </c>
    </row>
    <row r="84" spans="1:17" x14ac:dyDescent="0.25">
      <c r="A84">
        <f t="shared" si="25"/>
        <v>2500</v>
      </c>
      <c r="B84">
        <f t="shared" si="23"/>
        <v>2750</v>
      </c>
      <c r="C84">
        <f t="shared" si="19"/>
        <v>2625</v>
      </c>
      <c r="D84" s="3">
        <f t="shared" si="20"/>
        <v>16.365953766176514</v>
      </c>
      <c r="E84" s="3">
        <f t="shared" si="20"/>
        <v>15.863774221081933</v>
      </c>
      <c r="F84" s="3">
        <f t="shared" si="20"/>
        <v>14.758859133677152</v>
      </c>
      <c r="G84" s="3">
        <f t="shared" si="20"/>
        <v>13.899004090626288</v>
      </c>
      <c r="H84" s="3">
        <f t="shared" si="20"/>
        <v>12.785433932409795</v>
      </c>
      <c r="J84">
        <f t="shared" si="26"/>
        <v>2500</v>
      </c>
      <c r="K84">
        <f t="shared" si="24"/>
        <v>2750</v>
      </c>
      <c r="L84">
        <f t="shared" si="21"/>
        <v>2625</v>
      </c>
      <c r="M84" s="8">
        <v>0</v>
      </c>
      <c r="N84" s="8">
        <v>0</v>
      </c>
      <c r="O84" s="8">
        <v>0</v>
      </c>
      <c r="P84" s="8">
        <v>0</v>
      </c>
      <c r="Q84" s="8">
        <v>0</v>
      </c>
    </row>
    <row r="85" spans="1:17" x14ac:dyDescent="0.25">
      <c r="A85">
        <f t="shared" si="25"/>
        <v>2750</v>
      </c>
      <c r="B85">
        <f t="shared" si="23"/>
        <v>3000</v>
      </c>
      <c r="C85">
        <f t="shared" si="19"/>
        <v>2875</v>
      </c>
      <c r="D85" s="3">
        <f t="shared" si="20"/>
        <v>15.075982136820134</v>
      </c>
      <c r="E85" s="3">
        <f t="shared" si="20"/>
        <v>14.574099872914523</v>
      </c>
      <c r="F85" s="3">
        <f t="shared" si="20"/>
        <v>13.469854872671348</v>
      </c>
      <c r="G85" s="3">
        <f t="shared" si="20"/>
        <v>12.611342097073788</v>
      </c>
      <c r="H85" s="3">
        <f t="shared" si="20"/>
        <v>11.499617379613733</v>
      </c>
      <c r="J85">
        <f t="shared" si="26"/>
        <v>2750</v>
      </c>
      <c r="K85">
        <f t="shared" si="24"/>
        <v>3000</v>
      </c>
      <c r="L85">
        <f t="shared" si="21"/>
        <v>2875</v>
      </c>
      <c r="M85" s="8">
        <v>0</v>
      </c>
      <c r="N85" s="8">
        <v>0</v>
      </c>
      <c r="O85" s="8">
        <v>0</v>
      </c>
      <c r="P85" s="8">
        <v>0</v>
      </c>
      <c r="Q85" s="8">
        <v>0</v>
      </c>
    </row>
    <row r="86" spans="1:17" x14ac:dyDescent="0.25">
      <c r="A86">
        <f t="shared" si="25"/>
        <v>3000</v>
      </c>
      <c r="B86">
        <f t="shared" si="23"/>
        <v>3250</v>
      </c>
      <c r="C86">
        <f t="shared" si="19"/>
        <v>3125</v>
      </c>
      <c r="D86" s="3">
        <f t="shared" si="20"/>
        <v>13.851895378809765</v>
      </c>
      <c r="E86" s="3">
        <f t="shared" si="20"/>
        <v>13.350246984389514</v>
      </c>
      <c r="F86" s="3">
        <f t="shared" si="20"/>
        <v>12.246529213926143</v>
      </c>
      <c r="G86" s="3">
        <f t="shared" si="20"/>
        <v>11.389072861021049</v>
      </c>
      <c r="H86" s="3">
        <f t="shared" si="20"/>
        <v>10.278801274467472</v>
      </c>
      <c r="J86">
        <f t="shared" si="26"/>
        <v>3000</v>
      </c>
      <c r="K86">
        <f t="shared" si="24"/>
        <v>3250</v>
      </c>
      <c r="L86">
        <f t="shared" si="21"/>
        <v>3125</v>
      </c>
      <c r="M86" s="8">
        <v>0</v>
      </c>
      <c r="N86" s="8">
        <v>0</v>
      </c>
      <c r="O86" s="8">
        <v>0</v>
      </c>
      <c r="P86" s="8">
        <v>0</v>
      </c>
      <c r="Q86" s="8">
        <v>0</v>
      </c>
    </row>
    <row r="87" spans="1:17" x14ac:dyDescent="0.25">
      <c r="A87">
        <f t="shared" si="25"/>
        <v>3250</v>
      </c>
      <c r="B87">
        <f t="shared" si="23"/>
        <v>3500</v>
      </c>
      <c r="C87">
        <f t="shared" si="19"/>
        <v>3375</v>
      </c>
      <c r="D87" s="3">
        <f t="shared" si="20"/>
        <v>12.68354609415454</v>
      </c>
      <c r="E87" s="3">
        <f t="shared" si="20"/>
        <v>12.18208550608639</v>
      </c>
      <c r="F87" s="3">
        <f t="shared" si="20"/>
        <v>11.07879116897919</v>
      </c>
      <c r="G87" s="3">
        <f t="shared" si="20"/>
        <v>10.22218345626931</v>
      </c>
      <c r="H87" s="3">
        <f t="shared" si="20"/>
        <v>9.1130796207375298</v>
      </c>
      <c r="J87">
        <f t="shared" si="26"/>
        <v>3250</v>
      </c>
      <c r="K87">
        <f t="shared" si="24"/>
        <v>3500</v>
      </c>
      <c r="L87">
        <f t="shared" si="21"/>
        <v>3375</v>
      </c>
      <c r="M87" s="8">
        <v>0</v>
      </c>
      <c r="N87" s="8">
        <v>0</v>
      </c>
      <c r="O87" s="8">
        <v>0</v>
      </c>
      <c r="P87" s="8">
        <v>0</v>
      </c>
      <c r="Q87" s="8">
        <v>0</v>
      </c>
    </row>
    <row r="88" spans="1:17" x14ac:dyDescent="0.25">
      <c r="A88">
        <f t="shared" si="25"/>
        <v>3500</v>
      </c>
      <c r="B88">
        <f t="shared" si="23"/>
        <v>3750</v>
      </c>
      <c r="C88">
        <f t="shared" si="19"/>
        <v>3625</v>
      </c>
      <c r="D88" s="3">
        <f t="shared" si="20"/>
        <v>11.562964235682681</v>
      </c>
      <c r="E88" s="3">
        <f t="shared" si="20"/>
        <v>11.061657118063739</v>
      </c>
      <c r="F88" s="3">
        <f t="shared" si="20"/>
        <v>9.9587088301225677</v>
      </c>
      <c r="G88" s="3">
        <f t="shared" si="20"/>
        <v>9.1027947922594805</v>
      </c>
      <c r="H88" s="3">
        <f t="shared" si="20"/>
        <v>7.9946457487699947</v>
      </c>
      <c r="J88">
        <f t="shared" si="26"/>
        <v>3500</v>
      </c>
      <c r="K88">
        <f t="shared" si="24"/>
        <v>3750</v>
      </c>
      <c r="L88">
        <f t="shared" si="21"/>
        <v>3625</v>
      </c>
      <c r="M88" s="8">
        <v>0</v>
      </c>
      <c r="N88" s="8">
        <v>0</v>
      </c>
      <c r="O88" s="8">
        <v>0</v>
      </c>
      <c r="P88" s="8">
        <v>0</v>
      </c>
      <c r="Q88" s="8">
        <v>0</v>
      </c>
    </row>
    <row r="90" spans="1:17" x14ac:dyDescent="0.25">
      <c r="A90" t="s">
        <v>10</v>
      </c>
      <c r="B90" t="s">
        <v>11</v>
      </c>
      <c r="C90" t="s">
        <v>16</v>
      </c>
    </row>
    <row r="91" spans="1:17" x14ac:dyDescent="0.25">
      <c r="A91">
        <f>B91-1</f>
        <v>44</v>
      </c>
      <c r="B91">
        <v>45</v>
      </c>
      <c r="C91" s="8">
        <v>6.69</v>
      </c>
    </row>
    <row r="92" spans="1:17" x14ac:dyDescent="0.25">
      <c r="A92">
        <f t="shared" ref="A92:A115" si="27">B92-1</f>
        <v>43</v>
      </c>
      <c r="B92">
        <f t="shared" ref="B92:B116" si="28">B91-1</f>
        <v>44</v>
      </c>
      <c r="C92" s="3">
        <f t="shared" ref="C92:C100" si="29">C$101+(C$91-C$101)*(-B$101+B92)/(B$91-B$101)</f>
        <v>6.5710000000000006</v>
      </c>
    </row>
    <row r="93" spans="1:17" x14ac:dyDescent="0.25">
      <c r="A93">
        <f t="shared" si="27"/>
        <v>42</v>
      </c>
      <c r="B93">
        <f t="shared" si="28"/>
        <v>43</v>
      </c>
      <c r="C93" s="3">
        <f t="shared" si="29"/>
        <v>6.452</v>
      </c>
    </row>
    <row r="94" spans="1:17" x14ac:dyDescent="0.25">
      <c r="A94">
        <f t="shared" si="27"/>
        <v>41</v>
      </c>
      <c r="B94">
        <f t="shared" si="28"/>
        <v>42</v>
      </c>
      <c r="C94" s="3">
        <f t="shared" si="29"/>
        <v>6.3330000000000002</v>
      </c>
    </row>
    <row r="95" spans="1:17" x14ac:dyDescent="0.25">
      <c r="A95">
        <f t="shared" si="27"/>
        <v>40</v>
      </c>
      <c r="B95">
        <f t="shared" si="28"/>
        <v>41</v>
      </c>
      <c r="C95" s="3">
        <f t="shared" si="29"/>
        <v>6.2140000000000004</v>
      </c>
    </row>
    <row r="96" spans="1:17" x14ac:dyDescent="0.25">
      <c r="A96">
        <f t="shared" si="27"/>
        <v>39</v>
      </c>
      <c r="B96">
        <f t="shared" si="28"/>
        <v>40</v>
      </c>
      <c r="C96" s="3">
        <f t="shared" si="29"/>
        <v>6.0950000000000006</v>
      </c>
    </row>
    <row r="97" spans="1:3" x14ac:dyDescent="0.25">
      <c r="A97">
        <f t="shared" si="27"/>
        <v>38</v>
      </c>
      <c r="B97">
        <f t="shared" si="28"/>
        <v>39</v>
      </c>
      <c r="C97" s="3">
        <f t="shared" si="29"/>
        <v>5.976</v>
      </c>
    </row>
    <row r="98" spans="1:3" x14ac:dyDescent="0.25">
      <c r="A98">
        <f t="shared" si="27"/>
        <v>37</v>
      </c>
      <c r="B98">
        <f t="shared" si="28"/>
        <v>38</v>
      </c>
      <c r="C98" s="3">
        <f t="shared" si="29"/>
        <v>5.8570000000000002</v>
      </c>
    </row>
    <row r="99" spans="1:3" x14ac:dyDescent="0.25">
      <c r="A99">
        <f t="shared" si="27"/>
        <v>36</v>
      </c>
      <c r="B99">
        <f t="shared" si="28"/>
        <v>37</v>
      </c>
      <c r="C99" s="3">
        <f t="shared" si="29"/>
        <v>5.7380000000000004</v>
      </c>
    </row>
    <row r="100" spans="1:3" x14ac:dyDescent="0.25">
      <c r="A100">
        <f t="shared" si="27"/>
        <v>35</v>
      </c>
      <c r="B100">
        <f t="shared" si="28"/>
        <v>36</v>
      </c>
      <c r="C100" s="3">
        <f t="shared" si="29"/>
        <v>5.6189999999999998</v>
      </c>
    </row>
    <row r="101" spans="1:3" x14ac:dyDescent="0.25">
      <c r="A101">
        <f t="shared" si="27"/>
        <v>34</v>
      </c>
      <c r="B101">
        <f t="shared" si="28"/>
        <v>35</v>
      </c>
      <c r="C101" s="8">
        <v>5.5</v>
      </c>
    </row>
    <row r="102" spans="1:3" x14ac:dyDescent="0.25">
      <c r="A102">
        <f t="shared" si="27"/>
        <v>33</v>
      </c>
      <c r="B102">
        <f t="shared" si="28"/>
        <v>34</v>
      </c>
      <c r="C102" s="3">
        <f t="shared" ref="C102:C110" si="30">C$111+(C$101-C$111)*(-B$111+B102)/(B$101-B$111)</f>
        <v>5.2569999999999997</v>
      </c>
    </row>
    <row r="103" spans="1:3" x14ac:dyDescent="0.25">
      <c r="A103">
        <f t="shared" si="27"/>
        <v>32</v>
      </c>
      <c r="B103">
        <f t="shared" si="28"/>
        <v>33</v>
      </c>
      <c r="C103" s="3">
        <f t="shared" si="30"/>
        <v>5.0140000000000002</v>
      </c>
    </row>
    <row r="104" spans="1:3" x14ac:dyDescent="0.25">
      <c r="A104">
        <f t="shared" si="27"/>
        <v>31</v>
      </c>
      <c r="B104">
        <f t="shared" si="28"/>
        <v>32</v>
      </c>
      <c r="C104" s="3">
        <f t="shared" si="30"/>
        <v>4.7709999999999999</v>
      </c>
    </row>
    <row r="105" spans="1:3" x14ac:dyDescent="0.25">
      <c r="A105">
        <f t="shared" si="27"/>
        <v>30</v>
      </c>
      <c r="B105">
        <f t="shared" si="28"/>
        <v>31</v>
      </c>
      <c r="C105" s="3">
        <f t="shared" si="30"/>
        <v>4.5280000000000005</v>
      </c>
    </row>
    <row r="106" spans="1:3" x14ac:dyDescent="0.25">
      <c r="A106">
        <f t="shared" si="27"/>
        <v>29</v>
      </c>
      <c r="B106">
        <f t="shared" si="28"/>
        <v>30</v>
      </c>
      <c r="C106" s="3">
        <f t="shared" si="30"/>
        <v>4.2850000000000001</v>
      </c>
    </row>
    <row r="107" spans="1:3" x14ac:dyDescent="0.25">
      <c r="A107">
        <f t="shared" si="27"/>
        <v>28</v>
      </c>
      <c r="B107">
        <f t="shared" si="28"/>
        <v>29</v>
      </c>
      <c r="C107" s="3">
        <f t="shared" si="30"/>
        <v>4.0419999999999998</v>
      </c>
    </row>
    <row r="108" spans="1:3" x14ac:dyDescent="0.25">
      <c r="A108">
        <f t="shared" si="27"/>
        <v>27</v>
      </c>
      <c r="B108">
        <f t="shared" si="28"/>
        <v>28</v>
      </c>
      <c r="C108" s="3">
        <f t="shared" si="30"/>
        <v>3.7989999999999999</v>
      </c>
    </row>
    <row r="109" spans="1:3" x14ac:dyDescent="0.25">
      <c r="A109">
        <f t="shared" si="27"/>
        <v>26</v>
      </c>
      <c r="B109">
        <f t="shared" si="28"/>
        <v>27</v>
      </c>
      <c r="C109" s="3">
        <f t="shared" si="30"/>
        <v>3.556</v>
      </c>
    </row>
    <row r="110" spans="1:3" x14ac:dyDescent="0.25">
      <c r="A110">
        <f t="shared" si="27"/>
        <v>25</v>
      </c>
      <c r="B110">
        <f t="shared" si="28"/>
        <v>26</v>
      </c>
      <c r="C110" s="3">
        <f t="shared" si="30"/>
        <v>3.3129999999999997</v>
      </c>
    </row>
    <row r="111" spans="1:3" x14ac:dyDescent="0.25">
      <c r="A111">
        <f t="shared" si="27"/>
        <v>24</v>
      </c>
      <c r="B111">
        <f t="shared" si="28"/>
        <v>25</v>
      </c>
      <c r="C111" s="8">
        <v>3.07</v>
      </c>
    </row>
    <row r="112" spans="1:3" x14ac:dyDescent="0.25">
      <c r="A112">
        <f t="shared" si="27"/>
        <v>23</v>
      </c>
      <c r="B112">
        <f t="shared" si="28"/>
        <v>24</v>
      </c>
      <c r="C112" s="3">
        <f>C$116+(C$111-C$116)*(-B$116+B112)/(B$111-B$116)</f>
        <v>2.456</v>
      </c>
    </row>
    <row r="113" spans="1:12" x14ac:dyDescent="0.25">
      <c r="A113">
        <f t="shared" si="27"/>
        <v>22</v>
      </c>
      <c r="B113">
        <f t="shared" si="28"/>
        <v>23</v>
      </c>
      <c r="C113" s="3">
        <f>C$116+(C$111-C$116)*(-B$116+B113)/(B$111-B$116)</f>
        <v>1.8419999999999999</v>
      </c>
    </row>
    <row r="114" spans="1:12" x14ac:dyDescent="0.25">
      <c r="A114">
        <f t="shared" si="27"/>
        <v>21</v>
      </c>
      <c r="B114">
        <f t="shared" si="28"/>
        <v>22</v>
      </c>
      <c r="C114" s="3">
        <f>C$116+(C$111-C$116)*(-B$116+B114)/(B$111-B$116)</f>
        <v>1.228</v>
      </c>
    </row>
    <row r="115" spans="1:12" x14ac:dyDescent="0.25">
      <c r="A115">
        <f t="shared" si="27"/>
        <v>20</v>
      </c>
      <c r="B115">
        <f t="shared" si="28"/>
        <v>21</v>
      </c>
      <c r="C115" s="3">
        <f>C$116+(C$111-C$116)*(-B$116+B115)/(B$111-B$116)</f>
        <v>0.61399999999999999</v>
      </c>
    </row>
    <row r="116" spans="1:12" x14ac:dyDescent="0.25">
      <c r="A116">
        <v>0</v>
      </c>
      <c r="B116">
        <f t="shared" si="28"/>
        <v>20</v>
      </c>
      <c r="C116" s="8">
        <v>0</v>
      </c>
    </row>
    <row r="118" spans="1:12" x14ac:dyDescent="0.25">
      <c r="A118" t="s">
        <v>20</v>
      </c>
      <c r="D118" s="1"/>
      <c r="F118" s="1"/>
      <c r="G118" s="1"/>
      <c r="H118" s="1"/>
    </row>
    <row r="119" spans="1:12" x14ac:dyDescent="0.25">
      <c r="C119" t="s">
        <v>5</v>
      </c>
      <c r="D119" t="s">
        <v>14</v>
      </c>
      <c r="E119" t="s">
        <v>14</v>
      </c>
      <c r="F119" t="s">
        <v>6</v>
      </c>
      <c r="G119" t="s">
        <v>7</v>
      </c>
      <c r="H119" t="s">
        <v>8</v>
      </c>
    </row>
    <row r="120" spans="1:12" x14ac:dyDescent="0.25">
      <c r="C120" t="s">
        <v>9</v>
      </c>
      <c r="D120" s="3">
        <f>1-D121/50</f>
        <v>0.24</v>
      </c>
      <c r="E120" s="3">
        <f>1-E121/50</f>
        <v>-0.19999999999999996</v>
      </c>
      <c r="F120" s="3">
        <f>1-F121/100</f>
        <v>7.999999999999996E-2</v>
      </c>
      <c r="G120" s="3">
        <f>1-G121/150</f>
        <v>9.9999999999999978E-2</v>
      </c>
      <c r="H120" s="3">
        <f>1-H121/200</f>
        <v>0.10999999999999999</v>
      </c>
    </row>
    <row r="121" spans="1:12" x14ac:dyDescent="0.25">
      <c r="C121" t="s">
        <v>3</v>
      </c>
      <c r="D121">
        <v>38</v>
      </c>
      <c r="E121">
        <v>60</v>
      </c>
      <c r="F121" s="7">
        <v>92</v>
      </c>
      <c r="G121" s="7">
        <v>135</v>
      </c>
      <c r="H121" s="7">
        <f>G121+G121-F121</f>
        <v>178</v>
      </c>
    </row>
    <row r="122" spans="1:12" x14ac:dyDescent="0.25">
      <c r="C122" t="s">
        <v>4</v>
      </c>
      <c r="D122">
        <v>24</v>
      </c>
      <c r="E122">
        <v>60</v>
      </c>
      <c r="F122" s="7">
        <v>115.7</v>
      </c>
      <c r="G122" s="7">
        <v>127</v>
      </c>
      <c r="H122" s="7">
        <f>G122+G122-F122</f>
        <v>138.30000000000001</v>
      </c>
    </row>
    <row r="123" spans="1:12" x14ac:dyDescent="0.25">
      <c r="C123" t="s">
        <v>2</v>
      </c>
      <c r="D123" s="7">
        <f>D121+D122*0.5</f>
        <v>50</v>
      </c>
      <c r="E123" s="7">
        <f>E121+E122*0.5</f>
        <v>90</v>
      </c>
      <c r="F123" s="7">
        <f>F121+F122*0.5</f>
        <v>149.85</v>
      </c>
      <c r="G123" s="7">
        <f>G121+G122*0.5</f>
        <v>198.5</v>
      </c>
      <c r="H123" s="7">
        <f>H121+H122*0.5</f>
        <v>247.15</v>
      </c>
    </row>
    <row r="124" spans="1:12" x14ac:dyDescent="0.25">
      <c r="C124" t="s">
        <v>21</v>
      </c>
      <c r="D124" s="2">
        <f>E124*D123/E123</f>
        <v>1.7499999999999998E-2</v>
      </c>
      <c r="E124" s="2">
        <v>3.15E-2</v>
      </c>
      <c r="F124" s="2">
        <f>E124*F123/E123</f>
        <v>5.2447500000000001E-2</v>
      </c>
      <c r="G124" s="2">
        <f>F124*G123/F123</f>
        <v>6.9475000000000009E-2</v>
      </c>
      <c r="H124" s="2">
        <f>G124*H123/G123</f>
        <v>8.6502500000000024E-2</v>
      </c>
    </row>
    <row r="125" spans="1:12" x14ac:dyDescent="0.25">
      <c r="A125" t="s">
        <v>10</v>
      </c>
      <c r="B125" t="s">
        <v>11</v>
      </c>
      <c r="C125" t="s">
        <v>12</v>
      </c>
      <c r="D125">
        <v>50</v>
      </c>
      <c r="E125">
        <v>100</v>
      </c>
      <c r="F125">
        <v>150</v>
      </c>
      <c r="G125">
        <v>200</v>
      </c>
      <c r="H125">
        <v>250</v>
      </c>
    </row>
    <row r="126" spans="1:12" x14ac:dyDescent="0.25">
      <c r="A126">
        <v>0</v>
      </c>
      <c r="B126">
        <v>250</v>
      </c>
      <c r="C126">
        <f>(A126+B126)/2</f>
        <v>125</v>
      </c>
      <c r="D126" s="1">
        <f t="shared" ref="D126:H138" si="31">D$124+0.0024*(25-$C126/100)</f>
        <v>7.4499999999999997E-2</v>
      </c>
      <c r="E126" s="1">
        <f t="shared" si="31"/>
        <v>8.8499999999999995E-2</v>
      </c>
      <c r="F126" s="1">
        <f t="shared" si="31"/>
        <v>0.1094475</v>
      </c>
      <c r="G126" s="1">
        <f t="shared" si="31"/>
        <v>0.126475</v>
      </c>
      <c r="H126" s="1">
        <f t="shared" si="31"/>
        <v>0.14350250000000003</v>
      </c>
      <c r="I126" s="1"/>
      <c r="J126" s="1"/>
      <c r="K126" s="1"/>
      <c r="L126" s="1"/>
    </row>
    <row r="127" spans="1:12" x14ac:dyDescent="0.25">
      <c r="A127">
        <f>A126+250</f>
        <v>250</v>
      </c>
      <c r="B127">
        <f>B126+250</f>
        <v>500</v>
      </c>
      <c r="C127">
        <f t="shared" ref="C127:C135" si="32">(A127+B127)/2</f>
        <v>375</v>
      </c>
      <c r="D127" s="1">
        <f t="shared" si="31"/>
        <v>6.8499999999999991E-2</v>
      </c>
      <c r="E127" s="1">
        <f t="shared" si="31"/>
        <v>8.249999999999999E-2</v>
      </c>
      <c r="F127" s="1">
        <f t="shared" si="31"/>
        <v>0.1034475</v>
      </c>
      <c r="G127" s="1">
        <f t="shared" si="31"/>
        <v>0.120475</v>
      </c>
      <c r="H127" s="1">
        <f t="shared" si="31"/>
        <v>0.13750250000000003</v>
      </c>
      <c r="I127" s="1"/>
      <c r="J127" s="1"/>
      <c r="K127" s="1"/>
      <c r="L127" s="1"/>
    </row>
    <row r="128" spans="1:12" x14ac:dyDescent="0.25">
      <c r="A128">
        <f t="shared" ref="A128:A135" si="33">A127+250</f>
        <v>500</v>
      </c>
      <c r="B128">
        <f t="shared" ref="B128:B135" si="34">B127+250</f>
        <v>750</v>
      </c>
      <c r="C128">
        <f t="shared" si="32"/>
        <v>625</v>
      </c>
      <c r="D128" s="1">
        <f t="shared" si="31"/>
        <v>6.25E-2</v>
      </c>
      <c r="E128" s="1">
        <f t="shared" si="31"/>
        <v>7.6499999999999999E-2</v>
      </c>
      <c r="F128" s="1">
        <f t="shared" si="31"/>
        <v>9.7447499999999992E-2</v>
      </c>
      <c r="G128" s="1">
        <f t="shared" si="31"/>
        <v>0.11447500000000001</v>
      </c>
      <c r="H128" s="1">
        <f t="shared" si="31"/>
        <v>0.13150250000000002</v>
      </c>
      <c r="I128" s="1"/>
      <c r="J128" s="1"/>
      <c r="K128" s="1"/>
      <c r="L128" s="1"/>
    </row>
    <row r="129" spans="1:12" x14ac:dyDescent="0.25">
      <c r="A129">
        <f t="shared" si="33"/>
        <v>750</v>
      </c>
      <c r="B129">
        <f t="shared" si="34"/>
        <v>1000</v>
      </c>
      <c r="C129">
        <f t="shared" si="32"/>
        <v>875</v>
      </c>
      <c r="D129" s="1">
        <f t="shared" si="31"/>
        <v>5.6499999999999995E-2</v>
      </c>
      <c r="E129" s="1">
        <f t="shared" si="31"/>
        <v>7.0500000000000007E-2</v>
      </c>
      <c r="F129" s="1">
        <f t="shared" si="31"/>
        <v>9.1447500000000001E-2</v>
      </c>
      <c r="G129" s="1">
        <f t="shared" si="31"/>
        <v>0.10847500000000002</v>
      </c>
      <c r="H129" s="1">
        <f t="shared" si="31"/>
        <v>0.12550250000000002</v>
      </c>
      <c r="I129" s="1"/>
      <c r="J129" s="1"/>
      <c r="K129" s="1"/>
      <c r="L129" s="1"/>
    </row>
    <row r="130" spans="1:12" x14ac:dyDescent="0.25">
      <c r="A130">
        <f t="shared" si="33"/>
        <v>1000</v>
      </c>
      <c r="B130">
        <f t="shared" si="34"/>
        <v>1250</v>
      </c>
      <c r="C130">
        <f t="shared" si="32"/>
        <v>1125</v>
      </c>
      <c r="D130" s="1">
        <f t="shared" si="31"/>
        <v>5.0499999999999989E-2</v>
      </c>
      <c r="E130" s="1">
        <f t="shared" si="31"/>
        <v>6.4500000000000002E-2</v>
      </c>
      <c r="F130" s="1">
        <f t="shared" si="31"/>
        <v>8.5447499999999996E-2</v>
      </c>
      <c r="G130" s="1">
        <f t="shared" si="31"/>
        <v>0.10247500000000001</v>
      </c>
      <c r="H130" s="1">
        <f t="shared" si="31"/>
        <v>0.11950250000000001</v>
      </c>
      <c r="I130" s="1"/>
      <c r="J130" s="1"/>
      <c r="K130" s="1"/>
      <c r="L130" s="1"/>
    </row>
    <row r="131" spans="1:12" x14ac:dyDescent="0.25">
      <c r="A131">
        <f t="shared" si="33"/>
        <v>1250</v>
      </c>
      <c r="B131">
        <f t="shared" si="34"/>
        <v>1500</v>
      </c>
      <c r="C131">
        <f t="shared" si="32"/>
        <v>1375</v>
      </c>
      <c r="D131" s="1">
        <f t="shared" si="31"/>
        <v>4.4499999999999998E-2</v>
      </c>
      <c r="E131" s="1">
        <f t="shared" si="31"/>
        <v>5.8499999999999996E-2</v>
      </c>
      <c r="F131" s="1">
        <f t="shared" si="31"/>
        <v>7.9447500000000004E-2</v>
      </c>
      <c r="G131" s="1">
        <f t="shared" si="31"/>
        <v>9.6475000000000005E-2</v>
      </c>
      <c r="H131" s="1">
        <f t="shared" si="31"/>
        <v>0.11350250000000002</v>
      </c>
      <c r="I131" s="1"/>
      <c r="J131" s="1"/>
      <c r="K131" s="1"/>
      <c r="L131" s="1"/>
    </row>
    <row r="132" spans="1:12" x14ac:dyDescent="0.25">
      <c r="A132">
        <f t="shared" si="33"/>
        <v>1500</v>
      </c>
      <c r="B132">
        <f t="shared" si="34"/>
        <v>1750</v>
      </c>
      <c r="C132">
        <f t="shared" si="32"/>
        <v>1625</v>
      </c>
      <c r="D132" s="1">
        <f t="shared" si="31"/>
        <v>3.8499999999999993E-2</v>
      </c>
      <c r="E132" s="1">
        <f t="shared" si="31"/>
        <v>5.2499999999999998E-2</v>
      </c>
      <c r="F132" s="1">
        <f t="shared" si="31"/>
        <v>7.3447499999999999E-2</v>
      </c>
      <c r="G132" s="1">
        <f t="shared" si="31"/>
        <v>9.0475E-2</v>
      </c>
      <c r="H132" s="1">
        <f t="shared" si="31"/>
        <v>0.10750250000000003</v>
      </c>
      <c r="I132" s="1"/>
      <c r="J132" s="1"/>
      <c r="K132" s="1"/>
      <c r="L132" s="1"/>
    </row>
    <row r="133" spans="1:12" x14ac:dyDescent="0.25">
      <c r="A133">
        <f t="shared" si="33"/>
        <v>1750</v>
      </c>
      <c r="B133">
        <f t="shared" si="34"/>
        <v>2000</v>
      </c>
      <c r="C133">
        <f t="shared" si="32"/>
        <v>1875</v>
      </c>
      <c r="D133" s="1">
        <f t="shared" si="31"/>
        <v>3.2500000000000001E-2</v>
      </c>
      <c r="E133" s="1">
        <f t="shared" si="31"/>
        <v>4.65E-2</v>
      </c>
      <c r="F133" s="1">
        <f t="shared" si="31"/>
        <v>6.7447499999999994E-2</v>
      </c>
      <c r="G133" s="1">
        <f t="shared" si="31"/>
        <v>8.4475000000000008E-2</v>
      </c>
      <c r="H133" s="1">
        <f t="shared" si="31"/>
        <v>0.10150250000000002</v>
      </c>
      <c r="I133" s="1"/>
      <c r="J133" s="1"/>
      <c r="K133" s="1"/>
      <c r="L133" s="1"/>
    </row>
    <row r="134" spans="1:12" x14ac:dyDescent="0.25">
      <c r="A134">
        <f t="shared" si="33"/>
        <v>2000</v>
      </c>
      <c r="B134">
        <f t="shared" si="34"/>
        <v>2250</v>
      </c>
      <c r="C134">
        <f t="shared" si="32"/>
        <v>2125</v>
      </c>
      <c r="D134" s="1">
        <f t="shared" si="31"/>
        <v>2.6499999999999996E-2</v>
      </c>
      <c r="E134" s="1">
        <f t="shared" si="31"/>
        <v>4.0500000000000001E-2</v>
      </c>
      <c r="F134" s="1">
        <f t="shared" si="31"/>
        <v>6.1447500000000002E-2</v>
      </c>
      <c r="G134" s="1">
        <f t="shared" si="31"/>
        <v>7.8475000000000003E-2</v>
      </c>
      <c r="H134" s="1">
        <f t="shared" si="31"/>
        <v>9.5502500000000018E-2</v>
      </c>
      <c r="I134" s="1"/>
      <c r="J134" s="1"/>
      <c r="K134" s="1"/>
      <c r="L134" s="1"/>
    </row>
    <row r="135" spans="1:12" x14ac:dyDescent="0.25">
      <c r="A135">
        <f t="shared" si="33"/>
        <v>2250</v>
      </c>
      <c r="B135">
        <f t="shared" si="34"/>
        <v>2500</v>
      </c>
      <c r="C135">
        <f t="shared" si="32"/>
        <v>2375</v>
      </c>
      <c r="D135" s="1">
        <f t="shared" si="31"/>
        <v>2.0499999999999997E-2</v>
      </c>
      <c r="E135" s="1">
        <f t="shared" si="31"/>
        <v>3.4500000000000003E-2</v>
      </c>
      <c r="F135" s="1">
        <f t="shared" si="31"/>
        <v>5.5447500000000004E-2</v>
      </c>
      <c r="G135" s="1">
        <f t="shared" si="31"/>
        <v>7.2475000000000012E-2</v>
      </c>
      <c r="H135" s="1">
        <f t="shared" si="31"/>
        <v>8.9502500000000026E-2</v>
      </c>
      <c r="I135" s="1"/>
      <c r="J135" s="1"/>
      <c r="K135" s="1"/>
      <c r="L135" s="1"/>
    </row>
    <row r="136" spans="1:12" x14ac:dyDescent="0.25">
      <c r="A136">
        <f t="shared" ref="A136:A150" si="35">A135+250</f>
        <v>2500</v>
      </c>
      <c r="B136">
        <f t="shared" ref="B136:B150" si="36">B135+250</f>
        <v>2750</v>
      </c>
      <c r="C136">
        <f t="shared" ref="C136:C150" si="37">(A136+B136)/2</f>
        <v>2625</v>
      </c>
      <c r="D136" s="1">
        <f t="shared" si="31"/>
        <v>1.4499999999999999E-2</v>
      </c>
      <c r="E136" s="1">
        <f t="shared" si="31"/>
        <v>2.8500000000000001E-2</v>
      </c>
      <c r="F136" s="1">
        <f t="shared" si="31"/>
        <v>4.9447499999999998E-2</v>
      </c>
      <c r="G136" s="1">
        <f t="shared" si="31"/>
        <v>6.6475000000000006E-2</v>
      </c>
      <c r="H136" s="1">
        <f t="shared" si="31"/>
        <v>8.3502500000000021E-2</v>
      </c>
      <c r="I136" s="1"/>
      <c r="J136" s="1"/>
      <c r="K136" s="1"/>
      <c r="L136" s="1"/>
    </row>
    <row r="137" spans="1:12" x14ac:dyDescent="0.25">
      <c r="A137">
        <f t="shared" si="35"/>
        <v>2750</v>
      </c>
      <c r="B137">
        <f t="shared" si="36"/>
        <v>3000</v>
      </c>
      <c r="C137">
        <f t="shared" si="37"/>
        <v>2875</v>
      </c>
      <c r="D137" s="1">
        <f t="shared" si="31"/>
        <v>8.4999999999999989E-3</v>
      </c>
      <c r="E137" s="1">
        <f t="shared" si="31"/>
        <v>2.2499999999999999E-2</v>
      </c>
      <c r="F137" s="1">
        <f t="shared" si="31"/>
        <v>4.34475E-2</v>
      </c>
      <c r="G137" s="1">
        <f t="shared" si="31"/>
        <v>6.0475000000000008E-2</v>
      </c>
      <c r="H137" s="1">
        <f t="shared" si="31"/>
        <v>7.750250000000003E-2</v>
      </c>
      <c r="I137" s="1"/>
      <c r="J137" s="1"/>
      <c r="K137" s="1"/>
      <c r="L137" s="1"/>
    </row>
    <row r="138" spans="1:12" x14ac:dyDescent="0.25">
      <c r="A138">
        <f t="shared" si="35"/>
        <v>3000</v>
      </c>
      <c r="B138">
        <f t="shared" si="36"/>
        <v>3250</v>
      </c>
      <c r="C138">
        <f t="shared" si="37"/>
        <v>3125</v>
      </c>
      <c r="D138" s="1">
        <f t="shared" si="31"/>
        <v>2.4999999999999988E-3</v>
      </c>
      <c r="E138" s="1">
        <f t="shared" si="31"/>
        <v>1.6500000000000001E-2</v>
      </c>
      <c r="F138" s="1">
        <f t="shared" si="31"/>
        <v>3.7447500000000002E-2</v>
      </c>
      <c r="G138" s="1">
        <f t="shared" si="31"/>
        <v>5.447500000000001E-2</v>
      </c>
      <c r="H138" s="1">
        <f t="shared" si="31"/>
        <v>7.1502500000000024E-2</v>
      </c>
      <c r="I138" s="1"/>
      <c r="J138" s="1"/>
      <c r="K138" s="1"/>
      <c r="L138" s="1"/>
    </row>
    <row r="139" spans="1:12" x14ac:dyDescent="0.25">
      <c r="A139">
        <f t="shared" si="35"/>
        <v>3250</v>
      </c>
      <c r="B139">
        <f t="shared" si="36"/>
        <v>3500</v>
      </c>
      <c r="C139">
        <f t="shared" si="37"/>
        <v>3375</v>
      </c>
      <c r="D139" s="1"/>
      <c r="E139" s="1">
        <f t="shared" ref="E139:H140" si="38">E$124+0.0024*(25-$C139/100)</f>
        <v>1.0500000000000002E-2</v>
      </c>
      <c r="F139" s="1">
        <f t="shared" si="38"/>
        <v>3.1447500000000003E-2</v>
      </c>
      <c r="G139" s="1">
        <f t="shared" si="38"/>
        <v>4.8475000000000011E-2</v>
      </c>
      <c r="H139" s="1">
        <f t="shared" si="38"/>
        <v>6.5502500000000019E-2</v>
      </c>
      <c r="I139" s="1"/>
      <c r="J139" s="1"/>
      <c r="K139" s="1"/>
      <c r="L139" s="1"/>
    </row>
    <row r="140" spans="1:12" x14ac:dyDescent="0.25">
      <c r="A140">
        <f t="shared" si="35"/>
        <v>3500</v>
      </c>
      <c r="B140">
        <f t="shared" si="36"/>
        <v>3750</v>
      </c>
      <c r="C140">
        <f t="shared" si="37"/>
        <v>3625</v>
      </c>
      <c r="D140" s="1"/>
      <c r="E140" s="1">
        <f t="shared" si="38"/>
        <v>4.500000000000004E-3</v>
      </c>
      <c r="F140" s="1">
        <f t="shared" si="38"/>
        <v>2.5447500000000005E-2</v>
      </c>
      <c r="G140" s="1">
        <f t="shared" si="38"/>
        <v>4.2475000000000013E-2</v>
      </c>
      <c r="H140" s="1">
        <f t="shared" si="38"/>
        <v>5.9502500000000028E-2</v>
      </c>
      <c r="I140" s="1"/>
      <c r="J140" s="1"/>
      <c r="K140" s="1"/>
      <c r="L140" s="1"/>
    </row>
    <row r="141" spans="1:12" x14ac:dyDescent="0.25">
      <c r="A141">
        <f t="shared" si="35"/>
        <v>3750</v>
      </c>
      <c r="B141">
        <f t="shared" si="36"/>
        <v>4000</v>
      </c>
      <c r="C141">
        <f t="shared" si="37"/>
        <v>3875</v>
      </c>
      <c r="D141" s="1"/>
      <c r="E141" s="1"/>
      <c r="F141" s="1">
        <f t="shared" ref="F141:H142" si="39">F$124+0.0024*(25-$C141/100)</f>
        <v>1.9447500000000006E-2</v>
      </c>
      <c r="G141" s="1">
        <f t="shared" si="39"/>
        <v>3.6475000000000014E-2</v>
      </c>
      <c r="H141" s="1">
        <f t="shared" si="39"/>
        <v>5.3502500000000029E-2</v>
      </c>
      <c r="I141" s="1"/>
      <c r="J141" s="1"/>
      <c r="K141" s="1"/>
      <c r="L141" s="1"/>
    </row>
    <row r="142" spans="1:12" x14ac:dyDescent="0.25">
      <c r="A142">
        <f t="shared" si="35"/>
        <v>4000</v>
      </c>
      <c r="B142">
        <f t="shared" si="36"/>
        <v>4250</v>
      </c>
      <c r="C142">
        <f t="shared" si="37"/>
        <v>4125</v>
      </c>
      <c r="D142" s="1"/>
      <c r="E142" s="1"/>
      <c r="F142" s="1">
        <f t="shared" si="39"/>
        <v>1.3447500000000001E-2</v>
      </c>
      <c r="G142" s="1">
        <f t="shared" si="39"/>
        <v>3.0475000000000009E-2</v>
      </c>
      <c r="H142" s="1">
        <f t="shared" si="39"/>
        <v>4.7502500000000024E-2</v>
      </c>
      <c r="I142" s="1"/>
      <c r="J142" s="1"/>
      <c r="K142" s="1"/>
      <c r="L142" s="1"/>
    </row>
    <row r="143" spans="1:12" x14ac:dyDescent="0.25">
      <c r="A143">
        <f t="shared" si="35"/>
        <v>4250</v>
      </c>
      <c r="B143">
        <f t="shared" si="36"/>
        <v>4500</v>
      </c>
      <c r="C143">
        <f t="shared" si="37"/>
        <v>4375</v>
      </c>
      <c r="D143" s="1"/>
      <c r="E143" s="1"/>
      <c r="F143" s="1">
        <f t="shared" ref="F143:H150" si="40">F$124+0.0024*(25-$C143/100)</f>
        <v>7.4475000000000027E-3</v>
      </c>
      <c r="G143" s="1">
        <f t="shared" si="40"/>
        <v>2.4475000000000011E-2</v>
      </c>
      <c r="H143" s="1">
        <f t="shared" si="40"/>
        <v>4.1502500000000025E-2</v>
      </c>
      <c r="I143" s="1"/>
      <c r="J143" s="1"/>
      <c r="K143" s="1"/>
      <c r="L143" s="1"/>
    </row>
    <row r="144" spans="1:12" x14ac:dyDescent="0.25">
      <c r="A144">
        <f t="shared" si="35"/>
        <v>4500</v>
      </c>
      <c r="B144">
        <f t="shared" si="36"/>
        <v>4750</v>
      </c>
      <c r="C144">
        <f t="shared" si="37"/>
        <v>4625</v>
      </c>
      <c r="D144" s="1"/>
      <c r="E144" s="1"/>
      <c r="F144" s="1">
        <f t="shared" si="40"/>
        <v>1.4475000000000043E-3</v>
      </c>
      <c r="G144" s="1">
        <f t="shared" si="40"/>
        <v>1.8475000000000012E-2</v>
      </c>
      <c r="H144" s="1">
        <f t="shared" si="40"/>
        <v>3.5502500000000027E-2</v>
      </c>
      <c r="I144" s="1"/>
      <c r="J144" s="1"/>
      <c r="K144" s="1"/>
      <c r="L144" s="1"/>
    </row>
    <row r="145" spans="1:12" x14ac:dyDescent="0.25">
      <c r="A145">
        <f t="shared" si="35"/>
        <v>4750</v>
      </c>
      <c r="B145">
        <f t="shared" si="36"/>
        <v>5000</v>
      </c>
      <c r="C145">
        <f t="shared" si="37"/>
        <v>4875</v>
      </c>
      <c r="D145" s="1"/>
      <c r="E145" s="1"/>
      <c r="F145" s="1"/>
      <c r="G145" s="1">
        <f t="shared" si="40"/>
        <v>1.2475000000000014E-2</v>
      </c>
      <c r="H145" s="1">
        <f t="shared" si="40"/>
        <v>2.9502500000000029E-2</v>
      </c>
      <c r="I145" s="1"/>
      <c r="J145" s="1"/>
      <c r="K145" s="1"/>
      <c r="L145" s="1"/>
    </row>
    <row r="146" spans="1:12" x14ac:dyDescent="0.25">
      <c r="A146">
        <f t="shared" si="35"/>
        <v>5000</v>
      </c>
      <c r="B146">
        <f t="shared" si="36"/>
        <v>5250</v>
      </c>
      <c r="C146">
        <f t="shared" si="37"/>
        <v>5125</v>
      </c>
      <c r="D146" s="1"/>
      <c r="E146" s="1"/>
      <c r="F146" s="1"/>
      <c r="G146" s="1">
        <f t="shared" si="40"/>
        <v>6.4750000000000085E-3</v>
      </c>
      <c r="H146" s="1">
        <f t="shared" si="40"/>
        <v>2.3502500000000023E-2</v>
      </c>
      <c r="I146" s="1"/>
      <c r="J146" s="1"/>
      <c r="K146" s="1"/>
      <c r="L146" s="1"/>
    </row>
    <row r="147" spans="1:12" x14ac:dyDescent="0.25">
      <c r="A147">
        <f t="shared" si="35"/>
        <v>5250</v>
      </c>
      <c r="B147">
        <f t="shared" si="36"/>
        <v>5500</v>
      </c>
      <c r="C147">
        <f t="shared" si="37"/>
        <v>5375</v>
      </c>
      <c r="D147" s="1"/>
      <c r="E147" s="1"/>
      <c r="F147" s="1"/>
      <c r="G147" s="1">
        <f t="shared" si="40"/>
        <v>4.7500000000001708E-4</v>
      </c>
      <c r="H147" s="1">
        <f t="shared" si="40"/>
        <v>1.7502500000000032E-2</v>
      </c>
      <c r="I147" s="1"/>
      <c r="J147" s="1"/>
      <c r="K147" s="1"/>
      <c r="L147" s="1"/>
    </row>
    <row r="148" spans="1:12" x14ac:dyDescent="0.25">
      <c r="A148">
        <f t="shared" si="35"/>
        <v>5500</v>
      </c>
      <c r="B148">
        <f t="shared" si="36"/>
        <v>5750</v>
      </c>
      <c r="C148">
        <f t="shared" si="37"/>
        <v>5625</v>
      </c>
      <c r="D148" s="1"/>
      <c r="E148" s="1"/>
      <c r="F148" s="1"/>
      <c r="G148" s="1"/>
      <c r="H148" s="1">
        <f t="shared" si="40"/>
        <v>1.1502500000000027E-2</v>
      </c>
      <c r="I148" s="1"/>
      <c r="J148" s="1"/>
      <c r="K148" s="1"/>
      <c r="L148" s="1"/>
    </row>
    <row r="149" spans="1:12" x14ac:dyDescent="0.25">
      <c r="A149">
        <f t="shared" si="35"/>
        <v>5750</v>
      </c>
      <c r="B149">
        <f t="shared" si="36"/>
        <v>6000</v>
      </c>
      <c r="C149">
        <f t="shared" si="37"/>
        <v>5875</v>
      </c>
      <c r="G149" s="1"/>
      <c r="H149" s="1">
        <f t="shared" si="40"/>
        <v>5.5025000000000351E-3</v>
      </c>
    </row>
    <row r="150" spans="1:12" x14ac:dyDescent="0.25">
      <c r="A150">
        <f t="shared" si="35"/>
        <v>6000</v>
      </c>
      <c r="B150">
        <f t="shared" si="36"/>
        <v>6250</v>
      </c>
      <c r="C150">
        <f t="shared" si="37"/>
        <v>6125</v>
      </c>
      <c r="G150" s="1"/>
      <c r="H150" s="1">
        <f t="shared" si="40"/>
        <v>-4.9749999999997019E-4</v>
      </c>
    </row>
    <row r="151" spans="1:12" x14ac:dyDescent="0.25">
      <c r="G151" s="1"/>
      <c r="H151" s="1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Turbine-spez</vt:lpstr>
      <vt:lpstr>Sze1</vt:lpstr>
      <vt:lpstr>Sze2</vt:lpstr>
      <vt:lpstr>Sze3</vt:lpstr>
      <vt:lpstr>Sze4</vt:lpstr>
      <vt:lpstr>Tabelle3</vt:lpstr>
      <vt:lpstr>Sze_Überblick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Mier, Mathias</dc:creator>
  <cp:lastModifiedBy>Paddy</cp:lastModifiedBy>
  <dcterms:created xsi:type="dcterms:W3CDTF">2022-06-15T09:02:43Z</dcterms:created>
  <dcterms:modified xsi:type="dcterms:W3CDTF">2022-06-23T14:05:21Z</dcterms:modified>
</cp:coreProperties>
</file>