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9120" tabRatio="953" activeTab="2"/>
  </bookViews>
  <sheets>
    <sheet name="1、应收账款盘子规划与回款计划结构" sheetId="12" r:id="rId1"/>
    <sheet name="3、回款计划结构表、保理合同情况汇总表" sheetId="7" r:id="rId2"/>
    <sheet name="4、逾期款、应收账款结构汇总表" sheetId="2" r:id="rId3"/>
  </sheets>
  <calcPr calcId="124519" calcMode="manual"/>
</workbook>
</file>

<file path=xl/calcChain.xml><?xml version="1.0" encoding="utf-8"?>
<calcChain xmlns="http://schemas.openxmlformats.org/spreadsheetml/2006/main">
  <c r="D79" i="7"/>
  <c r="D80"/>
  <c r="D81"/>
  <c r="E81" s="1"/>
  <c r="D82"/>
  <c r="E82" s="1"/>
  <c r="D83"/>
  <c r="E83" s="1"/>
  <c r="D84"/>
  <c r="D85"/>
  <c r="E85" s="1"/>
  <c r="D86"/>
  <c r="E86" s="1"/>
  <c r="D87"/>
  <c r="E87" s="1"/>
  <c r="D88"/>
  <c r="C80"/>
  <c r="E80" s="1"/>
  <c r="C81"/>
  <c r="C82"/>
  <c r="C83"/>
  <c r="C84"/>
  <c r="E84" s="1"/>
  <c r="C85"/>
  <c r="C86"/>
  <c r="C87"/>
  <c r="C88"/>
  <c r="E88" s="1"/>
  <c r="C79"/>
  <c r="E79" s="1"/>
  <c r="F18" i="2"/>
  <c r="G18"/>
  <c r="H18"/>
  <c r="I18"/>
  <c r="F47"/>
  <c r="G47"/>
  <c r="H47"/>
  <c r="I47"/>
  <c r="C73" i="7" l="1"/>
  <c r="D48" i="12"/>
  <c r="D34"/>
  <c r="D20"/>
  <c r="I68" l="1"/>
  <c r="G68"/>
  <c r="C68"/>
  <c r="D61"/>
  <c r="D70" i="7" l="1"/>
  <c r="C70"/>
  <c r="E26"/>
  <c r="E27"/>
  <c r="E28"/>
  <c r="E29"/>
  <c r="E30"/>
  <c r="E31"/>
  <c r="E34"/>
  <c r="C31"/>
  <c r="D31"/>
  <c r="C34" l="1"/>
  <c r="D34"/>
  <c r="E65" l="1"/>
  <c r="E66"/>
  <c r="E67"/>
  <c r="E68"/>
  <c r="E69"/>
  <c r="E71"/>
  <c r="E64"/>
  <c r="E3" l="1"/>
  <c r="E70" l="1"/>
  <c r="E25" l="1"/>
  <c r="B6" i="12" l="1"/>
  <c r="D6"/>
  <c r="E6"/>
  <c r="H24" l="1"/>
  <c r="C55" l="1"/>
  <c r="I16"/>
  <c r="I15"/>
  <c r="G16"/>
  <c r="G15"/>
  <c r="E15"/>
  <c r="D73" i="7"/>
  <c r="E73" s="1"/>
  <c r="G3" i="2" l="1"/>
  <c r="E40" i="7" l="1"/>
  <c r="J18" i="2" l="1"/>
  <c r="K18"/>
  <c r="C39" l="1"/>
  <c r="C40"/>
  <c r="C41"/>
  <c r="C42"/>
  <c r="C43"/>
  <c r="C44"/>
  <c r="C45"/>
  <c r="C46"/>
  <c r="C38"/>
  <c r="I28" i="12"/>
  <c r="K68"/>
  <c r="E68"/>
  <c r="L10" i="2" l="1"/>
  <c r="C10" s="1"/>
  <c r="L11"/>
  <c r="C11" s="1"/>
  <c r="L12"/>
  <c r="C12" s="1"/>
  <c r="L13"/>
  <c r="C13" s="1"/>
  <c r="L14"/>
  <c r="C14" s="1"/>
  <c r="L15"/>
  <c r="C15" s="1"/>
  <c r="L16"/>
  <c r="C16" s="1"/>
  <c r="L17"/>
  <c r="C17" s="1"/>
  <c r="L9"/>
  <c r="C9" s="1"/>
  <c r="E18"/>
  <c r="C18" l="1"/>
  <c r="D17" s="1"/>
  <c r="L18"/>
  <c r="D13" l="1"/>
  <c r="D12"/>
  <c r="D14"/>
  <c r="D15"/>
  <c r="D11"/>
  <c r="D16"/>
  <c r="D9"/>
  <c r="D10"/>
  <c r="G31"/>
  <c r="J47"/>
  <c r="K47"/>
  <c r="E47"/>
  <c r="L39"/>
  <c r="L40"/>
  <c r="L41"/>
  <c r="L42"/>
  <c r="L43"/>
  <c r="L44"/>
  <c r="L45"/>
  <c r="L46"/>
  <c r="L38"/>
  <c r="C47"/>
  <c r="D46" s="1"/>
  <c r="D38" l="1"/>
  <c r="D18"/>
  <c r="D41"/>
  <c r="D39"/>
  <c r="D43"/>
  <c r="D45"/>
  <c r="L47"/>
  <c r="D40"/>
  <c r="D42"/>
  <c r="D44"/>
  <c r="D47" l="1"/>
  <c r="K56" i="12"/>
  <c r="K57"/>
  <c r="H52" l="1"/>
  <c r="E7" i="7" l="1"/>
  <c r="K52" i="12" l="1"/>
  <c r="G50"/>
  <c r="H38"/>
  <c r="K38" s="1"/>
  <c r="L38" s="1"/>
  <c r="G36"/>
  <c r="H36" s="1"/>
  <c r="K24"/>
  <c r="G22"/>
  <c r="H50" l="1"/>
  <c r="L52"/>
  <c r="H22"/>
  <c r="L24"/>
  <c r="M52"/>
  <c r="I50"/>
  <c r="M38"/>
  <c r="I36"/>
  <c r="M24"/>
  <c r="I22"/>
  <c r="E44" i="7" l="1"/>
  <c r="E10" i="12" l="1"/>
  <c r="J10"/>
  <c r="I10"/>
  <c r="G10"/>
  <c r="F10"/>
  <c r="D10"/>
  <c r="C10"/>
  <c r="F8"/>
  <c r="E8"/>
  <c r="C8"/>
  <c r="B8"/>
  <c r="C6" l="1"/>
  <c r="E16"/>
  <c r="C16"/>
  <c r="C15"/>
  <c r="F61"/>
  <c r="H65"/>
  <c r="H10"/>
  <c r="K30"/>
  <c r="K29"/>
  <c r="G28"/>
  <c r="E28"/>
  <c r="C28"/>
  <c r="K44"/>
  <c r="K43"/>
  <c r="I42"/>
  <c r="G42"/>
  <c r="E42"/>
  <c r="C42"/>
  <c r="I55"/>
  <c r="G55"/>
  <c r="E55"/>
  <c r="E14"/>
  <c r="D8" l="1"/>
  <c r="G8" s="1"/>
  <c r="I8" s="1"/>
  <c r="G63"/>
  <c r="I63" s="1"/>
  <c r="G14"/>
  <c r="K10"/>
  <c r="M10" s="1"/>
  <c r="K65"/>
  <c r="L65" s="1"/>
  <c r="C14"/>
  <c r="K28"/>
  <c r="F20" s="1"/>
  <c r="K16"/>
  <c r="K15"/>
  <c r="I14"/>
  <c r="K55"/>
  <c r="F48" s="1"/>
  <c r="K42"/>
  <c r="F34" s="1"/>
  <c r="M65" l="1"/>
  <c r="H8"/>
  <c r="H63"/>
  <c r="L10"/>
  <c r="K14"/>
  <c r="F6" s="1"/>
</calcChain>
</file>

<file path=xl/sharedStrings.xml><?xml version="1.0" encoding="utf-8"?>
<sst xmlns="http://schemas.openxmlformats.org/spreadsheetml/2006/main" count="487" uniqueCount="201">
  <si>
    <t>客户所属行业</t>
  </si>
  <si>
    <t>应收账款情况</t>
  </si>
  <si>
    <t>欠款构成</t>
  </si>
  <si>
    <t>金额</t>
  </si>
  <si>
    <t>占全部比例</t>
  </si>
  <si>
    <t>未到期款</t>
  </si>
  <si>
    <t>未到期质保金</t>
  </si>
  <si>
    <t>电力及配套</t>
  </si>
  <si>
    <t>国网、南网</t>
  </si>
  <si>
    <t>省、市电力系统</t>
  </si>
  <si>
    <t>五大发电</t>
  </si>
  <si>
    <t>其它</t>
  </si>
  <si>
    <t>石油石化</t>
  </si>
  <si>
    <t>制造行业</t>
  </si>
  <si>
    <t>出口合同</t>
  </si>
  <si>
    <t>因素分类</t>
  </si>
  <si>
    <t>内部因素</t>
  </si>
  <si>
    <t>客户资信</t>
  </si>
  <si>
    <t>滚动付款</t>
  </si>
  <si>
    <t>项目变化</t>
  </si>
  <si>
    <t>合同因素</t>
  </si>
  <si>
    <t>手续办理</t>
  </si>
  <si>
    <t>总数量</t>
  </si>
  <si>
    <t>户数</t>
  </si>
  <si>
    <t>其中：法律手段清收</t>
  </si>
  <si>
    <t>争取可回款</t>
    <phoneticPr fontId="13" type="noConversion"/>
  </si>
  <si>
    <t>份数</t>
    <phoneticPr fontId="13" type="noConversion"/>
  </si>
  <si>
    <t>已正常执行完毕额度</t>
    <phoneticPr fontId="13" type="noConversion"/>
  </si>
  <si>
    <t>未到期应收账款</t>
    <phoneticPr fontId="13" type="noConversion"/>
  </si>
  <si>
    <t>小计</t>
    <phoneticPr fontId="13" type="noConversion"/>
  </si>
  <si>
    <t>确保可回</t>
    <phoneticPr fontId="13" type="noConversion"/>
  </si>
  <si>
    <t>逾期应收账款</t>
    <phoneticPr fontId="13" type="noConversion"/>
  </si>
  <si>
    <t>合   计</t>
  </si>
  <si>
    <t>1月</t>
    <phoneticPr fontId="13" type="noConversion"/>
  </si>
  <si>
    <t>下月清收款</t>
    <phoneticPr fontId="13" type="noConversion"/>
  </si>
  <si>
    <t>隔月清收款</t>
    <phoneticPr fontId="13" type="noConversion"/>
  </si>
  <si>
    <t>按款项状态分</t>
  </si>
  <si>
    <t>款项性质</t>
  </si>
  <si>
    <t>计划回款</t>
  </si>
  <si>
    <t>实际回款</t>
  </si>
  <si>
    <t>计划完成率</t>
  </si>
  <si>
    <t>逾期款</t>
  </si>
  <si>
    <t>按清收性质分</t>
  </si>
  <si>
    <t>确保可回款</t>
  </si>
  <si>
    <t>争取可回款</t>
  </si>
  <si>
    <t>小计</t>
  </si>
  <si>
    <t>现款现货回款</t>
  </si>
  <si>
    <t>计划外回款</t>
  </si>
  <si>
    <t>合计</t>
  </si>
  <si>
    <t>未到期应收账款</t>
  </si>
  <si>
    <t>逾期款应收账款</t>
  </si>
  <si>
    <t>2月</t>
    <phoneticPr fontId="1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</si>
  <si>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</si>
  <si>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</si>
  <si>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</si>
  <si>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</si>
  <si>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</si>
  <si>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</si>
  <si>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</si>
  <si>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</si>
  <si>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</si>
  <si>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</si>
  <si>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中特公司</t>
    <phoneticPr fontId="13" type="noConversion"/>
  </si>
  <si>
    <t>本部</t>
    <phoneticPr fontId="13" type="noConversion"/>
  </si>
  <si>
    <t>确保可回款</t>
    <phoneticPr fontId="13" type="noConversion"/>
  </si>
  <si>
    <t>未到期款</t>
    <phoneticPr fontId="13" type="noConversion"/>
  </si>
  <si>
    <t>合计</t>
    <phoneticPr fontId="13" type="noConversion"/>
  </si>
  <si>
    <t>说明：
1、表内涂色区域已链接计算公式，请勿填写。
2、本表将回款计划中的款项状态分为：未到期款、逾期款、未到期应收账款和逾期应收账款。
    未到期款是指未发货，且按照合同约定未到收款时间的款项
    逾期款是指未发货，但按照合同约定已到收款时间的款项
    未到期应收账款是指已发货，但按照合同约定未到收款时间的款项
    逾期应收账款是指已发货，且按照合同约定已到收款时间的款项。
3、本表将回款计划中款项的清收性质分为：确保可回款、争取可回款
    确保可回款是指经过梳理和落实，本月一定可以</t>
  </si>
  <si>
    <t>新变厂本月回款计划款项状态结构表（不含天变）</t>
    <phoneticPr fontId="13" type="noConversion"/>
  </si>
  <si>
    <t>保理到期月份</t>
    <phoneticPr fontId="13" type="noConversion"/>
  </si>
  <si>
    <t>保理合同到期情况</t>
    <phoneticPr fontId="13" type="noConversion"/>
  </si>
  <si>
    <t>金额</t>
    <phoneticPr fontId="13" type="noConversion"/>
  </si>
  <si>
    <t>月份</t>
    <phoneticPr fontId="13" type="noConversion"/>
  </si>
  <si>
    <t>注：包括到期逾期应收账款</t>
  </si>
  <si>
    <t>应收账款盘子规划</t>
    <phoneticPr fontId="13" type="noConversion"/>
  </si>
  <si>
    <t>上月末累计销售收入</t>
    <phoneticPr fontId="13" type="noConversion"/>
  </si>
  <si>
    <t>本月计划销售收入</t>
    <phoneticPr fontId="13" type="noConversion"/>
  </si>
  <si>
    <t>本月目标责任书应收指标</t>
    <phoneticPr fontId="13" type="noConversion"/>
  </si>
  <si>
    <t>本月应收内控指标</t>
    <phoneticPr fontId="13" type="noConversion"/>
  </si>
  <si>
    <t>本月资金回笼计划</t>
    <phoneticPr fontId="13" type="noConversion"/>
  </si>
  <si>
    <t>上月末账面应收余额</t>
    <phoneticPr fontId="13" type="noConversion"/>
  </si>
  <si>
    <t>(加)本月销售收入新增应收金额</t>
    <phoneticPr fontId="13" type="noConversion"/>
  </si>
  <si>
    <t>(减)本月可降应收资金回笼金额</t>
    <phoneticPr fontId="13" type="noConversion"/>
  </si>
  <si>
    <t>(加)本月归还保理增加应收金额</t>
    <phoneticPr fontId="13" type="noConversion"/>
  </si>
  <si>
    <t>(减)本月新增保理回款冲减应收金额</t>
    <phoneticPr fontId="13" type="noConversion"/>
  </si>
  <si>
    <t>本月预计账面应收余额</t>
    <phoneticPr fontId="13" type="noConversion"/>
  </si>
  <si>
    <t>与目标责任书指标差距</t>
    <phoneticPr fontId="13" type="noConversion"/>
  </si>
  <si>
    <t>与内部控制指标差距</t>
    <phoneticPr fontId="13" type="noConversion"/>
  </si>
  <si>
    <t>(减)上月末已开票未发货产生应收金额</t>
    <phoneticPr fontId="13" type="noConversion"/>
  </si>
  <si>
    <t>(加)上月末已发货未开票增加实际应收金额</t>
    <phoneticPr fontId="13" type="noConversion"/>
  </si>
  <si>
    <t>(加)上月末保理回款冲减应收金额</t>
    <phoneticPr fontId="13" type="noConversion"/>
  </si>
  <si>
    <t>(加)上月末预收冲减应收的金额</t>
    <phoneticPr fontId="13" type="noConversion"/>
  </si>
  <si>
    <t>(加)其他冲减应收</t>
    <phoneticPr fontId="13" type="noConversion"/>
  </si>
  <si>
    <t>上月实际应收余额</t>
    <phoneticPr fontId="13" type="noConversion"/>
  </si>
  <si>
    <t>(加)本月发货产品新增应收金额</t>
    <phoneticPr fontId="13" type="noConversion"/>
  </si>
  <si>
    <t>(减)本月回款降低应收金额（发货后的款项）</t>
    <phoneticPr fontId="13" type="noConversion"/>
  </si>
  <si>
    <t>本月预计实际应收余额</t>
    <phoneticPr fontId="13" type="noConversion"/>
  </si>
  <si>
    <t>回款计划结构</t>
    <phoneticPr fontId="13" type="noConversion"/>
  </si>
  <si>
    <t>逾期款</t>
    <phoneticPr fontId="13" type="noConversion"/>
  </si>
  <si>
    <t>本月回笼</t>
    <phoneticPr fontId="13" type="noConversion"/>
  </si>
  <si>
    <t>争取可回</t>
    <phoneticPr fontId="13" type="noConversion"/>
  </si>
  <si>
    <t>箱变公司</t>
    <phoneticPr fontId="13" type="noConversion"/>
  </si>
  <si>
    <t>余额</t>
    <phoneticPr fontId="13" type="noConversion"/>
  </si>
  <si>
    <t>新变厂本月回款计划回款性质结构表（不含天变）</t>
    <phoneticPr fontId="13" type="noConversion"/>
  </si>
  <si>
    <t>保理到期月份</t>
    <phoneticPr fontId="13" type="noConversion"/>
  </si>
  <si>
    <t>保理合同到期情况</t>
    <phoneticPr fontId="13" type="noConversion"/>
  </si>
  <si>
    <t>金额</t>
    <phoneticPr fontId="13" type="noConversion"/>
  </si>
  <si>
    <t>份数</t>
    <phoneticPr fontId="13" type="noConversion"/>
  </si>
  <si>
    <t>已正常执行完毕额度</t>
    <phoneticPr fontId="13" type="noConversion"/>
  </si>
  <si>
    <t>月份</t>
    <phoneticPr fontId="13" type="noConversion"/>
  </si>
  <si>
    <t>1月</t>
    <phoneticPr fontId="13" type="noConversion"/>
  </si>
  <si>
    <t>2月</t>
    <phoneticPr fontId="13" type="noConversion"/>
  </si>
  <si>
    <t xml:space="preserve">                                             新变厂投标保证金情况 （不含天变）                                                           单位：万元</t>
    <phoneticPr fontId="13" type="noConversion"/>
  </si>
  <si>
    <t>单位：万元</t>
    <phoneticPr fontId="13" type="noConversion"/>
  </si>
  <si>
    <t>天变公司本月回款计划款项状态结构表</t>
    <phoneticPr fontId="13" type="noConversion"/>
  </si>
  <si>
    <t>天变公司本月回款计划回款性质结构表</t>
    <phoneticPr fontId="13" type="noConversion"/>
  </si>
  <si>
    <t xml:space="preserve">                                 天变公司保理合同到期情况汇总表                                   单位：万元</t>
    <phoneticPr fontId="13" type="noConversion"/>
  </si>
  <si>
    <t xml:space="preserve">                                             天变公司投标保证金情况                                                            单位：万元</t>
    <phoneticPr fontId="13" type="noConversion"/>
  </si>
  <si>
    <t>天变公司上月回款计划执行情况</t>
    <phoneticPr fontId="13" type="noConversion"/>
  </si>
  <si>
    <t>逾期1个月以内</t>
  </si>
  <si>
    <t>逾期1-3月</t>
  </si>
  <si>
    <t>逾期3-6月</t>
  </si>
  <si>
    <t>逾期6-12月</t>
  </si>
  <si>
    <t>逾期1年以上</t>
  </si>
  <si>
    <t>应收未收(包括到期质保金）</t>
  </si>
  <si>
    <t>新变厂（不含天变）逾期款趋势变化表 （预警台账口径）  单位：万元</t>
    <phoneticPr fontId="13" type="noConversion"/>
  </si>
  <si>
    <t>注：包括到期质保金</t>
    <phoneticPr fontId="13" type="noConversion"/>
  </si>
  <si>
    <t xml:space="preserve">                         新变厂（不含天变）应收账款结构情况表 预警台账口径）                   单位：万元</t>
    <phoneticPr fontId="13" type="noConversion"/>
  </si>
  <si>
    <t>应收账款合计</t>
    <phoneticPr fontId="13" type="noConversion"/>
  </si>
  <si>
    <t>铁路（轨道交通）</t>
    <phoneticPr fontId="13" type="noConversion"/>
  </si>
  <si>
    <r>
      <t xml:space="preserve">新变厂（不含天变）逾期应收因素分析    </t>
    </r>
    <r>
      <rPr>
        <b/>
        <sz val="12"/>
        <rFont val="宋体"/>
        <family val="3"/>
        <charset val="134"/>
        <scheme val="minor"/>
      </rPr>
      <t xml:space="preserve">                                      单位：万元</t>
    </r>
    <phoneticPr fontId="13" type="noConversion"/>
  </si>
  <si>
    <t>确保可回款</t>
    <phoneticPr fontId="13" type="noConversion"/>
  </si>
  <si>
    <t>争取可回款</t>
    <phoneticPr fontId="13" type="noConversion"/>
  </si>
  <si>
    <t>下月可回款</t>
    <phoneticPr fontId="13" type="noConversion"/>
  </si>
  <si>
    <t>隔月清收款</t>
    <phoneticPr fontId="13" type="noConversion"/>
  </si>
  <si>
    <t>合计</t>
    <phoneticPr fontId="13" type="noConversion"/>
  </si>
  <si>
    <t>到期保理金额</t>
    <phoneticPr fontId="13" type="noConversion"/>
  </si>
  <si>
    <t>到期保理中已回款金额</t>
    <phoneticPr fontId="13" type="noConversion"/>
  </si>
  <si>
    <t>天变公司</t>
    <phoneticPr fontId="13" type="noConversion"/>
  </si>
  <si>
    <t>金额</t>
    <phoneticPr fontId="13" type="noConversion"/>
  </si>
  <si>
    <r>
      <t xml:space="preserve">天变公司逾期款趋势变化表（预警台账口径）       </t>
    </r>
    <r>
      <rPr>
        <b/>
        <sz val="12"/>
        <rFont val="宋体"/>
        <family val="3"/>
        <charset val="134"/>
        <scheme val="minor"/>
      </rPr>
      <t>单位：万元</t>
    </r>
    <phoneticPr fontId="13" type="noConversion"/>
  </si>
  <si>
    <t>月份</t>
    <phoneticPr fontId="13" type="noConversion"/>
  </si>
  <si>
    <t>当月到期</t>
    <phoneticPr fontId="13" type="noConversion"/>
  </si>
  <si>
    <r>
      <t xml:space="preserve">                           天变公司应收账款结构情况表  （预警台账口径）                           </t>
    </r>
    <r>
      <rPr>
        <b/>
        <sz val="12"/>
        <rFont val="宋体"/>
        <family val="3"/>
        <charset val="134"/>
        <scheme val="minor"/>
      </rPr>
      <t>单位：万元</t>
    </r>
    <phoneticPr fontId="13" type="noConversion"/>
  </si>
  <si>
    <t>应收账款合计</t>
    <phoneticPr fontId="13" type="noConversion"/>
  </si>
  <si>
    <t>铁路（轨道交通）</t>
    <phoneticPr fontId="13" type="noConversion"/>
  </si>
  <si>
    <r>
      <t xml:space="preserve">天变公司逾期应收因素分析  </t>
    </r>
    <r>
      <rPr>
        <b/>
        <sz val="12"/>
        <rFont val="宋体"/>
        <family val="3"/>
        <charset val="134"/>
        <scheme val="minor"/>
      </rPr>
      <t xml:space="preserve">                                                          单位：万元</t>
    </r>
    <phoneticPr fontId="13" type="noConversion"/>
  </si>
  <si>
    <t>应收账款盘子规划</t>
    <phoneticPr fontId="13" type="noConversion"/>
  </si>
  <si>
    <t>新变厂</t>
    <phoneticPr fontId="13" type="noConversion"/>
  </si>
  <si>
    <t>上月末累计销售收入</t>
    <phoneticPr fontId="13" type="noConversion"/>
  </si>
  <si>
    <t>本月计划销售收入</t>
    <phoneticPr fontId="13" type="noConversion"/>
  </si>
  <si>
    <t>本月目标责任书应收指标</t>
    <phoneticPr fontId="13" type="noConversion"/>
  </si>
  <si>
    <t>本月应收内控指标</t>
    <phoneticPr fontId="13" type="noConversion"/>
  </si>
  <si>
    <t>本月资金回笼计划</t>
    <phoneticPr fontId="13" type="noConversion"/>
  </si>
  <si>
    <t>上月末账面应收余额</t>
    <phoneticPr fontId="13" type="noConversion"/>
  </si>
  <si>
    <t>(加)本月销售收入新增应收金额</t>
    <phoneticPr fontId="13" type="noConversion"/>
  </si>
  <si>
    <t>(减)本月可降应收资金回笼金额</t>
    <phoneticPr fontId="13" type="noConversion"/>
  </si>
  <si>
    <t>(加)本月归还保理增加应收金额</t>
    <phoneticPr fontId="13" type="noConversion"/>
  </si>
  <si>
    <t>(减)本月新增保理回款冲减应收金额</t>
    <phoneticPr fontId="13" type="noConversion"/>
  </si>
  <si>
    <t>本月预计账面应收余额</t>
    <phoneticPr fontId="13" type="noConversion"/>
  </si>
  <si>
    <t>与目标责任书指标差距</t>
    <phoneticPr fontId="13" type="noConversion"/>
  </si>
  <si>
    <t>与内部控制指标差距</t>
    <phoneticPr fontId="13" type="noConversion"/>
  </si>
  <si>
    <t>(减)上月末已开票未发货产生应收金额</t>
    <phoneticPr fontId="13" type="noConversion"/>
  </si>
  <si>
    <t>(加)上月末已发货未开票增加实际应收金额</t>
    <phoneticPr fontId="13" type="noConversion"/>
  </si>
  <si>
    <t>(加)上月末保理回款冲减应收金额</t>
    <phoneticPr fontId="13" type="noConversion"/>
  </si>
  <si>
    <t>(加)上月末预收冲减应收的金额</t>
    <phoneticPr fontId="13" type="noConversion"/>
  </si>
  <si>
    <t>(加)其他冲减应收</t>
    <phoneticPr fontId="13" type="noConversion"/>
  </si>
  <si>
    <t>上月实际应收余额</t>
    <phoneticPr fontId="13" type="noConversion"/>
  </si>
  <si>
    <t>(加)本月发货产品新增应收金额</t>
    <phoneticPr fontId="13" type="noConversion"/>
  </si>
  <si>
    <t>(减)本月回款降低应收金额（发货后的款项）</t>
    <phoneticPr fontId="13" type="noConversion"/>
  </si>
  <si>
    <t>本月预计实际应收余额</t>
    <phoneticPr fontId="13" type="noConversion"/>
  </si>
  <si>
    <t>回款计划结构</t>
    <phoneticPr fontId="13" type="noConversion"/>
  </si>
  <si>
    <t>逾期应收账款</t>
    <phoneticPr fontId="13" type="noConversion"/>
  </si>
  <si>
    <t>逾期款</t>
    <phoneticPr fontId="13" type="noConversion"/>
  </si>
  <si>
    <t>未到期应收账款</t>
    <phoneticPr fontId="13" type="noConversion"/>
  </si>
  <si>
    <t>未到期款</t>
    <phoneticPr fontId="13" type="noConversion"/>
  </si>
  <si>
    <t>小计</t>
    <phoneticPr fontId="13" type="noConversion"/>
  </si>
  <si>
    <t>本月回笼</t>
    <phoneticPr fontId="13" type="noConversion"/>
  </si>
  <si>
    <t>确保可回</t>
    <phoneticPr fontId="13" type="noConversion"/>
  </si>
  <si>
    <t>争取可回</t>
    <phoneticPr fontId="13" type="noConversion"/>
  </si>
  <si>
    <t xml:space="preserve">                                 新变厂保理合同到期情况汇总表（不含天变）                                   单位：万元</t>
    <phoneticPr fontId="13" type="noConversion"/>
  </si>
  <si>
    <t>新变厂上月回款计划执行情况（不含天变）</t>
    <phoneticPr fontId="13" type="noConversion"/>
  </si>
  <si>
    <t>确保可回</t>
    <phoneticPr fontId="41" type="noConversion"/>
  </si>
  <si>
    <t>争取可回</t>
    <phoneticPr fontId="41" type="noConversion"/>
  </si>
  <si>
    <t>合计</t>
    <phoneticPr fontId="13" type="noConversion"/>
  </si>
  <si>
    <t>合计</t>
    <phoneticPr fontId="13" type="noConversion"/>
  </si>
  <si>
    <t>10月</t>
    <phoneticPr fontId="13" type="noConversion"/>
  </si>
  <si>
    <t>(减)本月可降应收资金回笼金额</t>
    <phoneticPr fontId="13" type="noConversion"/>
  </si>
  <si>
    <t>到期保理金额</t>
    <phoneticPr fontId="13" type="noConversion"/>
  </si>
  <si>
    <t>到期保理中已回款金额</t>
    <phoneticPr fontId="13" type="noConversion"/>
  </si>
  <si>
    <t>确保可回</t>
  </si>
  <si>
    <t>争取可回</t>
  </si>
  <si>
    <t>保理余额</t>
    <phoneticPr fontId="13" type="noConversion"/>
  </si>
  <si>
    <t>其中客户付息式保理余额</t>
    <phoneticPr fontId="13" type="noConversion"/>
  </si>
  <si>
    <t>-</t>
    <phoneticPr fontId="13" type="noConversion"/>
  </si>
  <si>
    <t xml:space="preserve"> </t>
    <phoneticPr fontId="13" type="noConversion"/>
  </si>
  <si>
    <t>-</t>
    <phoneticPr fontId="13" type="noConversion"/>
  </si>
  <si>
    <t>4月份</t>
    <phoneticPr fontId="24" type="noConversion"/>
  </si>
  <si>
    <t>4月份</t>
    <phoneticPr fontId="13" type="noConversion"/>
  </si>
  <si>
    <r>
      <t xml:space="preserve"> </t>
    </r>
    <r>
      <rPr>
        <b/>
        <u/>
        <sz val="14"/>
        <rFont val="宋体"/>
        <family val="3"/>
        <charset val="134"/>
      </rPr>
      <t xml:space="preserve">       新变 </t>
    </r>
    <r>
      <rPr>
        <b/>
        <sz val="14"/>
        <rFont val="宋体"/>
        <family val="3"/>
        <charset val="134"/>
      </rPr>
      <t>公司（厂）</t>
    </r>
    <r>
      <rPr>
        <b/>
        <u/>
        <sz val="14"/>
        <rFont val="宋体"/>
        <family val="3"/>
        <charset val="134"/>
      </rPr>
      <t>4</t>
    </r>
    <r>
      <rPr>
        <b/>
        <sz val="14"/>
        <rFont val="宋体"/>
        <family val="3"/>
        <charset val="134"/>
      </rPr>
      <t>月回款计划汇总情况</t>
    </r>
    <phoneticPr fontId="13" type="noConversion"/>
  </si>
  <si>
    <t xml:space="preserve">  </t>
    <phoneticPr fontId="13" type="noConversion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</si>
</sst>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.00_ "/>
    <numFmt numFmtId="179" formatCode="#,##0_ "/>
    <numFmt numFmtId="180" formatCode="#,##0_);[Red]\(#,##0\)"/>
    <numFmt numFmtId="181" formatCode="0_ "/>
    <numFmt numFmtId="182" formatCode="0_);[Red]\(0\)"/>
    <numFmt numFmtId="188" formatCode="0;_胿"/>
    <numFmt numFmtId="189" formatCode="#,##0.00_ ;[Red]\-#,##0.00\ "/>
    <numFmt numFmtId="190" formatCode="0;_Ͽ"/>
  </numFmts>
  <fonts count="5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u/>
      <sz val="14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11"/>
      <color indexed="8"/>
      <name val="宋体"/>
      <family val="3"/>
      <charset val="134"/>
    </font>
    <font>
      <b/>
      <sz val="14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宋体"/>
      <family val="7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2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7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0">
    <xf numFmtId="0" fontId="0" fillId="0" borderId="0">
      <alignment vertical="center"/>
    </xf>
    <xf numFmtId="0" fontId="11" fillId="0" borderId="0">
      <protection locked="0"/>
    </xf>
    <xf numFmtId="0" fontId="12" fillId="0" borderId="0"/>
    <xf numFmtId="0" fontId="12" fillId="0" borderId="0"/>
    <xf numFmtId="9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25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0" borderId="0"/>
    <xf numFmtId="0" fontId="12" fillId="0" borderId="0"/>
    <xf numFmtId="0" fontId="11" fillId="0" borderId="0">
      <alignment vertical="center"/>
    </xf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/>
    <xf numFmtId="0" fontId="11" fillId="0" borderId="0">
      <alignment vertical="center"/>
    </xf>
    <xf numFmtId="0" fontId="11" fillId="0" borderId="0">
      <alignment vertical="center"/>
    </xf>
    <xf numFmtId="0" fontId="25" fillId="0" borderId="0"/>
    <xf numFmtId="0" fontId="11" fillId="0" borderId="0">
      <alignment vertical="center"/>
    </xf>
    <xf numFmtId="0" fontId="25" fillId="0" borderId="0"/>
    <xf numFmtId="0" fontId="26" fillId="0" borderId="0"/>
    <xf numFmtId="0" fontId="25" fillId="0" borderId="0"/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43" fontId="25" fillId="0" borderId="0" applyFont="0" applyFill="0" applyBorder="0" applyAlignment="0" applyProtection="0"/>
    <xf numFmtId="0" fontId="26" fillId="0" borderId="0"/>
    <xf numFmtId="0" fontId="25" fillId="0" borderId="0"/>
    <xf numFmtId="0" fontId="27" fillId="7" borderId="0" applyNumberFormat="0" applyBorder="0" applyAlignment="0" applyProtection="0">
      <alignment vertical="center"/>
    </xf>
    <xf numFmtId="0" fontId="26" fillId="0" borderId="0"/>
    <xf numFmtId="0" fontId="25" fillId="0" borderId="0"/>
    <xf numFmtId="0" fontId="27" fillId="7" borderId="0" applyNumberFormat="0" applyBorder="0" applyAlignment="0" applyProtection="0">
      <alignment vertical="center"/>
    </xf>
    <xf numFmtId="0" fontId="11" fillId="0" borderId="0"/>
    <xf numFmtId="0" fontId="42" fillId="0" borderId="0"/>
    <xf numFmtId="0" fontId="12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1" fillId="0" borderId="0" applyProtection="0"/>
    <xf numFmtId="0" fontId="9" fillId="6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11" fillId="0" borderId="0"/>
    <xf numFmtId="0" fontId="11" fillId="0" borderId="0"/>
    <xf numFmtId="0" fontId="43" fillId="0" borderId="0">
      <alignment vertical="center"/>
    </xf>
    <xf numFmtId="0" fontId="11" fillId="0" borderId="0"/>
    <xf numFmtId="0" fontId="8" fillId="6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/>
    <xf numFmtId="0" fontId="11" fillId="0" borderId="0"/>
    <xf numFmtId="0" fontId="11" fillId="0" borderId="0">
      <alignment vertical="center"/>
    </xf>
    <xf numFmtId="178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11" fillId="0" borderId="0"/>
    <xf numFmtId="0" fontId="43" fillId="0" borderId="0">
      <alignment vertical="center"/>
    </xf>
    <xf numFmtId="0" fontId="4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7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/>
    <xf numFmtId="0" fontId="47" fillId="0" borderId="0"/>
    <xf numFmtId="0" fontId="11" fillId="0" borderId="0"/>
    <xf numFmtId="0" fontId="48" fillId="0" borderId="0">
      <alignment vertical="center"/>
    </xf>
    <xf numFmtId="43" fontId="11" fillId="0" borderId="0" applyFont="0" applyFill="0" applyBorder="0" applyAlignment="0" applyProtection="0"/>
    <xf numFmtId="0" fontId="47" fillId="0" borderId="0">
      <alignment vertical="center"/>
    </xf>
    <xf numFmtId="0" fontId="47" fillId="0" borderId="0"/>
    <xf numFmtId="0" fontId="5" fillId="6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/>
    <xf numFmtId="177" fontId="43" fillId="0" borderId="0" applyFont="0" applyFill="0" applyBorder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2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0" fillId="0" borderId="0"/>
    <xf numFmtId="0" fontId="50" fillId="0" borderId="0">
      <alignment vertical="center"/>
    </xf>
    <xf numFmtId="0" fontId="2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7" fontId="43" fillId="0" borderId="0" applyFont="0" applyFill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17" fillId="0" borderId="0" xfId="1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17" fillId="2" borderId="4" xfId="1" applyFont="1" applyFill="1" applyBorder="1" applyAlignment="1" applyProtection="1">
      <alignment vertical="center"/>
    </xf>
    <xf numFmtId="0" fontId="17" fillId="0" borderId="0" xfId="1" applyFont="1" applyAlignment="1" applyProtection="1">
      <alignment vertical="center" wrapText="1"/>
    </xf>
    <xf numFmtId="0" fontId="17" fillId="3" borderId="0" xfId="1" applyFont="1" applyFill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0" fontId="17" fillId="0" borderId="0" xfId="1" applyFont="1" applyFill="1" applyAlignment="1" applyProtection="1">
      <alignment vertical="center" wrapText="1"/>
    </xf>
    <xf numFmtId="182" fontId="15" fillId="0" borderId="17" xfId="1" applyNumberFormat="1" applyFont="1" applyBorder="1" applyAlignment="1">
      <alignment vertical="center"/>
      <protection locked="0"/>
    </xf>
    <xf numFmtId="182" fontId="17" fillId="0" borderId="17" xfId="1" applyNumberFormat="1" applyFont="1" applyFill="1" applyBorder="1" applyAlignment="1" applyProtection="1">
      <alignment horizontal="center" vertical="center"/>
    </xf>
    <xf numFmtId="0" fontId="13" fillId="0" borderId="9" xfId="1" applyFont="1" applyFill="1" applyBorder="1" applyAlignment="1" applyProtection="1">
      <alignment horizontal="center" vertical="center" wrapText="1"/>
    </xf>
    <xf numFmtId="0" fontId="13" fillId="0" borderId="10" xfId="1" applyFont="1" applyFill="1" applyBorder="1" applyAlignment="1" applyProtection="1">
      <alignment horizontal="center" vertical="center" wrapText="1"/>
    </xf>
    <xf numFmtId="0" fontId="13" fillId="0" borderId="11" xfId="1" applyFont="1" applyFill="1" applyBorder="1" applyAlignment="1" applyProtection="1">
      <alignment horizontal="center" vertical="center" wrapText="1"/>
    </xf>
    <xf numFmtId="0" fontId="16" fillId="0" borderId="0" xfId="1" applyFont="1" applyFill="1" applyBorder="1" applyAlignment="1" applyProtection="1">
      <alignment horizontal="center" vertical="center" wrapText="1"/>
    </xf>
    <xf numFmtId="0" fontId="13" fillId="0" borderId="0" xfId="1" applyFont="1" applyFill="1" applyBorder="1" applyAlignment="1" applyProtection="1">
      <alignment horizontal="center" vertical="center" wrapText="1"/>
    </xf>
    <xf numFmtId="0" fontId="13" fillId="0" borderId="0" xfId="1" applyFont="1" applyFill="1" applyBorder="1" applyAlignment="1" applyProtection="1">
      <alignment vertical="center" wrapText="1"/>
    </xf>
    <xf numFmtId="0" fontId="13" fillId="0" borderId="0" xfId="1" applyFont="1" applyAlignment="1" applyProtection="1">
      <alignment vertical="center" wrapText="1"/>
    </xf>
    <xf numFmtId="182" fontId="13" fillId="0" borderId="12" xfId="1" applyNumberFormat="1" applyFont="1" applyFill="1" applyBorder="1" applyAlignment="1" applyProtection="1">
      <alignment horizontal="center" vertical="center"/>
    </xf>
    <xf numFmtId="182" fontId="13" fillId="4" borderId="12" xfId="1" applyNumberFormat="1" applyFont="1" applyFill="1" applyBorder="1" applyAlignment="1" applyProtection="1">
      <alignment horizontal="center" vertical="center"/>
    </xf>
    <xf numFmtId="182" fontId="13" fillId="4" borderId="15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177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Alignment="1" applyProtection="1">
      <alignment vertical="center" wrapText="1"/>
    </xf>
    <xf numFmtId="0" fontId="16" fillId="0" borderId="9" xfId="1" applyFont="1" applyFill="1" applyBorder="1" applyAlignment="1" applyProtection="1">
      <alignment horizontal="center" vertical="center" wrapText="1"/>
    </xf>
    <xf numFmtId="0" fontId="16" fillId="0" borderId="10" xfId="1" applyFont="1" applyFill="1" applyBorder="1" applyAlignment="1" applyProtection="1">
      <alignment horizontal="center" vertical="center" wrapText="1"/>
    </xf>
    <xf numFmtId="182" fontId="13" fillId="4" borderId="13" xfId="1" applyNumberFormat="1" applyFont="1" applyFill="1" applyBorder="1" applyAlignment="1" applyProtection="1">
      <alignment horizontal="center" vertical="center"/>
    </xf>
    <xf numFmtId="182" fontId="13" fillId="0" borderId="14" xfId="1" applyNumberFormat="1" applyFont="1" applyFill="1" applyBorder="1" applyAlignment="1" applyProtection="1">
      <alignment horizontal="center" vertical="center"/>
    </xf>
    <xf numFmtId="182" fontId="13" fillId="4" borderId="14" xfId="1" applyNumberFormat="1" applyFont="1" applyFill="1" applyBorder="1" applyAlignment="1" applyProtection="1">
      <alignment horizontal="center" vertical="center" wrapText="1"/>
    </xf>
    <xf numFmtId="182" fontId="13" fillId="4" borderId="14" xfId="1" applyNumberFormat="1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5" xfId="1" applyFont="1" applyBorder="1" applyAlignment="1" applyProtection="1">
      <alignment horizontal="center" vertical="center"/>
    </xf>
    <xf numFmtId="181" fontId="13" fillId="4" borderId="1" xfId="1" applyNumberFormat="1" applyFont="1" applyFill="1" applyBorder="1" applyAlignment="1" applyProtection="1">
      <alignment horizontal="center" vertical="center"/>
    </xf>
    <xf numFmtId="181" fontId="13" fillId="0" borderId="1" xfId="1" applyNumberFormat="1" applyFont="1" applyBorder="1" applyAlignment="1" applyProtection="1">
      <alignment horizontal="center" vertical="center"/>
    </xf>
    <xf numFmtId="181" fontId="13" fillId="4" borderId="16" xfId="1" applyNumberFormat="1" applyFont="1" applyFill="1" applyBorder="1" applyAlignment="1" applyProtection="1">
      <alignment horizontal="center" vertical="center"/>
    </xf>
    <xf numFmtId="0" fontId="13" fillId="0" borderId="6" xfId="1" applyFont="1" applyBorder="1" applyAlignment="1" applyProtection="1">
      <alignment horizontal="center" vertical="center"/>
    </xf>
    <xf numFmtId="181" fontId="13" fillId="4" borderId="14" xfId="1" applyNumberFormat="1" applyFont="1" applyFill="1" applyBorder="1" applyAlignment="1" applyProtection="1">
      <alignment horizontal="center" vertical="center"/>
    </xf>
    <xf numFmtId="181" fontId="13" fillId="0" borderId="14" xfId="1" applyNumberFormat="1" applyFont="1" applyBorder="1" applyAlignment="1" applyProtection="1">
      <alignment horizontal="center" vertical="center"/>
    </xf>
    <xf numFmtId="182" fontId="13" fillId="0" borderId="9" xfId="1" applyNumberFormat="1" applyFont="1" applyFill="1" applyBorder="1" applyAlignment="1" applyProtection="1">
      <alignment horizontal="center" vertical="center" wrapText="1"/>
    </xf>
    <xf numFmtId="182" fontId="13" fillId="0" borderId="10" xfId="1" applyNumberFormat="1" applyFont="1" applyFill="1" applyBorder="1" applyAlignment="1" applyProtection="1">
      <alignment horizontal="center" vertical="center" wrapText="1"/>
    </xf>
    <xf numFmtId="182" fontId="13" fillId="0" borderId="11" xfId="1" applyNumberFormat="1" applyFont="1" applyFill="1" applyBorder="1" applyAlignment="1" applyProtection="1">
      <alignment horizontal="center" vertical="center" wrapText="1"/>
    </xf>
    <xf numFmtId="182" fontId="16" fillId="0" borderId="0" xfId="1" applyNumberFormat="1" applyFont="1" applyFill="1" applyBorder="1" applyAlignment="1" applyProtection="1">
      <alignment horizontal="center" vertical="center" wrapText="1"/>
    </xf>
    <xf numFmtId="182" fontId="13" fillId="0" borderId="0" xfId="1" applyNumberFormat="1" applyFont="1" applyFill="1" applyBorder="1" applyAlignment="1" applyProtection="1">
      <alignment horizontal="center" vertical="center" wrapText="1"/>
    </xf>
    <xf numFmtId="182" fontId="13" fillId="0" borderId="0" xfId="1" applyNumberFormat="1" applyFont="1" applyFill="1" applyBorder="1" applyAlignment="1" applyProtection="1">
      <alignment vertical="center" wrapText="1"/>
    </xf>
    <xf numFmtId="182" fontId="13" fillId="0" borderId="0" xfId="1" applyNumberFormat="1" applyFont="1" applyAlignment="1" applyProtection="1">
      <alignment vertical="center" wrapText="1"/>
    </xf>
    <xf numFmtId="182" fontId="13" fillId="0" borderId="0" xfId="1" applyNumberFormat="1" applyFont="1" applyFill="1" applyBorder="1" applyAlignment="1" applyProtection="1">
      <alignment horizontal="center" vertical="center"/>
    </xf>
    <xf numFmtId="182" fontId="13" fillId="0" borderId="0" xfId="1" applyNumberFormat="1" applyFont="1" applyFill="1" applyAlignment="1" applyProtection="1">
      <alignment vertical="center" wrapText="1"/>
    </xf>
    <xf numFmtId="182" fontId="13" fillId="0" borderId="17" xfId="1" applyNumberFormat="1" applyFont="1" applyFill="1" applyBorder="1" applyAlignment="1">
      <alignment horizontal="center" vertical="center"/>
      <protection locked="0"/>
    </xf>
    <xf numFmtId="182" fontId="13" fillId="0" borderId="17" xfId="1" applyNumberFormat="1" applyFont="1" applyFill="1" applyBorder="1" applyAlignment="1" applyProtection="1">
      <alignment horizontal="center" vertical="center"/>
    </xf>
    <xf numFmtId="0" fontId="13" fillId="0" borderId="0" xfId="0" applyFont="1" applyFill="1" applyAlignment="1">
      <alignment vertical="center" wrapText="1"/>
    </xf>
    <xf numFmtId="0" fontId="13" fillId="0" borderId="0" xfId="3" applyFont="1" applyFill="1" applyBorder="1" applyAlignment="1">
      <alignment horizontal="center" vertical="center" wrapText="1"/>
    </xf>
    <xf numFmtId="182" fontId="17" fillId="0" borderId="0" xfId="1" applyNumberFormat="1" applyFont="1" applyAlignment="1" applyProtection="1">
      <alignment vertical="center"/>
    </xf>
    <xf numFmtId="181" fontId="13" fillId="0" borderId="0" xfId="0" applyNumberFormat="1" applyFont="1" applyFill="1" applyAlignment="1">
      <alignment vertical="center" wrapText="1"/>
    </xf>
    <xf numFmtId="0" fontId="16" fillId="0" borderId="0" xfId="3" applyFont="1" applyFill="1" applyBorder="1" applyAlignment="1">
      <alignment horizontal="center" vertical="center" wrapText="1"/>
    </xf>
    <xf numFmtId="179" fontId="16" fillId="0" borderId="0" xfId="3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188" fontId="13" fillId="0" borderId="0" xfId="0" applyNumberFormat="1" applyFont="1" applyFill="1" applyAlignment="1">
      <alignment vertical="center" wrapText="1"/>
    </xf>
    <xf numFmtId="18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29" fillId="0" borderId="7" xfId="5" applyFont="1" applyFill="1" applyBorder="1" applyAlignment="1">
      <alignment vertical="center" wrapText="1"/>
    </xf>
    <xf numFmtId="0" fontId="29" fillId="0" borderId="8" xfId="5" applyFont="1" applyFill="1" applyBorder="1" applyAlignment="1">
      <alignment vertical="center" wrapText="1"/>
    </xf>
    <xf numFmtId="0" fontId="29" fillId="0" borderId="0" xfId="5" applyFont="1" applyFill="1" applyBorder="1" applyAlignment="1">
      <alignment vertical="center" wrapText="1"/>
    </xf>
    <xf numFmtId="0" fontId="30" fillId="0" borderId="0" xfId="0" applyFont="1" applyFill="1">
      <alignment vertical="center"/>
    </xf>
    <xf numFmtId="0" fontId="32" fillId="0" borderId="0" xfId="0" applyFont="1" applyFill="1" applyBorder="1" applyAlignment="1">
      <alignment horizontal="center" vertical="center" wrapText="1"/>
    </xf>
    <xf numFmtId="0" fontId="30" fillId="0" borderId="0" xfId="5" applyFont="1" applyFill="1" applyAlignment="1">
      <alignment vertical="center" wrapText="1"/>
    </xf>
    <xf numFmtId="177" fontId="30" fillId="0" borderId="0" xfId="0" applyNumberFormat="1" applyFont="1" applyFill="1">
      <alignment vertical="center"/>
    </xf>
    <xf numFmtId="0" fontId="33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wrapText="1"/>
    </xf>
    <xf numFmtId="177" fontId="34" fillId="0" borderId="0" xfId="0" applyNumberFormat="1" applyFont="1" applyFill="1" applyBorder="1" applyAlignment="1">
      <alignment horizontal="center" wrapText="1"/>
    </xf>
    <xf numFmtId="181" fontId="30" fillId="0" borderId="0" xfId="0" applyNumberFormat="1" applyFont="1" applyFill="1">
      <alignment vertical="center"/>
    </xf>
    <xf numFmtId="0" fontId="30" fillId="0" borderId="0" xfId="5" applyFont="1" applyFill="1"/>
    <xf numFmtId="0" fontId="30" fillId="0" borderId="0" xfId="0" applyFont="1" applyFill="1" applyAlignment="1">
      <alignment vertical="center" wrapText="1"/>
    </xf>
    <xf numFmtId="177" fontId="30" fillId="0" borderId="0" xfId="0" applyNumberFormat="1" applyFont="1" applyFill="1" applyAlignment="1">
      <alignment vertical="center" wrapText="1"/>
    </xf>
    <xf numFmtId="182" fontId="30" fillId="0" borderId="0" xfId="0" applyNumberFormat="1" applyFont="1" applyFill="1">
      <alignment vertical="center"/>
    </xf>
    <xf numFmtId="182" fontId="37" fillId="0" borderId="0" xfId="1" applyNumberFormat="1" applyFont="1" applyFill="1" applyBorder="1" applyAlignment="1" applyProtection="1">
      <alignment vertical="center" wrapText="1"/>
    </xf>
    <xf numFmtId="182" fontId="37" fillId="0" borderId="0" xfId="1" applyNumberFormat="1" applyFont="1" applyFill="1" applyBorder="1" applyAlignment="1" applyProtection="1">
      <alignment horizontal="center" vertical="center"/>
    </xf>
    <xf numFmtId="182" fontId="37" fillId="0" borderId="0" xfId="1" applyNumberFormat="1" applyFont="1" applyFill="1" applyAlignment="1" applyProtection="1">
      <alignment vertical="center" wrapText="1"/>
    </xf>
    <xf numFmtId="182" fontId="36" fillId="0" borderId="17" xfId="1" applyNumberFormat="1" applyFont="1" applyFill="1" applyBorder="1" applyAlignment="1" applyProtection="1">
      <alignment horizontal="center" vertical="center"/>
    </xf>
    <xf numFmtId="0" fontId="38" fillId="0" borderId="0" xfId="0" applyFont="1" applyAlignment="1" applyProtection="1">
      <alignment vertical="center"/>
    </xf>
    <xf numFmtId="0" fontId="36" fillId="0" borderId="0" xfId="1" applyFont="1" applyAlignment="1" applyProtection="1">
      <alignment vertical="center" wrapText="1"/>
    </xf>
    <xf numFmtId="0" fontId="36" fillId="0" borderId="0" xfId="1" applyFont="1" applyFill="1" applyAlignment="1" applyProtection="1">
      <alignment vertical="center" wrapText="1"/>
    </xf>
    <xf numFmtId="182" fontId="37" fillId="0" borderId="17" xfId="1" applyNumberFormat="1" applyFont="1" applyFill="1" applyBorder="1" applyAlignment="1">
      <alignment horizontal="center" vertical="center"/>
      <protection locked="0"/>
    </xf>
    <xf numFmtId="0" fontId="36" fillId="3" borderId="0" xfId="1" applyFont="1" applyFill="1" applyAlignment="1" applyProtection="1">
      <alignment vertical="center" wrapText="1"/>
    </xf>
    <xf numFmtId="182" fontId="37" fillId="0" borderId="17" xfId="1" applyNumberFormat="1" applyFont="1" applyFill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vertical="center"/>
    </xf>
    <xf numFmtId="0" fontId="11" fillId="2" borderId="3" xfId="1" applyFont="1" applyFill="1" applyBorder="1" applyAlignment="1" applyProtection="1">
      <alignment vertical="center"/>
    </xf>
    <xf numFmtId="182" fontId="11" fillId="0" borderId="0" xfId="0" applyNumberFormat="1" applyFont="1" applyAlignment="1" applyProtection="1">
      <alignment vertical="center"/>
    </xf>
    <xf numFmtId="182" fontId="13" fillId="0" borderId="0" xfId="3" applyNumberFormat="1" applyFont="1" applyFill="1" applyBorder="1" applyAlignment="1">
      <alignment horizontal="center" vertical="center" wrapText="1"/>
    </xf>
    <xf numFmtId="182" fontId="13" fillId="0" borderId="14" xfId="1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82" fontId="16" fillId="0" borderId="17" xfId="1" applyNumberFormat="1" applyFont="1" applyFill="1" applyBorder="1" applyAlignment="1">
      <alignment vertical="center"/>
      <protection locked="0"/>
    </xf>
    <xf numFmtId="182" fontId="13" fillId="0" borderId="0" xfId="0" applyNumberFormat="1" applyFont="1" applyFill="1" applyAlignment="1" applyProtection="1">
      <alignment vertical="center"/>
    </xf>
    <xf numFmtId="182" fontId="37" fillId="0" borderId="0" xfId="0" applyNumberFormat="1" applyFont="1" applyFill="1" applyAlignment="1" applyProtection="1">
      <alignment vertical="center"/>
    </xf>
    <xf numFmtId="182" fontId="11" fillId="0" borderId="0" xfId="0" applyNumberFormat="1" applyFont="1" applyFill="1" applyAlignment="1" applyProtection="1">
      <alignment vertical="center"/>
    </xf>
    <xf numFmtId="182" fontId="38" fillId="0" borderId="0" xfId="0" applyNumberFormat="1" applyFont="1" applyFill="1" applyAlignment="1" applyProtection="1">
      <alignment vertical="center"/>
    </xf>
    <xf numFmtId="182" fontId="15" fillId="0" borderId="17" xfId="1" applyNumberFormat="1" applyFont="1" applyFill="1" applyBorder="1" applyAlignment="1">
      <alignment vertical="center"/>
      <protection locked="0"/>
    </xf>
    <xf numFmtId="0" fontId="16" fillId="0" borderId="1" xfId="3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82" fontId="33" fillId="9" borderId="1" xfId="0" applyNumberFormat="1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181" fontId="39" fillId="9" borderId="1" xfId="0" applyNumberFormat="1" applyFont="1" applyFill="1" applyBorder="1" applyAlignment="1">
      <alignment horizontal="center" wrapText="1"/>
    </xf>
    <xf numFmtId="181" fontId="39" fillId="9" borderId="2" xfId="0" applyNumberFormat="1" applyFont="1" applyFill="1" applyBorder="1" applyAlignment="1">
      <alignment horizontal="center" wrapText="1"/>
    </xf>
    <xf numFmtId="181" fontId="32" fillId="9" borderId="1" xfId="0" applyNumberFormat="1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justify" vertical="center" wrapText="1"/>
    </xf>
    <xf numFmtId="181" fontId="33" fillId="9" borderId="1" xfId="0" applyNumberFormat="1" applyFont="1" applyFill="1" applyBorder="1" applyAlignment="1">
      <alignment horizontal="center" vertical="center" wrapText="1"/>
    </xf>
    <xf numFmtId="9" fontId="33" fillId="9" borderId="1" xfId="4" applyFont="1" applyFill="1" applyBorder="1" applyAlignment="1">
      <alignment horizontal="center" vertical="center" wrapText="1"/>
    </xf>
    <xf numFmtId="181" fontId="33" fillId="9" borderId="1" xfId="0" applyNumberFormat="1" applyFont="1" applyFill="1" applyBorder="1" applyAlignment="1">
      <alignment horizontal="center" vertical="center"/>
    </xf>
    <xf numFmtId="181" fontId="39" fillId="9" borderId="1" xfId="7" applyNumberFormat="1" applyFont="1" applyFill="1" applyBorder="1" applyAlignment="1">
      <alignment horizontal="center" vertical="center" wrapText="1"/>
    </xf>
    <xf numFmtId="181" fontId="39" fillId="9" borderId="1" xfId="0" applyNumberFormat="1" applyFont="1" applyFill="1" applyBorder="1" applyAlignment="1">
      <alignment horizontal="center" vertical="center" wrapText="1"/>
    </xf>
    <xf numFmtId="182" fontId="39" fillId="9" borderId="1" xfId="0" applyNumberFormat="1" applyFont="1" applyFill="1" applyBorder="1" applyAlignment="1">
      <alignment horizontal="center" vertical="center" wrapText="1"/>
    </xf>
    <xf numFmtId="9" fontId="39" fillId="9" borderId="1" xfId="4" applyFont="1" applyFill="1" applyBorder="1" applyAlignment="1">
      <alignment horizontal="center" vertical="center" wrapText="1"/>
    </xf>
    <xf numFmtId="182" fontId="40" fillId="9" borderId="1" xfId="0" applyNumberFormat="1" applyFont="1" applyFill="1" applyBorder="1" applyAlignment="1">
      <alignment horizontal="center" vertical="center"/>
    </xf>
    <xf numFmtId="182" fontId="40" fillId="9" borderId="1" xfId="7" applyNumberFormat="1" applyFont="1" applyFill="1" applyBorder="1" applyAlignment="1">
      <alignment horizontal="center" vertical="center"/>
    </xf>
    <xf numFmtId="182" fontId="39" fillId="9" borderId="1" xfId="7" applyNumberFormat="1" applyFont="1" applyFill="1" applyBorder="1" applyAlignment="1">
      <alignment horizontal="center" vertical="center"/>
    </xf>
    <xf numFmtId="182" fontId="39" fillId="9" borderId="1" xfId="0" applyNumberFormat="1" applyFont="1" applyFill="1" applyBorder="1" applyAlignment="1">
      <alignment horizontal="center" vertical="center"/>
    </xf>
    <xf numFmtId="182" fontId="39" fillId="9" borderId="1" xfId="7" applyNumberFormat="1" applyFont="1" applyFill="1" applyBorder="1" applyAlignment="1">
      <alignment horizontal="center" vertical="center" wrapText="1"/>
    </xf>
    <xf numFmtId="181" fontId="40" fillId="9" borderId="1" xfId="7" applyNumberFormat="1" applyFont="1" applyFill="1" applyBorder="1" applyAlignment="1">
      <alignment horizontal="center" vertical="center" wrapText="1"/>
    </xf>
    <xf numFmtId="181" fontId="40" fillId="9" borderId="1" xfId="7" applyNumberFormat="1" applyFont="1" applyFill="1" applyBorder="1" applyAlignment="1">
      <alignment horizontal="center" vertical="center" shrinkToFit="1"/>
    </xf>
    <xf numFmtId="0" fontId="30" fillId="9" borderId="0" xfId="0" applyFont="1" applyFill="1">
      <alignment vertical="center"/>
    </xf>
    <xf numFmtId="0" fontId="34" fillId="9" borderId="1" xfId="0" applyFont="1" applyFill="1" applyBorder="1" applyAlignment="1">
      <alignment horizontal="center" wrapText="1"/>
    </xf>
    <xf numFmtId="179" fontId="34" fillId="9" borderId="1" xfId="0" applyNumberFormat="1" applyFont="1" applyFill="1" applyBorder="1" applyAlignment="1">
      <alignment horizontal="center" vertical="center" shrinkToFit="1"/>
    </xf>
    <xf numFmtId="190" fontId="13" fillId="9" borderId="1" xfId="0" applyNumberFormat="1" applyFont="1" applyFill="1" applyBorder="1" applyAlignment="1">
      <alignment horizontal="center" vertical="center" wrapText="1"/>
    </xf>
    <xf numFmtId="190" fontId="13" fillId="9" borderId="1" xfId="3" applyNumberFormat="1" applyFont="1" applyFill="1" applyBorder="1" applyAlignment="1">
      <alignment horizontal="center" vertical="center" wrapText="1"/>
    </xf>
    <xf numFmtId="181" fontId="13" fillId="9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9" fontId="13" fillId="9" borderId="1" xfId="0" applyNumberFormat="1" applyFont="1" applyFill="1" applyBorder="1" applyAlignment="1">
      <alignment horizontal="center" vertical="center" wrapText="1"/>
    </xf>
    <xf numFmtId="182" fontId="13" fillId="9" borderId="1" xfId="0" applyNumberFormat="1" applyFont="1" applyFill="1" applyBorder="1" applyAlignment="1">
      <alignment horizontal="center" vertical="center" wrapText="1"/>
    </xf>
    <xf numFmtId="181" fontId="13" fillId="9" borderId="1" xfId="3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center" vertical="center" wrapText="1"/>
    </xf>
    <xf numFmtId="181" fontId="45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6" fillId="9" borderId="1" xfId="3" applyFont="1" applyFill="1" applyBorder="1" applyAlignment="1">
      <alignment horizontal="center" vertical="center" wrapText="1"/>
    </xf>
    <xf numFmtId="0" fontId="13" fillId="9" borderId="1" xfId="3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82" fontId="17" fillId="9" borderId="12" xfId="1" applyNumberFormat="1" applyFont="1" applyFill="1" applyBorder="1" applyAlignment="1" applyProtection="1">
      <alignment horizontal="center" vertical="center"/>
    </xf>
    <xf numFmtId="182" fontId="13" fillId="9" borderId="12" xfId="1" applyNumberFormat="1" applyFont="1" applyFill="1" applyBorder="1" applyAlignment="1" applyProtection="1">
      <alignment horizontal="center" vertical="center"/>
    </xf>
    <xf numFmtId="182" fontId="13" fillId="9" borderId="15" xfId="1" applyNumberFormat="1" applyFont="1" applyFill="1" applyBorder="1" applyAlignment="1" applyProtection="1">
      <alignment horizontal="center" vertical="center"/>
    </xf>
    <xf numFmtId="181" fontId="40" fillId="9" borderId="12" xfId="1" applyNumberFormat="1" applyFont="1" applyFill="1" applyBorder="1" applyAlignment="1" applyProtection="1">
      <alignment horizontal="center" vertical="center"/>
    </xf>
    <xf numFmtId="181" fontId="44" fillId="9" borderId="12" xfId="1" applyNumberFormat="1" applyFont="1" applyFill="1" applyBorder="1" applyAlignment="1" applyProtection="1">
      <alignment horizontal="center" vertical="center"/>
    </xf>
    <xf numFmtId="181" fontId="40" fillId="9" borderId="14" xfId="1" applyNumberFormat="1" applyFont="1" applyFill="1" applyBorder="1" applyAlignment="1" applyProtection="1">
      <alignment horizontal="center" vertical="center"/>
    </xf>
    <xf numFmtId="181" fontId="40" fillId="9" borderId="14" xfId="1" applyNumberFormat="1" applyFont="1" applyFill="1" applyBorder="1" applyAlignment="1" applyProtection="1">
      <alignment horizontal="center" vertical="center" wrapText="1"/>
    </xf>
    <xf numFmtId="182" fontId="13" fillId="9" borderId="14" xfId="1" applyNumberFormat="1" applyFont="1" applyFill="1" applyBorder="1" applyAlignment="1" applyProtection="1">
      <alignment horizontal="center" vertical="center" wrapText="1"/>
    </xf>
    <xf numFmtId="182" fontId="13" fillId="9" borderId="13" xfId="1" applyNumberFormat="1" applyFont="1" applyFill="1" applyBorder="1" applyAlignment="1" applyProtection="1">
      <alignment horizontal="center" vertical="center"/>
    </xf>
    <xf numFmtId="182" fontId="17" fillId="9" borderId="6" xfId="1" applyNumberFormat="1" applyFont="1" applyFill="1" applyBorder="1" applyAlignment="1" applyProtection="1">
      <alignment horizontal="center" vertical="center"/>
    </xf>
    <xf numFmtId="182" fontId="13" fillId="9" borderId="14" xfId="1" applyNumberFormat="1" applyFont="1" applyFill="1" applyBorder="1" applyAlignment="1" applyProtection="1">
      <alignment horizontal="center" vertical="center"/>
    </xf>
    <xf numFmtId="181" fontId="13" fillId="9" borderId="15" xfId="1" applyNumberFormat="1" applyFont="1" applyFill="1" applyBorder="1" applyAlignment="1" applyProtection="1">
      <alignment horizontal="center" vertical="center"/>
    </xf>
    <xf numFmtId="182" fontId="13" fillId="9" borderId="5" xfId="1" applyNumberFormat="1" applyFont="1" applyFill="1" applyBorder="1" applyAlignment="1" applyProtection="1">
      <alignment horizontal="center" vertical="center"/>
    </xf>
    <xf numFmtId="182" fontId="13" fillId="9" borderId="1" xfId="1" applyNumberFormat="1" applyFont="1" applyFill="1" applyBorder="1" applyAlignment="1" applyProtection="1">
      <alignment horizontal="center" vertical="center"/>
    </xf>
    <xf numFmtId="182" fontId="40" fillId="9" borderId="5" xfId="1" applyNumberFormat="1" applyFont="1" applyFill="1" applyBorder="1" applyAlignment="1" applyProtection="1">
      <alignment horizontal="center" vertical="center"/>
    </xf>
    <xf numFmtId="182" fontId="40" fillId="9" borderId="1" xfId="1" applyNumberFormat="1" applyFont="1" applyFill="1" applyBorder="1" applyAlignment="1" applyProtection="1">
      <alignment horizontal="center" vertical="center"/>
    </xf>
    <xf numFmtId="182" fontId="40" fillId="9" borderId="16" xfId="1" applyNumberFormat="1" applyFont="1" applyFill="1" applyBorder="1" applyAlignment="1" applyProtection="1">
      <alignment horizontal="center" vertical="center"/>
    </xf>
    <xf numFmtId="182" fontId="40" fillId="9" borderId="6" xfId="1" applyNumberFormat="1" applyFont="1" applyFill="1" applyBorder="1" applyAlignment="1" applyProtection="1">
      <alignment horizontal="center" vertical="center"/>
    </xf>
    <xf numFmtId="182" fontId="40" fillId="9" borderId="14" xfId="1" applyNumberFormat="1" applyFont="1" applyFill="1" applyBorder="1" applyAlignment="1" applyProtection="1">
      <alignment horizontal="center" vertical="center"/>
    </xf>
    <xf numFmtId="182" fontId="13" fillId="9" borderId="6" xfId="1" applyNumberFormat="1" applyFont="1" applyFill="1" applyBorder="1" applyAlignment="1" applyProtection="1">
      <alignment horizontal="center" vertical="center"/>
    </xf>
    <xf numFmtId="182" fontId="13" fillId="9" borderId="16" xfId="1" applyNumberFormat="1" applyFont="1" applyFill="1" applyBorder="1" applyAlignment="1" applyProtection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82" fontId="39" fillId="0" borderId="41" xfId="7" applyNumberFormat="1" applyFont="1" applyFill="1" applyBorder="1" applyAlignment="1">
      <alignment horizontal="center" vertical="center"/>
    </xf>
    <xf numFmtId="181" fontId="30" fillId="0" borderId="0" xfId="0" applyNumberFormat="1" applyFont="1" applyFill="1" applyAlignment="1">
      <alignment horizontal="center" vertical="center"/>
    </xf>
    <xf numFmtId="181" fontId="30" fillId="0" borderId="0" xfId="5" applyNumberFormat="1" applyFont="1" applyFill="1" applyAlignment="1">
      <alignment horizontal="center" vertical="center"/>
    </xf>
    <xf numFmtId="181" fontId="30" fillId="0" borderId="0" xfId="0" applyNumberFormat="1" applyFont="1" applyFill="1" applyAlignment="1">
      <alignment vertical="center" wrapText="1"/>
    </xf>
    <xf numFmtId="181" fontId="30" fillId="0" borderId="0" xfId="5" applyNumberFormat="1" applyFont="1" applyFill="1" applyAlignment="1">
      <alignment vertical="center" wrapText="1"/>
    </xf>
    <xf numFmtId="181" fontId="33" fillId="0" borderId="0" xfId="0" applyNumberFormat="1" applyFont="1" applyFill="1" applyBorder="1" applyAlignment="1">
      <alignment horizontal="center" vertical="center"/>
    </xf>
    <xf numFmtId="190" fontId="13" fillId="0" borderId="0" xfId="3" applyNumberFormat="1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1" fillId="8" borderId="0" xfId="0" applyFont="1" applyFill="1" applyAlignment="1">
      <alignment vertical="center" wrapText="1"/>
    </xf>
    <xf numFmtId="182" fontId="13" fillId="0" borderId="0" xfId="0" applyNumberFormat="1" applyFont="1" applyAlignment="1" applyProtection="1">
      <alignment vertical="center"/>
    </xf>
    <xf numFmtId="181" fontId="33" fillId="0" borderId="0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Alignment="1">
      <alignment vertical="center" wrapText="1"/>
    </xf>
    <xf numFmtId="182" fontId="16" fillId="9" borderId="14" xfId="1" applyNumberFormat="1" applyFont="1" applyFill="1" applyBorder="1" applyAlignment="1" applyProtection="1">
      <alignment horizontal="center" vertical="center"/>
    </xf>
    <xf numFmtId="179" fontId="17" fillId="9" borderId="1" xfId="3" applyNumberFormat="1" applyFont="1" applyFill="1" applyBorder="1" applyAlignment="1">
      <alignment horizontal="center" vertical="center" wrapText="1"/>
    </xf>
    <xf numFmtId="179" fontId="17" fillId="9" borderId="1" xfId="0" applyNumberFormat="1" applyFont="1" applyFill="1" applyBorder="1" applyAlignment="1">
      <alignment horizontal="center" vertical="center" wrapText="1"/>
    </xf>
    <xf numFmtId="179" fontId="13" fillId="9" borderId="1" xfId="0" applyNumberFormat="1" applyFont="1" applyFill="1" applyBorder="1" applyAlignment="1">
      <alignment horizontal="center" vertical="center" wrapText="1"/>
    </xf>
    <xf numFmtId="181" fontId="13" fillId="0" borderId="1" xfId="3" applyNumberFormat="1" applyFont="1" applyFill="1" applyBorder="1" applyAlignment="1">
      <alignment horizontal="center" vertical="center" wrapText="1"/>
    </xf>
    <xf numFmtId="182" fontId="51" fillId="9" borderId="12" xfId="1" applyNumberFormat="1" applyFont="1" applyFill="1" applyBorder="1" applyAlignment="1" applyProtection="1">
      <alignment horizontal="center" vertical="center"/>
    </xf>
    <xf numFmtId="0" fontId="33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81" fontId="16" fillId="9" borderId="1" xfId="0" applyNumberFormat="1" applyFont="1" applyFill="1" applyBorder="1" applyAlignment="1">
      <alignment horizontal="center" vertical="center" wrapText="1"/>
    </xf>
    <xf numFmtId="181" fontId="18" fillId="9" borderId="1" xfId="0" applyNumberFormat="1" applyFont="1" applyFill="1" applyBorder="1" applyAlignment="1">
      <alignment horizontal="center" vertical="center" wrapText="1"/>
    </xf>
    <xf numFmtId="182" fontId="16" fillId="9" borderId="1" xfId="0" applyNumberFormat="1" applyFont="1" applyFill="1" applyBorder="1" applyAlignment="1">
      <alignment horizontal="center" vertical="center" wrapText="1"/>
    </xf>
    <xf numFmtId="181" fontId="32" fillId="0" borderId="0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20" fillId="0" borderId="0" xfId="1" applyFont="1" applyAlignment="1" applyProtection="1">
      <alignment horizontal="left" vertical="center" wrapText="1"/>
    </xf>
    <xf numFmtId="0" fontId="20" fillId="0" borderId="0" xfId="1" applyFont="1" applyAlignment="1" applyProtection="1">
      <alignment horizontal="left" vertical="center"/>
    </xf>
    <xf numFmtId="0" fontId="38" fillId="2" borderId="31" xfId="1" applyFont="1" applyFill="1" applyBorder="1" applyAlignment="1" applyProtection="1">
      <alignment horizontal="center" vertical="center"/>
    </xf>
    <xf numFmtId="0" fontId="38" fillId="2" borderId="32" xfId="1" applyFont="1" applyFill="1" applyBorder="1" applyAlignment="1" applyProtection="1">
      <alignment horizontal="center" vertical="center"/>
    </xf>
    <xf numFmtId="182" fontId="16" fillId="9" borderId="25" xfId="1" applyNumberFormat="1" applyFont="1" applyFill="1" applyBorder="1" applyAlignment="1">
      <alignment horizontal="center" vertical="center"/>
      <protection locked="0"/>
    </xf>
    <xf numFmtId="182" fontId="16" fillId="9" borderId="26" xfId="1" applyNumberFormat="1" applyFont="1" applyFill="1" applyBorder="1" applyAlignment="1">
      <alignment horizontal="center" vertical="center"/>
      <protection locked="0"/>
    </xf>
    <xf numFmtId="182" fontId="16" fillId="9" borderId="10" xfId="1" applyNumberFormat="1" applyFont="1" applyFill="1" applyBorder="1" applyAlignment="1">
      <alignment horizontal="center" vertical="center"/>
      <protection locked="0"/>
    </xf>
    <xf numFmtId="0" fontId="21" fillId="0" borderId="19" xfId="1" applyFont="1" applyBorder="1" applyAlignment="1" applyProtection="1">
      <alignment horizontal="center" vertical="center"/>
    </xf>
    <xf numFmtId="0" fontId="21" fillId="0" borderId="17" xfId="1" applyFont="1" applyBorder="1" applyAlignment="1" applyProtection="1">
      <alignment horizontal="center" vertical="center"/>
    </xf>
    <xf numFmtId="0" fontId="21" fillId="0" borderId="20" xfId="1" applyFont="1" applyBorder="1" applyAlignment="1" applyProtection="1">
      <alignment horizontal="center" vertical="center"/>
    </xf>
    <xf numFmtId="182" fontId="16" fillId="9" borderId="10" xfId="1" applyNumberFormat="1" applyFont="1" applyFill="1" applyBorder="1" applyAlignment="1" applyProtection="1">
      <alignment horizontal="center" vertical="center"/>
    </xf>
    <xf numFmtId="182" fontId="16" fillId="9" borderId="11" xfId="1" applyNumberFormat="1" applyFont="1" applyFill="1" applyBorder="1" applyAlignment="1" applyProtection="1">
      <alignment horizontal="center" vertical="center"/>
    </xf>
    <xf numFmtId="182" fontId="17" fillId="0" borderId="28" xfId="1" applyNumberFormat="1" applyFont="1" applyFill="1" applyBorder="1" applyAlignment="1" applyProtection="1">
      <alignment horizontal="center" vertical="center"/>
    </xf>
    <xf numFmtId="182" fontId="17" fillId="0" borderId="26" xfId="1" applyNumberFormat="1" applyFont="1" applyFill="1" applyBorder="1" applyAlignment="1" applyProtection="1">
      <alignment horizontal="center" vertical="center"/>
    </xf>
    <xf numFmtId="182" fontId="16" fillId="9" borderId="21" xfId="1" applyNumberFormat="1" applyFont="1" applyFill="1" applyBorder="1" applyAlignment="1" applyProtection="1">
      <alignment horizontal="center" vertical="center" wrapText="1"/>
    </xf>
    <xf numFmtId="182" fontId="16" fillId="9" borderId="22" xfId="1" applyNumberFormat="1" applyFont="1" applyFill="1" applyBorder="1" applyAlignment="1" applyProtection="1">
      <alignment horizontal="center" vertical="center" wrapText="1"/>
    </xf>
    <xf numFmtId="182" fontId="16" fillId="9" borderId="23" xfId="1" applyNumberFormat="1" applyFont="1" applyFill="1" applyBorder="1" applyAlignment="1" applyProtection="1">
      <alignment horizontal="center" vertical="center" wrapText="1"/>
    </xf>
    <xf numFmtId="0" fontId="16" fillId="0" borderId="18" xfId="1" applyFont="1" applyBorder="1" applyAlignment="1" applyProtection="1">
      <alignment horizontal="center" vertical="center"/>
    </xf>
    <xf numFmtId="0" fontId="0" fillId="2" borderId="17" xfId="1" applyFont="1" applyFill="1" applyBorder="1" applyAlignment="1" applyProtection="1">
      <alignment horizontal="center" vertical="center"/>
    </xf>
    <xf numFmtId="0" fontId="0" fillId="2" borderId="0" xfId="1" applyFont="1" applyFill="1" applyBorder="1" applyAlignment="1" applyProtection="1">
      <alignment horizontal="center" vertical="center"/>
    </xf>
    <xf numFmtId="182" fontId="16" fillId="0" borderId="18" xfId="1" applyNumberFormat="1" applyFont="1" applyFill="1" applyBorder="1" applyAlignment="1" applyProtection="1">
      <alignment horizontal="center" vertical="center"/>
    </xf>
    <xf numFmtId="0" fontId="21" fillId="0" borderId="0" xfId="1" applyFont="1" applyAlignment="1" applyProtection="1">
      <alignment horizontal="center" vertical="center"/>
    </xf>
    <xf numFmtId="182" fontId="16" fillId="0" borderId="29" xfId="1" applyNumberFormat="1" applyFont="1" applyFill="1" applyBorder="1" applyAlignment="1" applyProtection="1">
      <alignment horizontal="center" vertical="center"/>
    </xf>
    <xf numFmtId="182" fontId="16" fillId="0" borderId="30" xfId="1" applyNumberFormat="1" applyFont="1" applyFill="1" applyBorder="1" applyAlignment="1" applyProtection="1">
      <alignment horizontal="center" vertical="center"/>
    </xf>
    <xf numFmtId="182" fontId="16" fillId="0" borderId="7" xfId="1" applyNumberFormat="1" applyFont="1" applyFill="1" applyBorder="1" applyAlignment="1" applyProtection="1">
      <alignment horizontal="center" vertical="center"/>
    </xf>
    <xf numFmtId="182" fontId="36" fillId="0" borderId="28" xfId="1" applyNumberFormat="1" applyFont="1" applyFill="1" applyBorder="1" applyAlignment="1" applyProtection="1">
      <alignment horizontal="center" vertical="center"/>
    </xf>
    <xf numFmtId="182" fontId="36" fillId="0" borderId="26" xfId="1" applyNumberFormat="1" applyFont="1" applyFill="1" applyBorder="1" applyAlignment="1" applyProtection="1">
      <alignment horizontal="center" vertical="center"/>
    </xf>
    <xf numFmtId="0" fontId="16" fillId="0" borderId="10" xfId="1" applyFont="1" applyBorder="1" applyAlignment="1">
      <alignment horizontal="center" vertical="center"/>
      <protection locked="0"/>
    </xf>
    <xf numFmtId="0" fontId="38" fillId="2" borderId="17" xfId="1" applyFont="1" applyFill="1" applyBorder="1" applyAlignment="1" applyProtection="1">
      <alignment horizontal="center" vertical="center"/>
    </xf>
    <xf numFmtId="0" fontId="38" fillId="2" borderId="0" xfId="1" applyFont="1" applyFill="1" applyBorder="1" applyAlignment="1" applyProtection="1">
      <alignment horizontal="center" vertical="center"/>
    </xf>
    <xf numFmtId="182" fontId="21" fillId="0" borderId="19" xfId="1" applyNumberFormat="1" applyFont="1" applyBorder="1" applyAlignment="1" applyProtection="1">
      <alignment horizontal="center" vertical="center"/>
    </xf>
    <xf numFmtId="182" fontId="21" fillId="0" borderId="17" xfId="1" applyNumberFormat="1" applyFont="1" applyBorder="1" applyAlignment="1" applyProtection="1">
      <alignment horizontal="center" vertical="center"/>
    </xf>
    <xf numFmtId="182" fontId="21" fillId="0" borderId="20" xfId="1" applyNumberFormat="1" applyFont="1" applyBorder="1" applyAlignment="1" applyProtection="1">
      <alignment horizontal="center" vertical="center"/>
    </xf>
    <xf numFmtId="0" fontId="21" fillId="0" borderId="19" xfId="1" applyFont="1" applyFill="1" applyBorder="1" applyAlignment="1" applyProtection="1">
      <alignment horizontal="center" vertical="center"/>
    </xf>
    <xf numFmtId="0" fontId="21" fillId="0" borderId="17" xfId="1" applyFont="1" applyFill="1" applyBorder="1" applyAlignment="1" applyProtection="1">
      <alignment horizontal="center" vertical="center"/>
    </xf>
    <xf numFmtId="0" fontId="21" fillId="0" borderId="20" xfId="1" applyFont="1" applyFill="1" applyBorder="1" applyAlignment="1" applyProtection="1">
      <alignment horizontal="center" vertical="center"/>
    </xf>
    <xf numFmtId="182" fontId="15" fillId="9" borderId="21" xfId="1" applyNumberFormat="1" applyFont="1" applyFill="1" applyBorder="1" applyAlignment="1" applyProtection="1">
      <alignment horizontal="center" vertical="center" wrapText="1"/>
    </xf>
    <xf numFmtId="182" fontId="15" fillId="9" borderId="22" xfId="1" applyNumberFormat="1" applyFont="1" applyFill="1" applyBorder="1" applyAlignment="1" applyProtection="1">
      <alignment horizontal="center" vertical="center" wrapText="1"/>
    </xf>
    <xf numFmtId="182" fontId="17" fillId="5" borderId="27" xfId="1" applyNumberFormat="1" applyFont="1" applyFill="1" applyBorder="1" applyAlignment="1" applyProtection="1">
      <alignment horizontal="center" vertical="center"/>
    </xf>
    <xf numFmtId="182" fontId="17" fillId="5" borderId="18" xfId="1" applyNumberFormat="1" applyFont="1" applyFill="1" applyBorder="1" applyAlignment="1" applyProtection="1">
      <alignment horizontal="center" vertical="center"/>
    </xf>
    <xf numFmtId="182" fontId="16" fillId="9" borderId="40" xfId="1" applyNumberFormat="1" applyFont="1" applyFill="1" applyBorder="1" applyAlignment="1">
      <alignment horizontal="center" vertical="center"/>
      <protection locked="0"/>
    </xf>
    <xf numFmtId="182" fontId="16" fillId="9" borderId="28" xfId="1" applyNumberFormat="1" applyFont="1" applyFill="1" applyBorder="1" applyAlignment="1">
      <alignment horizontal="center" vertical="center"/>
      <protection locked="0"/>
    </xf>
    <xf numFmtId="182" fontId="16" fillId="9" borderId="28" xfId="1" applyNumberFormat="1" applyFont="1" applyFill="1" applyBorder="1" applyAlignment="1" applyProtection="1">
      <alignment horizontal="center" vertical="center"/>
    </xf>
    <xf numFmtId="182" fontId="16" fillId="9" borderId="39" xfId="1" applyNumberFormat="1" applyFont="1" applyFill="1" applyBorder="1" applyAlignment="1" applyProtection="1">
      <alignment horizontal="center" vertical="center"/>
    </xf>
    <xf numFmtId="182" fontId="16" fillId="0" borderId="24" xfId="1" applyNumberFormat="1" applyFont="1" applyFill="1" applyBorder="1" applyAlignment="1" applyProtection="1">
      <alignment horizontal="center" vertical="center"/>
    </xf>
    <xf numFmtId="0" fontId="16" fillId="0" borderId="27" xfId="1" applyFont="1" applyBorder="1" applyAlignment="1" applyProtection="1">
      <alignment horizontal="center" vertical="center"/>
    </xf>
    <xf numFmtId="0" fontId="16" fillId="0" borderId="25" xfId="1" applyFont="1" applyBorder="1" applyAlignment="1">
      <alignment horizontal="center" vertical="center"/>
      <protection locked="0"/>
    </xf>
    <xf numFmtId="0" fontId="16" fillId="0" borderId="26" xfId="1" applyFont="1" applyBorder="1" applyAlignment="1">
      <alignment horizontal="center" vertical="center"/>
      <protection locked="0"/>
    </xf>
    <xf numFmtId="181" fontId="16" fillId="0" borderId="21" xfId="1" applyNumberFormat="1" applyFont="1" applyFill="1" applyBorder="1" applyAlignment="1" applyProtection="1">
      <alignment horizontal="center" vertical="center" wrapText="1"/>
    </xf>
    <xf numFmtId="181" fontId="16" fillId="0" borderId="22" xfId="1" applyNumberFormat="1" applyFont="1" applyFill="1" applyBorder="1" applyAlignment="1" applyProtection="1">
      <alignment horizontal="center" vertical="center" wrapText="1"/>
    </xf>
    <xf numFmtId="181" fontId="16" fillId="0" borderId="23" xfId="1" applyNumberFormat="1" applyFont="1" applyFill="1" applyBorder="1" applyAlignment="1" applyProtection="1">
      <alignment horizontal="center" vertical="center" wrapText="1"/>
    </xf>
    <xf numFmtId="0" fontId="17" fillId="5" borderId="28" xfId="1" applyFont="1" applyFill="1" applyBorder="1" applyAlignment="1" applyProtection="1">
      <alignment horizontal="center" vertical="center"/>
    </xf>
    <xf numFmtId="0" fontId="17" fillId="5" borderId="26" xfId="1" applyFont="1" applyFill="1" applyBorder="1" applyAlignment="1" applyProtection="1">
      <alignment horizontal="center" vertical="center"/>
    </xf>
    <xf numFmtId="0" fontId="16" fillId="0" borderId="24" xfId="1" applyFont="1" applyFill="1" applyBorder="1" applyAlignment="1" applyProtection="1">
      <alignment horizontal="center" vertical="center"/>
    </xf>
    <xf numFmtId="0" fontId="16" fillId="0" borderId="7" xfId="1" applyFont="1" applyFill="1" applyBorder="1" applyAlignment="1" applyProtection="1">
      <alignment horizontal="center" vertical="center"/>
    </xf>
    <xf numFmtId="0" fontId="16" fillId="0" borderId="10" xfId="1" applyFont="1" applyBorder="1" applyAlignment="1" applyProtection="1">
      <alignment horizontal="center" vertical="center"/>
    </xf>
    <xf numFmtId="0" fontId="16" fillId="0" borderId="11" xfId="1" applyFont="1" applyBorder="1" applyAlignment="1" applyProtection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left" vertical="center" wrapText="1"/>
    </xf>
    <xf numFmtId="57" fontId="14" fillId="0" borderId="2" xfId="3" applyNumberFormat="1" applyFont="1" applyFill="1" applyBorder="1" applyAlignment="1">
      <alignment horizontal="center" vertical="center" wrapText="1"/>
    </xf>
    <xf numFmtId="57" fontId="14" fillId="0" borderId="35" xfId="3" applyNumberFormat="1" applyFont="1" applyFill="1" applyBorder="1" applyAlignment="1">
      <alignment horizontal="center" vertical="center" wrapText="1"/>
    </xf>
    <xf numFmtId="0" fontId="21" fillId="8" borderId="34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 wrapText="1"/>
    </xf>
    <xf numFmtId="0" fontId="16" fillId="0" borderId="24" xfId="3" applyFont="1" applyFill="1" applyBorder="1" applyAlignment="1">
      <alignment horizontal="center" vertical="center" wrapText="1"/>
    </xf>
    <xf numFmtId="0" fontId="16" fillId="0" borderId="8" xfId="3" applyFont="1" applyFill="1" applyBorder="1" applyAlignment="1">
      <alignment horizontal="center" vertical="center" wrapText="1"/>
    </xf>
    <xf numFmtId="0" fontId="16" fillId="0" borderId="37" xfId="3" applyFont="1" applyFill="1" applyBorder="1" applyAlignment="1">
      <alignment horizontal="center" vertical="center" wrapText="1"/>
    </xf>
    <xf numFmtId="0" fontId="16" fillId="0" borderId="36" xfId="3" applyFont="1" applyFill="1" applyBorder="1" applyAlignment="1">
      <alignment horizontal="center" vertical="center" wrapText="1"/>
    </xf>
    <xf numFmtId="0" fontId="21" fillId="8" borderId="36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0" fontId="21" fillId="8" borderId="37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57" fontId="14" fillId="0" borderId="0" xfId="3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57" fontId="14" fillId="0" borderId="1" xfId="3" applyNumberFormat="1" applyFont="1" applyFill="1" applyBorder="1" applyAlignment="1">
      <alignment horizontal="center" vertical="center" wrapText="1"/>
    </xf>
    <xf numFmtId="0" fontId="33" fillId="9" borderId="12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9" fillId="8" borderId="34" xfId="0" applyFont="1" applyFill="1" applyBorder="1" applyAlignment="1">
      <alignment horizontal="left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4" fillId="9" borderId="35" xfId="0" applyFont="1" applyFill="1" applyBorder="1" applyAlignment="1">
      <alignment horizontal="center" vertical="center" wrapText="1"/>
    </xf>
    <xf numFmtId="0" fontId="29" fillId="8" borderId="1" xfId="5" applyFont="1" applyFill="1" applyBorder="1" applyAlignment="1">
      <alignment horizontal="center" vertical="center" wrapText="1"/>
    </xf>
    <xf numFmtId="0" fontId="33" fillId="9" borderId="24" xfId="0" applyFont="1" applyFill="1" applyBorder="1" applyAlignment="1">
      <alignment horizontal="left" vertical="center" wrapText="1"/>
    </xf>
    <xf numFmtId="0" fontId="33" fillId="9" borderId="7" xfId="0" applyFont="1" applyFill="1" applyBorder="1" applyAlignment="1">
      <alignment horizontal="left" vertical="center" wrapText="1"/>
    </xf>
    <xf numFmtId="0" fontId="29" fillId="8" borderId="34" xfId="5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8" fillId="8" borderId="2" xfId="5" applyFont="1" applyFill="1" applyBorder="1" applyAlignment="1">
      <alignment horizontal="center" vertical="center" wrapText="1"/>
    </xf>
    <xf numFmtId="0" fontId="28" fillId="8" borderId="38" xfId="5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28" fillId="8" borderId="34" xfId="5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left" vertical="center" wrapText="1"/>
    </xf>
    <xf numFmtId="0" fontId="35" fillId="8" borderId="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center" vertical="center" wrapText="1"/>
    </xf>
  </cellXfs>
  <cellStyles count="180">
    <cellStyle name=" 1" xfId="11"/>
    <cellStyle name=" 3]_x000d_&#10;Zoomed=1_x000d_&#10;Row=0_x000d_&#10;Column=0_x000d_&#10;Height=300_x000d_&#10;Width=300_x000d_&#10;FontName=細明體_x000d_&#10;FontStyle=0_x000d_&#10;FontSize=9_x000d_&#10;PrtFontName=Co" xfId="35"/>
    <cellStyle name=" 3]_x000d_&#10;Zoomed=1_x000d_&#10;Row=0_x000d_&#10;Column=0_x000d_&#10;Height=300_x000d_&#10;Width=300_x000d_&#10;FontName=細明體_x000d_&#10;FontStyle=0_x000d_&#10;FontSize=9_x000d_&#10;PrtFontName=Co 10" xfId="81"/>
    <cellStyle name=" 3]_x000d_&#10;Zoomed=1_x000d_&#10;Row=0_x000d_&#10;Column=0_x000d_&#10;Height=300_x000d_&#10;Width=300_x000d_&#10;FontName=細明體_x000d_&#10;FontStyle=0_x000d_&#10;FontSize=9_x000d_&#10;PrtFontName=Co 11" xfId="82"/>
    <cellStyle name=" 3]_x000d_&#10;Zoomed=1_x000d_&#10;Row=0_x000d_&#10;Column=0_x000d_&#10;Height=300_x000d_&#10;Width=300_x000d_&#10;FontName=細明體_x000d_&#10;FontStyle=0_x000d_&#10;FontSize=9_x000d_&#10;PrtFontName=Co 12" xfId="83"/>
    <cellStyle name=" 3]_x000d_&#10;Zoomed=1_x000d_&#10;Row=0_x000d_&#10;Column=0_x000d_&#10;Height=300_x000d_&#10;Width=300_x000d_&#10;FontName=細明體_x000d_&#10;FontStyle=0_x000d_&#10;FontSize=9_x000d_&#10;PrtFontName=Co 2" xfId="84"/>
    <cellStyle name=" 3]_x000d_&#10;Zoomed=1_x000d_&#10;Row=0_x000d_&#10;Column=0_x000d_&#10;Height=300_x000d_&#10;Width=300_x000d_&#10;FontName=細明體_x000d_&#10;FontStyle=0_x000d_&#10;FontSize=9_x000d_&#10;PrtFontName=Co 3" xfId="85"/>
    <cellStyle name=" 3]_x000d_&#10;Zoomed=1_x000d_&#10;Row=0_x000d_&#10;Column=0_x000d_&#10;Height=300_x000d_&#10;Width=300_x000d_&#10;FontName=細明體_x000d_&#10;FontStyle=0_x000d_&#10;FontSize=9_x000d_&#10;PrtFontName=Co 4" xfId="86"/>
    <cellStyle name=" 3]_x000d_&#10;Zoomed=1_x000d_&#10;Row=0_x000d_&#10;Column=0_x000d_&#10;Height=300_x000d_&#10;Width=300_x000d_&#10;FontName=細明體_x000d_&#10;FontStyle=0_x000d_&#10;FontSize=9_x000d_&#10;PrtFontName=Co 5" xfId="87"/>
    <cellStyle name=" 3]_x000d_&#10;Zoomed=1_x000d_&#10;Row=0_x000d_&#10;Column=0_x000d_&#10;Height=300_x000d_&#10;Width=300_x000d_&#10;FontName=細明體_x000d_&#10;FontStyle=0_x000d_&#10;FontSize=9_x000d_&#10;PrtFontName=Co 6" xfId="88"/>
    <cellStyle name=" 3]_x000d_&#10;Zoomed=1_x000d_&#10;Row=0_x000d_&#10;Column=0_x000d_&#10;Height=300_x000d_&#10;Width=300_x000d_&#10;FontName=細明體_x000d_&#10;FontStyle=0_x000d_&#10;FontSize=9_x000d_&#10;PrtFontName=Co 7" xfId="89"/>
    <cellStyle name=" 3]_x000d_&#10;Zoomed=1_x000d_&#10;Row=0_x000d_&#10;Column=0_x000d_&#10;Height=300_x000d_&#10;Width=300_x000d_&#10;FontName=細明體_x000d_&#10;FontStyle=0_x000d_&#10;FontSize=9_x000d_&#10;PrtFontName=Co 8" xfId="90"/>
    <cellStyle name=" 3]_x000d_&#10;Zoomed=1_x000d_&#10;Row=0_x000d_&#10;Column=0_x000d_&#10;Height=300_x000d_&#10;Width=300_x000d_&#10;FontName=細明體_x000d_&#10;FontStyle=0_x000d_&#10;FontSize=9_x000d_&#10;PrtFontName=Co 9" xfId="91"/>
    <cellStyle name="??" xfId="1"/>
    <cellStyle name="_ET_STYLE_NoName_00_" xfId="2"/>
    <cellStyle name="_ET_STYLE_NoName_00_ 2" xfId="23"/>
    <cellStyle name="_ET_STYLE_NoName_00_ 3" xfId="28"/>
    <cellStyle name="_ET_STYLE_NoName_00_ 4" xfId="31"/>
    <cellStyle name="_ET_STYLE_NoName_00__2、当月回款计划明细表" xfId="36"/>
    <cellStyle name="_ET_STYLE_NoName_00__四季度应收款_3" xfId="92"/>
    <cellStyle name="_ET_STYLE_NoName_00__四季度预付款_7" xfId="93"/>
    <cellStyle name="0,0 &#10;NA &#10;" xfId="60"/>
    <cellStyle name="0,0 &#10;NA &#10; 2" xfId="71"/>
    <cellStyle name="0,0 &#10;NA &#10; 30" xfId="53"/>
    <cellStyle name="0,0_x000d_&#10;NA_x000d_&#10;" xfId="3"/>
    <cellStyle name="0,0_x000d_&#10;NA_x000d_&#10; 10" xfId="45"/>
    <cellStyle name="0,0_x000d_&#10;NA_x000d_&#10; 10 2" xfId="67"/>
    <cellStyle name="0,0_x000d_&#10;NA_x000d_&#10; 11" xfId="94"/>
    <cellStyle name="0,0_x000d_&#10;NA_x000d_&#10; 12" xfId="95"/>
    <cellStyle name="0,0_x000d_&#10;NA_x000d_&#10; 13" xfId="96"/>
    <cellStyle name="0,0_x000d_&#10;NA_x000d_&#10; 14" xfId="97"/>
    <cellStyle name="0,0_x000d_&#10;NA_x000d_&#10; 15" xfId="98"/>
    <cellStyle name="0,0_x000d_&#10;NA_x000d_&#10; 16" xfId="99"/>
    <cellStyle name="0,0_x000d_&#10;NA_x000d_&#10; 17" xfId="100"/>
    <cellStyle name="0,0_x000d_&#10;NA_x000d_&#10; 2" xfId="24"/>
    <cellStyle name="0,0_x000d_&#10;NA_x000d_&#10; 2 10" xfId="79"/>
    <cellStyle name="0,0_x000d_&#10;NA_x000d_&#10; 2 11" xfId="101"/>
    <cellStyle name="0,0_x000d_&#10;NA_x000d_&#10; 2 2" xfId="46"/>
    <cellStyle name="0,0_x000d_&#10;NA_x000d_&#10; 2 2 2 2 2 2" xfId="61"/>
    <cellStyle name="0,0_x000d_&#10;NA_x000d_&#10; 2 3" xfId="102"/>
    <cellStyle name="0,0_x000d_&#10;NA_x000d_&#10; 2 4" xfId="103"/>
    <cellStyle name="0,0_x000d_&#10;NA_x000d_&#10; 2 5" xfId="104"/>
    <cellStyle name="0,0_x000d_&#10;NA_x000d_&#10; 2 6" xfId="105"/>
    <cellStyle name="0,0_x000d_&#10;NA_x000d_&#10; 2 7" xfId="106"/>
    <cellStyle name="0,0_x000d_&#10;NA_x000d_&#10; 2 8" xfId="107"/>
    <cellStyle name="0,0_x000d_&#10;NA_x000d_&#10; 2 9" xfId="108"/>
    <cellStyle name="0,0_x000d_&#10;NA_x000d_&#10; 3" xfId="29"/>
    <cellStyle name="0,0_x000d_&#10;NA_x000d_&#10; 3 10" xfId="109"/>
    <cellStyle name="0,0_x000d_&#10;NA_x000d_&#10; 3 11" xfId="110"/>
    <cellStyle name="0,0_x000d_&#10;NA_x000d_&#10; 3 12" xfId="111"/>
    <cellStyle name="0,0_x000d_&#10;NA_x000d_&#10; 3 13" xfId="112"/>
    <cellStyle name="0,0_x000d_&#10;NA_x000d_&#10; 3 2" xfId="113"/>
    <cellStyle name="0,0_x000d_&#10;NA_x000d_&#10; 3 2 10" xfId="114"/>
    <cellStyle name="0,0_x000d_&#10;NA_x000d_&#10; 3 2 11" xfId="115"/>
    <cellStyle name="0,0_x000d_&#10;NA_x000d_&#10; 3 2 2" xfId="74"/>
    <cellStyle name="0,0_x000d_&#10;NA_x000d_&#10; 3 2 2 2 2" xfId="116"/>
    <cellStyle name="0,0_x000d_&#10;NA_x000d_&#10; 3 2 3" xfId="117"/>
    <cellStyle name="0,0_x000d_&#10;NA_x000d_&#10; 3 2 4" xfId="118"/>
    <cellStyle name="0,0_x000d_&#10;NA_x000d_&#10; 3 2 5" xfId="119"/>
    <cellStyle name="0,0_x000d_&#10;NA_x000d_&#10; 3 2 6" xfId="120"/>
    <cellStyle name="0,0_x000d_&#10;NA_x000d_&#10; 3 2 7" xfId="121"/>
    <cellStyle name="0,0_x000d_&#10;NA_x000d_&#10; 3 2 8" xfId="122"/>
    <cellStyle name="0,0_x000d_&#10;NA_x000d_&#10; 3 2 9" xfId="123"/>
    <cellStyle name="0,0_x000d_&#10;NA_x000d_&#10; 3 3" xfId="124"/>
    <cellStyle name="0,0_x000d_&#10;NA_x000d_&#10; 3 4" xfId="125"/>
    <cellStyle name="0,0_x000d_&#10;NA_x000d_&#10; 3 5" xfId="126"/>
    <cellStyle name="0,0_x000d_&#10;NA_x000d_&#10; 3 6" xfId="127"/>
    <cellStyle name="0,0_x000d_&#10;NA_x000d_&#10; 3 7" xfId="128"/>
    <cellStyle name="0,0_x000d_&#10;NA_x000d_&#10; 3 8" xfId="129"/>
    <cellStyle name="0,0_x000d_&#10;NA_x000d_&#10; 3 9" xfId="130"/>
    <cellStyle name="0,0_x000d_&#10;NA_x000d_&#10; 30" xfId="48"/>
    <cellStyle name="0,0_x000d_&#10;NA_x000d_&#10; 30 10" xfId="131"/>
    <cellStyle name="0,0_x000d_&#10;NA_x000d_&#10; 30 11" xfId="132"/>
    <cellStyle name="0,0_x000d_&#10;NA_x000d_&#10; 30 2" xfId="72"/>
    <cellStyle name="0,0_x000d_&#10;NA_x000d_&#10; 30 3" xfId="133"/>
    <cellStyle name="0,0_x000d_&#10;NA_x000d_&#10; 30 4" xfId="134"/>
    <cellStyle name="0,0_x000d_&#10;NA_x000d_&#10; 30 5" xfId="135"/>
    <cellStyle name="0,0_x000d_&#10;NA_x000d_&#10; 30 6" xfId="136"/>
    <cellStyle name="0,0_x000d_&#10;NA_x000d_&#10; 30 7" xfId="137"/>
    <cellStyle name="0,0_x000d_&#10;NA_x000d_&#10; 30 8" xfId="138"/>
    <cellStyle name="0,0_x000d_&#10;NA_x000d_&#10; 30 9" xfId="139"/>
    <cellStyle name="0,0_x000d_&#10;NA_x000d_&#10; 4" xfId="32"/>
    <cellStyle name="0,0_x000d_&#10;NA_x000d_&#10; 4 2" xfId="140"/>
    <cellStyle name="0,0_x000d_&#10;NA_x000d_&#10; 5" xfId="62"/>
    <cellStyle name="0,0_x000d_&#10;NA_x000d_&#10; 6" xfId="141"/>
    <cellStyle name="0,0_x000d_&#10;NA_x000d_&#10; 7" xfId="142"/>
    <cellStyle name="0,0_x000d_&#10;NA_x000d_&#10; 8" xfId="63"/>
    <cellStyle name="0,0_x000d_&#10;NA_x000d_&#10; 9" xfId="143"/>
    <cellStyle name="0,0_x005f_x000d_&#10;NA_x005f_x000d_&#10;" xfId="41"/>
    <cellStyle name="20% - 强调文字颜色 3 2" xfId="8"/>
    <cellStyle name="20% - 强调文字颜色 3 2 2" xfId="25"/>
    <cellStyle name="20% - 强调文字颜色 3 2 3" xfId="30"/>
    <cellStyle name="20% - 强调文字颜色 3 2 4" xfId="33"/>
    <cellStyle name="20% - 强调文字颜色 3 3" xfId="42"/>
    <cellStyle name="20% - 强调文字颜色 3 3 2" xfId="163"/>
    <cellStyle name="20% - 强调文字颜色 3 3 2 2" xfId="170"/>
    <cellStyle name="20% - 强调文字颜色 3 4" xfId="49"/>
    <cellStyle name="20% - 强调文字颜色 3 5" xfId="55"/>
    <cellStyle name="20% - 强调文字颜色 3 6" xfId="65"/>
    <cellStyle name="20% - 强调文字颜色 3 7" xfId="73"/>
    <cellStyle name="20% - 强调文字颜色 3 8" xfId="76"/>
    <cellStyle name="百分比" xfId="4" builtinId="5"/>
    <cellStyle name="常规" xfId="0" builtinId="0"/>
    <cellStyle name="常规 10" xfId="38"/>
    <cellStyle name="常规 11" xfId="37"/>
    <cellStyle name="常规 11 2" xfId="77"/>
    <cellStyle name="常规 12" xfId="59"/>
    <cellStyle name="常规 13" xfId="144"/>
    <cellStyle name="常规 14" xfId="145"/>
    <cellStyle name="常规 15" xfId="167"/>
    <cellStyle name="常规 15 2" xfId="173"/>
    <cellStyle name="常规 16" xfId="168"/>
    <cellStyle name="常规 16 2" xfId="174"/>
    <cellStyle name="常规 17" xfId="166"/>
    <cellStyle name="常规 17 2" xfId="172"/>
    <cellStyle name="常规 19" xfId="169"/>
    <cellStyle name="常规 19 2" xfId="175"/>
    <cellStyle name="常规 2" xfId="10"/>
    <cellStyle name="常规 2 2" xfId="26"/>
    <cellStyle name="常规 2 3" xfId="58"/>
    <cellStyle name="常规 2 4" xfId="7"/>
    <cellStyle name="常规 2 4 10" xfId="80"/>
    <cellStyle name="常规 2 4 11" xfId="146"/>
    <cellStyle name="常规 2 4 2" xfId="9"/>
    <cellStyle name="常规 2 4 3" xfId="12"/>
    <cellStyle name="常规 2 4 4" xfId="14"/>
    <cellStyle name="常规 2 4 5" xfId="15"/>
    <cellStyle name="常规 2 4 6" xfId="16"/>
    <cellStyle name="常规 2 4 7" xfId="19"/>
    <cellStyle name="常规 2 4 8" xfId="21"/>
    <cellStyle name="常规 2 4 9" xfId="18"/>
    <cellStyle name="常规 2 7" xfId="75"/>
    <cellStyle name="常规 20" xfId="178"/>
    <cellStyle name="常规 3" xfId="13"/>
    <cellStyle name="常规 3 2" xfId="147"/>
    <cellStyle name="常规 3 2 2 2" xfId="52"/>
    <cellStyle name="常规 3 2 2 2 2" xfId="148"/>
    <cellStyle name="常规 4" xfId="149"/>
    <cellStyle name="常规 4 2" xfId="34"/>
    <cellStyle name="常规 5" xfId="40"/>
    <cellStyle name="常规 5 2" xfId="64"/>
    <cellStyle name="常规 6" xfId="17"/>
    <cellStyle name="常规 6 10" xfId="150"/>
    <cellStyle name="常规 6 11" xfId="151"/>
    <cellStyle name="常规 6 12" xfId="152"/>
    <cellStyle name="常规 6 2" xfId="66"/>
    <cellStyle name="常规 6 3" xfId="153"/>
    <cellStyle name="常规 6 4" xfId="154"/>
    <cellStyle name="常规 6 5" xfId="155"/>
    <cellStyle name="常规 6 6" xfId="156"/>
    <cellStyle name="常规 6 7" xfId="157"/>
    <cellStyle name="常规 6 8" xfId="158"/>
    <cellStyle name="常规 6 9" xfId="159"/>
    <cellStyle name="常规 7" xfId="20"/>
    <cellStyle name="常规 7 2" xfId="47"/>
    <cellStyle name="常规 7 3" xfId="68"/>
    <cellStyle name="常规 8" xfId="22"/>
    <cellStyle name="常规 8 2" xfId="160"/>
    <cellStyle name="常规 9" xfId="39"/>
    <cellStyle name="常规 9 2" xfId="69"/>
    <cellStyle name="常规_Sheet1" xfId="5"/>
    <cellStyle name="千位分隔 2" xfId="27"/>
    <cellStyle name="千位分隔 2 2" xfId="44"/>
    <cellStyle name="千位分隔 2 2 2" xfId="78"/>
    <cellStyle name="千位分隔 2 2 2 2" xfId="164"/>
    <cellStyle name="千位分隔 2 2 3" xfId="176"/>
    <cellStyle name="千位分隔 2 2 4" xfId="179"/>
    <cellStyle name="千位分隔 2 3" xfId="51"/>
    <cellStyle name="千位分隔 2 4" xfId="57"/>
    <cellStyle name="千位分隔 2 5" xfId="70"/>
    <cellStyle name="千位分隔 24" xfId="165"/>
    <cellStyle name="千位分隔 24 2" xfId="171"/>
    <cellStyle name="千位分隔 3" xfId="43"/>
    <cellStyle name="千位分隔 3 2" xfId="162"/>
    <cellStyle name="千位分隔 4" xfId="50"/>
    <cellStyle name="千位分隔 5" xfId="56"/>
    <cellStyle name="千位分隔[0] 2" xfId="54"/>
    <cellStyle name="千位分隔[0] 3" xfId="177"/>
    <cellStyle name="强调文字颜色 3 2" xfId="161"/>
    <cellStyle name="样式 1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3"/>
  <sheetViews>
    <sheetView workbookViewId="0">
      <selection activeCell="A4" sqref="A4:A16"/>
    </sheetView>
  </sheetViews>
  <sheetFormatPr defaultColWidth="9" defaultRowHeight="14.25"/>
  <cols>
    <col min="1" max="1" width="11" style="3" customWidth="1"/>
    <col min="2" max="2" width="13" style="1" customWidth="1"/>
    <col min="3" max="3" width="12.875" style="1" customWidth="1"/>
    <col min="4" max="4" width="13.625" style="1" customWidth="1"/>
    <col min="5" max="6" width="14.25" style="1" customWidth="1"/>
    <col min="7" max="7" width="13.25" style="1" customWidth="1"/>
    <col min="8" max="8" width="13.375" style="1" customWidth="1"/>
    <col min="9" max="9" width="13.875" style="1" customWidth="1"/>
    <col min="10" max="11" width="12.75" style="1" customWidth="1"/>
    <col min="12" max="12" width="12.375" style="1" customWidth="1"/>
    <col min="13" max="13" width="12.375" style="2" customWidth="1"/>
    <col min="14" max="16384" width="9" style="2"/>
  </cols>
  <sheetData>
    <row r="1" spans="1:20" s="7" customFormat="1" ht="20.100000000000001" customHeight="1">
      <c r="A1" s="217" t="s">
        <v>199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</row>
    <row r="2" spans="1:20" s="7" customFormat="1" ht="15" thickBot="1">
      <c r="A2" s="3"/>
      <c r="B2" s="1"/>
      <c r="C2" s="1"/>
      <c r="D2" s="1" t="s">
        <v>195</v>
      </c>
      <c r="E2" s="1"/>
      <c r="F2" s="1"/>
      <c r="G2" s="1"/>
      <c r="H2" s="1"/>
      <c r="I2" s="1"/>
      <c r="J2" s="1"/>
      <c r="K2" s="1"/>
      <c r="L2" s="1"/>
      <c r="T2" s="86"/>
    </row>
    <row r="3" spans="1:20" s="7" customFormat="1" ht="18.75" customHeight="1" thickBot="1">
      <c r="A3" s="87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20" s="7" customFormat="1" ht="22.5" customHeight="1" thickBot="1">
      <c r="A4" s="203" t="s">
        <v>148</v>
      </c>
      <c r="B4" s="241" t="s">
        <v>147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</row>
    <row r="5" spans="1:20" s="81" customFormat="1" ht="27.75" customHeight="1">
      <c r="A5" s="204"/>
      <c r="B5" s="11" t="s">
        <v>149</v>
      </c>
      <c r="C5" s="12" t="s">
        <v>150</v>
      </c>
      <c r="D5" s="12" t="s">
        <v>151</v>
      </c>
      <c r="E5" s="12" t="s">
        <v>152</v>
      </c>
      <c r="F5" s="13" t="s">
        <v>153</v>
      </c>
      <c r="G5" s="14"/>
      <c r="H5" s="15" t="s">
        <v>200</v>
      </c>
      <c r="I5" s="16"/>
      <c r="J5" s="16"/>
      <c r="K5" s="16"/>
      <c r="L5" s="14"/>
      <c r="M5" s="17"/>
    </row>
    <row r="6" spans="1:20" s="82" customFormat="1" ht="27.75" customHeight="1" thickBot="1">
      <c r="A6" s="204"/>
      <c r="B6" s="18">
        <f>B20+B34+B48+B61</f>
        <v>70819</v>
      </c>
      <c r="C6" s="18">
        <f>C20+C34+C48+C61</f>
        <v>31500</v>
      </c>
      <c r="D6" s="18">
        <f>D20+D34+D48+D61</f>
        <v>58321.83</v>
      </c>
      <c r="E6" s="18">
        <f>E20+E34+E48+E61</f>
        <v>72000</v>
      </c>
      <c r="F6" s="20">
        <f>K14</f>
        <v>61640.619999999995</v>
      </c>
      <c r="G6" s="16"/>
      <c r="H6" s="21"/>
      <c r="I6" s="16"/>
      <c r="J6" s="16"/>
      <c r="K6" s="16"/>
      <c r="L6" s="22"/>
      <c r="M6" s="23"/>
    </row>
    <row r="7" spans="1:20" s="82" customFormat="1" ht="27.75" customHeight="1">
      <c r="A7" s="204"/>
      <c r="B7" s="24" t="s">
        <v>154</v>
      </c>
      <c r="C7" s="12" t="s">
        <v>155</v>
      </c>
      <c r="D7" s="12" t="s">
        <v>156</v>
      </c>
      <c r="E7" s="12" t="s">
        <v>157</v>
      </c>
      <c r="F7" s="12" t="s">
        <v>158</v>
      </c>
      <c r="G7" s="25" t="s">
        <v>159</v>
      </c>
      <c r="H7" s="12" t="s">
        <v>160</v>
      </c>
      <c r="I7" s="13" t="s">
        <v>161</v>
      </c>
      <c r="J7" s="23"/>
      <c r="K7" s="46"/>
      <c r="L7" s="23"/>
      <c r="M7" s="23"/>
    </row>
    <row r="8" spans="1:20" s="82" customFormat="1" ht="27.75" customHeight="1" thickBot="1">
      <c r="A8" s="204"/>
      <c r="B8" s="244">
        <f>B22+B36+B50+B63</f>
        <v>105132</v>
      </c>
      <c r="C8" s="18">
        <f>C22+C36+C50+C63</f>
        <v>26117</v>
      </c>
      <c r="D8" s="18">
        <f>D22+D36+D50+D63</f>
        <v>41772</v>
      </c>
      <c r="E8" s="18">
        <f>E22+E36+E50+E63</f>
        <v>5480</v>
      </c>
      <c r="F8" s="18">
        <f>F22+F36+F50+F63</f>
        <v>0</v>
      </c>
      <c r="G8" s="19">
        <f>B8+C8-D8+E8-F8</f>
        <v>94957</v>
      </c>
      <c r="H8" s="19">
        <f>G8-D6</f>
        <v>36635.17</v>
      </c>
      <c r="I8" s="26">
        <f>G8-E6</f>
        <v>22957</v>
      </c>
      <c r="J8" s="23"/>
      <c r="K8" s="46"/>
      <c r="L8" s="23"/>
      <c r="M8" s="23"/>
    </row>
    <row r="9" spans="1:20" s="82" customFormat="1" ht="37.5" customHeight="1">
      <c r="A9" s="204"/>
      <c r="B9" s="245"/>
      <c r="C9" s="12" t="s">
        <v>162</v>
      </c>
      <c r="D9" s="12" t="s">
        <v>163</v>
      </c>
      <c r="E9" s="12" t="s">
        <v>164</v>
      </c>
      <c r="F9" s="12" t="s">
        <v>165</v>
      </c>
      <c r="G9" s="12" t="s">
        <v>166</v>
      </c>
      <c r="H9" s="25" t="s">
        <v>167</v>
      </c>
      <c r="I9" s="12" t="s">
        <v>168</v>
      </c>
      <c r="J9" s="12" t="s">
        <v>169</v>
      </c>
      <c r="K9" s="25" t="s">
        <v>170</v>
      </c>
      <c r="L9" s="12" t="s">
        <v>160</v>
      </c>
      <c r="M9" s="13" t="s">
        <v>161</v>
      </c>
    </row>
    <row r="10" spans="1:20" s="82" customFormat="1" ht="27.75" customHeight="1" thickBot="1">
      <c r="A10" s="204"/>
      <c r="B10" s="246"/>
      <c r="C10" s="27">
        <f>C24+C38+C52+C65</f>
        <v>3080.2188890000002</v>
      </c>
      <c r="D10" s="27">
        <f>D24+D38+D52+D65</f>
        <v>2716.5</v>
      </c>
      <c r="E10" s="27">
        <f>E24+E38+E52+E65</f>
        <v>27145.14345</v>
      </c>
      <c r="F10" s="27">
        <f>F24+F38+F52+F65</f>
        <v>4372.8</v>
      </c>
      <c r="G10" s="90">
        <f>G24+G38+G52+G65</f>
        <v>0</v>
      </c>
      <c r="H10" s="28">
        <f>B8-C10+D10+E10+F10+G10</f>
        <v>136286.22456099998</v>
      </c>
      <c r="I10" s="27">
        <f>I24+I38+I52+I65</f>
        <v>26550</v>
      </c>
      <c r="J10" s="27">
        <f>J24+J38+J52+J65</f>
        <v>41572</v>
      </c>
      <c r="K10" s="29">
        <f>H10+I10-J10</f>
        <v>121264.22456099998</v>
      </c>
      <c r="L10" s="29">
        <f>K10-D6</f>
        <v>62942.394560999979</v>
      </c>
      <c r="M10" s="20">
        <f>K10-E6</f>
        <v>49264.224560999981</v>
      </c>
    </row>
    <row r="11" spans="1:20" s="80" customFormat="1" ht="18" customHeight="1">
      <c r="A11" s="204"/>
      <c r="B11" s="247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</row>
    <row r="12" spans="1:20" s="80" customFormat="1" ht="18" customHeight="1" thickBot="1">
      <c r="A12" s="204"/>
      <c r="B12" s="249" t="s">
        <v>171</v>
      </c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</row>
    <row r="13" spans="1:20" s="80" customFormat="1" ht="26.25" customHeight="1">
      <c r="A13" s="204"/>
      <c r="B13" s="242" t="s">
        <v>172</v>
      </c>
      <c r="C13" s="243"/>
      <c r="D13" s="223" t="s">
        <v>173</v>
      </c>
      <c r="E13" s="223"/>
      <c r="F13" s="223" t="s">
        <v>174</v>
      </c>
      <c r="G13" s="223"/>
      <c r="H13" s="223" t="s">
        <v>175</v>
      </c>
      <c r="I13" s="223"/>
      <c r="J13" s="251" t="s">
        <v>176</v>
      </c>
      <c r="K13" s="252"/>
      <c r="L13" s="30"/>
      <c r="M13" s="30"/>
    </row>
    <row r="14" spans="1:20" s="80" customFormat="1" ht="26.25" customHeight="1">
      <c r="A14" s="204"/>
      <c r="B14" s="31" t="s">
        <v>177</v>
      </c>
      <c r="C14" s="32">
        <f>SUM(C15:C16)</f>
        <v>9232.4999999999982</v>
      </c>
      <c r="D14" s="33" t="s">
        <v>177</v>
      </c>
      <c r="E14" s="32">
        <f>SUM(E15:E16)</f>
        <v>7592.3</v>
      </c>
      <c r="F14" s="33" t="s">
        <v>177</v>
      </c>
      <c r="G14" s="32">
        <f>SUM(G15:G16)</f>
        <v>33592.06</v>
      </c>
      <c r="H14" s="33" t="s">
        <v>177</v>
      </c>
      <c r="I14" s="32">
        <f>SUM(I15:I16)</f>
        <v>11223.760000000002</v>
      </c>
      <c r="J14" s="33" t="s">
        <v>177</v>
      </c>
      <c r="K14" s="34">
        <f>SUM(K15:K16)</f>
        <v>61640.619999999995</v>
      </c>
      <c r="L14" s="30"/>
      <c r="M14" s="180"/>
    </row>
    <row r="15" spans="1:20" s="80" customFormat="1" ht="26.25" customHeight="1">
      <c r="A15" s="204"/>
      <c r="B15" s="31" t="s">
        <v>178</v>
      </c>
      <c r="C15" s="32">
        <f>C29+C43+C56+C69</f>
        <v>3120.7999999999997</v>
      </c>
      <c r="D15" s="33" t="s">
        <v>178</v>
      </c>
      <c r="E15" s="32">
        <f>E29+E43+E56+E69</f>
        <v>2420.13</v>
      </c>
      <c r="F15" s="33" t="s">
        <v>178</v>
      </c>
      <c r="G15" s="32">
        <f>G29+G43+G56+G69</f>
        <v>10939.789999999999</v>
      </c>
      <c r="H15" s="33" t="s">
        <v>178</v>
      </c>
      <c r="I15" s="32">
        <f>I29+I43+I56+I69</f>
        <v>9787.0600000000013</v>
      </c>
      <c r="J15" s="33" t="s">
        <v>178</v>
      </c>
      <c r="K15" s="34">
        <f>K29+K43+K56+K69</f>
        <v>26267.78</v>
      </c>
      <c r="L15" s="30"/>
      <c r="M15" s="30"/>
    </row>
    <row r="16" spans="1:20" s="80" customFormat="1" ht="26.25" customHeight="1" thickBot="1">
      <c r="A16" s="205"/>
      <c r="B16" s="35" t="s">
        <v>179</v>
      </c>
      <c r="C16" s="36">
        <f>C30+C44+C57+C70</f>
        <v>6111.6999999999989</v>
      </c>
      <c r="D16" s="37" t="s">
        <v>179</v>
      </c>
      <c r="E16" s="32">
        <f>E30+E44+E57+E70</f>
        <v>5172.17</v>
      </c>
      <c r="F16" s="37" t="s">
        <v>179</v>
      </c>
      <c r="G16" s="32">
        <f>G30+G44+G57+G70</f>
        <v>22652.27</v>
      </c>
      <c r="H16" s="37" t="s">
        <v>179</v>
      </c>
      <c r="I16" s="32">
        <f>I30+I44+I57+I70</f>
        <v>1436.7</v>
      </c>
      <c r="J16" s="37" t="s">
        <v>179</v>
      </c>
      <c r="K16" s="34">
        <f>K30+K44+K57+K70</f>
        <v>35372.839999999997</v>
      </c>
      <c r="L16" s="30"/>
      <c r="M16" s="30"/>
    </row>
    <row r="17" spans="1:13" s="80" customFormat="1" ht="13.5" customHeight="1" thickBot="1">
      <c r="A17" s="224"/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</row>
    <row r="18" spans="1:13" s="80" customFormat="1" ht="24" customHeight="1" thickBot="1">
      <c r="A18" s="226" t="s">
        <v>63</v>
      </c>
      <c r="B18" s="216" t="s">
        <v>74</v>
      </c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</row>
    <row r="19" spans="1:13" s="5" customFormat="1" ht="30.75" customHeight="1">
      <c r="A19" s="227"/>
      <c r="B19" s="38" t="s">
        <v>75</v>
      </c>
      <c r="C19" s="39" t="s">
        <v>76</v>
      </c>
      <c r="D19" s="39" t="s">
        <v>77</v>
      </c>
      <c r="E19" s="39" t="s">
        <v>78</v>
      </c>
      <c r="F19" s="40" t="s">
        <v>79</v>
      </c>
      <c r="G19" s="41"/>
      <c r="H19" s="42"/>
      <c r="I19" s="43"/>
      <c r="J19" s="43"/>
      <c r="K19" s="43"/>
      <c r="L19" s="41"/>
      <c r="M19" s="44"/>
    </row>
    <row r="20" spans="1:13" s="82" customFormat="1" ht="30.75" customHeight="1" thickBot="1">
      <c r="A20" s="227"/>
      <c r="B20" s="167">
        <v>27133</v>
      </c>
      <c r="C20" s="149">
        <v>8500</v>
      </c>
      <c r="D20" s="188">
        <f>(B20+C20)*3*0.19</f>
        <v>20310.810000000001</v>
      </c>
      <c r="E20" s="149">
        <v>20000</v>
      </c>
      <c r="F20" s="168">
        <f>K28</f>
        <v>22841.309999999998</v>
      </c>
      <c r="G20" s="76"/>
      <c r="H20" s="77"/>
      <c r="I20" s="76"/>
      <c r="J20" s="76"/>
      <c r="K20" s="76"/>
      <c r="L20" s="77"/>
      <c r="M20" s="78"/>
    </row>
    <row r="21" spans="1:13" s="8" customFormat="1" ht="30.75" customHeight="1">
      <c r="A21" s="227"/>
      <c r="B21" s="24" t="s">
        <v>80</v>
      </c>
      <c r="C21" s="12" t="s">
        <v>81</v>
      </c>
      <c r="D21" s="12" t="s">
        <v>187</v>
      </c>
      <c r="E21" s="12" t="s">
        <v>83</v>
      </c>
      <c r="F21" s="12" t="s">
        <v>84</v>
      </c>
      <c r="G21" s="25" t="s">
        <v>85</v>
      </c>
      <c r="H21" s="12" t="s">
        <v>86</v>
      </c>
      <c r="I21" s="13" t="s">
        <v>87</v>
      </c>
      <c r="J21" s="46"/>
      <c r="K21" s="46"/>
      <c r="L21" s="46"/>
      <c r="M21" s="46"/>
    </row>
    <row r="22" spans="1:13" s="82" customFormat="1" ht="30.75" customHeight="1" thickBot="1">
      <c r="A22" s="227"/>
      <c r="B22" s="210">
        <v>32360</v>
      </c>
      <c r="C22" s="149">
        <v>6962</v>
      </c>
      <c r="D22" s="149">
        <v>16000</v>
      </c>
      <c r="E22" s="149">
        <v>714</v>
      </c>
      <c r="F22" s="149">
        <v>0</v>
      </c>
      <c r="G22" s="149">
        <f>B22+C22-D22+E22-F22</f>
        <v>24036</v>
      </c>
      <c r="H22" s="149">
        <f>G22-D20</f>
        <v>3725.1899999999987</v>
      </c>
      <c r="I22" s="156">
        <f>G22-E20</f>
        <v>4036</v>
      </c>
      <c r="J22" s="78"/>
      <c r="K22" s="78"/>
      <c r="L22" s="78"/>
      <c r="M22" s="78"/>
    </row>
    <row r="23" spans="1:13" s="8" customFormat="1" ht="37.5" customHeight="1">
      <c r="A23" s="227"/>
      <c r="B23" s="211"/>
      <c r="C23" s="12" t="s">
        <v>88</v>
      </c>
      <c r="D23" s="12" t="s">
        <v>89</v>
      </c>
      <c r="E23" s="12" t="s">
        <v>90</v>
      </c>
      <c r="F23" s="12" t="s">
        <v>91</v>
      </c>
      <c r="G23" s="12" t="s">
        <v>92</v>
      </c>
      <c r="H23" s="25" t="s">
        <v>93</v>
      </c>
      <c r="I23" s="12" t="s">
        <v>94</v>
      </c>
      <c r="J23" s="12" t="s">
        <v>95</v>
      </c>
      <c r="K23" s="25" t="s">
        <v>96</v>
      </c>
      <c r="L23" s="12" t="s">
        <v>86</v>
      </c>
      <c r="M23" s="13" t="s">
        <v>87</v>
      </c>
    </row>
    <row r="24" spans="1:13" s="82" customFormat="1" ht="30.75" customHeight="1" thickBot="1">
      <c r="A24" s="227"/>
      <c r="B24" s="212"/>
      <c r="C24" s="149">
        <v>1073.6300000000001</v>
      </c>
      <c r="D24" s="149">
        <v>1812.1</v>
      </c>
      <c r="E24" s="149">
        <v>8267.5499999999993</v>
      </c>
      <c r="F24" s="149"/>
      <c r="G24" s="149"/>
      <c r="H24" s="155">
        <f>B22-C24+D24+E24+F24+G24</f>
        <v>41366.020000000004</v>
      </c>
      <c r="I24" s="158">
        <v>7500</v>
      </c>
      <c r="J24" s="158">
        <v>15000</v>
      </c>
      <c r="K24" s="158">
        <f>H24+I24-J24</f>
        <v>33866.020000000004</v>
      </c>
      <c r="L24" s="158">
        <f>K24-D20</f>
        <v>13555.210000000003</v>
      </c>
      <c r="M24" s="150">
        <f>K24-E20</f>
        <v>13866.020000000004</v>
      </c>
    </row>
    <row r="25" spans="1:13" s="80" customFormat="1" ht="18.75" customHeight="1">
      <c r="A25" s="227"/>
      <c r="B25" s="221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</row>
    <row r="26" spans="1:13" s="7" customFormat="1" ht="18" customHeight="1" thickBot="1">
      <c r="A26" s="227"/>
      <c r="B26" s="240" t="s">
        <v>97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</row>
    <row r="27" spans="1:13" s="7" customFormat="1" ht="21" customHeight="1">
      <c r="A27" s="227"/>
      <c r="B27" s="200" t="s">
        <v>31</v>
      </c>
      <c r="C27" s="201"/>
      <c r="D27" s="202" t="s">
        <v>98</v>
      </c>
      <c r="E27" s="202"/>
      <c r="F27" s="202" t="s">
        <v>28</v>
      </c>
      <c r="G27" s="202"/>
      <c r="H27" s="202" t="s">
        <v>65</v>
      </c>
      <c r="I27" s="202"/>
      <c r="J27" s="206" t="s">
        <v>29</v>
      </c>
      <c r="K27" s="207"/>
      <c r="L27" s="94"/>
      <c r="M27" s="95"/>
    </row>
    <row r="28" spans="1:13" s="7" customFormat="1" ht="21" customHeight="1">
      <c r="A28" s="227"/>
      <c r="B28" s="160" t="s">
        <v>99</v>
      </c>
      <c r="C28" s="161">
        <f>SUM(C29:C30)</f>
        <v>0</v>
      </c>
      <c r="D28" s="161" t="s">
        <v>99</v>
      </c>
      <c r="E28" s="161">
        <f>SUM(E29:E30)</f>
        <v>4984.05</v>
      </c>
      <c r="F28" s="161" t="s">
        <v>99</v>
      </c>
      <c r="G28" s="161">
        <f>SUM(G29:G30)</f>
        <v>11139.08</v>
      </c>
      <c r="H28" s="161" t="s">
        <v>99</v>
      </c>
      <c r="I28" s="161">
        <f>SUM(I29:I30)</f>
        <v>6718.18</v>
      </c>
      <c r="J28" s="161" t="s">
        <v>99</v>
      </c>
      <c r="K28" s="168">
        <f>SUM(K29:K30)</f>
        <v>22841.309999999998</v>
      </c>
      <c r="L28" s="47"/>
      <c r="M28" s="95"/>
    </row>
    <row r="29" spans="1:13" s="80" customFormat="1" ht="21" customHeight="1">
      <c r="A29" s="227"/>
      <c r="B29" s="160" t="s">
        <v>30</v>
      </c>
      <c r="C29" s="161">
        <v>0</v>
      </c>
      <c r="D29" s="161" t="s">
        <v>190</v>
      </c>
      <c r="E29" s="161">
        <v>1482.86</v>
      </c>
      <c r="F29" s="161" t="s">
        <v>190</v>
      </c>
      <c r="G29" s="161">
        <v>3591.89</v>
      </c>
      <c r="H29" s="161" t="s">
        <v>190</v>
      </c>
      <c r="I29" s="161">
        <v>6715.18</v>
      </c>
      <c r="J29" s="161" t="s">
        <v>30</v>
      </c>
      <c r="K29" s="168">
        <f>C29+E29+G29+I29</f>
        <v>11789.93</v>
      </c>
      <c r="L29" s="83"/>
      <c r="M29" s="96"/>
    </row>
    <row r="30" spans="1:13" s="80" customFormat="1" ht="21" customHeight="1" thickBot="1">
      <c r="A30" s="228"/>
      <c r="B30" s="167" t="s">
        <v>100</v>
      </c>
      <c r="C30" s="158">
        <v>0</v>
      </c>
      <c r="D30" s="158" t="s">
        <v>191</v>
      </c>
      <c r="E30" s="161">
        <v>3501.19</v>
      </c>
      <c r="F30" s="158" t="s">
        <v>191</v>
      </c>
      <c r="G30" s="158">
        <v>7547.19</v>
      </c>
      <c r="H30" s="158" t="s">
        <v>191</v>
      </c>
      <c r="I30" s="158">
        <v>3</v>
      </c>
      <c r="J30" s="158" t="s">
        <v>100</v>
      </c>
      <c r="K30" s="150">
        <f>C30+E30+G30+I30</f>
        <v>11051.38</v>
      </c>
      <c r="L30" s="83"/>
      <c r="M30" s="96"/>
    </row>
    <row r="31" spans="1:13" s="80" customFormat="1" ht="15" customHeight="1" thickBot="1">
      <c r="A31" s="224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</row>
    <row r="32" spans="1:13" s="80" customFormat="1" ht="26.25" customHeight="1" thickBot="1">
      <c r="A32" s="203" t="s">
        <v>62</v>
      </c>
      <c r="B32" s="213" t="s">
        <v>74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</row>
    <row r="33" spans="1:13" s="5" customFormat="1" ht="28.5" customHeight="1">
      <c r="A33" s="204"/>
      <c r="B33" s="38" t="s">
        <v>75</v>
      </c>
      <c r="C33" s="39" t="s">
        <v>76</v>
      </c>
      <c r="D33" s="39" t="s">
        <v>77</v>
      </c>
      <c r="E33" s="39" t="s">
        <v>78</v>
      </c>
      <c r="F33" s="40" t="s">
        <v>79</v>
      </c>
      <c r="G33" s="41"/>
      <c r="H33" s="42"/>
      <c r="I33" s="43"/>
      <c r="J33" s="43"/>
      <c r="K33" s="43"/>
      <c r="L33" s="41"/>
      <c r="M33" s="44"/>
    </row>
    <row r="34" spans="1:13" s="81" customFormat="1" ht="28.5" customHeight="1" thickBot="1">
      <c r="A34" s="204"/>
      <c r="B34" s="167">
        <v>28473</v>
      </c>
      <c r="C34" s="149">
        <v>12000</v>
      </c>
      <c r="D34" s="149">
        <f>(B34+C34)*3*0.19</f>
        <v>23069.61</v>
      </c>
      <c r="E34" s="169">
        <v>30000</v>
      </c>
      <c r="F34" s="150">
        <f>K42</f>
        <v>19110.21</v>
      </c>
      <c r="G34" s="76"/>
      <c r="H34" s="77"/>
      <c r="I34" s="76"/>
      <c r="J34" s="76"/>
      <c r="K34" s="76"/>
      <c r="L34" s="77"/>
      <c r="M34" s="78"/>
    </row>
    <row r="35" spans="1:13" s="5" customFormat="1" ht="28.5" customHeight="1">
      <c r="A35" s="204"/>
      <c r="B35" s="24" t="s">
        <v>80</v>
      </c>
      <c r="C35" s="12" t="s">
        <v>81</v>
      </c>
      <c r="D35" s="12" t="s">
        <v>82</v>
      </c>
      <c r="E35" s="12" t="s">
        <v>83</v>
      </c>
      <c r="F35" s="12" t="s">
        <v>84</v>
      </c>
      <c r="G35" s="25" t="s">
        <v>85</v>
      </c>
      <c r="H35" s="12" t="s">
        <v>86</v>
      </c>
      <c r="I35" s="13" t="s">
        <v>87</v>
      </c>
      <c r="J35" s="46"/>
      <c r="K35" s="46"/>
      <c r="L35" s="46"/>
      <c r="M35" s="46"/>
    </row>
    <row r="36" spans="1:13" s="81" customFormat="1" ht="28.5" customHeight="1" thickBot="1">
      <c r="A36" s="204"/>
      <c r="B36" s="210">
        <v>44969</v>
      </c>
      <c r="C36" s="149">
        <v>8400</v>
      </c>
      <c r="D36" s="149">
        <v>13500</v>
      </c>
      <c r="E36" s="149">
        <v>3379</v>
      </c>
      <c r="F36" s="149">
        <v>0</v>
      </c>
      <c r="G36" s="149">
        <f>B36+C36-D36+E36-F36</f>
        <v>43248</v>
      </c>
      <c r="H36" s="149">
        <f>G36-D34</f>
        <v>20178.39</v>
      </c>
      <c r="I36" s="156">
        <f>G36-E34</f>
        <v>13248</v>
      </c>
      <c r="J36" s="78"/>
      <c r="K36" s="78"/>
      <c r="L36" s="78"/>
      <c r="M36" s="78"/>
    </row>
    <row r="37" spans="1:13" s="6" customFormat="1" ht="38.25" customHeight="1">
      <c r="A37" s="204"/>
      <c r="B37" s="211"/>
      <c r="C37" s="12" t="s">
        <v>88</v>
      </c>
      <c r="D37" s="12" t="s">
        <v>89</v>
      </c>
      <c r="E37" s="12" t="s">
        <v>90</v>
      </c>
      <c r="F37" s="12" t="s">
        <v>91</v>
      </c>
      <c r="G37" s="12" t="s">
        <v>92</v>
      </c>
      <c r="H37" s="25" t="s">
        <v>93</v>
      </c>
      <c r="I37" s="12" t="s">
        <v>94</v>
      </c>
      <c r="J37" s="12" t="s">
        <v>95</v>
      </c>
      <c r="K37" s="25" t="s">
        <v>96</v>
      </c>
      <c r="L37" s="12" t="s">
        <v>86</v>
      </c>
      <c r="M37" s="13" t="s">
        <v>87</v>
      </c>
    </row>
    <row r="38" spans="1:13" s="80" customFormat="1" ht="31.5" customHeight="1" thickBot="1">
      <c r="A38" s="204"/>
      <c r="B38" s="212"/>
      <c r="C38" s="149"/>
      <c r="D38" s="149"/>
      <c r="E38" s="149">
        <v>18430.93</v>
      </c>
      <c r="F38" s="149">
        <v>4237.8</v>
      </c>
      <c r="G38" s="149"/>
      <c r="H38" s="155">
        <f>B36-C38+D38+E38+F38+G38</f>
        <v>67637.73</v>
      </c>
      <c r="I38" s="158">
        <v>9000</v>
      </c>
      <c r="J38" s="158">
        <v>14000</v>
      </c>
      <c r="K38" s="158">
        <f>H38+I38-J38</f>
        <v>62637.729999999996</v>
      </c>
      <c r="L38" s="158">
        <f>K38-D34</f>
        <v>39568.119999999995</v>
      </c>
      <c r="M38" s="150">
        <f>K38-E34</f>
        <v>32637.729999999996</v>
      </c>
    </row>
    <row r="39" spans="1:13" s="80" customFormat="1" ht="17.25" customHeight="1">
      <c r="A39" s="204"/>
      <c r="B39" s="221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</row>
    <row r="40" spans="1:13" s="7" customFormat="1" ht="18" customHeight="1" thickBot="1">
      <c r="A40" s="204"/>
      <c r="B40" s="218" t="s">
        <v>97</v>
      </c>
      <c r="C40" s="219"/>
      <c r="D40" s="219"/>
      <c r="E40" s="219"/>
      <c r="F40" s="219"/>
      <c r="G40" s="219"/>
      <c r="H40" s="219"/>
      <c r="I40" s="219"/>
      <c r="J40" s="219"/>
      <c r="K40" s="219"/>
      <c r="L40" s="220"/>
      <c r="M40" s="97"/>
    </row>
    <row r="41" spans="1:13" s="7" customFormat="1" ht="21" customHeight="1">
      <c r="A41" s="204"/>
      <c r="B41" s="200" t="s">
        <v>31</v>
      </c>
      <c r="C41" s="201"/>
      <c r="D41" s="202" t="s">
        <v>98</v>
      </c>
      <c r="E41" s="202"/>
      <c r="F41" s="202" t="s">
        <v>28</v>
      </c>
      <c r="G41" s="202"/>
      <c r="H41" s="202" t="s">
        <v>65</v>
      </c>
      <c r="I41" s="202"/>
      <c r="J41" s="206" t="s">
        <v>29</v>
      </c>
      <c r="K41" s="207"/>
      <c r="L41" s="94"/>
      <c r="M41" s="97"/>
    </row>
    <row r="42" spans="1:13" s="7" customFormat="1" ht="21" customHeight="1">
      <c r="A42" s="204"/>
      <c r="B42" s="160" t="s">
        <v>99</v>
      </c>
      <c r="C42" s="161">
        <f>SUM(C43:C44)</f>
        <v>14</v>
      </c>
      <c r="D42" s="161" t="s">
        <v>99</v>
      </c>
      <c r="E42" s="161">
        <f>SUM(E43:E44)</f>
        <v>1322.4099999999999</v>
      </c>
      <c r="F42" s="161" t="s">
        <v>99</v>
      </c>
      <c r="G42" s="161">
        <f>SUM(G43:G44)</f>
        <v>15923.32</v>
      </c>
      <c r="H42" s="161" t="s">
        <v>99</v>
      </c>
      <c r="I42" s="161">
        <f>SUM(I43:I44)</f>
        <v>1850.48</v>
      </c>
      <c r="J42" s="161" t="s">
        <v>99</v>
      </c>
      <c r="K42" s="168">
        <f>SUM(K43:K44)</f>
        <v>19110.21</v>
      </c>
      <c r="L42" s="48"/>
      <c r="M42" s="97"/>
    </row>
    <row r="43" spans="1:13" s="80" customFormat="1" ht="21" customHeight="1">
      <c r="A43" s="204"/>
      <c r="B43" s="160" t="s">
        <v>30</v>
      </c>
      <c r="C43" s="161">
        <v>14</v>
      </c>
      <c r="D43" s="161" t="s">
        <v>30</v>
      </c>
      <c r="E43" s="161">
        <v>603.78</v>
      </c>
      <c r="F43" s="161" t="s">
        <v>30</v>
      </c>
      <c r="G43" s="161">
        <v>3454.67</v>
      </c>
      <c r="H43" s="161" t="s">
        <v>30</v>
      </c>
      <c r="I43" s="161">
        <v>895.35</v>
      </c>
      <c r="J43" s="161" t="s">
        <v>30</v>
      </c>
      <c r="K43" s="168">
        <f>C43+E43+G43+I43</f>
        <v>4967.8</v>
      </c>
      <c r="L43" s="85"/>
      <c r="M43" s="98"/>
    </row>
    <row r="44" spans="1:13" s="80" customFormat="1" ht="21" customHeight="1" thickBot="1">
      <c r="A44" s="205"/>
      <c r="B44" s="167" t="s">
        <v>100</v>
      </c>
      <c r="C44" s="158">
        <v>0</v>
      </c>
      <c r="D44" s="158" t="s">
        <v>100</v>
      </c>
      <c r="E44" s="158">
        <v>718.63</v>
      </c>
      <c r="F44" s="158" t="s">
        <v>100</v>
      </c>
      <c r="G44" s="158">
        <v>12468.65</v>
      </c>
      <c r="H44" s="158" t="s">
        <v>100</v>
      </c>
      <c r="I44" s="158">
        <v>955.13</v>
      </c>
      <c r="J44" s="158" t="s">
        <v>100</v>
      </c>
      <c r="K44" s="150">
        <f>C44+E44+G44+I44</f>
        <v>14142.409999999998</v>
      </c>
      <c r="L44" s="85"/>
      <c r="M44" s="98"/>
    </row>
    <row r="45" spans="1:13" s="80" customFormat="1" ht="14.25" customHeight="1" thickBot="1">
      <c r="A45" s="198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</row>
    <row r="46" spans="1:13" s="80" customFormat="1" ht="26.25" customHeight="1" thickBot="1">
      <c r="A46" s="203" t="s">
        <v>101</v>
      </c>
      <c r="B46" s="213" t="s">
        <v>74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</row>
    <row r="47" spans="1:13" s="7" customFormat="1" ht="30.75" customHeight="1">
      <c r="A47" s="204"/>
      <c r="B47" s="38" t="s">
        <v>75</v>
      </c>
      <c r="C47" s="39" t="s">
        <v>76</v>
      </c>
      <c r="D47" s="39" t="s">
        <v>77</v>
      </c>
      <c r="E47" s="39" t="s">
        <v>78</v>
      </c>
      <c r="F47" s="40" t="s">
        <v>79</v>
      </c>
      <c r="G47" s="41"/>
      <c r="H47" s="42"/>
      <c r="I47" s="43"/>
      <c r="J47" s="43"/>
      <c r="K47" s="43"/>
      <c r="L47" s="41"/>
      <c r="M47" s="44"/>
    </row>
    <row r="48" spans="1:13" s="80" customFormat="1" ht="30.75" customHeight="1" thickBot="1">
      <c r="A48" s="204"/>
      <c r="B48" s="167">
        <v>3719</v>
      </c>
      <c r="C48" s="149">
        <v>4500</v>
      </c>
      <c r="D48" s="188">
        <f>(B48+C48)*3*0.19</f>
        <v>4684.83</v>
      </c>
      <c r="E48" s="169">
        <v>4000</v>
      </c>
      <c r="F48" s="150">
        <f>K55</f>
        <v>2697.43</v>
      </c>
      <c r="G48" s="76"/>
      <c r="H48" s="77"/>
      <c r="I48" s="76"/>
      <c r="J48" s="76"/>
      <c r="K48" s="76"/>
      <c r="L48" s="77"/>
      <c r="M48" s="78"/>
    </row>
    <row r="49" spans="1:13" s="5" customFormat="1" ht="30.75" customHeight="1">
      <c r="A49" s="204"/>
      <c r="B49" s="24" t="s">
        <v>80</v>
      </c>
      <c r="C49" s="12" t="s">
        <v>81</v>
      </c>
      <c r="D49" s="12" t="s">
        <v>82</v>
      </c>
      <c r="E49" s="12" t="s">
        <v>83</v>
      </c>
      <c r="F49" s="12" t="s">
        <v>84</v>
      </c>
      <c r="G49" s="25" t="s">
        <v>85</v>
      </c>
      <c r="H49" s="12" t="s">
        <v>86</v>
      </c>
      <c r="I49" s="13" t="s">
        <v>87</v>
      </c>
      <c r="J49" s="46"/>
      <c r="K49" s="46"/>
      <c r="L49" s="46"/>
      <c r="M49" s="46"/>
    </row>
    <row r="50" spans="1:13" s="84" customFormat="1" ht="30.75" customHeight="1" thickBot="1">
      <c r="A50" s="204"/>
      <c r="B50" s="210">
        <v>5131</v>
      </c>
      <c r="C50" s="149">
        <v>3150</v>
      </c>
      <c r="D50" s="149">
        <v>2200</v>
      </c>
      <c r="E50" s="149">
        <v>159</v>
      </c>
      <c r="F50" s="149">
        <v>0</v>
      </c>
      <c r="G50" s="149">
        <f>B50+C50-D50+E50-F50</f>
        <v>6240</v>
      </c>
      <c r="H50" s="149">
        <f>G50-D48</f>
        <v>1555.17</v>
      </c>
      <c r="I50" s="156">
        <f>G50-E48</f>
        <v>2240</v>
      </c>
      <c r="J50" s="78"/>
      <c r="K50" s="78"/>
      <c r="L50" s="78"/>
      <c r="M50" s="78"/>
    </row>
    <row r="51" spans="1:13" s="7" customFormat="1" ht="36.75" customHeight="1">
      <c r="A51" s="204"/>
      <c r="B51" s="211"/>
      <c r="C51" s="12" t="s">
        <v>88</v>
      </c>
      <c r="D51" s="12" t="s">
        <v>89</v>
      </c>
      <c r="E51" s="12" t="s">
        <v>90</v>
      </c>
      <c r="F51" s="12" t="s">
        <v>91</v>
      </c>
      <c r="G51" s="12" t="s">
        <v>92</v>
      </c>
      <c r="H51" s="25" t="s">
        <v>93</v>
      </c>
      <c r="I51" s="12" t="s">
        <v>94</v>
      </c>
      <c r="J51" s="12" t="s">
        <v>95</v>
      </c>
      <c r="K51" s="25" t="s">
        <v>96</v>
      </c>
      <c r="L51" s="12" t="s">
        <v>86</v>
      </c>
      <c r="M51" s="13" t="s">
        <v>87</v>
      </c>
    </row>
    <row r="52" spans="1:13" s="80" customFormat="1" ht="30.75" customHeight="1" thickBot="1">
      <c r="A52" s="204"/>
      <c r="B52" s="212"/>
      <c r="C52" s="149">
        <v>54.588889000000002</v>
      </c>
      <c r="D52" s="149">
        <v>8.4</v>
      </c>
      <c r="E52" s="149">
        <v>446.66345000000001</v>
      </c>
      <c r="F52" s="149"/>
      <c r="G52" s="149"/>
      <c r="H52" s="155">
        <f>B50-C52+D52+E52+F52+G52</f>
        <v>5531.474561</v>
      </c>
      <c r="I52" s="158">
        <v>4000</v>
      </c>
      <c r="J52" s="158">
        <v>2500</v>
      </c>
      <c r="K52" s="183">
        <f>H52+I52-J52</f>
        <v>7031.4745609999991</v>
      </c>
      <c r="L52" s="158">
        <f>K52-D48</f>
        <v>2346.6445609999992</v>
      </c>
      <c r="M52" s="150">
        <f>K52-E48</f>
        <v>3031.4745609999991</v>
      </c>
    </row>
    <row r="53" spans="1:13" s="7" customFormat="1" ht="18" customHeight="1" thickBot="1">
      <c r="A53" s="204"/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</row>
    <row r="54" spans="1:13" s="7" customFormat="1" ht="21" customHeight="1">
      <c r="A54" s="204"/>
      <c r="B54" s="200" t="s">
        <v>31</v>
      </c>
      <c r="C54" s="201"/>
      <c r="D54" s="202" t="s">
        <v>98</v>
      </c>
      <c r="E54" s="202"/>
      <c r="F54" s="202" t="s">
        <v>28</v>
      </c>
      <c r="G54" s="202"/>
      <c r="H54" s="202" t="s">
        <v>65</v>
      </c>
      <c r="I54" s="202"/>
      <c r="J54" s="206" t="s">
        <v>29</v>
      </c>
      <c r="K54" s="207"/>
      <c r="L54" s="99"/>
      <c r="M54" s="97"/>
    </row>
    <row r="55" spans="1:13" s="7" customFormat="1" ht="21" customHeight="1">
      <c r="A55" s="204"/>
      <c r="B55" s="160" t="s">
        <v>99</v>
      </c>
      <c r="C55" s="161">
        <f>SUM(C56:C57)</f>
        <v>129.98000000000002</v>
      </c>
      <c r="D55" s="161" t="s">
        <v>99</v>
      </c>
      <c r="E55" s="161">
        <f>SUM(E56:E57)</f>
        <v>1285.8400000000001</v>
      </c>
      <c r="F55" s="161" t="s">
        <v>99</v>
      </c>
      <c r="G55" s="161">
        <f>SUM(G56:G57)</f>
        <v>270.56</v>
      </c>
      <c r="H55" s="161" t="s">
        <v>99</v>
      </c>
      <c r="I55" s="161">
        <f>SUM(I56:I57)</f>
        <v>1011.05</v>
      </c>
      <c r="J55" s="161" t="s">
        <v>99</v>
      </c>
      <c r="K55" s="168">
        <f>SUM(K56:K57)</f>
        <v>2697.43</v>
      </c>
      <c r="L55" s="10"/>
      <c r="M55" s="97"/>
    </row>
    <row r="56" spans="1:13" s="80" customFormat="1" ht="21" customHeight="1">
      <c r="A56" s="204"/>
      <c r="B56" s="160" t="s">
        <v>30</v>
      </c>
      <c r="C56" s="161">
        <v>10</v>
      </c>
      <c r="D56" s="161" t="s">
        <v>30</v>
      </c>
      <c r="E56" s="161">
        <v>333.49</v>
      </c>
      <c r="F56" s="161" t="s">
        <v>30</v>
      </c>
      <c r="G56" s="161">
        <v>267.56</v>
      </c>
      <c r="H56" s="161" t="s">
        <v>30</v>
      </c>
      <c r="I56" s="161">
        <v>587.25</v>
      </c>
      <c r="J56" s="161" t="s">
        <v>30</v>
      </c>
      <c r="K56" s="168">
        <f>C56+E56+G56+I56</f>
        <v>1198.3</v>
      </c>
      <c r="L56" s="79"/>
      <c r="M56" s="98"/>
    </row>
    <row r="57" spans="1:13" s="80" customFormat="1" ht="21" customHeight="1" thickBot="1">
      <c r="A57" s="205"/>
      <c r="B57" s="167" t="s">
        <v>100</v>
      </c>
      <c r="C57" s="158">
        <v>119.98</v>
      </c>
      <c r="D57" s="158" t="s">
        <v>100</v>
      </c>
      <c r="E57" s="158">
        <v>952.35</v>
      </c>
      <c r="F57" s="158" t="s">
        <v>100</v>
      </c>
      <c r="G57" s="158">
        <v>3</v>
      </c>
      <c r="H57" s="158" t="s">
        <v>100</v>
      </c>
      <c r="I57" s="158">
        <v>423.8</v>
      </c>
      <c r="J57" s="158" t="s">
        <v>100</v>
      </c>
      <c r="K57" s="150">
        <f>C57+E57+G57+I57</f>
        <v>1499.1299999999999</v>
      </c>
      <c r="L57" s="79"/>
      <c r="M57" s="98"/>
    </row>
    <row r="58" spans="1:13" ht="15.75" customHeight="1" thickBot="1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</row>
    <row r="59" spans="1:13" s="7" customFormat="1" ht="26.25" customHeight="1" thickBot="1">
      <c r="A59" s="229" t="s">
        <v>138</v>
      </c>
      <c r="B59" s="213" t="s">
        <v>74</v>
      </c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</row>
    <row r="60" spans="1:13" s="7" customFormat="1" ht="30.75" customHeight="1">
      <c r="A60" s="230"/>
      <c r="B60" s="38" t="s">
        <v>75</v>
      </c>
      <c r="C60" s="39" t="s">
        <v>76</v>
      </c>
      <c r="D60" s="39" t="s">
        <v>77</v>
      </c>
      <c r="E60" s="39" t="s">
        <v>78</v>
      </c>
      <c r="F60" s="40" t="s">
        <v>79</v>
      </c>
      <c r="G60" s="41"/>
      <c r="H60" s="42"/>
      <c r="I60" s="43"/>
      <c r="J60" s="43"/>
      <c r="K60" s="43"/>
      <c r="L60" s="41"/>
      <c r="M60" s="44"/>
    </row>
    <row r="61" spans="1:13" s="7" customFormat="1" ht="30.75" customHeight="1" thickBot="1">
      <c r="A61" s="230"/>
      <c r="B61" s="157">
        <v>11494</v>
      </c>
      <c r="C61" s="148">
        <v>6500</v>
      </c>
      <c r="D61" s="188">
        <f>(B61+C61)*3*0.19</f>
        <v>10256.58</v>
      </c>
      <c r="E61" s="148">
        <v>18000</v>
      </c>
      <c r="F61" s="150">
        <f>K68</f>
        <v>16991.669999999998</v>
      </c>
      <c r="G61" s="43"/>
      <c r="H61" s="45"/>
      <c r="I61" s="43"/>
      <c r="J61" s="43"/>
      <c r="K61" s="43"/>
      <c r="L61" s="45"/>
      <c r="M61" s="46"/>
    </row>
    <row r="62" spans="1:13" s="5" customFormat="1" ht="30.75" customHeight="1">
      <c r="A62" s="230"/>
      <c r="B62" s="24" t="s">
        <v>80</v>
      </c>
      <c r="C62" s="12" t="s">
        <v>81</v>
      </c>
      <c r="D62" s="12" t="s">
        <v>82</v>
      </c>
      <c r="E62" s="12" t="s">
        <v>83</v>
      </c>
      <c r="F62" s="12" t="s">
        <v>84</v>
      </c>
      <c r="G62" s="25" t="s">
        <v>85</v>
      </c>
      <c r="H62" s="12" t="s">
        <v>86</v>
      </c>
      <c r="I62" s="13" t="s">
        <v>87</v>
      </c>
      <c r="J62" s="46"/>
      <c r="K62" s="46"/>
      <c r="L62" s="46"/>
      <c r="M62" s="46"/>
    </row>
    <row r="63" spans="1:13" s="6" customFormat="1" ht="30.75" customHeight="1" thickBot="1">
      <c r="A63" s="230"/>
      <c r="B63" s="232">
        <v>22672</v>
      </c>
      <c r="C63" s="151">
        <v>7605</v>
      </c>
      <c r="D63" s="152">
        <v>10072</v>
      </c>
      <c r="E63" s="151">
        <v>1228</v>
      </c>
      <c r="F63" s="151">
        <v>0</v>
      </c>
      <c r="G63" s="149">
        <f>B63+C63-D63+E63-F63</f>
        <v>21433</v>
      </c>
      <c r="H63" s="149">
        <f>G63-D61</f>
        <v>11176.42</v>
      </c>
      <c r="I63" s="156">
        <f>G63-E61</f>
        <v>3433</v>
      </c>
      <c r="J63" s="46"/>
      <c r="K63" s="46"/>
      <c r="L63" s="46"/>
      <c r="M63" s="46"/>
    </row>
    <row r="64" spans="1:13" s="7" customFormat="1" ht="36.75" customHeight="1">
      <c r="A64" s="230"/>
      <c r="B64" s="233"/>
      <c r="C64" s="12" t="s">
        <v>88</v>
      </c>
      <c r="D64" s="12" t="s">
        <v>89</v>
      </c>
      <c r="E64" s="12" t="s">
        <v>90</v>
      </c>
      <c r="F64" s="12" t="s">
        <v>91</v>
      </c>
      <c r="G64" s="12" t="s">
        <v>92</v>
      </c>
      <c r="H64" s="25" t="s">
        <v>93</v>
      </c>
      <c r="I64" s="12" t="s">
        <v>94</v>
      </c>
      <c r="J64" s="12" t="s">
        <v>95</v>
      </c>
      <c r="K64" s="25" t="s">
        <v>96</v>
      </c>
      <c r="L64" s="12" t="s">
        <v>86</v>
      </c>
      <c r="M64" s="13" t="s">
        <v>87</v>
      </c>
    </row>
    <row r="65" spans="1:13" s="7" customFormat="1" ht="30.75" customHeight="1" thickBot="1">
      <c r="A65" s="230"/>
      <c r="B65" s="233"/>
      <c r="C65" s="153">
        <v>1952</v>
      </c>
      <c r="D65" s="153">
        <v>896</v>
      </c>
      <c r="E65" s="153">
        <v>0</v>
      </c>
      <c r="F65" s="153">
        <v>135</v>
      </c>
      <c r="G65" s="154">
        <v>0</v>
      </c>
      <c r="H65" s="155">
        <f>B63-C65+D65+E65+F65+G65</f>
        <v>21751</v>
      </c>
      <c r="I65" s="153">
        <v>6050</v>
      </c>
      <c r="J65" s="153">
        <v>10072</v>
      </c>
      <c r="K65" s="158">
        <f>H65+I65-J65</f>
        <v>17729</v>
      </c>
      <c r="L65" s="158">
        <f>K65-D61</f>
        <v>7472.42</v>
      </c>
      <c r="M65" s="159">
        <f>K65-E61</f>
        <v>-271</v>
      </c>
    </row>
    <row r="66" spans="1:13" s="7" customFormat="1" ht="18" customHeight="1" thickBot="1">
      <c r="A66" s="230"/>
      <c r="B66" s="234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</row>
    <row r="67" spans="1:13" s="7" customFormat="1" ht="21" customHeight="1">
      <c r="A67" s="230"/>
      <c r="B67" s="200" t="s">
        <v>31</v>
      </c>
      <c r="C67" s="236"/>
      <c r="D67" s="237" t="s">
        <v>98</v>
      </c>
      <c r="E67" s="236"/>
      <c r="F67" s="237" t="s">
        <v>28</v>
      </c>
      <c r="G67" s="236"/>
      <c r="H67" s="237" t="s">
        <v>65</v>
      </c>
      <c r="I67" s="236"/>
      <c r="J67" s="238" t="s">
        <v>29</v>
      </c>
      <c r="K67" s="239"/>
      <c r="L67" s="9"/>
      <c r="M67" s="88"/>
    </row>
    <row r="68" spans="1:13" s="7" customFormat="1" ht="21" customHeight="1">
      <c r="A68" s="230"/>
      <c r="B68" s="160" t="s">
        <v>99</v>
      </c>
      <c r="C68" s="161">
        <f>SUM(C69:C70)</f>
        <v>9088.5199999999986</v>
      </c>
      <c r="D68" s="161" t="s">
        <v>99</v>
      </c>
      <c r="E68" s="161">
        <f>SUM(E69:E70)</f>
        <v>0</v>
      </c>
      <c r="F68" s="161" t="s">
        <v>99</v>
      </c>
      <c r="G68" s="161">
        <f>SUM(G69:G70)</f>
        <v>6259.0999999999995</v>
      </c>
      <c r="H68" s="161" t="s">
        <v>99</v>
      </c>
      <c r="I68" s="161">
        <f>SUM(I69:I70)</f>
        <v>1644.0499999999997</v>
      </c>
      <c r="J68" s="161" t="s">
        <v>99</v>
      </c>
      <c r="K68" s="161">
        <f>SUM(K69:K70)</f>
        <v>16991.669999999998</v>
      </c>
      <c r="L68" s="10"/>
      <c r="M68" s="88"/>
    </row>
    <row r="69" spans="1:13" s="7" customFormat="1" ht="21" customHeight="1">
      <c r="A69" s="230"/>
      <c r="B69" s="162" t="s">
        <v>182</v>
      </c>
      <c r="C69" s="163">
        <v>3096.7999999999997</v>
      </c>
      <c r="D69" s="163" t="s">
        <v>182</v>
      </c>
      <c r="E69" s="163">
        <v>0</v>
      </c>
      <c r="F69" s="163" t="s">
        <v>182</v>
      </c>
      <c r="G69" s="163">
        <v>3625.6699999999996</v>
      </c>
      <c r="H69" s="163" t="s">
        <v>182</v>
      </c>
      <c r="I69" s="163">
        <v>1589.2799999999997</v>
      </c>
      <c r="J69" s="163" t="s">
        <v>182</v>
      </c>
      <c r="K69" s="164">
        <v>8311.75</v>
      </c>
      <c r="L69" s="10"/>
      <c r="M69" s="88"/>
    </row>
    <row r="70" spans="1:13" s="7" customFormat="1" ht="21" customHeight="1" thickBot="1">
      <c r="A70" s="231"/>
      <c r="B70" s="165" t="s">
        <v>183</v>
      </c>
      <c r="C70" s="166">
        <v>5991.7199999999993</v>
      </c>
      <c r="D70" s="166" t="s">
        <v>183</v>
      </c>
      <c r="E70" s="166">
        <v>0</v>
      </c>
      <c r="F70" s="166" t="s">
        <v>183</v>
      </c>
      <c r="G70" s="166">
        <v>2633.43</v>
      </c>
      <c r="H70" s="166" t="s">
        <v>183</v>
      </c>
      <c r="I70" s="166">
        <v>54.77</v>
      </c>
      <c r="J70" s="166" t="s">
        <v>183</v>
      </c>
      <c r="K70" s="164">
        <v>8679.92</v>
      </c>
      <c r="L70" s="10"/>
      <c r="M70" s="88"/>
    </row>
    <row r="72" spans="1:13">
      <c r="H72" s="51"/>
      <c r="I72" s="51"/>
    </row>
    <row r="73" spans="1:13" ht="160.5" customHeight="1">
      <c r="A73" s="196" t="s">
        <v>67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</row>
  </sheetData>
  <protectedRanges>
    <protectedRange sqref="C24" name="区域1"/>
    <protectedRange sqref="D24" name="区域1_1"/>
    <protectedRange sqref="E24" name="区域1_2"/>
    <protectedRange sqref="F24" name="区域1_3"/>
    <protectedRange sqref="C52" name="区域1_2_1"/>
    <protectedRange sqref="D52" name="区域1_2_2"/>
    <protectedRange sqref="E52" name="区域1_2_3"/>
    <protectedRange sqref="E38" name="区域1_4"/>
    <protectedRange sqref="F38" name="区域1_5"/>
  </protectedRanges>
  <mergeCells count="54">
    <mergeCell ref="B4:M4"/>
    <mergeCell ref="B13:C13"/>
    <mergeCell ref="B8:B10"/>
    <mergeCell ref="B11:M11"/>
    <mergeCell ref="B12:M12"/>
    <mergeCell ref="J13:K13"/>
    <mergeCell ref="B36:B38"/>
    <mergeCell ref="B32:M32"/>
    <mergeCell ref="B26:M26"/>
    <mergeCell ref="B27:C27"/>
    <mergeCell ref="D27:E27"/>
    <mergeCell ref="F27:G27"/>
    <mergeCell ref="A31:M31"/>
    <mergeCell ref="A59:A70"/>
    <mergeCell ref="B59:M59"/>
    <mergeCell ref="B63:B65"/>
    <mergeCell ref="B66:M66"/>
    <mergeCell ref="B67:C67"/>
    <mergeCell ref="D67:E67"/>
    <mergeCell ref="F67:G67"/>
    <mergeCell ref="H67:I67"/>
    <mergeCell ref="J67:K67"/>
    <mergeCell ref="B22:B24"/>
    <mergeCell ref="B18:M18"/>
    <mergeCell ref="A1:M1"/>
    <mergeCell ref="A32:A44"/>
    <mergeCell ref="B40:L40"/>
    <mergeCell ref="B39:M39"/>
    <mergeCell ref="D13:E13"/>
    <mergeCell ref="F13:G13"/>
    <mergeCell ref="H13:I13"/>
    <mergeCell ref="B25:M25"/>
    <mergeCell ref="H27:I27"/>
    <mergeCell ref="J27:K27"/>
    <mergeCell ref="A17:M17"/>
    <mergeCell ref="A18:A30"/>
    <mergeCell ref="J41:K41"/>
    <mergeCell ref="A4:A16"/>
    <mergeCell ref="A73:L73"/>
    <mergeCell ref="A45:M45"/>
    <mergeCell ref="B41:C41"/>
    <mergeCell ref="D41:E41"/>
    <mergeCell ref="F41:G41"/>
    <mergeCell ref="H41:I41"/>
    <mergeCell ref="A46:A57"/>
    <mergeCell ref="B54:C54"/>
    <mergeCell ref="D54:E54"/>
    <mergeCell ref="H54:I54"/>
    <mergeCell ref="J54:K54"/>
    <mergeCell ref="B53:M53"/>
    <mergeCell ref="F54:G54"/>
    <mergeCell ref="B50:B52"/>
    <mergeCell ref="B46:M46"/>
    <mergeCell ref="A58:M58"/>
  </mergeCells>
  <phoneticPr fontId="13" type="noConversion"/>
  <dataValidations count="1">
    <dataValidation type="decimal" allowBlank="1" showInputMessage="1" showErrorMessage="1" error="你输入的金额有误，可能是单位错误，请检查" sqref="C24:F24 C52:E52 E38:F38">
      <formula1>0</formula1>
      <formula2>1000000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8"/>
  <sheetViews>
    <sheetView topLeftCell="A66" workbookViewId="0">
      <selection activeCell="F85" sqref="F85"/>
    </sheetView>
  </sheetViews>
  <sheetFormatPr defaultColWidth="9" defaultRowHeight="20.100000000000001" customHeight="1"/>
  <cols>
    <col min="1" max="1" width="16.625" style="49" customWidth="1"/>
    <col min="2" max="2" width="16.375" style="49" customWidth="1"/>
    <col min="3" max="4" width="12.5" style="49" customWidth="1"/>
    <col min="5" max="5" width="12.75" style="49" customWidth="1"/>
    <col min="6" max="6" width="12.5" style="49" customWidth="1"/>
    <col min="7" max="7" width="13.125" style="49" customWidth="1"/>
    <col min="8" max="8" width="13.875" style="49" customWidth="1"/>
    <col min="9" max="9" width="11" style="49" customWidth="1"/>
    <col min="10" max="10" width="11.75" style="49" customWidth="1"/>
    <col min="11" max="11" width="10.875" style="49" customWidth="1"/>
    <col min="12" max="12" width="12.375" style="49" customWidth="1"/>
    <col min="13" max="13" width="9" style="49"/>
    <col min="14" max="14" width="13.125" style="49" customWidth="1"/>
    <col min="15" max="16384" width="9" style="49"/>
  </cols>
  <sheetData>
    <row r="1" spans="1:14" ht="20.100000000000001" customHeight="1">
      <c r="A1" s="263" t="s">
        <v>68</v>
      </c>
      <c r="B1" s="264"/>
      <c r="C1" s="264"/>
      <c r="D1" s="264"/>
      <c r="E1" s="265"/>
    </row>
    <row r="2" spans="1:14" ht="20.100000000000001" customHeight="1">
      <c r="A2" s="91" t="s">
        <v>98</v>
      </c>
      <c r="B2" s="91" t="s">
        <v>65</v>
      </c>
      <c r="C2" s="91" t="s">
        <v>28</v>
      </c>
      <c r="D2" s="91" t="s">
        <v>31</v>
      </c>
      <c r="E2" s="91" t="s">
        <v>66</v>
      </c>
    </row>
    <row r="3" spans="1:14" s="52" customFormat="1" ht="20.100000000000001" customHeight="1">
      <c r="A3" s="135">
        <v>7592</v>
      </c>
      <c r="B3" s="135">
        <v>9580</v>
      </c>
      <c r="C3" s="135">
        <v>27333</v>
      </c>
      <c r="D3" s="135">
        <v>144</v>
      </c>
      <c r="E3" s="135">
        <f>SUM(A3:D3)</f>
        <v>44649</v>
      </c>
      <c r="G3" s="49"/>
      <c r="H3" s="49"/>
      <c r="I3" s="49"/>
    </row>
    <row r="5" spans="1:14" ht="20.100000000000001" customHeight="1">
      <c r="A5" s="263" t="s">
        <v>103</v>
      </c>
      <c r="B5" s="264"/>
      <c r="C5" s="264"/>
      <c r="D5" s="264"/>
      <c r="E5" s="265"/>
    </row>
    <row r="6" spans="1:14" ht="20.100000000000001" customHeight="1">
      <c r="A6" s="102" t="s">
        <v>64</v>
      </c>
      <c r="B6" s="102" t="s">
        <v>25</v>
      </c>
      <c r="C6" s="101" t="s">
        <v>34</v>
      </c>
      <c r="D6" s="101" t="s">
        <v>35</v>
      </c>
      <c r="E6" s="102" t="s">
        <v>66</v>
      </c>
    </row>
    <row r="7" spans="1:14" s="52" customFormat="1" ht="20.100000000000001" customHeight="1">
      <c r="A7" s="135">
        <v>17955.27</v>
      </c>
      <c r="B7" s="135">
        <v>26693.73</v>
      </c>
      <c r="C7" s="135">
        <v>0</v>
      </c>
      <c r="D7" s="135">
        <v>0</v>
      </c>
      <c r="E7" s="135">
        <f>SUM(A7:D7)</f>
        <v>44649</v>
      </c>
      <c r="H7" s="49"/>
      <c r="I7" s="49"/>
    </row>
    <row r="9" spans="1:14" ht="20.100000000000001" customHeight="1">
      <c r="A9" s="257" t="s">
        <v>180</v>
      </c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</row>
    <row r="10" spans="1:14" ht="20.100000000000001" customHeight="1">
      <c r="A10" s="259" t="s">
        <v>69</v>
      </c>
      <c r="B10" s="260"/>
      <c r="C10" s="255">
        <v>41733</v>
      </c>
      <c r="D10" s="256"/>
      <c r="E10" s="255">
        <v>41763</v>
      </c>
      <c r="F10" s="256"/>
      <c r="G10" s="255">
        <v>41794</v>
      </c>
      <c r="H10" s="256"/>
      <c r="I10" s="269">
        <v>41821</v>
      </c>
      <c r="J10" s="269"/>
      <c r="K10" s="269">
        <v>41852</v>
      </c>
      <c r="L10" s="269"/>
      <c r="M10" s="267"/>
      <c r="N10" s="267"/>
    </row>
    <row r="11" spans="1:14" ht="37.5" customHeight="1">
      <c r="A11" s="261"/>
      <c r="B11" s="262"/>
      <c r="C11" s="105" t="s">
        <v>192</v>
      </c>
      <c r="D11" s="105" t="s">
        <v>193</v>
      </c>
      <c r="E11" s="93" t="s">
        <v>136</v>
      </c>
      <c r="F11" s="93" t="s">
        <v>137</v>
      </c>
      <c r="G11" s="93" t="s">
        <v>136</v>
      </c>
      <c r="H11" s="93" t="s">
        <v>137</v>
      </c>
      <c r="I11" s="93" t="s">
        <v>136</v>
      </c>
      <c r="J11" s="93" t="s">
        <v>137</v>
      </c>
      <c r="K11" s="104" t="s">
        <v>136</v>
      </c>
      <c r="L11" s="104" t="s">
        <v>137</v>
      </c>
    </row>
    <row r="12" spans="1:14" ht="20.100000000000001" customHeight="1">
      <c r="A12" s="258" t="s">
        <v>70</v>
      </c>
      <c r="B12" s="92" t="s">
        <v>139</v>
      </c>
      <c r="C12" s="133">
        <v>21908</v>
      </c>
      <c r="D12" s="133">
        <v>10451</v>
      </c>
      <c r="E12" s="134">
        <v>3815</v>
      </c>
      <c r="F12" s="133">
        <v>2615</v>
      </c>
      <c r="G12" s="134">
        <v>7406</v>
      </c>
      <c r="H12" s="134">
        <v>3257</v>
      </c>
      <c r="I12" s="134">
        <v>4123</v>
      </c>
      <c r="J12" s="134">
        <v>1201</v>
      </c>
      <c r="K12" s="134">
        <v>0</v>
      </c>
      <c r="L12" s="134">
        <v>0</v>
      </c>
    </row>
    <row r="13" spans="1:14" ht="20.100000000000001" customHeight="1">
      <c r="A13" s="258"/>
      <c r="B13" s="92" t="s">
        <v>26</v>
      </c>
      <c r="C13" s="133">
        <v>21</v>
      </c>
      <c r="D13" s="133">
        <v>5</v>
      </c>
      <c r="E13" s="134">
        <v>6</v>
      </c>
      <c r="F13" s="133">
        <v>4</v>
      </c>
      <c r="G13" s="134">
        <v>7</v>
      </c>
      <c r="H13" s="134">
        <v>3</v>
      </c>
      <c r="I13" s="134">
        <v>4</v>
      </c>
      <c r="J13" s="134">
        <v>1</v>
      </c>
      <c r="K13" s="134">
        <v>0</v>
      </c>
      <c r="L13" s="134">
        <v>0</v>
      </c>
    </row>
    <row r="14" spans="1:14" ht="20.100000000000001" customHeight="1">
      <c r="A14" s="258" t="s">
        <v>27</v>
      </c>
      <c r="B14" s="92" t="s">
        <v>71</v>
      </c>
      <c r="C14" s="57"/>
      <c r="D14" s="57"/>
      <c r="E14" s="59"/>
      <c r="F14" s="57"/>
      <c r="G14" s="59"/>
      <c r="H14" s="57"/>
      <c r="I14" s="59"/>
      <c r="J14" s="57"/>
      <c r="K14" s="59"/>
      <c r="L14" s="57"/>
    </row>
    <row r="15" spans="1:14" ht="20.100000000000001" customHeight="1">
      <c r="A15" s="258"/>
      <c r="B15" s="92" t="s">
        <v>26</v>
      </c>
      <c r="C15" s="57"/>
      <c r="D15" s="57"/>
      <c r="E15" s="60"/>
      <c r="F15" s="57"/>
      <c r="G15" s="60"/>
      <c r="H15" s="57"/>
      <c r="I15" s="60"/>
      <c r="J15" s="57"/>
      <c r="K15" s="60"/>
      <c r="L15" s="57"/>
    </row>
    <row r="16" spans="1:14" ht="20.100000000000001" customHeight="1">
      <c r="A16" s="53"/>
      <c r="B16" s="53"/>
      <c r="C16" s="50"/>
      <c r="D16" s="176"/>
      <c r="E16" s="50"/>
      <c r="F16" s="50"/>
      <c r="G16" s="50"/>
      <c r="H16" s="54"/>
      <c r="J16" s="55"/>
    </row>
    <row r="17" spans="1:13" ht="20.100000000000001" customHeight="1">
      <c r="A17" s="53"/>
      <c r="B17" s="53"/>
      <c r="C17" s="89"/>
      <c r="D17" s="50"/>
      <c r="E17" s="50"/>
      <c r="F17" s="50"/>
      <c r="G17" s="50"/>
      <c r="H17" s="54"/>
      <c r="J17" s="55"/>
    </row>
    <row r="18" spans="1:13" s="56" customFormat="1" ht="20.100000000000001" customHeight="1">
      <c r="A18" s="257" t="s">
        <v>112</v>
      </c>
      <c r="B18" s="257"/>
      <c r="C18" s="257"/>
      <c r="D18" s="257"/>
      <c r="E18" s="257"/>
      <c r="F18" s="257"/>
      <c r="G18" s="257"/>
      <c r="H18" s="257"/>
      <c r="I18" s="257"/>
      <c r="J18" s="257"/>
      <c r="K18" s="257"/>
    </row>
    <row r="19" spans="1:13" ht="20.100000000000001" customHeight="1">
      <c r="A19" s="92" t="s">
        <v>72</v>
      </c>
      <c r="B19" s="92" t="s">
        <v>33</v>
      </c>
      <c r="C19" s="92" t="s">
        <v>51</v>
      </c>
      <c r="D19" s="92" t="s">
        <v>52</v>
      </c>
      <c r="E19" s="92" t="s">
        <v>53</v>
      </c>
      <c r="F19" s="92" t="s">
        <v>54</v>
      </c>
      <c r="G19" s="92" t="s">
        <v>55</v>
      </c>
      <c r="H19" s="92" t="s">
        <v>56</v>
      </c>
      <c r="I19" s="92" t="s">
        <v>57</v>
      </c>
      <c r="J19" s="103" t="s">
        <v>58</v>
      </c>
      <c r="K19" s="177" t="s">
        <v>186</v>
      </c>
      <c r="L19" s="103" t="s">
        <v>60</v>
      </c>
      <c r="M19" s="103" t="s">
        <v>61</v>
      </c>
    </row>
    <row r="20" spans="1:13" ht="20.100000000000001" customHeight="1">
      <c r="A20" s="145" t="s">
        <v>102</v>
      </c>
      <c r="B20" s="140">
        <v>2023</v>
      </c>
      <c r="C20" s="146">
        <v>1988</v>
      </c>
      <c r="D20" s="146">
        <v>2599</v>
      </c>
      <c r="E20" s="146"/>
      <c r="F20" s="146"/>
      <c r="G20" s="146"/>
      <c r="H20" s="146"/>
      <c r="I20" s="137"/>
      <c r="J20" s="137"/>
      <c r="K20" s="137"/>
      <c r="L20" s="137"/>
      <c r="M20" s="147"/>
    </row>
    <row r="21" spans="1:13" ht="20.100000000000001" customHeight="1">
      <c r="A21" s="53"/>
      <c r="B21" s="53"/>
      <c r="C21" s="50"/>
      <c r="D21" s="50"/>
      <c r="E21" s="50"/>
      <c r="F21" s="50"/>
      <c r="G21" s="50"/>
      <c r="H21" s="54"/>
      <c r="J21" s="55"/>
    </row>
    <row r="22" spans="1:13" ht="20.100000000000001" customHeight="1">
      <c r="A22" s="53"/>
      <c r="B22" s="53"/>
      <c r="C22" s="50"/>
      <c r="D22" s="50"/>
      <c r="E22" s="50"/>
      <c r="F22" s="50"/>
      <c r="G22" s="50"/>
      <c r="H22" s="54"/>
      <c r="J22" s="55"/>
    </row>
    <row r="23" spans="1:13" s="56" customFormat="1" ht="20.100000000000001" customHeight="1">
      <c r="A23" s="268" t="s">
        <v>181</v>
      </c>
      <c r="B23" s="268"/>
      <c r="C23" s="268"/>
      <c r="D23" s="268"/>
      <c r="E23" s="268"/>
    </row>
    <row r="24" spans="1:13" ht="20.100000000000001" customHeight="1">
      <c r="A24" s="266" t="s">
        <v>36</v>
      </c>
      <c r="B24" s="141" t="s">
        <v>37</v>
      </c>
      <c r="C24" s="141" t="s">
        <v>38</v>
      </c>
      <c r="D24" s="141" t="s">
        <v>39</v>
      </c>
      <c r="E24" s="141" t="s">
        <v>40</v>
      </c>
    </row>
    <row r="25" spans="1:13" ht="20.100000000000001" customHeight="1">
      <c r="A25" s="266"/>
      <c r="B25" s="141" t="s">
        <v>49</v>
      </c>
      <c r="C25" s="142">
        <v>9152</v>
      </c>
      <c r="D25" s="143">
        <v>1540</v>
      </c>
      <c r="E25" s="138">
        <f>D25/C25</f>
        <v>0.16826923076923078</v>
      </c>
    </row>
    <row r="26" spans="1:13" ht="20.100000000000001" customHeight="1">
      <c r="A26" s="266"/>
      <c r="B26" s="141" t="s">
        <v>50</v>
      </c>
      <c r="C26" s="137">
        <v>27268</v>
      </c>
      <c r="D26" s="137">
        <v>3972</v>
      </c>
      <c r="E26" s="138">
        <f t="shared" ref="E26:E34" si="0">D26/C26</f>
        <v>0.14566524864309813</v>
      </c>
    </row>
    <row r="27" spans="1:13" ht="20.100000000000001" customHeight="1">
      <c r="A27" s="266"/>
      <c r="B27" s="141" t="s">
        <v>5</v>
      </c>
      <c r="C27" s="137">
        <v>4177</v>
      </c>
      <c r="D27" s="137">
        <v>1639</v>
      </c>
      <c r="E27" s="138">
        <f t="shared" si="0"/>
        <v>0.39238688053627008</v>
      </c>
    </row>
    <row r="28" spans="1:13" ht="20.100000000000001" customHeight="1">
      <c r="A28" s="266"/>
      <c r="B28" s="141" t="s">
        <v>41</v>
      </c>
      <c r="C28" s="137">
        <v>10429</v>
      </c>
      <c r="D28" s="137">
        <v>1933</v>
      </c>
      <c r="E28" s="138">
        <f t="shared" si="0"/>
        <v>0.18534854731997316</v>
      </c>
    </row>
    <row r="29" spans="1:13" ht="20.100000000000001" customHeight="1">
      <c r="A29" s="266" t="s">
        <v>42</v>
      </c>
      <c r="B29" s="141" t="s">
        <v>43</v>
      </c>
      <c r="C29" s="142">
        <v>15171</v>
      </c>
      <c r="D29" s="143">
        <v>8363</v>
      </c>
      <c r="E29" s="138">
        <f t="shared" si="0"/>
        <v>0.55124909366554609</v>
      </c>
    </row>
    <row r="30" spans="1:13" ht="20.100000000000001" customHeight="1">
      <c r="A30" s="266"/>
      <c r="B30" s="141" t="s">
        <v>44</v>
      </c>
      <c r="C30" s="142">
        <v>35855</v>
      </c>
      <c r="D30" s="143">
        <v>721</v>
      </c>
      <c r="E30" s="138">
        <f t="shared" si="0"/>
        <v>2.0108771440524333E-2</v>
      </c>
    </row>
    <row r="31" spans="1:13" ht="20.100000000000001" customHeight="1">
      <c r="A31" s="266" t="s">
        <v>45</v>
      </c>
      <c r="B31" s="266"/>
      <c r="C31" s="192">
        <f>SUM(C29:C30)</f>
        <v>51026</v>
      </c>
      <c r="D31" s="192">
        <f>SUM(D29:D30)</f>
        <v>9084</v>
      </c>
      <c r="E31" s="138">
        <f t="shared" si="0"/>
        <v>0.17802688825304747</v>
      </c>
      <c r="F31" s="52"/>
    </row>
    <row r="32" spans="1:13" ht="20.100000000000001" customHeight="1">
      <c r="A32" s="266" t="s">
        <v>46</v>
      </c>
      <c r="B32" s="266"/>
      <c r="C32" s="144">
        <v>0</v>
      </c>
      <c r="D32" s="144">
        <v>246</v>
      </c>
      <c r="E32" s="138" t="s">
        <v>196</v>
      </c>
      <c r="G32" s="58"/>
    </row>
    <row r="33" spans="1:14" ht="20.100000000000001" customHeight="1">
      <c r="A33" s="266" t="s">
        <v>47</v>
      </c>
      <c r="B33" s="266"/>
      <c r="C33" s="144">
        <v>0</v>
      </c>
      <c r="D33" s="144">
        <v>638</v>
      </c>
      <c r="E33" s="138" t="s">
        <v>196</v>
      </c>
    </row>
    <row r="34" spans="1:14" ht="20.100000000000001" customHeight="1">
      <c r="A34" s="266" t="s">
        <v>48</v>
      </c>
      <c r="B34" s="266"/>
      <c r="C34" s="191">
        <f>SUM(C25:C28)</f>
        <v>51026</v>
      </c>
      <c r="D34" s="191">
        <f>SUM(D25:D28,D32:D33)</f>
        <v>9968</v>
      </c>
      <c r="E34" s="138">
        <f t="shared" si="0"/>
        <v>0.19535138948771213</v>
      </c>
      <c r="H34" s="58"/>
    </row>
    <row r="35" spans="1:14" ht="20.100000000000001" customHeight="1">
      <c r="D35" s="52"/>
      <c r="E35" s="52"/>
    </row>
    <row r="36" spans="1:14" ht="20.100000000000001" customHeight="1">
      <c r="D36" s="52"/>
      <c r="E36" s="52"/>
    </row>
    <row r="38" spans="1:14" s="56" customFormat="1" ht="20.100000000000001" customHeight="1">
      <c r="A38" s="263" t="s">
        <v>114</v>
      </c>
      <c r="B38" s="264"/>
      <c r="C38" s="264"/>
      <c r="D38" s="264"/>
      <c r="E38" s="265"/>
    </row>
    <row r="39" spans="1:14" ht="20.100000000000001" customHeight="1">
      <c r="A39" s="178" t="s">
        <v>173</v>
      </c>
      <c r="B39" s="91" t="s">
        <v>65</v>
      </c>
      <c r="C39" s="91" t="s">
        <v>28</v>
      </c>
      <c r="D39" s="91" t="s">
        <v>31</v>
      </c>
      <c r="E39" s="91" t="s">
        <v>66</v>
      </c>
    </row>
    <row r="40" spans="1:14" ht="20.100000000000001" customHeight="1">
      <c r="A40" s="135">
        <v>0</v>
      </c>
      <c r="B40" s="135">
        <v>1644.05</v>
      </c>
      <c r="C40" s="135">
        <v>6259.05</v>
      </c>
      <c r="D40" s="135">
        <v>9088.52</v>
      </c>
      <c r="E40" s="135">
        <f>SUM(A40:D40)</f>
        <v>16991.620000000003</v>
      </c>
    </row>
    <row r="42" spans="1:14" s="56" customFormat="1" ht="20.100000000000001" customHeight="1">
      <c r="A42" s="263" t="s">
        <v>115</v>
      </c>
      <c r="B42" s="264"/>
      <c r="C42" s="264"/>
      <c r="D42" s="264"/>
      <c r="E42" s="265"/>
    </row>
    <row r="43" spans="1:14" ht="20.100000000000001" customHeight="1">
      <c r="A43" s="91" t="s">
        <v>131</v>
      </c>
      <c r="B43" s="91" t="s">
        <v>132</v>
      </c>
      <c r="C43" s="91" t="s">
        <v>133</v>
      </c>
      <c r="D43" s="91" t="s">
        <v>134</v>
      </c>
      <c r="E43" s="91" t="s">
        <v>135</v>
      </c>
    </row>
    <row r="44" spans="1:14" ht="20.100000000000001" customHeight="1">
      <c r="A44" s="135">
        <v>8311.76</v>
      </c>
      <c r="B44" s="135">
        <v>8679.86</v>
      </c>
      <c r="C44" s="135">
        <v>0</v>
      </c>
      <c r="D44" s="135">
        <v>0</v>
      </c>
      <c r="E44" s="135">
        <f>SUM(A44:D44)</f>
        <v>16991.620000000003</v>
      </c>
    </row>
    <row r="45" spans="1:14" s="55" customFormat="1" ht="20.100000000000001" customHeight="1"/>
    <row r="46" spans="1:14" s="55" customFormat="1" ht="20.100000000000001" customHeight="1"/>
    <row r="47" spans="1:14" s="56" customFormat="1" ht="20.100000000000001" customHeight="1">
      <c r="A47" s="257" t="s">
        <v>116</v>
      </c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</row>
    <row r="48" spans="1:14" ht="20.100000000000001" customHeight="1">
      <c r="A48" s="259" t="s">
        <v>104</v>
      </c>
      <c r="B48" s="260"/>
      <c r="C48" s="255">
        <v>41733</v>
      </c>
      <c r="D48" s="256"/>
      <c r="E48" s="255">
        <v>41763</v>
      </c>
      <c r="F48" s="256"/>
      <c r="G48" s="255">
        <v>41794</v>
      </c>
      <c r="H48" s="256"/>
      <c r="I48" s="255">
        <v>41821</v>
      </c>
      <c r="J48" s="256"/>
      <c r="K48" s="255">
        <v>41852</v>
      </c>
      <c r="L48" s="256"/>
      <c r="M48" s="255">
        <v>41883</v>
      </c>
      <c r="N48" s="256"/>
    </row>
    <row r="49" spans="1:14" ht="41.25" customHeight="1">
      <c r="A49" s="261"/>
      <c r="B49" s="262"/>
      <c r="C49" s="105" t="s">
        <v>192</v>
      </c>
      <c r="D49" s="105" t="s">
        <v>193</v>
      </c>
      <c r="E49" s="105" t="s">
        <v>188</v>
      </c>
      <c r="F49" s="105" t="s">
        <v>189</v>
      </c>
      <c r="G49" s="105" t="s">
        <v>188</v>
      </c>
      <c r="H49" s="105" t="s">
        <v>189</v>
      </c>
      <c r="I49" s="105" t="s">
        <v>188</v>
      </c>
      <c r="J49" s="105" t="s">
        <v>189</v>
      </c>
      <c r="K49" s="105" t="s">
        <v>188</v>
      </c>
      <c r="L49" s="105" t="s">
        <v>189</v>
      </c>
      <c r="M49" s="105" t="s">
        <v>188</v>
      </c>
      <c r="N49" s="105" t="s">
        <v>189</v>
      </c>
    </row>
    <row r="50" spans="1:14" ht="20.100000000000001" customHeight="1">
      <c r="A50" s="258" t="s">
        <v>105</v>
      </c>
      <c r="B50" s="92" t="s">
        <v>106</v>
      </c>
      <c r="C50" s="140">
        <v>1227.9186870000001</v>
      </c>
      <c r="D50" s="140">
        <v>0</v>
      </c>
      <c r="E50" s="140">
        <v>514.87566700000013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84">
        <v>0</v>
      </c>
      <c r="L50" s="185">
        <v>0</v>
      </c>
      <c r="M50" s="186">
        <v>0</v>
      </c>
      <c r="N50" s="186">
        <v>0</v>
      </c>
    </row>
    <row r="51" spans="1:14" ht="20.100000000000001" customHeight="1">
      <c r="A51" s="258"/>
      <c r="B51" s="92" t="s">
        <v>107</v>
      </c>
      <c r="C51" s="140">
        <v>11</v>
      </c>
      <c r="D51" s="140">
        <v>0</v>
      </c>
      <c r="E51" s="140">
        <v>7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84">
        <v>0</v>
      </c>
      <c r="L51" s="185">
        <v>0</v>
      </c>
      <c r="M51" s="186">
        <v>0</v>
      </c>
      <c r="N51" s="186">
        <v>0</v>
      </c>
    </row>
    <row r="52" spans="1:14" ht="20.100000000000001" customHeight="1">
      <c r="A52" s="258" t="s">
        <v>108</v>
      </c>
      <c r="B52" s="92" t="s">
        <v>106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</row>
    <row r="53" spans="1:14" ht="20.100000000000001" customHeight="1">
      <c r="A53" s="258"/>
      <c r="B53" s="92" t="s">
        <v>107</v>
      </c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</row>
    <row r="56" spans="1:14" s="56" customFormat="1" ht="20.100000000000001" customHeight="1">
      <c r="A56" s="257" t="s">
        <v>117</v>
      </c>
      <c r="B56" s="257"/>
      <c r="C56" s="257"/>
      <c r="D56" s="257"/>
      <c r="E56" s="257"/>
      <c r="F56" s="257"/>
      <c r="G56" s="257"/>
      <c r="H56" s="257"/>
      <c r="I56" s="257"/>
      <c r="J56" s="257"/>
      <c r="K56" s="257"/>
    </row>
    <row r="57" spans="1:14" ht="20.100000000000001" customHeight="1">
      <c r="A57" s="92" t="s">
        <v>109</v>
      </c>
      <c r="B57" s="92" t="s">
        <v>110</v>
      </c>
      <c r="C57" s="92" t="s">
        <v>111</v>
      </c>
      <c r="D57" s="92" t="s">
        <v>52</v>
      </c>
      <c r="E57" s="92" t="s">
        <v>53</v>
      </c>
      <c r="F57" s="92" t="s">
        <v>54</v>
      </c>
      <c r="G57" s="92" t="s">
        <v>55</v>
      </c>
      <c r="H57" s="92" t="s">
        <v>56</v>
      </c>
      <c r="I57" s="92" t="s">
        <v>57</v>
      </c>
      <c r="J57" s="92" t="s">
        <v>58</v>
      </c>
      <c r="K57" s="100" t="s">
        <v>59</v>
      </c>
      <c r="L57" s="100" t="s">
        <v>60</v>
      </c>
      <c r="M57" s="100" t="s">
        <v>61</v>
      </c>
    </row>
    <row r="58" spans="1:14" ht="20.100000000000001" customHeight="1">
      <c r="A58" s="92" t="s">
        <v>102</v>
      </c>
      <c r="B58" s="140">
        <v>438</v>
      </c>
      <c r="C58" s="140">
        <v>822</v>
      </c>
      <c r="D58" s="140">
        <v>984</v>
      </c>
      <c r="E58" s="140"/>
      <c r="F58" s="140"/>
      <c r="G58" s="140"/>
      <c r="H58" s="140"/>
      <c r="I58" s="135"/>
      <c r="J58" s="135"/>
      <c r="K58" s="135"/>
      <c r="L58" s="135"/>
      <c r="M58" s="135"/>
    </row>
    <row r="62" spans="1:14" s="56" customFormat="1" ht="20.100000000000001" customHeight="1">
      <c r="A62" s="254" t="s">
        <v>118</v>
      </c>
      <c r="B62" s="254"/>
      <c r="C62" s="254"/>
      <c r="D62" s="254"/>
      <c r="E62" s="179" t="s">
        <v>113</v>
      </c>
    </row>
    <row r="63" spans="1:14" ht="20.100000000000001" customHeight="1">
      <c r="A63" s="253" t="s">
        <v>36</v>
      </c>
      <c r="B63" s="136" t="s">
        <v>37</v>
      </c>
      <c r="C63" s="136" t="s">
        <v>38</v>
      </c>
      <c r="D63" s="136" t="s">
        <v>39</v>
      </c>
      <c r="E63" s="136" t="s">
        <v>40</v>
      </c>
    </row>
    <row r="64" spans="1:14" ht="20.100000000000001" customHeight="1">
      <c r="A64" s="253"/>
      <c r="B64" s="136" t="s">
        <v>49</v>
      </c>
      <c r="C64" s="137">
        <v>2160</v>
      </c>
      <c r="D64" s="135">
        <v>327</v>
      </c>
      <c r="E64" s="138">
        <f t="shared" ref="E64:E73" si="1">D64/C64</f>
        <v>0.15138888888888888</v>
      </c>
    </row>
    <row r="65" spans="1:7" ht="20.100000000000001" customHeight="1">
      <c r="A65" s="253"/>
      <c r="B65" s="136" t="s">
        <v>50</v>
      </c>
      <c r="C65" s="137">
        <v>5561</v>
      </c>
      <c r="D65" s="135">
        <v>1493</v>
      </c>
      <c r="E65" s="138">
        <f t="shared" si="1"/>
        <v>0.26847689264520769</v>
      </c>
    </row>
    <row r="66" spans="1:7" ht="20.100000000000001" customHeight="1">
      <c r="A66" s="253"/>
      <c r="B66" s="136" t="s">
        <v>5</v>
      </c>
      <c r="C66" s="137">
        <v>4658</v>
      </c>
      <c r="D66" s="135">
        <v>467</v>
      </c>
      <c r="E66" s="138">
        <f t="shared" si="1"/>
        <v>0.10025762129669386</v>
      </c>
    </row>
    <row r="67" spans="1:7" ht="20.100000000000001" customHeight="1">
      <c r="A67" s="253"/>
      <c r="B67" s="136" t="s">
        <v>41</v>
      </c>
      <c r="C67" s="137">
        <v>565</v>
      </c>
      <c r="D67" s="135">
        <v>185</v>
      </c>
      <c r="E67" s="138">
        <f t="shared" si="1"/>
        <v>0.32743362831858408</v>
      </c>
    </row>
    <row r="68" spans="1:7" ht="20.100000000000001" customHeight="1">
      <c r="A68" s="253" t="s">
        <v>42</v>
      </c>
      <c r="B68" s="136" t="s">
        <v>43</v>
      </c>
      <c r="C68" s="137">
        <v>4900</v>
      </c>
      <c r="D68" s="135">
        <v>1895</v>
      </c>
      <c r="E68" s="138">
        <f t="shared" si="1"/>
        <v>0.38673469387755099</v>
      </c>
      <c r="G68" s="52"/>
    </row>
    <row r="69" spans="1:7" ht="20.100000000000001" customHeight="1">
      <c r="A69" s="253"/>
      <c r="B69" s="136" t="s">
        <v>44</v>
      </c>
      <c r="C69" s="137">
        <v>8044</v>
      </c>
      <c r="D69" s="135">
        <v>577</v>
      </c>
      <c r="E69" s="138">
        <f t="shared" si="1"/>
        <v>7.1730482347090993E-2</v>
      </c>
    </row>
    <row r="70" spans="1:7" ht="20.100000000000001" customHeight="1">
      <c r="A70" s="253" t="s">
        <v>45</v>
      </c>
      <c r="B70" s="253"/>
      <c r="C70" s="193">
        <f>SUM(C68:C69)</f>
        <v>12944</v>
      </c>
      <c r="D70" s="193">
        <f>SUM(D68:D69)</f>
        <v>2472</v>
      </c>
      <c r="E70" s="138">
        <f t="shared" si="1"/>
        <v>0.19097651421508036</v>
      </c>
      <c r="G70" s="52"/>
    </row>
    <row r="71" spans="1:7" ht="20.100000000000001" customHeight="1">
      <c r="A71" s="253" t="s">
        <v>46</v>
      </c>
      <c r="B71" s="253"/>
      <c r="C71" s="139">
        <v>329</v>
      </c>
      <c r="D71" s="135">
        <v>329</v>
      </c>
      <c r="E71" s="138">
        <f t="shared" si="1"/>
        <v>1</v>
      </c>
    </row>
    <row r="72" spans="1:7" ht="20.100000000000001" customHeight="1">
      <c r="A72" s="253" t="s">
        <v>47</v>
      </c>
      <c r="B72" s="253"/>
      <c r="C72" s="139">
        <v>0</v>
      </c>
      <c r="D72" s="135">
        <v>660</v>
      </c>
      <c r="E72" s="138" t="s">
        <v>194</v>
      </c>
    </row>
    <row r="73" spans="1:7" ht="20.100000000000001" customHeight="1">
      <c r="A73" s="253" t="s">
        <v>48</v>
      </c>
      <c r="B73" s="253"/>
      <c r="C73" s="193">
        <f>SUM(C64:C67)+C71</f>
        <v>13273</v>
      </c>
      <c r="D73" s="193">
        <f>SUM(D64:D67)+D71+D72</f>
        <v>3461</v>
      </c>
      <c r="E73" s="138">
        <f t="shared" si="1"/>
        <v>0.26075491599487682</v>
      </c>
    </row>
    <row r="75" spans="1:7" ht="20.100000000000001" customHeight="1">
      <c r="C75" s="182"/>
      <c r="D75" s="182"/>
    </row>
    <row r="77" spans="1:7" ht="20.100000000000001" customHeight="1">
      <c r="A77" s="254" t="s">
        <v>118</v>
      </c>
      <c r="B77" s="254"/>
      <c r="C77" s="254"/>
      <c r="D77" s="254"/>
      <c r="E77" s="179" t="s">
        <v>113</v>
      </c>
    </row>
    <row r="78" spans="1:7" ht="20.100000000000001" customHeight="1">
      <c r="A78" s="253" t="s">
        <v>36</v>
      </c>
      <c r="B78" s="195" t="s">
        <v>37</v>
      </c>
      <c r="C78" s="195" t="s">
        <v>38</v>
      </c>
      <c r="D78" s="195" t="s">
        <v>39</v>
      </c>
      <c r="E78" s="195" t="s">
        <v>40</v>
      </c>
    </row>
    <row r="79" spans="1:7" ht="20.100000000000001" customHeight="1">
      <c r="A79" s="253"/>
      <c r="B79" s="195" t="s">
        <v>49</v>
      </c>
      <c r="C79" s="137">
        <f>C25+C64</f>
        <v>11312</v>
      </c>
      <c r="D79" s="137">
        <f>D25+D64</f>
        <v>1867</v>
      </c>
      <c r="E79" s="138">
        <f>D79/C79</f>
        <v>0.16504596888260253</v>
      </c>
    </row>
    <row r="80" spans="1:7" ht="20.100000000000001" customHeight="1">
      <c r="A80" s="253"/>
      <c r="B80" s="195" t="s">
        <v>50</v>
      </c>
      <c r="C80" s="137">
        <f t="shared" ref="C80:D88" si="2">C26+C65</f>
        <v>32829</v>
      </c>
      <c r="D80" s="137">
        <f t="shared" si="2"/>
        <v>5465</v>
      </c>
      <c r="E80" s="138">
        <f t="shared" ref="E80:E88" si="3">D80/C80</f>
        <v>0.16646867099211063</v>
      </c>
    </row>
    <row r="81" spans="1:5" ht="20.100000000000001" customHeight="1">
      <c r="A81" s="253"/>
      <c r="B81" s="195" t="s">
        <v>5</v>
      </c>
      <c r="C81" s="137">
        <f t="shared" si="2"/>
        <v>8835</v>
      </c>
      <c r="D81" s="137">
        <f t="shared" si="2"/>
        <v>2106</v>
      </c>
      <c r="E81" s="138">
        <f t="shared" si="3"/>
        <v>0.23837011884550086</v>
      </c>
    </row>
    <row r="82" spans="1:5" ht="20.100000000000001" customHeight="1">
      <c r="A82" s="253"/>
      <c r="B82" s="195" t="s">
        <v>41</v>
      </c>
      <c r="C82" s="137">
        <f t="shared" si="2"/>
        <v>10994</v>
      </c>
      <c r="D82" s="137">
        <f t="shared" si="2"/>
        <v>2118</v>
      </c>
      <c r="E82" s="138">
        <f t="shared" si="3"/>
        <v>0.19265053665635801</v>
      </c>
    </row>
    <row r="83" spans="1:5" ht="20.100000000000001" customHeight="1">
      <c r="A83" s="253" t="s">
        <v>42</v>
      </c>
      <c r="B83" s="195" t="s">
        <v>43</v>
      </c>
      <c r="C83" s="137">
        <f t="shared" si="2"/>
        <v>20071</v>
      </c>
      <c r="D83" s="137">
        <f t="shared" si="2"/>
        <v>10258</v>
      </c>
      <c r="E83" s="138">
        <f t="shared" si="3"/>
        <v>0.51108564595685313</v>
      </c>
    </row>
    <row r="84" spans="1:5" ht="20.100000000000001" customHeight="1">
      <c r="A84" s="253"/>
      <c r="B84" s="195" t="s">
        <v>44</v>
      </c>
      <c r="C84" s="137">
        <f t="shared" si="2"/>
        <v>43899</v>
      </c>
      <c r="D84" s="137">
        <f t="shared" si="2"/>
        <v>1298</v>
      </c>
      <c r="E84" s="138">
        <f t="shared" si="3"/>
        <v>2.9567871705505819E-2</v>
      </c>
    </row>
    <row r="85" spans="1:5" ht="20.100000000000001" customHeight="1">
      <c r="A85" s="253" t="s">
        <v>45</v>
      </c>
      <c r="B85" s="253"/>
      <c r="C85" s="137">
        <f t="shared" si="2"/>
        <v>63970</v>
      </c>
      <c r="D85" s="137">
        <f t="shared" si="2"/>
        <v>11556</v>
      </c>
      <c r="E85" s="138">
        <f t="shared" si="3"/>
        <v>0.18064717836485852</v>
      </c>
    </row>
    <row r="86" spans="1:5" ht="20.100000000000001" customHeight="1">
      <c r="A86" s="253" t="s">
        <v>46</v>
      </c>
      <c r="B86" s="253"/>
      <c r="C86" s="137">
        <f t="shared" si="2"/>
        <v>329</v>
      </c>
      <c r="D86" s="137">
        <f t="shared" si="2"/>
        <v>575</v>
      </c>
      <c r="E86" s="138">
        <f t="shared" si="3"/>
        <v>1.7477203647416413</v>
      </c>
    </row>
    <row r="87" spans="1:5" ht="20.100000000000001" customHeight="1">
      <c r="A87" s="253" t="s">
        <v>47</v>
      </c>
      <c r="B87" s="253"/>
      <c r="C87" s="137">
        <f t="shared" si="2"/>
        <v>0</v>
      </c>
      <c r="D87" s="137">
        <f t="shared" si="2"/>
        <v>1298</v>
      </c>
      <c r="E87" s="138" t="e">
        <f t="shared" si="3"/>
        <v>#DIV/0!</v>
      </c>
    </row>
    <row r="88" spans="1:5" ht="20.100000000000001" customHeight="1">
      <c r="A88" s="253" t="s">
        <v>48</v>
      </c>
      <c r="B88" s="253"/>
      <c r="C88" s="137">
        <f t="shared" si="2"/>
        <v>64299</v>
      </c>
      <c r="D88" s="137">
        <f t="shared" si="2"/>
        <v>13429</v>
      </c>
      <c r="E88" s="138">
        <f t="shared" si="3"/>
        <v>0.20885239272772516</v>
      </c>
    </row>
  </sheetData>
  <mergeCells count="47">
    <mergeCell ref="M10:N10"/>
    <mergeCell ref="M48:N48"/>
    <mergeCell ref="A47:N47"/>
    <mergeCell ref="A23:E23"/>
    <mergeCell ref="A1:E1"/>
    <mergeCell ref="A5:E5"/>
    <mergeCell ref="A18:K18"/>
    <mergeCell ref="C10:D10"/>
    <mergeCell ref="A10:B11"/>
    <mergeCell ref="K10:L10"/>
    <mergeCell ref="A9:L9"/>
    <mergeCell ref="A12:A13"/>
    <mergeCell ref="A14:A15"/>
    <mergeCell ref="E10:F10"/>
    <mergeCell ref="G10:H10"/>
    <mergeCell ref="I10:J10"/>
    <mergeCell ref="A38:E38"/>
    <mergeCell ref="A42:E42"/>
    <mergeCell ref="A24:A28"/>
    <mergeCell ref="A29:A30"/>
    <mergeCell ref="A31:B31"/>
    <mergeCell ref="A34:B34"/>
    <mergeCell ref="A33:B33"/>
    <mergeCell ref="A32:B32"/>
    <mergeCell ref="I48:J48"/>
    <mergeCell ref="K48:L48"/>
    <mergeCell ref="G48:H48"/>
    <mergeCell ref="A56:K56"/>
    <mergeCell ref="A50:A51"/>
    <mergeCell ref="A52:A53"/>
    <mergeCell ref="A48:B49"/>
    <mergeCell ref="C48:D48"/>
    <mergeCell ref="E48:F48"/>
    <mergeCell ref="A72:B72"/>
    <mergeCell ref="A73:B73"/>
    <mergeCell ref="A62:D62"/>
    <mergeCell ref="A63:A67"/>
    <mergeCell ref="A68:A69"/>
    <mergeCell ref="A70:B70"/>
    <mergeCell ref="A71:B71"/>
    <mergeCell ref="A87:B87"/>
    <mergeCell ref="A88:B88"/>
    <mergeCell ref="A77:D77"/>
    <mergeCell ref="A78:A82"/>
    <mergeCell ref="A83:A84"/>
    <mergeCell ref="A85:B85"/>
    <mergeCell ref="A86:B86"/>
  </mergeCells>
  <phoneticPr fontId="13" type="noConversion"/>
  <pageMargins left="0.75" right="0.75" top="1" bottom="1" header="0.5" footer="0.5"/>
  <pageSetup paperSize="9" orientation="portrait" r:id="rId1"/>
  <headerFooter alignWithMargins="0"/>
  <ignoredErrors>
    <ignoredError sqref="D31 C31:C34 D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A28" workbookViewId="0">
      <selection activeCell="G51" sqref="G51"/>
    </sheetView>
  </sheetViews>
  <sheetFormatPr defaultColWidth="9" defaultRowHeight="14.25"/>
  <cols>
    <col min="1" max="1" width="11.375" style="64" customWidth="1"/>
    <col min="2" max="2" width="15.25" style="64" customWidth="1"/>
    <col min="3" max="3" width="13.75" style="64" customWidth="1"/>
    <col min="4" max="4" width="15" style="64" customWidth="1"/>
    <col min="5" max="5" width="14.375" style="64" customWidth="1"/>
    <col min="6" max="6" width="15" style="64" customWidth="1"/>
    <col min="7" max="9" width="11.125" style="64" customWidth="1"/>
    <col min="10" max="10" width="11.625" style="64" customWidth="1"/>
    <col min="11" max="11" width="7.875" style="64" customWidth="1"/>
    <col min="12" max="12" width="9.375" style="64" customWidth="1"/>
    <col min="13" max="13" width="11.5" style="64" bestFit="1" customWidth="1"/>
    <col min="14" max="16384" width="9" style="64"/>
  </cols>
  <sheetData>
    <row r="1" spans="1:15" ht="25.5" customHeight="1">
      <c r="A1" s="282" t="s">
        <v>125</v>
      </c>
      <c r="B1" s="283"/>
      <c r="C1" s="283"/>
      <c r="D1" s="283"/>
      <c r="E1" s="283"/>
      <c r="F1" s="283"/>
      <c r="G1" s="61"/>
      <c r="H1" s="61"/>
      <c r="I1" s="62"/>
      <c r="J1" s="63"/>
    </row>
    <row r="2" spans="1:15" ht="24.95" customHeight="1">
      <c r="A2" s="109" t="s">
        <v>72</v>
      </c>
      <c r="B2" s="109" t="s">
        <v>119</v>
      </c>
      <c r="C2" s="109" t="s">
        <v>120</v>
      </c>
      <c r="D2" s="109" t="s">
        <v>121</v>
      </c>
      <c r="E2" s="109" t="s">
        <v>122</v>
      </c>
      <c r="F2" s="110" t="s">
        <v>123</v>
      </c>
      <c r="G2" s="111" t="s">
        <v>185</v>
      </c>
      <c r="H2" s="65"/>
      <c r="I2" s="65"/>
    </row>
    <row r="3" spans="1:15">
      <c r="A3" s="189" t="s">
        <v>197</v>
      </c>
      <c r="B3" s="112">
        <v>792</v>
      </c>
      <c r="C3" s="112">
        <v>1297</v>
      </c>
      <c r="D3" s="112">
        <v>1037</v>
      </c>
      <c r="E3" s="112">
        <v>684</v>
      </c>
      <c r="F3" s="113">
        <v>2151</v>
      </c>
      <c r="G3" s="114">
        <f>SUM(B3:F3)</f>
        <v>5961</v>
      </c>
      <c r="H3" s="65"/>
      <c r="I3" s="194"/>
      <c r="J3" s="194"/>
      <c r="K3" s="65"/>
      <c r="L3" s="65"/>
    </row>
    <row r="4" spans="1:15" ht="22.5" customHeight="1">
      <c r="A4" s="284" t="s">
        <v>126</v>
      </c>
      <c r="B4" s="285"/>
      <c r="C4" s="285"/>
      <c r="D4" s="285"/>
      <c r="E4" s="285"/>
      <c r="F4" s="285"/>
    </row>
    <row r="5" spans="1:15" ht="23.25" customHeight="1">
      <c r="A5" s="286" t="s">
        <v>127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66"/>
      <c r="N5" s="66"/>
      <c r="O5" s="66"/>
    </row>
    <row r="6" spans="1:15" ht="23.25" customHeight="1">
      <c r="A6" s="280" t="s">
        <v>0</v>
      </c>
      <c r="B6" s="280"/>
      <c r="C6" s="280" t="s">
        <v>1</v>
      </c>
      <c r="D6" s="280"/>
      <c r="E6" s="280" t="s">
        <v>2</v>
      </c>
      <c r="F6" s="280"/>
      <c r="G6" s="280"/>
      <c r="H6" s="280"/>
      <c r="I6" s="280"/>
      <c r="J6" s="280"/>
      <c r="K6" s="280"/>
      <c r="L6" s="280"/>
    </row>
    <row r="7" spans="1:15" ht="27" customHeight="1">
      <c r="A7" s="280"/>
      <c r="B7" s="280"/>
      <c r="C7" s="281" t="s">
        <v>3</v>
      </c>
      <c r="D7" s="281" t="s">
        <v>4</v>
      </c>
      <c r="E7" s="281" t="s">
        <v>124</v>
      </c>
      <c r="F7" s="281"/>
      <c r="G7" s="281"/>
      <c r="H7" s="281"/>
      <c r="I7" s="281"/>
      <c r="J7" s="281" t="s">
        <v>5</v>
      </c>
      <c r="K7" s="281" t="s">
        <v>6</v>
      </c>
      <c r="L7" s="281" t="s">
        <v>128</v>
      </c>
    </row>
    <row r="8" spans="1:15" ht="24.75" customHeight="1">
      <c r="A8" s="280"/>
      <c r="B8" s="280"/>
      <c r="C8" s="281"/>
      <c r="D8" s="281"/>
      <c r="E8" s="111" t="s">
        <v>119</v>
      </c>
      <c r="F8" s="111" t="s">
        <v>120</v>
      </c>
      <c r="G8" s="111" t="s">
        <v>121</v>
      </c>
      <c r="H8" s="111" t="s">
        <v>122</v>
      </c>
      <c r="I8" s="111" t="s">
        <v>123</v>
      </c>
      <c r="J8" s="281"/>
      <c r="K8" s="281"/>
      <c r="L8" s="281"/>
    </row>
    <row r="9" spans="1:15" ht="18" customHeight="1">
      <c r="A9" s="272" t="s">
        <v>7</v>
      </c>
      <c r="B9" s="115" t="s">
        <v>8</v>
      </c>
      <c r="C9" s="116">
        <f>L9</f>
        <v>21245.479299999999</v>
      </c>
      <c r="D9" s="117">
        <f>C9/C18</f>
        <v>0.18549377887422486</v>
      </c>
      <c r="E9" s="116">
        <v>198</v>
      </c>
      <c r="F9" s="116">
        <v>134.93199999999999</v>
      </c>
      <c r="G9" s="116">
        <v>147.80000000000001</v>
      </c>
      <c r="H9" s="116">
        <v>147</v>
      </c>
      <c r="I9" s="116">
        <v>416</v>
      </c>
      <c r="J9" s="116">
        <v>12036.747300000001</v>
      </c>
      <c r="K9" s="116">
        <v>8165</v>
      </c>
      <c r="L9" s="118">
        <f>SUM(E9:K9)</f>
        <v>21245.479299999999</v>
      </c>
      <c r="M9" s="71"/>
    </row>
    <row r="10" spans="1:15" ht="18" customHeight="1">
      <c r="A10" s="272"/>
      <c r="B10" s="115" t="s">
        <v>9</v>
      </c>
      <c r="C10" s="116">
        <f t="shared" ref="C10:C17" si="0">L10</f>
        <v>7759.8691479999998</v>
      </c>
      <c r="D10" s="117">
        <f>C10/C18</f>
        <v>6.7751234580621184E-2</v>
      </c>
      <c r="E10" s="116">
        <v>0</v>
      </c>
      <c r="F10" s="116">
        <v>2.2999999999999998</v>
      </c>
      <c r="G10" s="116">
        <v>131.19999999999999</v>
      </c>
      <c r="H10" s="116">
        <v>36</v>
      </c>
      <c r="I10" s="116">
        <v>164.369148</v>
      </c>
      <c r="J10" s="116">
        <v>3614</v>
      </c>
      <c r="K10" s="116">
        <v>3812</v>
      </c>
      <c r="L10" s="118">
        <f t="shared" ref="L10:L17" si="1">SUM(E10:K10)</f>
        <v>7759.8691479999998</v>
      </c>
    </row>
    <row r="11" spans="1:15" ht="18" customHeight="1">
      <c r="A11" s="272"/>
      <c r="B11" s="115" t="s">
        <v>10</v>
      </c>
      <c r="C11" s="116">
        <f t="shared" si="0"/>
        <v>3963.5965000000001</v>
      </c>
      <c r="D11" s="117">
        <f>C11/C18</f>
        <v>3.4606067593761072E-2</v>
      </c>
      <c r="E11" s="116">
        <v>32.17</v>
      </c>
      <c r="F11" s="116">
        <v>155.74200000000002</v>
      </c>
      <c r="G11" s="116">
        <v>156</v>
      </c>
      <c r="H11" s="116">
        <v>105</v>
      </c>
      <c r="I11" s="116">
        <v>131.68450000000001</v>
      </c>
      <c r="J11" s="116">
        <v>1785</v>
      </c>
      <c r="K11" s="116">
        <v>1598</v>
      </c>
      <c r="L11" s="118">
        <f t="shared" si="1"/>
        <v>3963.5965000000001</v>
      </c>
    </row>
    <row r="12" spans="1:15" ht="18" customHeight="1">
      <c r="A12" s="272"/>
      <c r="B12" s="115" t="s">
        <v>11</v>
      </c>
      <c r="C12" s="116">
        <f t="shared" si="0"/>
        <v>8878.2010000000009</v>
      </c>
      <c r="D12" s="117">
        <f>C12/C18</f>
        <v>7.7515363614080582E-2</v>
      </c>
      <c r="E12" s="116">
        <v>186</v>
      </c>
      <c r="F12" s="116">
        <v>183.73099999999999</v>
      </c>
      <c r="G12" s="116">
        <v>164</v>
      </c>
      <c r="H12" s="116">
        <v>128</v>
      </c>
      <c r="I12" s="116">
        <v>103.47</v>
      </c>
      <c r="J12" s="116">
        <v>4268</v>
      </c>
      <c r="K12" s="116">
        <v>3845</v>
      </c>
      <c r="L12" s="118">
        <f t="shared" si="1"/>
        <v>8878.2010000000009</v>
      </c>
    </row>
    <row r="13" spans="1:15" ht="18" customHeight="1">
      <c r="A13" s="272" t="s">
        <v>12</v>
      </c>
      <c r="B13" s="272"/>
      <c r="C13" s="116">
        <f t="shared" si="0"/>
        <v>3136.704925</v>
      </c>
      <c r="D13" s="117">
        <f>C13/C18</f>
        <v>2.7386496747646549E-2</v>
      </c>
      <c r="E13" s="116">
        <v>12.936999999999999</v>
      </c>
      <c r="F13" s="116">
        <v>28.702925</v>
      </c>
      <c r="G13" s="116">
        <v>128</v>
      </c>
      <c r="H13" s="116">
        <v>21</v>
      </c>
      <c r="I13" s="116">
        <v>7.0650000000000004</v>
      </c>
      <c r="J13" s="116">
        <v>2198</v>
      </c>
      <c r="K13" s="116">
        <v>741</v>
      </c>
      <c r="L13" s="118">
        <f t="shared" si="1"/>
        <v>3136.704925</v>
      </c>
    </row>
    <row r="14" spans="1:15" ht="18" customHeight="1">
      <c r="A14" s="272" t="s">
        <v>13</v>
      </c>
      <c r="B14" s="272"/>
      <c r="C14" s="116">
        <f t="shared" si="0"/>
        <v>26624.826000000001</v>
      </c>
      <c r="D14" s="117">
        <f>C14/C18</f>
        <v>0.23246072808574919</v>
      </c>
      <c r="E14" s="116">
        <v>131</v>
      </c>
      <c r="F14" s="116">
        <v>611.82600000000002</v>
      </c>
      <c r="G14" s="116">
        <v>169</v>
      </c>
      <c r="H14" s="116">
        <v>96</v>
      </c>
      <c r="I14" s="116">
        <v>571</v>
      </c>
      <c r="J14" s="116">
        <v>19001</v>
      </c>
      <c r="K14" s="116">
        <v>6045</v>
      </c>
      <c r="L14" s="118">
        <f t="shared" si="1"/>
        <v>26624.826000000001</v>
      </c>
    </row>
    <row r="15" spans="1:15" ht="18" customHeight="1">
      <c r="A15" s="272" t="s">
        <v>129</v>
      </c>
      <c r="B15" s="272"/>
      <c r="C15" s="116">
        <f t="shared" si="0"/>
        <v>19304.05</v>
      </c>
      <c r="D15" s="117">
        <f>C15/C18</f>
        <v>0.16854320542803569</v>
      </c>
      <c r="E15" s="116">
        <v>0</v>
      </c>
      <c r="F15" s="116">
        <v>25.9</v>
      </c>
      <c r="G15" s="116">
        <v>0</v>
      </c>
      <c r="H15" s="116">
        <v>0</v>
      </c>
      <c r="I15" s="116">
        <v>26.150000000000002</v>
      </c>
      <c r="J15" s="116">
        <v>16087</v>
      </c>
      <c r="K15" s="116">
        <v>3165</v>
      </c>
      <c r="L15" s="118">
        <f t="shared" si="1"/>
        <v>19304.05</v>
      </c>
      <c r="M15" s="71"/>
    </row>
    <row r="16" spans="1:15" ht="18" customHeight="1">
      <c r="A16" s="272" t="s">
        <v>14</v>
      </c>
      <c r="B16" s="272"/>
      <c r="C16" s="116">
        <f t="shared" si="0"/>
        <v>7775</v>
      </c>
      <c r="D16" s="117">
        <f>C16/C18</f>
        <v>6.7883341692700633E-2</v>
      </c>
      <c r="E16" s="116">
        <v>0</v>
      </c>
      <c r="F16" s="116">
        <v>0</v>
      </c>
      <c r="G16" s="116">
        <v>0</v>
      </c>
      <c r="H16" s="116">
        <v>0</v>
      </c>
      <c r="I16" s="116">
        <v>0</v>
      </c>
      <c r="J16" s="116">
        <v>5821</v>
      </c>
      <c r="K16" s="116">
        <v>1954</v>
      </c>
      <c r="L16" s="118">
        <f t="shared" si="1"/>
        <v>7775</v>
      </c>
    </row>
    <row r="17" spans="1:15" ht="18" customHeight="1">
      <c r="A17" s="272" t="s">
        <v>11</v>
      </c>
      <c r="B17" s="272"/>
      <c r="C17" s="116">
        <f t="shared" si="0"/>
        <v>15847</v>
      </c>
      <c r="D17" s="117">
        <f>C17/C18</f>
        <v>0.13835978338318031</v>
      </c>
      <c r="E17" s="116">
        <v>232</v>
      </c>
      <c r="F17" s="116">
        <v>154</v>
      </c>
      <c r="G17" s="116">
        <v>141</v>
      </c>
      <c r="H17" s="116">
        <v>151</v>
      </c>
      <c r="I17" s="116">
        <v>731</v>
      </c>
      <c r="J17" s="116">
        <v>8954</v>
      </c>
      <c r="K17" s="116">
        <v>5484</v>
      </c>
      <c r="L17" s="118">
        <f t="shared" si="1"/>
        <v>15847</v>
      </c>
    </row>
    <row r="18" spans="1:15" ht="18" customHeight="1">
      <c r="A18" s="272" t="s">
        <v>32</v>
      </c>
      <c r="B18" s="272"/>
      <c r="C18" s="116">
        <f>SUM(C9:C17)</f>
        <v>114534.72687299999</v>
      </c>
      <c r="D18" s="116">
        <f t="shared" ref="D18:K18" si="2">SUM(D9:D17)</f>
        <v>1</v>
      </c>
      <c r="E18" s="116">
        <f t="shared" si="2"/>
        <v>792.10699999999997</v>
      </c>
      <c r="F18" s="116">
        <f t="shared" si="2"/>
        <v>1297.1339250000001</v>
      </c>
      <c r="G18" s="116">
        <f t="shared" si="2"/>
        <v>1037</v>
      </c>
      <c r="H18" s="116">
        <f t="shared" si="2"/>
        <v>684</v>
      </c>
      <c r="I18" s="116">
        <f t="shared" si="2"/>
        <v>2150.7386480000005</v>
      </c>
      <c r="J18" s="116">
        <f t="shared" si="2"/>
        <v>73764.747300000003</v>
      </c>
      <c r="K18" s="116">
        <f t="shared" si="2"/>
        <v>34809</v>
      </c>
      <c r="L18" s="116">
        <f>SUM(E18:K18)</f>
        <v>114534.72687300001</v>
      </c>
      <c r="M18" s="67"/>
      <c r="N18" s="181"/>
      <c r="O18" s="181"/>
    </row>
    <row r="19" spans="1:15" ht="18" customHeight="1">
      <c r="A19" s="68"/>
      <c r="B19" s="68"/>
      <c r="C19" s="69"/>
      <c r="D19" s="69"/>
      <c r="E19" s="112"/>
      <c r="F19" s="112"/>
      <c r="G19" s="112"/>
      <c r="H19" s="112"/>
      <c r="I19" s="113"/>
      <c r="J19" s="69"/>
      <c r="K19" s="69"/>
      <c r="L19" s="70"/>
      <c r="M19" s="67"/>
      <c r="N19" s="71"/>
      <c r="O19" s="181"/>
    </row>
    <row r="20" spans="1:15" ht="24.75" customHeight="1">
      <c r="A20" s="287" t="s">
        <v>130</v>
      </c>
      <c r="B20" s="288"/>
      <c r="C20" s="288"/>
      <c r="D20" s="288"/>
      <c r="E20" s="288"/>
      <c r="F20" s="288"/>
      <c r="G20" s="288"/>
      <c r="H20" s="288"/>
      <c r="I20" s="288"/>
      <c r="J20" s="171"/>
      <c r="K20" s="172"/>
      <c r="L20" s="175"/>
      <c r="M20" s="67"/>
    </row>
    <row r="21" spans="1:15" ht="22.5" customHeight="1">
      <c r="A21" s="289" t="s">
        <v>15</v>
      </c>
      <c r="B21" s="289"/>
      <c r="C21" s="107" t="s">
        <v>16</v>
      </c>
      <c r="D21" s="107" t="s">
        <v>17</v>
      </c>
      <c r="E21" s="107" t="s">
        <v>18</v>
      </c>
      <c r="F21" s="107" t="s">
        <v>19</v>
      </c>
      <c r="G21" s="107" t="s">
        <v>20</v>
      </c>
      <c r="H21" s="107" t="s">
        <v>21</v>
      </c>
      <c r="I21" s="107" t="s">
        <v>11</v>
      </c>
      <c r="J21" s="71"/>
      <c r="K21" s="72"/>
      <c r="L21" s="71"/>
      <c r="M21" s="67"/>
    </row>
    <row r="22" spans="1:15" s="73" customFormat="1" ht="19.5" customHeight="1">
      <c r="A22" s="272" t="s">
        <v>22</v>
      </c>
      <c r="B22" s="108" t="s">
        <v>23</v>
      </c>
      <c r="C22" s="106">
        <v>17</v>
      </c>
      <c r="D22" s="106">
        <v>37</v>
      </c>
      <c r="E22" s="106">
        <v>9</v>
      </c>
      <c r="F22" s="106">
        <v>0</v>
      </c>
      <c r="G22" s="106">
        <v>0</v>
      </c>
      <c r="H22" s="106">
        <v>64</v>
      </c>
      <c r="I22" s="106">
        <v>0</v>
      </c>
      <c r="J22" s="173"/>
      <c r="K22" s="174"/>
      <c r="L22" s="173"/>
    </row>
    <row r="23" spans="1:15" s="73" customFormat="1" ht="19.5" customHeight="1">
      <c r="A23" s="272"/>
      <c r="B23" s="108" t="s">
        <v>3</v>
      </c>
      <c r="C23" s="106">
        <v>549.32799999999997</v>
      </c>
      <c r="D23" s="106">
        <v>1890.6089999999999</v>
      </c>
      <c r="E23" s="106">
        <v>190.21</v>
      </c>
      <c r="F23" s="106">
        <v>0</v>
      </c>
      <c r="G23" s="106">
        <v>0</v>
      </c>
      <c r="H23" s="106">
        <v>9976.14</v>
      </c>
      <c r="I23" s="106">
        <v>0</v>
      </c>
      <c r="J23" s="173"/>
      <c r="K23" s="174"/>
      <c r="M23" s="74"/>
    </row>
    <row r="24" spans="1:15" s="73" customFormat="1" ht="19.5" customHeight="1">
      <c r="A24" s="272" t="s">
        <v>24</v>
      </c>
      <c r="B24" s="108" t="s">
        <v>23</v>
      </c>
      <c r="C24" s="106">
        <v>0</v>
      </c>
      <c r="D24" s="106">
        <v>2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K24" s="174"/>
    </row>
    <row r="25" spans="1:15" s="73" customFormat="1" ht="19.5" customHeight="1">
      <c r="A25" s="272"/>
      <c r="B25" s="108" t="s">
        <v>3</v>
      </c>
      <c r="C25" s="106">
        <v>0</v>
      </c>
      <c r="D25" s="106">
        <v>113.26899999999999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K25" s="66"/>
    </row>
    <row r="26" spans="1:15">
      <c r="K26" s="72"/>
    </row>
    <row r="27" spans="1:15">
      <c r="K27" s="72"/>
    </row>
    <row r="28" spans="1:15">
      <c r="B28" s="71"/>
      <c r="C28" s="71"/>
      <c r="D28" s="71"/>
      <c r="E28" s="71"/>
      <c r="F28" s="71"/>
      <c r="K28" s="72"/>
    </row>
    <row r="29" spans="1:15" ht="20.25">
      <c r="A29" s="276" t="s">
        <v>140</v>
      </c>
      <c r="B29" s="276"/>
      <c r="C29" s="276"/>
      <c r="D29" s="276"/>
      <c r="E29" s="276"/>
      <c r="F29" s="276"/>
      <c r="K29" s="72"/>
    </row>
    <row r="30" spans="1:15">
      <c r="A30" s="111" t="s">
        <v>141</v>
      </c>
      <c r="B30" s="111" t="s">
        <v>142</v>
      </c>
      <c r="C30" s="111" t="s">
        <v>120</v>
      </c>
      <c r="D30" s="111" t="s">
        <v>121</v>
      </c>
      <c r="E30" s="111" t="s">
        <v>122</v>
      </c>
      <c r="F30" s="111" t="s">
        <v>123</v>
      </c>
      <c r="G30" s="111" t="s">
        <v>184</v>
      </c>
      <c r="K30" s="72"/>
    </row>
    <row r="31" spans="1:15">
      <c r="A31" s="190" t="s">
        <v>198</v>
      </c>
      <c r="B31" s="119">
        <v>0</v>
      </c>
      <c r="C31" s="120">
        <v>2778.75</v>
      </c>
      <c r="D31" s="119">
        <v>3243.39</v>
      </c>
      <c r="E31" s="119">
        <v>1549.65</v>
      </c>
      <c r="F31" s="119">
        <v>1516.73</v>
      </c>
      <c r="G31" s="119">
        <f>SUM(B31:F31)</f>
        <v>9088.5199999999986</v>
      </c>
      <c r="K31" s="72"/>
    </row>
    <row r="32" spans="1:15">
      <c r="A32" s="277" t="s">
        <v>73</v>
      </c>
      <c r="B32" s="278"/>
      <c r="C32" s="278"/>
      <c r="D32" s="278"/>
      <c r="E32" s="278"/>
      <c r="F32" s="278"/>
      <c r="G32" s="130"/>
      <c r="K32" s="72"/>
    </row>
    <row r="33" spans="1:14">
      <c r="K33" s="72"/>
    </row>
    <row r="34" spans="1:14" ht="20.25">
      <c r="A34" s="279" t="s">
        <v>143</v>
      </c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</row>
    <row r="35" spans="1:14">
      <c r="A35" s="280" t="s">
        <v>0</v>
      </c>
      <c r="B35" s="280"/>
      <c r="C35" s="280" t="s">
        <v>1</v>
      </c>
      <c r="D35" s="280"/>
      <c r="E35" s="280" t="s">
        <v>2</v>
      </c>
      <c r="F35" s="280"/>
      <c r="G35" s="280"/>
      <c r="H35" s="280"/>
      <c r="I35" s="280"/>
      <c r="J35" s="280"/>
      <c r="K35" s="280"/>
      <c r="L35" s="280"/>
    </row>
    <row r="36" spans="1:14">
      <c r="A36" s="280"/>
      <c r="B36" s="280"/>
      <c r="C36" s="281" t="s">
        <v>3</v>
      </c>
      <c r="D36" s="281" t="s">
        <v>4</v>
      </c>
      <c r="E36" s="281" t="s">
        <v>124</v>
      </c>
      <c r="F36" s="281"/>
      <c r="G36" s="281"/>
      <c r="H36" s="281"/>
      <c r="I36" s="281"/>
      <c r="J36" s="281" t="s">
        <v>5</v>
      </c>
      <c r="K36" s="281" t="s">
        <v>6</v>
      </c>
      <c r="L36" s="281" t="s">
        <v>144</v>
      </c>
    </row>
    <row r="37" spans="1:14">
      <c r="A37" s="280"/>
      <c r="B37" s="280"/>
      <c r="C37" s="281"/>
      <c r="D37" s="281"/>
      <c r="E37" s="111" t="s">
        <v>119</v>
      </c>
      <c r="F37" s="111" t="s">
        <v>120</v>
      </c>
      <c r="G37" s="111" t="s">
        <v>121</v>
      </c>
      <c r="H37" s="111" t="s">
        <v>122</v>
      </c>
      <c r="I37" s="111" t="s">
        <v>123</v>
      </c>
      <c r="J37" s="281"/>
      <c r="K37" s="281"/>
      <c r="L37" s="281"/>
    </row>
    <row r="38" spans="1:14">
      <c r="A38" s="272" t="s">
        <v>7</v>
      </c>
      <c r="B38" s="115" t="s">
        <v>8</v>
      </c>
      <c r="C38" s="121">
        <f>SUM(E38:K38)</f>
        <v>2551.7673669999995</v>
      </c>
      <c r="D38" s="122">
        <f>C38/C47</f>
        <v>0.1173172436669578</v>
      </c>
      <c r="E38" s="123">
        <v>0</v>
      </c>
      <c r="F38" s="123">
        <v>435.74999899999995</v>
      </c>
      <c r="G38" s="123">
        <v>580.09434299999987</v>
      </c>
      <c r="H38" s="124">
        <v>35.140008999999978</v>
      </c>
      <c r="I38" s="125">
        <v>19.8</v>
      </c>
      <c r="J38" s="126">
        <v>1320.180016</v>
      </c>
      <c r="K38" s="126">
        <v>160.803</v>
      </c>
      <c r="L38" s="121">
        <f>SUM(E38:K38)</f>
        <v>2551.7673669999995</v>
      </c>
    </row>
    <row r="39" spans="1:14">
      <c r="A39" s="272"/>
      <c r="B39" s="115" t="s">
        <v>9</v>
      </c>
      <c r="C39" s="121">
        <f t="shared" ref="C39:C46" si="3">SUM(E39:K39)</f>
        <v>41.927400000000006</v>
      </c>
      <c r="D39" s="122">
        <f>C39/C47</f>
        <v>1.9276079260723644E-3</v>
      </c>
      <c r="E39" s="124">
        <v>0</v>
      </c>
      <c r="F39" s="124">
        <v>0</v>
      </c>
      <c r="G39" s="124">
        <v>6.0960000000000001</v>
      </c>
      <c r="H39" s="124">
        <v>0</v>
      </c>
      <c r="I39" s="125">
        <v>35.831400000000002</v>
      </c>
      <c r="J39" s="126">
        <v>0</v>
      </c>
      <c r="K39" s="126">
        <v>0</v>
      </c>
      <c r="L39" s="121">
        <f t="shared" ref="L39:L46" si="4">SUM(E39:K39)</f>
        <v>41.927400000000006</v>
      </c>
    </row>
    <row r="40" spans="1:14">
      <c r="A40" s="272"/>
      <c r="B40" s="115" t="s">
        <v>10</v>
      </c>
      <c r="C40" s="121">
        <f t="shared" si="3"/>
        <v>800.20929999999998</v>
      </c>
      <c r="D40" s="122">
        <f>C40/C47</f>
        <v>3.6789540710771909E-2</v>
      </c>
      <c r="E40" s="124">
        <v>0</v>
      </c>
      <c r="F40" s="124">
        <v>25.980000000000004</v>
      </c>
      <c r="G40" s="123">
        <v>59.347639999999998</v>
      </c>
      <c r="H40" s="124">
        <v>74.238</v>
      </c>
      <c r="I40" s="125">
        <v>1.67</v>
      </c>
      <c r="J40" s="126">
        <v>461.19200000000001</v>
      </c>
      <c r="K40" s="126">
        <v>177.78166000000002</v>
      </c>
      <c r="L40" s="121">
        <f t="shared" si="4"/>
        <v>800.20929999999998</v>
      </c>
    </row>
    <row r="41" spans="1:14">
      <c r="A41" s="272"/>
      <c r="B41" s="115" t="s">
        <v>11</v>
      </c>
      <c r="C41" s="121">
        <f t="shared" si="3"/>
        <v>4.4610000000000003</v>
      </c>
      <c r="D41" s="122">
        <f>C41/C47</f>
        <v>2.0509401866580844E-4</v>
      </c>
      <c r="E41" s="123">
        <v>0</v>
      </c>
      <c r="F41" s="123">
        <v>0</v>
      </c>
      <c r="G41" s="123">
        <v>0</v>
      </c>
      <c r="H41" s="124">
        <v>0</v>
      </c>
      <c r="I41" s="125">
        <v>2</v>
      </c>
      <c r="J41" s="126">
        <v>0</v>
      </c>
      <c r="K41" s="126">
        <v>2.4609999999999999</v>
      </c>
      <c r="L41" s="121">
        <f t="shared" si="4"/>
        <v>4.4610000000000003</v>
      </c>
    </row>
    <row r="42" spans="1:14">
      <c r="A42" s="272" t="s">
        <v>12</v>
      </c>
      <c r="B42" s="272"/>
      <c r="C42" s="121">
        <f t="shared" si="3"/>
        <v>883.85798</v>
      </c>
      <c r="D42" s="122">
        <f>C42/C47</f>
        <v>4.063528021700151E-2</v>
      </c>
      <c r="E42" s="124">
        <v>0</v>
      </c>
      <c r="F42" s="123">
        <v>16.945</v>
      </c>
      <c r="G42" s="123">
        <v>0</v>
      </c>
      <c r="H42" s="123">
        <v>232.76849999999999</v>
      </c>
      <c r="I42" s="125">
        <v>0</v>
      </c>
      <c r="J42" s="126">
        <v>561.45744000000002</v>
      </c>
      <c r="K42" s="126">
        <v>72.687039999999996</v>
      </c>
      <c r="L42" s="121">
        <f t="shared" si="4"/>
        <v>883.85798</v>
      </c>
    </row>
    <row r="43" spans="1:14">
      <c r="A43" s="272" t="s">
        <v>13</v>
      </c>
      <c r="B43" s="272"/>
      <c r="C43" s="121">
        <f t="shared" si="3"/>
        <v>1292.8923100000002</v>
      </c>
      <c r="D43" s="122">
        <f>C43/C47</f>
        <v>5.944059169693347E-2</v>
      </c>
      <c r="E43" s="124">
        <v>0</v>
      </c>
      <c r="F43" s="123">
        <v>113.3875</v>
      </c>
      <c r="G43" s="123">
        <v>346.47240000000005</v>
      </c>
      <c r="H43" s="124">
        <v>107.19116</v>
      </c>
      <c r="I43" s="126">
        <v>35.824050000000007</v>
      </c>
      <c r="J43" s="126">
        <v>452.76540000000011</v>
      </c>
      <c r="K43" s="126">
        <v>237.25179999999997</v>
      </c>
      <c r="L43" s="121">
        <f t="shared" si="4"/>
        <v>1292.8923100000002</v>
      </c>
    </row>
    <row r="44" spans="1:14">
      <c r="A44" s="272" t="s">
        <v>145</v>
      </c>
      <c r="B44" s="272"/>
      <c r="C44" s="121">
        <f t="shared" si="3"/>
        <v>633.30034649999993</v>
      </c>
      <c r="D44" s="122">
        <f>C44/C47</f>
        <v>2.9115918647418502E-2</v>
      </c>
      <c r="E44" s="123">
        <v>0</v>
      </c>
      <c r="F44" s="123">
        <v>59.41</v>
      </c>
      <c r="G44" s="123">
        <v>114.96405</v>
      </c>
      <c r="H44" s="124">
        <v>67.72</v>
      </c>
      <c r="I44" s="125">
        <v>57.161999999999999</v>
      </c>
      <c r="J44" s="126">
        <v>38.203305000000015</v>
      </c>
      <c r="K44" s="126">
        <v>295.84099149999997</v>
      </c>
      <c r="L44" s="121">
        <f t="shared" si="4"/>
        <v>633.30034649999993</v>
      </c>
    </row>
    <row r="45" spans="1:14">
      <c r="A45" s="272" t="s">
        <v>14</v>
      </c>
      <c r="B45" s="272"/>
      <c r="C45" s="121">
        <f t="shared" si="3"/>
        <v>479.80799999999999</v>
      </c>
      <c r="D45" s="122">
        <f>C45/C47</f>
        <v>2.2059123718449723E-2</v>
      </c>
      <c r="E45" s="123">
        <v>0</v>
      </c>
      <c r="F45" s="123">
        <v>0</v>
      </c>
      <c r="G45" s="123">
        <v>339.9</v>
      </c>
      <c r="H45" s="124">
        <v>0</v>
      </c>
      <c r="I45" s="125">
        <v>16.658000000000001</v>
      </c>
      <c r="J45" s="126">
        <v>34.299999999999997</v>
      </c>
      <c r="K45" s="126">
        <v>88.949999999999989</v>
      </c>
      <c r="L45" s="121">
        <f t="shared" si="4"/>
        <v>479.80799999999999</v>
      </c>
    </row>
    <row r="46" spans="1:14">
      <c r="A46" s="272" t="s">
        <v>11</v>
      </c>
      <c r="B46" s="272"/>
      <c r="C46" s="121">
        <f t="shared" si="3"/>
        <v>15062.776296500004</v>
      </c>
      <c r="D46" s="122">
        <f>C46/C47</f>
        <v>0.69250959939772894</v>
      </c>
      <c r="E46" s="123">
        <v>0</v>
      </c>
      <c r="F46" s="121">
        <v>2127.2773569999999</v>
      </c>
      <c r="G46" s="121">
        <v>1796.5168828000001</v>
      </c>
      <c r="H46" s="124">
        <v>1032.5932310000001</v>
      </c>
      <c r="I46" s="125">
        <v>1347.7845500000001</v>
      </c>
      <c r="J46" s="125">
        <v>6555.6294533000018</v>
      </c>
      <c r="K46" s="125">
        <v>2202.9748224000004</v>
      </c>
      <c r="L46" s="121">
        <f t="shared" si="4"/>
        <v>15062.776296500004</v>
      </c>
      <c r="M46" s="75"/>
    </row>
    <row r="47" spans="1:14">
      <c r="A47" s="272" t="s">
        <v>32</v>
      </c>
      <c r="B47" s="272"/>
      <c r="C47" s="127">
        <f>SUM(C38:C46)</f>
        <v>21751.000000000004</v>
      </c>
      <c r="D47" s="122">
        <f>SUM(D38:D46)</f>
        <v>1</v>
      </c>
      <c r="E47" s="127">
        <f>SUM(E38:E46)</f>
        <v>0</v>
      </c>
      <c r="F47" s="127">
        <f t="shared" ref="F47:I47" si="5">SUM(F38:F46)</f>
        <v>2778.7498559999999</v>
      </c>
      <c r="G47" s="127">
        <f t="shared" si="5"/>
        <v>3243.3913158</v>
      </c>
      <c r="H47" s="127">
        <f t="shared" si="5"/>
        <v>1549.6509000000001</v>
      </c>
      <c r="I47" s="127">
        <f t="shared" si="5"/>
        <v>1516.73</v>
      </c>
      <c r="J47" s="127">
        <f t="shared" ref="J47:K47" si="6">SUM(J38:J46)</f>
        <v>9423.7276143000017</v>
      </c>
      <c r="K47" s="127">
        <f t="shared" si="6"/>
        <v>3238.7503139000005</v>
      </c>
      <c r="L47" s="127">
        <f>SUM(E47:K47)</f>
        <v>21751.000000000004</v>
      </c>
      <c r="M47" s="75"/>
    </row>
    <row r="48" spans="1:14">
      <c r="C48" s="75"/>
      <c r="I48" s="170"/>
      <c r="J48" s="75"/>
      <c r="M48" s="75"/>
      <c r="N48" s="75"/>
    </row>
    <row r="49" spans="1:12">
      <c r="I49" s="75"/>
      <c r="J49" s="75"/>
      <c r="L49" s="75"/>
    </row>
    <row r="50" spans="1:12" ht="20.25">
      <c r="A50" s="273" t="s">
        <v>146</v>
      </c>
      <c r="B50" s="273"/>
      <c r="C50" s="273"/>
      <c r="D50" s="273"/>
      <c r="E50" s="273"/>
      <c r="F50" s="273"/>
      <c r="G50" s="273"/>
      <c r="H50" s="273"/>
      <c r="I50" s="273"/>
    </row>
    <row r="51" spans="1:12">
      <c r="A51" s="274" t="s">
        <v>15</v>
      </c>
      <c r="B51" s="275"/>
      <c r="C51" s="107" t="s">
        <v>16</v>
      </c>
      <c r="D51" s="107" t="s">
        <v>17</v>
      </c>
      <c r="E51" s="107" t="s">
        <v>18</v>
      </c>
      <c r="F51" s="107" t="s">
        <v>19</v>
      </c>
      <c r="G51" s="107" t="s">
        <v>20</v>
      </c>
      <c r="H51" s="107" t="s">
        <v>21</v>
      </c>
      <c r="I51" s="107" t="s">
        <v>11</v>
      </c>
    </row>
    <row r="52" spans="1:12">
      <c r="A52" s="270" t="s">
        <v>22</v>
      </c>
      <c r="B52" s="108" t="s">
        <v>23</v>
      </c>
      <c r="C52" s="128">
        <v>35</v>
      </c>
      <c r="D52" s="128">
        <v>91</v>
      </c>
      <c r="E52" s="128">
        <v>8</v>
      </c>
      <c r="F52" s="128">
        <v>17</v>
      </c>
      <c r="G52" s="128">
        <v>15</v>
      </c>
      <c r="H52" s="128">
        <v>63</v>
      </c>
      <c r="I52" s="131"/>
    </row>
    <row r="53" spans="1:12" s="75" customFormat="1">
      <c r="A53" s="271"/>
      <c r="B53" s="106" t="s">
        <v>3</v>
      </c>
      <c r="C53" s="129">
        <v>672.37</v>
      </c>
      <c r="D53" s="129">
        <v>2386.35</v>
      </c>
      <c r="E53" s="129">
        <v>650.34</v>
      </c>
      <c r="F53" s="129">
        <v>779.56</v>
      </c>
      <c r="G53" s="129">
        <v>1459.34</v>
      </c>
      <c r="H53" s="129">
        <v>3140.56</v>
      </c>
      <c r="I53" s="132"/>
    </row>
    <row r="54" spans="1:12">
      <c r="A54" s="270" t="s">
        <v>24</v>
      </c>
      <c r="B54" s="108" t="s">
        <v>23</v>
      </c>
      <c r="C54" s="128"/>
      <c r="D54" s="128">
        <v>41</v>
      </c>
      <c r="E54" s="128"/>
      <c r="F54" s="128"/>
      <c r="G54" s="128"/>
      <c r="H54" s="128"/>
      <c r="I54" s="131"/>
    </row>
    <row r="55" spans="1:12">
      <c r="A55" s="271"/>
      <c r="B55" s="108" t="s">
        <v>3</v>
      </c>
      <c r="C55" s="128"/>
      <c r="D55" s="129">
        <v>1097.23</v>
      </c>
      <c r="E55" s="128"/>
      <c r="F55" s="128"/>
      <c r="G55" s="128"/>
      <c r="H55" s="128"/>
      <c r="I55" s="131"/>
    </row>
    <row r="57" spans="1:12">
      <c r="B57" s="71"/>
      <c r="C57" s="71"/>
      <c r="D57" s="71"/>
      <c r="E57" s="71"/>
      <c r="F57" s="71"/>
      <c r="G57" s="71"/>
      <c r="H57" s="71"/>
    </row>
  </sheetData>
  <protectedRanges>
    <protectedRange sqref="I53" name="区域1_1_1"/>
    <protectedRange sqref="C53:H53" name="区域1_1_1_2"/>
  </protectedRanges>
  <mergeCells count="46">
    <mergeCell ref="A16:B16"/>
    <mergeCell ref="A24:A25"/>
    <mergeCell ref="A17:B17"/>
    <mergeCell ref="A20:I20"/>
    <mergeCell ref="A21:B21"/>
    <mergeCell ref="A22:A23"/>
    <mergeCell ref="A18:B18"/>
    <mergeCell ref="A1:F1"/>
    <mergeCell ref="A14:B14"/>
    <mergeCell ref="A15:B15"/>
    <mergeCell ref="E6:L6"/>
    <mergeCell ref="C7:C8"/>
    <mergeCell ref="D7:D8"/>
    <mergeCell ref="E7:I7"/>
    <mergeCell ref="J7:J8"/>
    <mergeCell ref="A9:A12"/>
    <mergeCell ref="A13:B13"/>
    <mergeCell ref="A4:F4"/>
    <mergeCell ref="A5:L5"/>
    <mergeCell ref="A6:B8"/>
    <mergeCell ref="K7:K8"/>
    <mergeCell ref="L7:L8"/>
    <mergeCell ref="C6:D6"/>
    <mergeCell ref="A29:F29"/>
    <mergeCell ref="A32:F32"/>
    <mergeCell ref="A34:L34"/>
    <mergeCell ref="A35:B37"/>
    <mergeCell ref="C35:D35"/>
    <mergeCell ref="E35:L35"/>
    <mergeCell ref="C36:C37"/>
    <mergeCell ref="D36:D37"/>
    <mergeCell ref="E36:I36"/>
    <mergeCell ref="J36:J37"/>
    <mergeCell ref="K36:K37"/>
    <mergeCell ref="L36:L37"/>
    <mergeCell ref="A38:A41"/>
    <mergeCell ref="A42:B42"/>
    <mergeCell ref="A43:B43"/>
    <mergeCell ref="A44:B44"/>
    <mergeCell ref="A45:B45"/>
    <mergeCell ref="A54:A55"/>
    <mergeCell ref="A46:B46"/>
    <mergeCell ref="A47:B47"/>
    <mergeCell ref="A50:I50"/>
    <mergeCell ref="A51:B51"/>
    <mergeCell ref="A52:A53"/>
  </mergeCells>
  <phoneticPr fontId="13" type="noConversion"/>
  <dataValidations disablePrompts="1" count="1">
    <dataValidation type="decimal" allowBlank="1" showInputMessage="1" showErrorMessage="1" error="你输入的金额有误，可能是单位错误，请检查" sqref="C53:I53">
      <formula1>0</formula1>
      <formula2>1000000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1、应收账款盘子规划与回款计划结构</vt:lpstr>
      <vt:lpstr>3、回款计划结构表、保理合同情况汇总表</vt:lpstr>
      <vt:lpstr>4、逾期款、应收账款结构汇总表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wangyun</dc:creator>
  <cp:lastModifiedBy>马志坚</cp:lastModifiedBy>
  <cp:lastPrinted>2011-03-22T10:20:51Z</cp:lastPrinted>
  <dcterms:created xsi:type="dcterms:W3CDTF">2009-12-19T04:21:52Z</dcterms:created>
  <dcterms:modified xsi:type="dcterms:W3CDTF">2014-11-11T02:50:21Z</dcterms:modified>
</cp:coreProperties>
</file>