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555" activeTab="1"/>
  </bookViews>
  <sheets>
    <sheet name="公司整体" sheetId="1" r:id="rId1"/>
    <sheet name="各事业部+各单位" sheetId="2" r:id="rId2"/>
    <sheet name="资产负债表" sheetId="3" r:id="rId3"/>
    <sheet name="利润表" sheetId="4" r:id="rId4"/>
    <sheet name="现金流量表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<sst xmlns="http://schemas.openxmlformats.org/spreadsheetml/2006/main" count="256">
  <si>
    <t>公司整体指标完成（报表口径）</t>
  </si>
  <si>
    <t>序号</t>
  </si>
  <si>
    <t>指标</t>
  </si>
  <si>
    <t>当月实际</t>
  </si>
  <si>
    <t>去年同期</t>
  </si>
  <si>
    <t>同比增幅</t>
  </si>
  <si>
    <t>年度累计</t>
  </si>
  <si>
    <t>去年同期累计</t>
  </si>
  <si>
    <t>利润总额</t>
  </si>
  <si>
    <t>和本月取数一致</t>
  </si>
  <si>
    <t>当月实际/去年同期实际-1</t>
  </si>
  <si>
    <t>和本年取数一致</t>
  </si>
  <si>
    <t>年度累计/去年同期累计-1</t>
  </si>
  <si>
    <t>销售收入</t>
  </si>
  <si>
    <t>经营性净现金流</t>
  </si>
  <si>
    <t>应收账款</t>
  </si>
  <si>
    <t xml:space="preserve">存货 </t>
  </si>
  <si>
    <t>资产总额</t>
  </si>
  <si>
    <t>固定资产</t>
  </si>
  <si>
    <t>净资产（期末数）</t>
  </si>
  <si>
    <t>净资产（期初数）</t>
  </si>
  <si>
    <t>净利润</t>
  </si>
  <si>
    <t>负债率</t>
  </si>
  <si>
    <t>三项费用</t>
  </si>
  <si>
    <t>三项费用率</t>
  </si>
  <si>
    <t>净资产收益率</t>
  </si>
  <si>
    <t>净资产收益率=净利润/（期初净资产+期末净资产）/2</t>
  </si>
  <si>
    <t>输变电月度指标完成</t>
  </si>
  <si>
    <t>净资产</t>
  </si>
  <si>
    <t>变压器产业月度指标完成</t>
  </si>
  <si>
    <t>线缆产业月度指标完成</t>
  </si>
  <si>
    <t xml:space="preserve">东北输变电产业月度指标完成 </t>
  </si>
  <si>
    <t>沈变公司月度指标完成  0202AA000000 合并</t>
  </si>
  <si>
    <t>鲁缆公司月度指标完成 0303AA000000 合并</t>
  </si>
  <si>
    <t>南方输变电产业月度指标完成</t>
  </si>
  <si>
    <t>德缆公司月度指标完成  0304AA000000  合并</t>
  </si>
  <si>
    <t>衡变月度指标完成  0203AA000000  合并</t>
  </si>
  <si>
    <t>新变厂月度指标完成  CC02合并</t>
  </si>
  <si>
    <t>新缆厂月度指标完成 CC03 合并</t>
  </si>
  <si>
    <t>新能源产业月度指标完成</t>
  </si>
  <si>
    <t>新能源公司月度指标完成  040203AA0000 合并</t>
  </si>
  <si>
    <t>新特能源公司月度指标完成  040202AA0000 合并</t>
  </si>
  <si>
    <t>能源产业月度指标完成</t>
  </si>
  <si>
    <t>天池能源公司月度指标完成 CC11 合并</t>
  </si>
  <si>
    <t>能动公司月度指标完成  CC10 合并</t>
  </si>
  <si>
    <t>新材料产业月度指标完成  无</t>
  </si>
  <si>
    <t xml:space="preserve">工程产业月度指标完成  </t>
  </si>
  <si>
    <t>进出口公司月度指标完成  060100000000 单体</t>
  </si>
  <si>
    <t>国际工程公司月度指标完成  CC04 合并</t>
  </si>
  <si>
    <t>资产负债表</t>
  </si>
  <si>
    <t>年</t>
  </si>
  <si>
    <t>单位：元</t>
  </si>
  <si>
    <t>资    产</t>
  </si>
  <si>
    <t>行
次</t>
  </si>
  <si>
    <t>期初</t>
  </si>
  <si>
    <t>期末</t>
  </si>
  <si>
    <t>月    度(当月数)</t>
  </si>
  <si>
    <t>流动资产：</t>
  </si>
  <si>
    <t>货币资金</t>
  </si>
  <si>
    <t>交易性金融资产</t>
  </si>
  <si>
    <t>应收票据</t>
  </si>
  <si>
    <t>预付账款</t>
  </si>
  <si>
    <t>应收利息</t>
  </si>
  <si>
    <t>应收股利</t>
  </si>
  <si>
    <t>其他应收款</t>
  </si>
  <si>
    <t>存货</t>
  </si>
  <si>
    <t xml:space="preserve">   其中:期货套保浮动</t>
  </si>
  <si>
    <t>一年内到期的非流动资产</t>
  </si>
  <si>
    <t>拨付流动资金</t>
  </si>
  <si>
    <t>技改拨款</t>
  </si>
  <si>
    <t>上存资金</t>
  </si>
  <si>
    <t>下级贷款</t>
  </si>
  <si>
    <t>其他流动资产</t>
  </si>
  <si>
    <t>流动资产合计</t>
  </si>
  <si>
    <t>非流动资产：</t>
  </si>
  <si>
    <t>可供出售金融资产</t>
  </si>
  <si>
    <t>持有至到期投资</t>
  </si>
  <si>
    <t>长期应收款</t>
  </si>
  <si>
    <t>长期股权投资</t>
  </si>
  <si>
    <t>投资性房地产</t>
  </si>
  <si>
    <t>在建工程</t>
  </si>
  <si>
    <t>工程物资</t>
  </si>
  <si>
    <t>固定资产清理</t>
  </si>
  <si>
    <t>无形资产</t>
  </si>
  <si>
    <t>开发支出</t>
  </si>
  <si>
    <t>商誉</t>
  </si>
  <si>
    <t>长摊待摊费用</t>
  </si>
  <si>
    <t>递延所得税资产</t>
  </si>
  <si>
    <t>拨付固定资金</t>
  </si>
  <si>
    <t>其他非流动资产</t>
  </si>
  <si>
    <t>非流动资产合计</t>
  </si>
  <si>
    <t>资产总计</t>
  </si>
  <si>
    <t>负债和所有者权益</t>
  </si>
  <si>
    <t>流动负债：</t>
  </si>
  <si>
    <t>短期借款</t>
  </si>
  <si>
    <t>交易性金融负债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</si>
  <si>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</si>
  <si>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</si>
  <si>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</si>
  <si>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</si>
  <si>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</si>
  <si>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</si>
  <si>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</si>
  <si>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</si>
  <si>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一年内到期的非流动负债</t>
  </si>
  <si>
    <t>技改用款</t>
  </si>
  <si>
    <t xml:space="preserve">下级存款  </t>
  </si>
  <si>
    <t xml:space="preserve">上级借款  </t>
  </si>
  <si>
    <t>其他流动负债</t>
  </si>
  <si>
    <t>流动负债合计</t>
  </si>
  <si>
    <t>非流动负债：</t>
  </si>
  <si>
    <t>长期借款</t>
  </si>
  <si>
    <t>应付债券</t>
  </si>
  <si>
    <t>长期应付款</t>
  </si>
  <si>
    <t>专项应付款</t>
  </si>
  <si>
    <t>预计负债</t>
  </si>
  <si>
    <t>递延所得税负债</t>
  </si>
  <si>
    <t>其他非流动负债</t>
  </si>
  <si>
    <t>非流动负债合计</t>
  </si>
  <si>
    <t>负债合计</t>
  </si>
  <si>
    <t>所有者权益</t>
  </si>
  <si>
    <t>股本</t>
  </si>
  <si>
    <t>资本公积</t>
  </si>
  <si>
    <t>减：库存股</t>
  </si>
  <si>
    <t>专项储备</t>
  </si>
  <si>
    <t>盈余公积</t>
  </si>
  <si>
    <t>一般风险准备金</t>
  </si>
  <si>
    <t>未分配利润</t>
  </si>
  <si>
    <t>拨入固定资金</t>
  </si>
  <si>
    <t>拨入流动资金</t>
  </si>
  <si>
    <t>外币报表折算差额</t>
  </si>
  <si>
    <t>归属于母公司股东权益合计</t>
  </si>
  <si>
    <t>少数股东权益</t>
  </si>
  <si>
    <t>股东权益合计</t>
  </si>
  <si>
    <t>负债和股东权益总计</t>
  </si>
  <si>
    <t>利  润  表</t>
  </si>
  <si>
    <t>月</t>
  </si>
  <si>
    <t xml:space="preserve">项　　 目  </t>
  </si>
  <si>
    <t>当月数</t>
  </si>
  <si>
    <t>累计数</t>
  </si>
  <si>
    <t>本年月度(当月数)</t>
  </si>
  <si>
    <t>一、营业收入</t>
  </si>
  <si>
    <t xml:space="preserve">   其中：主营业务收入</t>
  </si>
  <si>
    <t>减：营业成本</t>
  </si>
  <si>
    <t xml:space="preserve">   其中：主营业务成本</t>
  </si>
  <si>
    <t xml:space="preserve">    营业税费及附加</t>
  </si>
  <si>
    <t xml:space="preserve">    销售费用</t>
  </si>
  <si>
    <t xml:space="preserve">    管理费用</t>
  </si>
  <si>
    <t xml:space="preserve">    财务费用（收益以“－”号填列）</t>
  </si>
  <si>
    <t xml:space="preserve">    资产减值损失</t>
  </si>
  <si>
    <t>加：公允价值变动净收益（净损失以“－”号填列）</t>
  </si>
  <si>
    <t xml:space="preserve">    投资净收益（净损失以“－”号填列）</t>
  </si>
  <si>
    <t xml:space="preserve">     其中：对联营企业和合营企业的投资收益</t>
  </si>
  <si>
    <t>二、营业利润（亏损以“－”号填列）</t>
  </si>
  <si>
    <t>加：营业外收入</t>
  </si>
  <si>
    <t>减：营业外支出</t>
  </si>
  <si>
    <t xml:space="preserve">     其中：非流动资产处置净损失</t>
  </si>
  <si>
    <t>三、利润总额（亏损总额以“－”号填列）</t>
  </si>
  <si>
    <t>减：所得税费用</t>
  </si>
  <si>
    <t>四、净利润（净亏损以“－”号填列）</t>
  </si>
  <si>
    <t>归属于母公司所有者的净利润</t>
  </si>
  <si>
    <t>少数股东损益</t>
  </si>
  <si>
    <t>五、每股收益：</t>
  </si>
  <si>
    <t xml:space="preserve">（一）基本每股收益 </t>
  </si>
  <si>
    <t xml:space="preserve">（二）稀释每股收益 </t>
  </si>
  <si>
    <t>六、其他综合收益</t>
  </si>
  <si>
    <t>七、综合收益总额</t>
  </si>
  <si>
    <t>归属于母公司所有者的综合收益总额</t>
  </si>
  <si>
    <t>归属于少数股东的综合收益总额</t>
  </si>
  <si>
    <t>去年月度(当月数)</t>
  </si>
  <si>
    <t>现金流量表</t>
  </si>
  <si>
    <t>项               目</t>
  </si>
  <si>
    <t>一、经营活动产生的现金流量：</t>
  </si>
  <si>
    <t xml:space="preserve">    销售商品、提供劳务收到的现金</t>
  </si>
  <si>
    <t xml:space="preserve">    收到的税费返还</t>
  </si>
  <si>
    <t xml:space="preserve">    收到的其他与经营活动有关的现金</t>
  </si>
  <si>
    <t xml:space="preserve">        其中：罚款所收到的现金</t>
  </si>
  <si>
    <t xml:space="preserve">        其中：政府补助所收到的现金</t>
  </si>
  <si>
    <t xml:space="preserve">        其中：收到本单位向外投标退回所收到的投标保证金</t>
  </si>
  <si>
    <t xml:space="preserve">        其中：收到外单位投标保证金所收到的现金</t>
  </si>
  <si>
    <t xml:space="preserve">        其中：日常业务借支退回所收到的现金</t>
  </si>
  <si>
    <t xml:space="preserve">        其中：银行存款利息所收到到的现金</t>
  </si>
  <si>
    <t xml:space="preserve">        其中：收到的其他与经营活动有关的现金</t>
  </si>
  <si>
    <t xml:space="preserve">             现金流入小计</t>
  </si>
  <si>
    <t xml:space="preserve">    购买商品、接受劳务所支付的现金</t>
  </si>
  <si>
    <t xml:space="preserve">    支付给职工以及为职工支付的现金</t>
  </si>
  <si>
    <t xml:space="preserve">    支付的各项税费</t>
  </si>
  <si>
    <t xml:space="preserve">    支付的其他与经营活动有关的现金</t>
  </si>
  <si>
    <t xml:space="preserve">        其中：本单位向外投标所支付的投标保证金</t>
  </si>
  <si>
    <t xml:space="preserve">        其中：退付外单位投标保证金所支付的现金</t>
  </si>
  <si>
    <t xml:space="preserve">        其中：代理咨询费所支付的现金</t>
  </si>
  <si>
    <t xml:space="preserve">        其中：中标服务费所支付的现金</t>
  </si>
  <si>
    <t xml:space="preserve">        其中：日常业务借支所支付的现金</t>
  </si>
  <si>
    <t xml:space="preserve">        其中：银行相关业务手续费所支付的现金</t>
  </si>
  <si>
    <t xml:space="preserve">        其中：支付的其他与经营活动有关的现金</t>
  </si>
  <si>
    <t xml:space="preserve">             现金流出小计</t>
  </si>
  <si>
    <t>经营活动产生的现金流量净额</t>
  </si>
  <si>
    <t>二、投资活动产生的现金流量：</t>
  </si>
  <si>
    <t xml:space="preserve">    收回投资所收到的现金</t>
  </si>
  <si>
    <t xml:space="preserve">    取得投资收益所收到的现金</t>
  </si>
  <si>
    <t xml:space="preserve">        其中：收到控股子公司收益收到的现金</t>
  </si>
  <si>
    <t xml:space="preserve">        其中：收到非控股子公司收益收到的现金</t>
  </si>
  <si>
    <t xml:space="preserve">    处置固定资产、无形资产和其他长期资产而收回的现金净额</t>
  </si>
  <si>
    <t xml:space="preserve">    处置子公司及其他营业单位收到的现金净额</t>
  </si>
  <si>
    <t xml:space="preserve">        其中：处置控股子公司收到的现金净额</t>
  </si>
  <si>
    <t xml:space="preserve">        其中： 处置非控股子公司收到的现金净额</t>
  </si>
  <si>
    <t xml:space="preserve">    收到的其他与投资活动有关的现金</t>
  </si>
  <si>
    <t xml:space="preserve">    购建固定资产、无形资产和其他长期资产所支付的现金</t>
  </si>
  <si>
    <t xml:space="preserve">    投资所支付的现金</t>
  </si>
  <si>
    <t xml:space="preserve">        其中：对控股子公司投资支付的现金</t>
  </si>
  <si>
    <t xml:space="preserve">        其中：对非控股公司投资支付的现金</t>
  </si>
  <si>
    <t xml:space="preserve">    取得子公司及其他营业单位支付的现金净额</t>
  </si>
  <si>
    <t xml:space="preserve">        其中：取得控股子公司支付的现金净额</t>
  </si>
  <si>
    <t xml:space="preserve">        其中：取得非控股子公司支付的现金净额</t>
  </si>
  <si>
    <t xml:space="preserve">    支付的其他与投资活动有关的现金</t>
  </si>
  <si>
    <t>投资活动产生的现金流量净额</t>
  </si>
  <si>
    <t>三、筹资活动产生的现金流量：</t>
  </si>
  <si>
    <t xml:space="preserve">   吸收投资所收到的现金</t>
  </si>
  <si>
    <t xml:space="preserve">      其中：吸收母公司投资收到的现金</t>
  </si>
  <si>
    <t xml:space="preserve">      其中：吸收少数股东投资收到的现金</t>
  </si>
  <si>
    <t xml:space="preserve">   子公司吸收少数股东权益性投资收到的现金</t>
  </si>
  <si>
    <t xml:space="preserve">   借款所收到的现金</t>
  </si>
  <si>
    <t xml:space="preserve">      其中：向金融机构借款所收到的现金</t>
  </si>
  <si>
    <t xml:space="preserve">      其中：向非金融机构借款所收到的现金</t>
  </si>
  <si>
    <t xml:space="preserve">   发行债券收到的现金</t>
  </si>
  <si>
    <t xml:space="preserve">   收到的其他与筹资活动有关的现金</t>
  </si>
  <si>
    <t xml:space="preserve">   偿还债务所支付的现金</t>
  </si>
  <si>
    <t xml:space="preserve">      其中：向金融机构偿还债务所支付的现金</t>
  </si>
  <si>
    <t xml:space="preserve">      其中：向非金融机构偿还债务所支付的现金</t>
  </si>
  <si>
    <t xml:space="preserve">   分配股利、利润或偿付利息所支付的现金</t>
  </si>
  <si>
    <t xml:space="preserve">      其中：向金融机构偿付利息所支付的现金</t>
  </si>
  <si>
    <t xml:space="preserve">      其中：向母公司分配股利所支付的现金</t>
  </si>
  <si>
    <t xml:space="preserve">      其中：向少数股东分配股利所支付的现金</t>
  </si>
  <si>
    <t xml:space="preserve">      其中：分配股利或偿付利息所支付的现金</t>
  </si>
  <si>
    <t xml:space="preserve">  支付的其他与筹资活动有关的现金</t>
  </si>
  <si>
    <t>筹资活动产生的现金流量净额</t>
  </si>
  <si>
    <t>四、资金上存下划及内部拆借产生的现金流量</t>
  </si>
  <si>
    <t xml:space="preserve">   各单位上存资金存款利息所收到的现金</t>
  </si>
  <si>
    <t xml:space="preserve">   各单位向资金中心借款所收到的现金</t>
  </si>
  <si>
    <t xml:space="preserve">   各单位收到资金中心回拨上存资金所收到的现金</t>
  </si>
  <si>
    <t xml:space="preserve">   资金中心收回各单位贷款所收到的现金</t>
  </si>
  <si>
    <t xml:space="preserve">   资金中心收到各单位贷款利息所收到的现金</t>
  </si>
  <si>
    <t xml:space="preserve">   资金中心收到各单位上存资金所收到的现金</t>
  </si>
  <si>
    <t xml:space="preserve">  向资金中心以外的内部单位拆借所收到的资金</t>
  </si>
  <si>
    <t xml:space="preserve">   资金中心向各单位存款利息所支付的现金</t>
  </si>
  <si>
    <t xml:space="preserve">   资金中心向各单位贷款所支付的现金</t>
  </si>
  <si>
    <t xml:space="preserve">   资金中心拨付各单位下级存款所支付的现金</t>
  </si>
  <si>
    <t xml:space="preserve">   各单位向资金中心偿还借款所支付的现金</t>
  </si>
  <si>
    <t xml:space="preserve">   各单位向资金中心偿付借款利息所支付的现金</t>
  </si>
  <si>
    <t xml:space="preserve">   各单位上存资金所支付的现金</t>
  </si>
  <si>
    <t xml:space="preserve">   向资金中心以外的内部单位拆借所支付的资金</t>
  </si>
  <si>
    <t>资金中心上存下划产生的现金流量净额</t>
  </si>
  <si>
    <t>五、汇率变动对现金的影响</t>
  </si>
  <si>
    <t>六、现金及现金等价物净增加额</t>
  </si>
  <si>
    <t>加：期初现金及现金等价物余额</t>
  </si>
  <si>
    <t>七、期末现金及现金等价物余额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</si>
</sst>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#,##0.00_ "/>
    <numFmt numFmtId="178" formatCode="0.00_ "/>
    <numFmt numFmtId="179" formatCode="0.0%"/>
  </numFmts>
  <fonts count="19">
    <font>
      <sz val="11"/>
      <color indexed="8"/>
      <name val="宋体"/>
      <charset val="134"/>
    </font>
    <font>
      <sz val="24"/>
      <name val="宋体"/>
      <charset val="134"/>
    </font>
    <font>
      <sz val="12"/>
      <name val="宋体"/>
      <charset val="134"/>
    </font>
    <font>
      <sz val="20"/>
      <name val="宋体"/>
      <charset val="134"/>
    </font>
    <font>
      <b/>
      <sz val="12"/>
      <name val="宋体"/>
      <charset val="134"/>
    </font>
    <font>
      <sz val="7.55"/>
      <color indexed="8"/>
      <name val="宋体"/>
      <charset val="134"/>
    </font>
    <font>
      <sz val="7.55"/>
      <name val="宋体"/>
      <charset val="134"/>
    </font>
    <font>
      <b/>
      <sz val="20"/>
      <name val="宋体"/>
      <charset val="134"/>
    </font>
    <font>
      <sz val="12"/>
      <color indexed="10"/>
      <name val="宋体"/>
      <charset val="134"/>
    </font>
    <font>
      <b/>
      <sz val="14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9"/>
      <color indexed="8"/>
      <name val="宋体"/>
      <charset val="134"/>
    </font>
    <font>
      <sz val="20"/>
      <color indexed="8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2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34">
    <xf numFmtId="0" fontId="0" fillId="0" borderId="0" xfId="0" applyAlignment="1"/>
    <xf numFmtId="0" fontId="1" fillId="0" borderId="1" xfId="2" applyFont="1" applyFill="1" applyBorder="1" applyAlignment="1">
      <alignment vertical="center" shrinkToFit="1"/>
    </xf>
    <xf numFmtId="0" fontId="2" fillId="0" borderId="1" xfId="2" applyFont="1" applyFill="1" applyBorder="1" applyAlignment="1">
      <alignment horizontal="left" vertical="center" shrinkToFit="1"/>
    </xf>
    <xf numFmtId="0" fontId="2" fillId="0" borderId="1" xfId="2" applyFont="1" applyFill="1" applyBorder="1" applyAlignment="1">
      <alignment horizontal="center" vertical="center" shrinkToFit="1"/>
    </xf>
    <xf numFmtId="177" fontId="2" fillId="0" borderId="1" xfId="2" applyNumberFormat="1" applyFont="1" applyFill="1" applyBorder="1" applyAlignment="1">
      <alignment vertical="center" shrinkToFit="1"/>
    </xf>
    <xf numFmtId="0" fontId="2" fillId="0" borderId="1" xfId="2" applyFont="1" applyFill="1" applyBorder="1" applyAlignment="1">
      <alignment vertical="center" shrinkToFit="1"/>
    </xf>
    <xf numFmtId="0" fontId="3" fillId="2" borderId="1" xfId="2" applyFont="1" applyFill="1" applyBorder="1" applyAlignment="1">
      <alignment horizontal="center" vertical="center" shrinkToFit="1"/>
    </xf>
    <xf numFmtId="0" fontId="2" fillId="2" borderId="2" xfId="2" applyFont="1" applyFill="1" applyBorder="1" applyAlignment="1">
      <alignment horizontal="center" vertical="center" shrinkToFit="1"/>
    </xf>
    <xf numFmtId="177" fontId="4" fillId="2" borderId="2" xfId="2" applyNumberFormat="1" applyFont="1" applyFill="1" applyBorder="1" applyAlignment="1">
      <alignment vertical="center" shrinkToFit="1"/>
    </xf>
    <xf numFmtId="49" fontId="2" fillId="2" borderId="2" xfId="2" applyNumberFormat="1" applyFont="1" applyFill="1" applyBorder="1" applyAlignment="1">
      <alignment horizontal="center" vertical="center" shrinkToFit="1"/>
    </xf>
    <xf numFmtId="176" fontId="2" fillId="2" borderId="2" xfId="2" applyNumberFormat="1" applyFont="1" applyFill="1" applyBorder="1" applyAlignment="1">
      <alignment horizontal="center" vertical="center" shrinkToFit="1"/>
    </xf>
    <xf numFmtId="0" fontId="2" fillId="2" borderId="3" xfId="4" applyFont="1" applyFill="1" applyBorder="1" applyAlignment="1">
      <alignment horizontal="center" vertical="center" shrinkToFit="1"/>
    </xf>
    <xf numFmtId="0" fontId="2" fillId="2" borderId="4" xfId="4" applyFont="1" applyFill="1" applyBorder="1" applyAlignment="1">
      <alignment horizontal="center" vertical="center" wrapText="1"/>
    </xf>
    <xf numFmtId="177" fontId="2" fillId="2" borderId="3" xfId="3" applyNumberFormat="1" applyFont="1" applyFill="1" applyBorder="1" applyAlignment="1">
      <alignment horizontal="center" vertical="center" shrinkToFit="1"/>
    </xf>
    <xf numFmtId="177" fontId="4" fillId="2" borderId="3" xfId="2" applyNumberFormat="1" applyFont="1" applyFill="1" applyBorder="1" applyAlignment="1">
      <alignment horizontal="center" vertical="center" shrinkToFit="1"/>
    </xf>
    <xf numFmtId="0" fontId="2" fillId="2" borderId="5" xfId="4" applyFont="1" applyFill="1" applyBorder="1" applyAlignment="1">
      <alignment horizontal="center" vertical="center" wrapText="1"/>
    </xf>
    <xf numFmtId="0" fontId="2" fillId="2" borderId="3" xfId="2" applyNumberFormat="1" applyFont="1" applyFill="1" applyBorder="1" applyAlignment="1">
      <alignment horizontal="center" vertical="center" shrinkToFit="1"/>
    </xf>
    <xf numFmtId="0" fontId="2" fillId="2" borderId="3" xfId="4" applyFont="1" applyFill="1" applyBorder="1" applyAlignment="1">
      <alignment vertical="center" shrinkToFit="1"/>
    </xf>
    <xf numFmtId="177" fontId="2" fillId="2" borderId="3" xfId="6" applyNumberFormat="1" applyFont="1" applyFill="1" applyBorder="1" applyAlignment="1">
      <alignment horizontal="right" vertical="center" shrinkToFit="1"/>
    </xf>
    <xf numFmtId="177" fontId="2" fillId="2" borderId="3" xfId="4" applyNumberFormat="1" applyFont="1" applyFill="1" applyBorder="1" applyAlignment="1">
      <alignment vertical="center" shrinkToFit="1"/>
    </xf>
    <xf numFmtId="177" fontId="2" fillId="2" borderId="3" xfId="2" applyNumberFormat="1" applyFont="1" applyFill="1" applyBorder="1" applyAlignment="1">
      <alignment vertical="center" shrinkToFit="1"/>
    </xf>
    <xf numFmtId="177" fontId="2" fillId="0" borderId="3" xfId="4" applyNumberFormat="1" applyFont="1" applyFill="1" applyBorder="1" applyAlignment="1">
      <alignment vertical="center" shrinkToFit="1"/>
    </xf>
    <xf numFmtId="4" fontId="5" fillId="3" borderId="6" xfId="0" applyNumberFormat="1" applyFont="1" applyFill="1" applyBorder="1" applyAlignment="1" applyProtection="1">
      <alignment horizontal="right" vertical="center"/>
    </xf>
    <xf numFmtId="0" fontId="5" fillId="0" borderId="6" xfId="0" applyFont="1" applyBorder="1" applyAlignment="1" applyProtection="1">
      <alignment horizontal="right" vertical="center"/>
    </xf>
    <xf numFmtId="177" fontId="2" fillId="0" borderId="3" xfId="4" applyNumberFormat="1" applyFont="1" applyFill="1" applyBorder="1" applyAlignment="1" applyProtection="1">
      <alignment vertical="center" shrinkToFit="1"/>
    </xf>
    <xf numFmtId="177" fontId="2" fillId="2" borderId="3" xfId="4" applyNumberFormat="1" applyFont="1" applyFill="1" applyBorder="1" applyAlignment="1" applyProtection="1">
      <alignment vertical="center" shrinkToFit="1"/>
    </xf>
    <xf numFmtId="0" fontId="2" fillId="2" borderId="2" xfId="2" applyFont="1" applyFill="1" applyBorder="1" applyAlignment="1">
      <alignment vertical="center" shrinkToFit="1"/>
    </xf>
    <xf numFmtId="0" fontId="2" fillId="2" borderId="0" xfId="0" applyFont="1" applyFill="1" applyAlignment="1">
      <alignment vertical="center"/>
    </xf>
    <xf numFmtId="0" fontId="2" fillId="2" borderId="4" xfId="4" applyFont="1" applyFill="1" applyBorder="1" applyAlignment="1">
      <alignment horizontal="center" vertical="center" wrapText="1" shrinkToFit="1"/>
    </xf>
    <xf numFmtId="0" fontId="2" fillId="2" borderId="5" xfId="4" applyFont="1" applyFill="1" applyBorder="1" applyAlignment="1">
      <alignment horizontal="center" vertical="center" wrapText="1" shrinkToFit="1"/>
    </xf>
    <xf numFmtId="4" fontId="6" fillId="3" borderId="6" xfId="0" applyNumberFormat="1" applyFont="1" applyFill="1" applyBorder="1" applyAlignment="1" applyProtection="1">
      <alignment horizontal="right" vertical="center"/>
    </xf>
    <xf numFmtId="4" fontId="2" fillId="0" borderId="3" xfId="4" applyNumberFormat="1" applyFont="1" applyFill="1" applyBorder="1" applyAlignment="1" applyProtection="1">
      <alignment vertical="center" shrinkToFit="1"/>
    </xf>
    <xf numFmtId="43" fontId="2" fillId="0" borderId="3" xfId="4" applyNumberFormat="1" applyFont="1" applyFill="1" applyBorder="1" applyAlignment="1">
      <alignment vertical="center" shrinkToFit="1"/>
    </xf>
    <xf numFmtId="177" fontId="2" fillId="0" borderId="3" xfId="0" applyNumberFormat="1" applyFont="1" applyBorder="1" applyAlignment="1" applyProtection="1">
      <alignment vertical="center" shrinkToFit="1"/>
    </xf>
    <xf numFmtId="0" fontId="3" fillId="2" borderId="0" xfId="2" applyFont="1" applyFill="1" applyBorder="1" applyAlignment="1">
      <alignment horizontal="center" vertical="center" shrinkToFit="1"/>
    </xf>
    <xf numFmtId="0" fontId="2" fillId="2" borderId="7" xfId="2" applyFont="1" applyFill="1" applyBorder="1" applyAlignment="1">
      <alignment horizontal="center" vertical="center" shrinkToFit="1"/>
    </xf>
    <xf numFmtId="177" fontId="4" fillId="2" borderId="7" xfId="2" applyNumberFormat="1" applyFont="1" applyFill="1" applyBorder="1" applyAlignment="1">
      <alignment vertical="center" shrinkToFit="1"/>
    </xf>
    <xf numFmtId="176" fontId="2" fillId="2" borderId="7" xfId="2" applyNumberFormat="1" applyFont="1" applyFill="1" applyBorder="1" applyAlignment="1">
      <alignment horizontal="center" vertical="center" shrinkToFit="1"/>
    </xf>
    <xf numFmtId="0" fontId="2" fillId="2" borderId="4" xfId="3" applyFont="1" applyFill="1" applyBorder="1" applyAlignment="1">
      <alignment horizontal="center" vertical="center" shrinkToFit="1"/>
    </xf>
    <xf numFmtId="0" fontId="2" fillId="2" borderId="4" xfId="3" applyFont="1" applyFill="1" applyBorder="1" applyAlignment="1">
      <alignment horizontal="center" vertical="center" wrapText="1" shrinkToFit="1"/>
    </xf>
    <xf numFmtId="0" fontId="2" fillId="2" borderId="5" xfId="3" applyFont="1" applyFill="1" applyBorder="1" applyAlignment="1">
      <alignment horizontal="center" vertical="center" shrinkToFit="1"/>
    </xf>
    <xf numFmtId="0" fontId="2" fillId="2" borderId="5" xfId="3" applyFont="1" applyFill="1" applyBorder="1" applyAlignment="1">
      <alignment horizontal="center" vertical="center" wrapText="1" shrinkToFit="1"/>
    </xf>
    <xf numFmtId="0" fontId="2" fillId="2" borderId="3" xfId="2" applyFont="1" applyFill="1" applyBorder="1" applyAlignment="1">
      <alignment horizontal="left" vertical="center" shrinkToFit="1"/>
    </xf>
    <xf numFmtId="0" fontId="2" fillId="2" borderId="3" xfId="2" applyFont="1" applyFill="1" applyBorder="1" applyAlignment="1">
      <alignment horizontal="center" vertical="center" shrinkToFit="1"/>
    </xf>
    <xf numFmtId="4" fontId="2" fillId="0" borderId="3" xfId="6" applyNumberFormat="1" applyFont="1" applyFill="1" applyBorder="1" applyAlignment="1">
      <alignment horizontal="right" vertical="center" shrinkToFit="1"/>
    </xf>
    <xf numFmtId="177" fontId="2" fillId="0" borderId="3" xfId="6" applyNumberFormat="1" applyFont="1" applyFill="1" applyBorder="1" applyAlignment="1" applyProtection="1">
      <alignment horizontal="right" vertical="center" shrinkToFit="1"/>
    </xf>
    <xf numFmtId="177" fontId="2" fillId="0" borderId="3" xfId="2" applyNumberFormat="1" applyFont="1" applyFill="1" applyBorder="1" applyAlignment="1" applyProtection="1">
      <alignment vertical="center" shrinkToFit="1"/>
    </xf>
    <xf numFmtId="177" fontId="2" fillId="0" borderId="3" xfId="6" applyNumberFormat="1" applyFont="1" applyFill="1" applyBorder="1" applyAlignment="1">
      <alignment horizontal="right" vertical="center" shrinkToFit="1"/>
    </xf>
    <xf numFmtId="177" fontId="2" fillId="0" borderId="3" xfId="2" applyNumberFormat="1" applyFont="1" applyFill="1" applyBorder="1" applyAlignment="1">
      <alignment vertical="center" shrinkToFit="1"/>
    </xf>
    <xf numFmtId="4" fontId="2" fillId="0" borderId="3" xfId="6" applyNumberFormat="1" applyFont="1" applyFill="1" applyBorder="1" applyAlignment="1" applyProtection="1">
      <alignment horizontal="right" vertical="center" shrinkToFit="1"/>
    </xf>
    <xf numFmtId="0" fontId="2" fillId="0" borderId="8" xfId="2" applyFont="1" applyFill="1" applyBorder="1" applyAlignment="1">
      <alignment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1" fillId="2" borderId="2" xfId="2" applyFont="1" applyFill="1" applyBorder="1" applyAlignment="1">
      <alignment horizontal="center" vertical="center" shrinkToFit="1"/>
    </xf>
    <xf numFmtId="177" fontId="4" fillId="2" borderId="9" xfId="2" applyNumberFormat="1" applyFont="1" applyFill="1" applyBorder="1" applyAlignment="1">
      <alignment vertical="center" shrinkToFit="1"/>
    </xf>
    <xf numFmtId="177" fontId="4" fillId="2" borderId="10" xfId="2" applyNumberFormat="1" applyFont="1" applyFill="1" applyBorder="1" applyAlignment="1">
      <alignment vertical="center" shrinkToFit="1"/>
    </xf>
    <xf numFmtId="177" fontId="2" fillId="2" borderId="3" xfId="2" applyNumberFormat="1" applyFont="1" applyFill="1" applyBorder="1" applyAlignment="1">
      <alignment horizontal="center" vertical="center" shrinkToFit="1"/>
    </xf>
    <xf numFmtId="0" fontId="2" fillId="2" borderId="3" xfId="2" applyFont="1" applyFill="1" applyBorder="1" applyAlignment="1">
      <alignment vertical="center" shrinkToFit="1"/>
    </xf>
    <xf numFmtId="177" fontId="2" fillId="2" borderId="3" xfId="6" applyNumberFormat="1" applyFont="1" applyFill="1" applyBorder="1" applyAlignment="1">
      <alignment vertical="center" shrinkToFit="1"/>
    </xf>
    <xf numFmtId="177" fontId="2" fillId="2" borderId="3" xfId="2" applyNumberFormat="1" applyFont="1" applyFill="1" applyBorder="1" applyAlignment="1" applyProtection="1">
      <alignment vertical="center" shrinkToFit="1"/>
    </xf>
    <xf numFmtId="177" fontId="2" fillId="0" borderId="3" xfId="6" applyNumberFormat="1" applyFont="1" applyFill="1" applyBorder="1" applyAlignment="1" applyProtection="1">
      <alignment vertical="center" shrinkToFit="1"/>
    </xf>
    <xf numFmtId="177" fontId="2" fillId="0" borderId="3" xfId="3" applyNumberFormat="1" applyFont="1" applyFill="1" applyBorder="1" applyAlignment="1" applyProtection="1">
      <alignment horizontal="right" vertical="center" shrinkToFit="1"/>
    </xf>
    <xf numFmtId="177" fontId="2" fillId="0" borderId="3" xfId="9" applyNumberFormat="1" applyFont="1" applyFill="1" applyBorder="1" applyAlignment="1" applyProtection="1">
      <alignment vertical="center" shrinkToFit="1"/>
    </xf>
    <xf numFmtId="177" fontId="2" fillId="0" borderId="3" xfId="6" applyNumberFormat="1" applyFont="1" applyFill="1" applyBorder="1" applyAlignment="1">
      <alignment vertical="center" shrinkToFit="1"/>
    </xf>
    <xf numFmtId="4" fontId="2" fillId="0" borderId="3" xfId="2" applyNumberFormat="1" applyFont="1" applyFill="1" applyBorder="1" applyAlignment="1">
      <alignment vertical="center" shrinkToFit="1"/>
    </xf>
    <xf numFmtId="0" fontId="8" fillId="2" borderId="3" xfId="2" applyFont="1" applyFill="1" applyBorder="1" applyAlignment="1">
      <alignment horizontal="center" vertical="center" shrinkToFit="1"/>
    </xf>
    <xf numFmtId="177" fontId="2" fillId="2" borderId="3" xfId="6" applyNumberFormat="1" applyFont="1" applyFill="1" applyBorder="1" applyAlignment="1" applyProtection="1">
      <alignment vertical="center" shrinkToFit="1"/>
    </xf>
    <xf numFmtId="0" fontId="2" fillId="0" borderId="8" xfId="2" applyFont="1" applyFill="1" applyBorder="1" applyAlignment="1">
      <alignment horizontal="center" vertical="center" shrinkToFit="1"/>
    </xf>
    <xf numFmtId="0" fontId="8" fillId="2" borderId="3" xfId="2" applyFont="1" applyFill="1" applyBorder="1" applyAlignment="1">
      <alignment horizontal="left" vertical="center" shrinkToFit="1"/>
    </xf>
    <xf numFmtId="177" fontId="2" fillId="2" borderId="3" xfId="3" applyNumberFormat="1" applyFont="1" applyFill="1" applyBorder="1" applyAlignment="1" applyProtection="1">
      <alignment horizontal="right" vertical="center" shrinkToFit="1"/>
    </xf>
    <xf numFmtId="0" fontId="2" fillId="0" borderId="11" xfId="2" applyFont="1" applyFill="1" applyBorder="1" applyAlignment="1">
      <alignment horizontal="left" vertical="center" shrinkToFit="1"/>
    </xf>
    <xf numFmtId="0" fontId="2" fillId="0" borderId="11" xfId="2" applyFont="1" applyFill="1" applyBorder="1" applyAlignment="1">
      <alignment horizontal="center" vertical="center" shrinkToFit="1"/>
    </xf>
    <xf numFmtId="177" fontId="2" fillId="0" borderId="11" xfId="2" applyNumberFormat="1" applyFont="1" applyFill="1" applyBorder="1" applyAlignment="1">
      <alignment vertical="center" shrinkToFit="1"/>
    </xf>
    <xf numFmtId="0" fontId="2" fillId="0" borderId="11" xfId="2" applyFont="1" applyFill="1" applyBorder="1" applyAlignment="1">
      <alignment vertical="center" shrinkToFit="1"/>
    </xf>
    <xf numFmtId="0" fontId="9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vertical="center"/>
    </xf>
    <xf numFmtId="177" fontId="12" fillId="3" borderId="3" xfId="0" applyNumberFormat="1" applyFont="1" applyFill="1" applyBorder="1" applyAlignment="1">
      <alignment horizontal="center" vertical="center" shrinkToFit="1"/>
    </xf>
    <xf numFmtId="10" fontId="13" fillId="0" borderId="3" xfId="7" applyNumberFormat="1" applyFont="1" applyBorder="1" applyAlignment="1">
      <alignment horizontal="center" vertical="center"/>
    </xf>
    <xf numFmtId="178" fontId="13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left" vertical="center"/>
    </xf>
    <xf numFmtId="178" fontId="13" fillId="4" borderId="3" xfId="0" applyNumberFormat="1" applyFont="1" applyFill="1" applyBorder="1" applyAlignment="1">
      <alignment horizontal="center" vertical="center"/>
    </xf>
    <xf numFmtId="10" fontId="13" fillId="4" borderId="3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 shrinkToFit="1"/>
    </xf>
    <xf numFmtId="0" fontId="14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left" vertical="center"/>
    </xf>
    <xf numFmtId="177" fontId="12" fillId="5" borderId="3" xfId="0" applyNumberFormat="1" applyFont="1" applyFill="1" applyBorder="1" applyAlignment="1">
      <alignment horizontal="center" vertical="center" shrinkToFit="1"/>
    </xf>
    <xf numFmtId="178" fontId="13" fillId="5" borderId="3" xfId="0" applyNumberFormat="1" applyFont="1" applyFill="1" applyBorder="1" applyAlignment="1">
      <alignment horizontal="center" vertical="center"/>
    </xf>
    <xf numFmtId="10" fontId="13" fillId="5" borderId="3" xfId="7" applyNumberFormat="1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177" fontId="12" fillId="6" borderId="3" xfId="0" applyNumberFormat="1" applyFont="1" applyFill="1" applyBorder="1" applyAlignment="1">
      <alignment horizontal="center" vertical="center" shrinkToFit="1"/>
    </xf>
    <xf numFmtId="178" fontId="13" fillId="6" borderId="3" xfId="0" applyNumberFormat="1" applyFont="1" applyFill="1" applyBorder="1" applyAlignment="1">
      <alignment horizontal="center" vertical="center"/>
    </xf>
    <xf numFmtId="10" fontId="13" fillId="6" borderId="3" xfId="7" applyNumberFormat="1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179" fontId="12" fillId="3" borderId="3" xfId="7" applyNumberFormat="1" applyFont="1" applyFill="1" applyBorder="1" applyAlignment="1">
      <alignment horizontal="center" vertical="center" shrinkToFit="1"/>
    </xf>
    <xf numFmtId="179" fontId="13" fillId="0" borderId="3" xfId="7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12" fillId="3" borderId="3" xfId="7" applyNumberFormat="1" applyFont="1" applyFill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6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vertical="center"/>
    </xf>
  </cellXfs>
  <cellStyles count="10">
    <cellStyle name="常规" xfId="0" builtinId="0"/>
    <cellStyle name="千位分隔" xfId="1" builtinId="3"/>
    <cellStyle name="常规_2008年新报表格式" xfId="2"/>
    <cellStyle name="0,0_x000d__x000a_NA_x000d__x000a_" xfId="3"/>
    <cellStyle name="常规_2005年报表格式（全资）" xfId="4"/>
    <cellStyle name="货币" xfId="5" builtinId="4"/>
    <cellStyle name="千位分隔[0]" xfId="6" builtinId="6"/>
    <cellStyle name="百分比" xfId="7" builtinId="5"/>
    <cellStyle name="货币[0]" xfId="8" builtinId="7"/>
    <cellStyle name="常规_合并资产负债表（月报）" xfId="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463;&#33829;&#31649;&#29702;&#25968;&#25454;/2015&#24180;/&#21508;&#26376;&#36130;&#21153;&#20998;&#26512;/3&#26376;&#36130;&#21153;&#20998;&#26512;(20150408_15_48_56)/&#29305;&#21464;&#30005;&#24037;2015&#24180;&#36130;&#21153;&#20998;&#26512;-&#26032;&#33021;&#28304;3&#26376;(20150406_19_23_15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封面"/>
      <sheetName val="资产负债表"/>
      <sheetName val="利润表"/>
      <sheetName val="现金流量表"/>
      <sheetName val="应交税费"/>
      <sheetName val="销售费用"/>
      <sheetName val="管理费用"/>
      <sheetName val="财务费用"/>
      <sheetName val="费用预算"/>
      <sheetName val="管理建议"/>
      <sheetName val="对比情况"/>
      <sheetName val="收入成本毛利"/>
      <sheetName val="费用分析"/>
      <sheetName val="应收账款分析"/>
      <sheetName val="存货分析"/>
      <sheetName val="现金流量分析"/>
      <sheetName val="税收分析"/>
      <sheetName val="实际经营分析"/>
      <sheetName val="费用执行"/>
      <sheetName val="降成本情况"/>
      <sheetName val="质量成本分析"/>
      <sheetName val="产品大类"/>
      <sheetName val="保理期货"/>
      <sheetName val="项目公司"/>
      <sheetName val="净资产收益率"/>
      <sheetName val="杜邦分析"/>
      <sheetName val="报表指标对比"/>
      <sheetName val="财务指标"/>
    </sheetNames>
    <sheetDataSet>
      <sheetData sheetId="0" refreshError="1"/>
      <sheetData sheetId="1">
        <row r="12">
          <cell r="C12">
            <v>2015</v>
          </cell>
          <cell r="D12" t="str">
            <v>年</v>
          </cell>
        </row>
        <row r="13">
          <cell r="C13">
            <v>3</v>
          </cell>
          <cell r="D13" t="str">
            <v>月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"/>
  <sheetViews>
    <sheetView workbookViewId="0">
      <selection activeCell="C13" sqref="C13"/>
    </sheetView>
  </sheetViews>
  <sheetFormatPr defaultColWidth="9" defaultRowHeight="13.5"/>
  <cols>
    <col min="1" max="1" width="6.375" style="94" customWidth="1"/>
    <col min="2" max="2" width="14.125" style="94" customWidth="1"/>
    <col min="3" max="3" width="17.625" style="95" customWidth="1"/>
    <col min="4" max="4" width="16.25" style="95" customWidth="1"/>
    <col min="5" max="5" width="22.25" style="95" customWidth="1"/>
    <col min="6" max="6" width="14" style="95" customWidth="1"/>
    <col min="7" max="7" width="15.125" style="95" customWidth="1"/>
    <col min="8" max="8" width="18.75" style="95" customWidth="1"/>
    <col min="9" max="9" width="10.5" style="96" customWidth="1"/>
    <col min="10" max="16384" width="9" style="96"/>
  </cols>
  <sheetData>
    <row r="1" s="88" customFormat="1" ht="37.5" customHeight="1" spans="1:9">
      <c r="A1" s="73" t="s">
        <v>0</v>
      </c>
      <c r="B1" s="73"/>
      <c r="C1" s="73"/>
      <c r="D1" s="73"/>
      <c r="E1" s="73"/>
      <c r="F1" s="73"/>
      <c r="G1" s="73"/>
      <c r="H1" s="73"/>
      <c r="I1" s="127"/>
    </row>
    <row r="2" s="89" customFormat="1" ht="30.75" customHeight="1" spans="1:9">
      <c r="A2" s="74" t="s">
        <v>1</v>
      </c>
      <c r="B2" s="97" t="s">
        <v>2</v>
      </c>
      <c r="C2" s="86" t="s">
        <v>3</v>
      </c>
      <c r="D2" s="86" t="s">
        <v>4</v>
      </c>
      <c r="E2" s="86" t="s">
        <v>5</v>
      </c>
      <c r="F2" s="76" t="s">
        <v>6</v>
      </c>
      <c r="G2" s="86" t="s">
        <v>7</v>
      </c>
      <c r="H2" s="76" t="s">
        <v>5</v>
      </c>
      <c r="I2" s="128"/>
    </row>
    <row r="3" s="90" customFormat="1" ht="20.1" customHeight="1" spans="1:13">
      <c r="A3" s="98">
        <v>1</v>
      </c>
      <c r="B3" s="99" t="s">
        <v>8</v>
      </c>
      <c r="C3" s="98">
        <f>利润表!C21</f>
        <v>9918305.20000002</v>
      </c>
      <c r="D3" s="100" t="s">
        <v>9</v>
      </c>
      <c r="E3" s="101" t="s">
        <v>10</v>
      </c>
      <c r="F3" s="100">
        <f>利润表!D21</f>
        <v>32218546.28</v>
      </c>
      <c r="G3" s="100" t="s">
        <v>11</v>
      </c>
      <c r="H3" s="102" t="s">
        <v>12</v>
      </c>
      <c r="I3" s="129"/>
      <c r="J3" s="129"/>
      <c r="K3" s="129"/>
      <c r="L3" s="129"/>
      <c r="M3" s="129"/>
    </row>
    <row r="4" s="91" customFormat="1" ht="20.1" customHeight="1" spans="1:9">
      <c r="A4" s="103">
        <v>2</v>
      </c>
      <c r="B4" s="99" t="s">
        <v>13</v>
      </c>
      <c r="C4" s="104">
        <f>利润表!C5</f>
        <v>544579593.74</v>
      </c>
      <c r="D4" s="100" t="s">
        <v>9</v>
      </c>
      <c r="E4" s="101" t="s">
        <v>10</v>
      </c>
      <c r="F4" s="100">
        <f>利润表!D5</f>
        <v>1018276418.31</v>
      </c>
      <c r="G4" s="100" t="s">
        <v>11</v>
      </c>
      <c r="H4" s="102" t="s">
        <v>12</v>
      </c>
      <c r="I4" s="130"/>
    </row>
    <row r="5" s="92" customFormat="1" ht="20.1" customHeight="1" spans="1:9">
      <c r="A5" s="105">
        <v>3</v>
      </c>
      <c r="B5" s="106" t="s">
        <v>14</v>
      </c>
      <c r="C5" s="107">
        <f>现金流量表!C29</f>
        <v>102352020.8</v>
      </c>
      <c r="D5" s="108" t="s">
        <v>9</v>
      </c>
      <c r="E5" s="109" t="s">
        <v>10</v>
      </c>
      <c r="F5" s="108">
        <f>现金流量表!D29</f>
        <v>-333887704.97</v>
      </c>
      <c r="G5" s="108" t="s">
        <v>11</v>
      </c>
      <c r="H5" s="110" t="s">
        <v>12</v>
      </c>
      <c r="I5" s="131"/>
    </row>
    <row r="6" s="93" customFormat="1" ht="20.1" customHeight="1" spans="1:9">
      <c r="A6" s="111">
        <v>4</v>
      </c>
      <c r="B6" s="112" t="s">
        <v>15</v>
      </c>
      <c r="C6" s="113">
        <f>资产负债表!D9</f>
        <v>1748594746.76</v>
      </c>
      <c r="D6" s="114" t="s">
        <v>9</v>
      </c>
      <c r="E6" s="115" t="s">
        <v>10</v>
      </c>
      <c r="F6" s="114">
        <f t="shared" ref="F6:F9" si="0">C6</f>
        <v>1748594746.76</v>
      </c>
      <c r="G6" s="114" t="s">
        <v>11</v>
      </c>
      <c r="H6" s="116" t="s">
        <v>12</v>
      </c>
      <c r="I6" s="132"/>
    </row>
    <row r="7" s="93" customFormat="1" ht="20.1" customHeight="1" spans="1:9">
      <c r="A7" s="117">
        <v>5</v>
      </c>
      <c r="B7" s="112" t="s">
        <v>16</v>
      </c>
      <c r="C7" s="113">
        <f>资产负债表!D14</f>
        <v>3548161555.2</v>
      </c>
      <c r="D7" s="114" t="s">
        <v>9</v>
      </c>
      <c r="E7" s="115" t="s">
        <v>10</v>
      </c>
      <c r="F7" s="114">
        <f>C7</f>
        <v>3548161555.2</v>
      </c>
      <c r="G7" s="114" t="s">
        <v>11</v>
      </c>
      <c r="H7" s="116" t="s">
        <v>12</v>
      </c>
      <c r="I7" s="132"/>
    </row>
    <row r="8" s="93" customFormat="1" ht="20.1" customHeight="1" spans="1:9">
      <c r="A8" s="111">
        <v>6</v>
      </c>
      <c r="B8" s="112" t="s">
        <v>17</v>
      </c>
      <c r="C8" s="113">
        <f>资产负债表!D47</f>
        <v>10217034640.63</v>
      </c>
      <c r="D8" s="114" t="s">
        <v>9</v>
      </c>
      <c r="E8" s="115" t="s">
        <v>10</v>
      </c>
      <c r="F8" s="114">
        <f>C8</f>
        <v>10217034640.63</v>
      </c>
      <c r="G8" s="114" t="s">
        <v>11</v>
      </c>
      <c r="H8" s="116" t="s">
        <v>12</v>
      </c>
      <c r="I8" s="132"/>
    </row>
    <row r="9" s="93" customFormat="1" ht="20.1" customHeight="1" spans="1:9">
      <c r="A9" s="117">
        <v>7</v>
      </c>
      <c r="B9" s="112" t="s">
        <v>18</v>
      </c>
      <c r="C9" s="113">
        <f>资产负债表!D22</f>
        <v>9429575371.51</v>
      </c>
      <c r="D9" s="114" t="s">
        <v>9</v>
      </c>
      <c r="E9" s="115" t="s">
        <v>10</v>
      </c>
      <c r="F9" s="114">
        <f>C9</f>
        <v>9429575371.51</v>
      </c>
      <c r="G9" s="114" t="s">
        <v>11</v>
      </c>
      <c r="H9" s="116" t="s">
        <v>12</v>
      </c>
      <c r="I9" s="132"/>
    </row>
    <row r="10" s="93" customFormat="1" ht="20.1" customHeight="1" spans="1:9">
      <c r="A10" s="111">
        <v>8</v>
      </c>
      <c r="B10" s="112" t="s">
        <v>19</v>
      </c>
      <c r="C10" s="113">
        <f>资产负债表!D91</f>
        <v>1686653948.03</v>
      </c>
      <c r="D10" s="114" t="s">
        <v>9</v>
      </c>
      <c r="E10" s="115" t="s">
        <v>10</v>
      </c>
      <c r="F10" s="114">
        <f>资产负债表!D91</f>
        <v>1686653948.03</v>
      </c>
      <c r="G10" s="114" t="s">
        <v>11</v>
      </c>
      <c r="H10" s="116" t="s">
        <v>12</v>
      </c>
      <c r="I10" s="132"/>
    </row>
    <row r="11" s="93" customFormat="1" ht="20.1" customHeight="1" spans="1:9">
      <c r="A11" s="117">
        <v>9</v>
      </c>
      <c r="B11" s="118" t="s">
        <v>20</v>
      </c>
      <c r="C11" s="113">
        <f>资产负债表!C91</f>
        <v>1646696279.28</v>
      </c>
      <c r="D11" s="114" t="s">
        <v>9</v>
      </c>
      <c r="E11" s="115" t="s">
        <v>10</v>
      </c>
      <c r="F11" s="114">
        <f>资产负债表!C91</f>
        <v>1646696279.28</v>
      </c>
      <c r="G11" s="114" t="s">
        <v>11</v>
      </c>
      <c r="H11" s="116" t="s">
        <v>12</v>
      </c>
      <c r="I11" s="132"/>
    </row>
    <row r="12" s="91" customFormat="1" ht="20.1" customHeight="1" spans="1:9">
      <c r="A12" s="103">
        <v>10</v>
      </c>
      <c r="B12" s="99" t="s">
        <v>21</v>
      </c>
      <c r="C12" s="104">
        <f>利润表!C23</f>
        <v>12402211.6</v>
      </c>
      <c r="D12" s="100" t="s">
        <v>9</v>
      </c>
      <c r="E12" s="101" t="s">
        <v>10</v>
      </c>
      <c r="F12" s="100">
        <f>利润表!D23</f>
        <v>34664955.16</v>
      </c>
      <c r="G12" s="100" t="s">
        <v>11</v>
      </c>
      <c r="H12" s="102" t="s">
        <v>12</v>
      </c>
      <c r="I12" s="130"/>
    </row>
    <row r="13" ht="20.1" customHeight="1" spans="1:9">
      <c r="A13" s="82">
        <v>11</v>
      </c>
      <c r="B13" s="119" t="s">
        <v>22</v>
      </c>
      <c r="C13" s="120">
        <f>资产负债表!D77/资产负债表!D47</f>
        <v>0.83491746799774</v>
      </c>
      <c r="D13" s="81" t="s">
        <v>9</v>
      </c>
      <c r="E13" s="80" t="s">
        <v>10</v>
      </c>
      <c r="F13" s="121">
        <f>C13</f>
        <v>0.83491746799774</v>
      </c>
      <c r="G13" s="81" t="s">
        <v>11</v>
      </c>
      <c r="H13" s="122" t="s">
        <v>12</v>
      </c>
      <c r="I13" s="133"/>
    </row>
    <row r="14" ht="20.1" customHeight="1" spans="1:9">
      <c r="A14" s="123">
        <v>12</v>
      </c>
      <c r="B14" s="119" t="s">
        <v>23</v>
      </c>
      <c r="C14" s="79">
        <f>利润表!C10+利润表!C11+利润表!C12</f>
        <v>57531191.26</v>
      </c>
      <c r="D14" s="81" t="s">
        <v>9</v>
      </c>
      <c r="E14" s="80" t="s">
        <v>10</v>
      </c>
      <c r="F14" s="81">
        <f>利润表!D10+利润表!D11+利润表!D12</f>
        <v>121365124.12</v>
      </c>
      <c r="G14" s="81" t="s">
        <v>11</v>
      </c>
      <c r="H14" s="122" t="s">
        <v>12</v>
      </c>
      <c r="I14" s="133"/>
    </row>
    <row r="15" ht="20.1" customHeight="1" spans="1:9">
      <c r="A15" s="82">
        <v>13</v>
      </c>
      <c r="B15" s="119" t="s">
        <v>24</v>
      </c>
      <c r="C15" s="124">
        <f>C14/C4</f>
        <v>0.105643310769127</v>
      </c>
      <c r="D15" s="81" t="s">
        <v>9</v>
      </c>
      <c r="E15" s="80" t="s">
        <v>10</v>
      </c>
      <c r="F15" s="124">
        <f>F14/F4</f>
        <v>0.1191868160135</v>
      </c>
      <c r="G15" s="81" t="s">
        <v>11</v>
      </c>
      <c r="H15" s="122" t="s">
        <v>12</v>
      </c>
      <c r="I15" s="133"/>
    </row>
    <row r="16" ht="20.1" customHeight="1" spans="1:9">
      <c r="A16" s="123">
        <v>14</v>
      </c>
      <c r="B16" s="119" t="s">
        <v>25</v>
      </c>
      <c r="C16" s="85">
        <f>利润表!C23/(资产负债表!C91+资产负债表!D91)/2</f>
        <v>0.00186032231152749</v>
      </c>
      <c r="D16" s="81" t="s">
        <v>9</v>
      </c>
      <c r="E16" s="80" t="s">
        <v>10</v>
      </c>
      <c r="F16" s="85">
        <f>利润表!D23/(资产负债表!C91+资产负债表!D91)/2</f>
        <v>0.0051997169208311</v>
      </c>
      <c r="G16" s="81" t="s">
        <v>11</v>
      </c>
      <c r="H16" s="122" t="s">
        <v>12</v>
      </c>
      <c r="I16" s="133"/>
    </row>
    <row r="17" spans="1:4">
      <c r="A17" s="125"/>
      <c r="B17" s="126" t="s">
        <v>26</v>
      </c>
      <c r="C17" s="126"/>
      <c r="D17" s="126"/>
    </row>
  </sheetData>
  <mergeCells count="2">
    <mergeCell ref="A1:H1"/>
    <mergeCell ref="B17:D17"/>
  </mergeCells>
  <pageMargins left="1.29791666666667" right="0.707638888888889" top="0.747916666666667" bottom="0.747916666666667" header="0.313888888888889" footer="0.313888888888889"/>
  <pageSetup paperSize="9" orientation="landscape" horizontalDpi="100" verticalDpi="1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6"/>
  <sheetViews>
    <sheetView tabSelected="1" view="pageBreakPreview" zoomScaleNormal="100" zoomScaleSheetLayoutView="100" topLeftCell="A17" workbookViewId="0">
      <selection activeCell="F70" sqref="F70"/>
    </sheetView>
  </sheetViews>
  <sheetFormatPr defaultColWidth="9" defaultRowHeight="13.5" outlineLevelCol="7"/>
  <cols>
    <col min="1" max="1" width="10.25" customWidth="1"/>
    <col min="2" max="2" width="15.25" customWidth="1"/>
    <col min="3" max="8" width="17.625" customWidth="1"/>
  </cols>
  <sheetData>
    <row r="1" ht="41.25" customHeight="1" spans="1:8">
      <c r="A1" s="73" t="s">
        <v>27</v>
      </c>
      <c r="B1" s="73"/>
      <c r="C1" s="73"/>
      <c r="D1" s="73"/>
      <c r="E1" s="73"/>
      <c r="F1" s="73"/>
      <c r="G1" s="73"/>
      <c r="H1" s="73"/>
    </row>
    <row r="2" ht="20.1" customHeight="1" spans="1:8">
      <c r="A2" s="74" t="s">
        <v>1</v>
      </c>
      <c r="B2" s="75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5</v>
      </c>
    </row>
    <row r="3" ht="20.1" customHeight="1" spans="1:8">
      <c r="A3" s="77">
        <v>1</v>
      </c>
      <c r="B3" s="78" t="s">
        <v>8</v>
      </c>
      <c r="C3" s="79"/>
      <c r="D3" s="80"/>
      <c r="E3" s="81"/>
      <c r="F3" s="82"/>
      <c r="G3" s="82"/>
      <c r="H3" s="82"/>
    </row>
    <row r="4" ht="20.1" customHeight="1" spans="1:8">
      <c r="A4" s="77">
        <v>2</v>
      </c>
      <c r="B4" s="78" t="s">
        <v>13</v>
      </c>
      <c r="C4" s="79"/>
      <c r="D4" s="80"/>
      <c r="E4" s="81"/>
      <c r="F4" s="83"/>
      <c r="G4" s="83"/>
      <c r="H4" s="84"/>
    </row>
    <row r="5" ht="20.1" customHeight="1" spans="1:8">
      <c r="A5" s="77">
        <v>3</v>
      </c>
      <c r="B5" s="78" t="s">
        <v>14</v>
      </c>
      <c r="C5" s="79"/>
      <c r="D5" s="80"/>
      <c r="E5" s="81"/>
      <c r="F5" s="83"/>
      <c r="G5" s="83"/>
      <c r="H5" s="84"/>
    </row>
    <row r="6" ht="20.1" customHeight="1" spans="1:8">
      <c r="A6" s="77">
        <v>4</v>
      </c>
      <c r="B6" s="78" t="s">
        <v>15</v>
      </c>
      <c r="C6" s="79"/>
      <c r="D6" s="80"/>
      <c r="E6" s="81"/>
      <c r="F6" s="83"/>
      <c r="G6" s="83"/>
      <c r="H6" s="84"/>
    </row>
    <row r="7" ht="20.1" customHeight="1" spans="1:8">
      <c r="A7" s="77">
        <v>5</v>
      </c>
      <c r="B7" s="78" t="s">
        <v>16</v>
      </c>
      <c r="C7" s="79"/>
      <c r="D7" s="80"/>
      <c r="E7" s="81"/>
      <c r="F7" s="83"/>
      <c r="G7" s="83"/>
      <c r="H7" s="84"/>
    </row>
    <row r="8" ht="20.1" customHeight="1" spans="1:8">
      <c r="A8" s="77">
        <v>6</v>
      </c>
      <c r="B8" s="78" t="s">
        <v>17</v>
      </c>
      <c r="C8" s="79"/>
      <c r="D8" s="80"/>
      <c r="E8" s="81"/>
      <c r="F8" s="83"/>
      <c r="G8" s="83"/>
      <c r="H8" s="84"/>
    </row>
    <row r="9" ht="20.1" customHeight="1" spans="1:8">
      <c r="A9" s="77">
        <v>7</v>
      </c>
      <c r="B9" s="78" t="s">
        <v>18</v>
      </c>
      <c r="C9" s="79"/>
      <c r="D9" s="80"/>
      <c r="E9" s="81"/>
      <c r="F9" s="83"/>
      <c r="G9" s="83"/>
      <c r="H9" s="84"/>
    </row>
    <row r="10" ht="20.1" customHeight="1" spans="1:8">
      <c r="A10" s="77">
        <v>8</v>
      </c>
      <c r="B10" s="78" t="s">
        <v>28</v>
      </c>
      <c r="C10" s="79"/>
      <c r="D10" s="80"/>
      <c r="E10" s="81"/>
      <c r="F10" s="83"/>
      <c r="G10" s="83"/>
      <c r="H10" s="84"/>
    </row>
    <row r="11" ht="20.1" customHeight="1" spans="1:8">
      <c r="A11" s="77">
        <v>9</v>
      </c>
      <c r="B11" s="78" t="s">
        <v>22</v>
      </c>
      <c r="C11" s="79"/>
      <c r="D11" s="80"/>
      <c r="E11" s="81"/>
      <c r="F11" s="83"/>
      <c r="G11" s="83"/>
      <c r="H11" s="84"/>
    </row>
    <row r="12" ht="20.1" customHeight="1" spans="1:8">
      <c r="A12" s="77">
        <v>10</v>
      </c>
      <c r="B12" s="78" t="s">
        <v>23</v>
      </c>
      <c r="C12" s="79"/>
      <c r="D12" s="80"/>
      <c r="E12" s="81"/>
      <c r="F12" s="83"/>
      <c r="G12" s="83"/>
      <c r="H12" s="84"/>
    </row>
    <row r="13" ht="20.1" customHeight="1" spans="1:8">
      <c r="A13" s="77">
        <v>11</v>
      </c>
      <c r="B13" s="78" t="s">
        <v>24</v>
      </c>
      <c r="C13" s="79"/>
      <c r="D13" s="79"/>
      <c r="E13" s="79"/>
      <c r="F13" s="83"/>
      <c r="G13" s="83"/>
      <c r="H13" s="84"/>
    </row>
    <row r="14" ht="20.1" customHeight="1" spans="1:8">
      <c r="A14" s="77">
        <v>12</v>
      </c>
      <c r="B14" s="78" t="s">
        <v>25</v>
      </c>
      <c r="C14" s="85"/>
      <c r="D14" s="83"/>
      <c r="E14" s="85"/>
      <c r="F14" s="83"/>
      <c r="G14" s="83"/>
      <c r="H14" s="84"/>
    </row>
    <row r="17" ht="18.75" spans="1:8">
      <c r="A17" s="73" t="s">
        <v>29</v>
      </c>
      <c r="B17" s="73"/>
      <c r="C17" s="73"/>
      <c r="D17" s="73"/>
      <c r="E17" s="73"/>
      <c r="F17" s="73"/>
      <c r="G17" s="73"/>
      <c r="H17" s="73"/>
    </row>
    <row r="18" spans="1:8">
      <c r="A18" s="74" t="s">
        <v>1</v>
      </c>
      <c r="B18" s="75" t="s">
        <v>2</v>
      </c>
      <c r="C18" s="76" t="s">
        <v>3</v>
      </c>
      <c r="D18" s="76" t="s">
        <v>4</v>
      </c>
      <c r="E18" s="76" t="s">
        <v>5</v>
      </c>
      <c r="F18" s="76" t="s">
        <v>6</v>
      </c>
      <c r="G18" s="76" t="s">
        <v>7</v>
      </c>
      <c r="H18" s="76" t="s">
        <v>5</v>
      </c>
    </row>
    <row r="19" spans="1:8">
      <c r="A19" s="77">
        <v>1</v>
      </c>
      <c r="B19" s="78" t="s">
        <v>8</v>
      </c>
      <c r="C19" s="79"/>
      <c r="D19" s="80"/>
      <c r="E19" s="81"/>
      <c r="F19" s="82"/>
      <c r="G19" s="82"/>
      <c r="H19" s="82"/>
    </row>
    <row r="20" spans="1:8">
      <c r="A20" s="77">
        <v>2</v>
      </c>
      <c r="B20" s="78" t="s">
        <v>13</v>
      </c>
      <c r="C20" s="79"/>
      <c r="D20" s="80"/>
      <c r="E20" s="81"/>
      <c r="F20" s="83"/>
      <c r="G20" s="83"/>
      <c r="H20" s="84"/>
    </row>
    <row r="21" spans="1:8">
      <c r="A21" s="77">
        <v>3</v>
      </c>
      <c r="B21" s="78" t="s">
        <v>14</v>
      </c>
      <c r="C21" s="79"/>
      <c r="D21" s="80"/>
      <c r="E21" s="81"/>
      <c r="F21" s="83"/>
      <c r="G21" s="83"/>
      <c r="H21" s="84"/>
    </row>
    <row r="22" spans="1:8">
      <c r="A22" s="77">
        <v>4</v>
      </c>
      <c r="B22" s="78" t="s">
        <v>15</v>
      </c>
      <c r="C22" s="79"/>
      <c r="D22" s="80"/>
      <c r="E22" s="81"/>
      <c r="F22" s="83"/>
      <c r="G22" s="83"/>
      <c r="H22" s="84"/>
    </row>
    <row r="23" spans="1:8">
      <c r="A23" s="77">
        <v>5</v>
      </c>
      <c r="B23" s="78" t="s">
        <v>16</v>
      </c>
      <c r="C23" s="79"/>
      <c r="D23" s="80"/>
      <c r="E23" s="81"/>
      <c r="F23" s="83"/>
      <c r="G23" s="83"/>
      <c r="H23" s="84"/>
    </row>
    <row r="24" spans="1:8">
      <c r="A24" s="77">
        <v>6</v>
      </c>
      <c r="B24" s="78" t="s">
        <v>17</v>
      </c>
      <c r="C24" s="79"/>
      <c r="D24" s="80"/>
      <c r="E24" s="81"/>
      <c r="F24" s="83"/>
      <c r="G24" s="83"/>
      <c r="H24" s="84"/>
    </row>
    <row r="25" spans="1:8">
      <c r="A25" s="77">
        <v>7</v>
      </c>
      <c r="B25" s="78" t="s">
        <v>18</v>
      </c>
      <c r="C25" s="79"/>
      <c r="D25" s="80"/>
      <c r="E25" s="81"/>
      <c r="F25" s="83"/>
      <c r="G25" s="83"/>
      <c r="H25" s="84"/>
    </row>
    <row r="26" spans="1:8">
      <c r="A26" s="77">
        <v>8</v>
      </c>
      <c r="B26" s="78" t="s">
        <v>28</v>
      </c>
      <c r="C26" s="79"/>
      <c r="D26" s="80"/>
      <c r="E26" s="81"/>
      <c r="F26" s="83"/>
      <c r="G26" s="83"/>
      <c r="H26" s="84"/>
    </row>
    <row r="27" spans="1:8">
      <c r="A27" s="77">
        <v>9</v>
      </c>
      <c r="B27" s="78" t="s">
        <v>22</v>
      </c>
      <c r="C27" s="79"/>
      <c r="D27" s="80"/>
      <c r="E27" s="81"/>
      <c r="F27" s="83"/>
      <c r="G27" s="83"/>
      <c r="H27" s="84"/>
    </row>
    <row r="28" spans="1:8">
      <c r="A28" s="77">
        <v>10</v>
      </c>
      <c r="B28" s="78" t="s">
        <v>23</v>
      </c>
      <c r="C28" s="79"/>
      <c r="D28" s="80"/>
      <c r="E28" s="81"/>
      <c r="F28" s="83"/>
      <c r="G28" s="83"/>
      <c r="H28" s="84"/>
    </row>
    <row r="29" spans="1:8">
      <c r="A29" s="77">
        <v>11</v>
      </c>
      <c r="B29" s="78" t="s">
        <v>24</v>
      </c>
      <c r="C29" s="79"/>
      <c r="D29" s="79"/>
      <c r="E29" s="79"/>
      <c r="F29" s="83"/>
      <c r="G29" s="83"/>
      <c r="H29" s="84"/>
    </row>
    <row r="30" spans="1:8">
      <c r="A30" s="77">
        <v>12</v>
      </c>
      <c r="B30" s="78" t="s">
        <v>25</v>
      </c>
      <c r="C30" s="85"/>
      <c r="D30" s="83"/>
      <c r="E30" s="85"/>
      <c r="F30" s="83"/>
      <c r="G30" s="83"/>
      <c r="H30" s="84"/>
    </row>
    <row r="33" ht="18.75" spans="1:8">
      <c r="A33" s="73" t="s">
        <v>30</v>
      </c>
      <c r="B33" s="73"/>
      <c r="C33" s="73"/>
      <c r="D33" s="73"/>
      <c r="E33" s="73"/>
      <c r="F33" s="73"/>
      <c r="G33" s="73"/>
      <c r="H33" s="73"/>
    </row>
    <row r="34" spans="1:8">
      <c r="A34" s="74" t="s">
        <v>1</v>
      </c>
      <c r="B34" s="75" t="s">
        <v>2</v>
      </c>
      <c r="C34" s="76" t="s">
        <v>3</v>
      </c>
      <c r="D34" s="76" t="s">
        <v>4</v>
      </c>
      <c r="E34" s="76" t="s">
        <v>5</v>
      </c>
      <c r="F34" s="76" t="s">
        <v>6</v>
      </c>
      <c r="G34" s="76" t="s">
        <v>7</v>
      </c>
      <c r="H34" s="76" t="s">
        <v>5</v>
      </c>
    </row>
    <row r="35" spans="1:8">
      <c r="A35" s="77">
        <v>1</v>
      </c>
      <c r="B35" s="78" t="s">
        <v>8</v>
      </c>
      <c r="C35" s="79"/>
      <c r="D35" s="80"/>
      <c r="E35" s="81"/>
      <c r="F35" s="82"/>
      <c r="G35" s="82"/>
      <c r="H35" s="82"/>
    </row>
    <row r="36" spans="1:8">
      <c r="A36" s="77">
        <v>2</v>
      </c>
      <c r="B36" s="78" t="s">
        <v>13</v>
      </c>
      <c r="C36" s="79"/>
      <c r="D36" s="80"/>
      <c r="E36" s="81"/>
      <c r="F36" s="83"/>
      <c r="G36" s="83"/>
      <c r="H36" s="84"/>
    </row>
    <row r="37" spans="1:8">
      <c r="A37" s="77">
        <v>3</v>
      </c>
      <c r="B37" s="78" t="s">
        <v>14</v>
      </c>
      <c r="C37" s="79"/>
      <c r="D37" s="80"/>
      <c r="E37" s="81"/>
      <c r="F37" s="83"/>
      <c r="G37" s="83"/>
      <c r="H37" s="84"/>
    </row>
    <row r="38" spans="1:8">
      <c r="A38" s="77">
        <v>4</v>
      </c>
      <c r="B38" s="78" t="s">
        <v>15</v>
      </c>
      <c r="C38" s="79"/>
      <c r="D38" s="80"/>
      <c r="E38" s="81"/>
      <c r="F38" s="83"/>
      <c r="G38" s="83"/>
      <c r="H38" s="84"/>
    </row>
    <row r="39" spans="1:8">
      <c r="A39" s="77">
        <v>5</v>
      </c>
      <c r="B39" s="78" t="s">
        <v>16</v>
      </c>
      <c r="C39" s="79"/>
      <c r="D39" s="80"/>
      <c r="E39" s="81"/>
      <c r="F39" s="83"/>
      <c r="G39" s="83"/>
      <c r="H39" s="84"/>
    </row>
    <row r="40" spans="1:8">
      <c r="A40" s="77">
        <v>6</v>
      </c>
      <c r="B40" s="78" t="s">
        <v>17</v>
      </c>
      <c r="C40" s="79"/>
      <c r="D40" s="80"/>
      <c r="E40" s="81"/>
      <c r="F40" s="83"/>
      <c r="G40" s="83"/>
      <c r="H40" s="84"/>
    </row>
    <row r="41" spans="1:8">
      <c r="A41" s="77">
        <v>7</v>
      </c>
      <c r="B41" s="78" t="s">
        <v>18</v>
      </c>
      <c r="C41" s="79"/>
      <c r="D41" s="80"/>
      <c r="E41" s="81"/>
      <c r="F41" s="83"/>
      <c r="G41" s="83"/>
      <c r="H41" s="84"/>
    </row>
    <row r="42" spans="1:8">
      <c r="A42" s="77">
        <v>8</v>
      </c>
      <c r="B42" s="78" t="s">
        <v>28</v>
      </c>
      <c r="C42" s="79"/>
      <c r="D42" s="80"/>
      <c r="E42" s="81"/>
      <c r="F42" s="83"/>
      <c r="G42" s="83"/>
      <c r="H42" s="84"/>
    </row>
    <row r="43" spans="1:8">
      <c r="A43" s="77">
        <v>9</v>
      </c>
      <c r="B43" s="78" t="s">
        <v>22</v>
      </c>
      <c r="C43" s="79"/>
      <c r="D43" s="80"/>
      <c r="E43" s="81"/>
      <c r="F43" s="83"/>
      <c r="G43" s="83"/>
      <c r="H43" s="84"/>
    </row>
    <row r="44" spans="1:8">
      <c r="A44" s="77">
        <v>10</v>
      </c>
      <c r="B44" s="78" t="s">
        <v>23</v>
      </c>
      <c r="C44" s="79"/>
      <c r="D44" s="80"/>
      <c r="E44" s="81"/>
      <c r="F44" s="83"/>
      <c r="G44" s="83"/>
      <c r="H44" s="84"/>
    </row>
    <row r="45" spans="1:8">
      <c r="A45" s="77">
        <v>11</v>
      </c>
      <c r="B45" s="78" t="s">
        <v>24</v>
      </c>
      <c r="C45" s="79"/>
      <c r="D45" s="79"/>
      <c r="E45" s="79"/>
      <c r="F45" s="83"/>
      <c r="G45" s="83"/>
      <c r="H45" s="84"/>
    </row>
    <row r="46" spans="1:8">
      <c r="A46" s="77">
        <v>12</v>
      </c>
      <c r="B46" s="78" t="s">
        <v>25</v>
      </c>
      <c r="C46" s="85"/>
      <c r="D46" s="83"/>
      <c r="E46" s="85"/>
      <c r="F46" s="83"/>
      <c r="G46" s="83"/>
      <c r="H46" s="84"/>
    </row>
    <row r="50" ht="18.75" spans="1:8">
      <c r="A50" s="73" t="s">
        <v>31</v>
      </c>
      <c r="B50" s="73"/>
      <c r="C50" s="73"/>
      <c r="D50" s="73"/>
      <c r="E50" s="73"/>
      <c r="F50" s="73"/>
      <c r="G50" s="73"/>
      <c r="H50" s="73"/>
    </row>
    <row r="51" spans="1:8">
      <c r="A51" s="74" t="s">
        <v>1</v>
      </c>
      <c r="B51" s="75" t="s">
        <v>2</v>
      </c>
      <c r="C51" s="76" t="s">
        <v>3</v>
      </c>
      <c r="D51" s="76" t="s">
        <v>4</v>
      </c>
      <c r="E51" s="76" t="s">
        <v>5</v>
      </c>
      <c r="F51" s="76" t="s">
        <v>6</v>
      </c>
      <c r="G51" s="76" t="s">
        <v>7</v>
      </c>
      <c r="H51" s="76" t="s">
        <v>5</v>
      </c>
    </row>
    <row r="52" spans="1:8">
      <c r="A52" s="77">
        <v>1</v>
      </c>
      <c r="B52" s="78" t="s">
        <v>8</v>
      </c>
      <c r="C52" s="79"/>
      <c r="D52" s="80"/>
      <c r="E52" s="81"/>
      <c r="F52" s="82"/>
      <c r="G52" s="82"/>
      <c r="H52" s="82"/>
    </row>
    <row r="53" spans="1:8">
      <c r="A53" s="77">
        <v>2</v>
      </c>
      <c r="B53" s="78" t="s">
        <v>13</v>
      </c>
      <c r="C53" s="79"/>
      <c r="D53" s="80"/>
      <c r="E53" s="81"/>
      <c r="F53" s="83"/>
      <c r="G53" s="83"/>
      <c r="H53" s="84"/>
    </row>
    <row r="54" spans="1:8">
      <c r="A54" s="77">
        <v>3</v>
      </c>
      <c r="B54" s="78" t="s">
        <v>14</v>
      </c>
      <c r="C54" s="79"/>
      <c r="D54" s="80"/>
      <c r="E54" s="81"/>
      <c r="F54" s="83"/>
      <c r="G54" s="83"/>
      <c r="H54" s="84"/>
    </row>
    <row r="55" spans="1:8">
      <c r="A55" s="77">
        <v>4</v>
      </c>
      <c r="B55" s="78" t="s">
        <v>15</v>
      </c>
      <c r="C55" s="79"/>
      <c r="D55" s="80"/>
      <c r="E55" s="81"/>
      <c r="F55" s="83"/>
      <c r="G55" s="83"/>
      <c r="H55" s="84"/>
    </row>
    <row r="56" spans="1:8">
      <c r="A56" s="77">
        <v>5</v>
      </c>
      <c r="B56" s="78" t="s">
        <v>16</v>
      </c>
      <c r="C56" s="79"/>
      <c r="D56" s="80"/>
      <c r="E56" s="81"/>
      <c r="F56" s="83"/>
      <c r="G56" s="83"/>
      <c r="H56" s="84"/>
    </row>
    <row r="57" spans="1:8">
      <c r="A57" s="77">
        <v>6</v>
      </c>
      <c r="B57" s="78" t="s">
        <v>17</v>
      </c>
      <c r="C57" s="79"/>
      <c r="D57" s="80"/>
      <c r="E57" s="81"/>
      <c r="F57" s="83"/>
      <c r="G57" s="83"/>
      <c r="H57" s="84"/>
    </row>
    <row r="58" spans="1:8">
      <c r="A58" s="77">
        <v>7</v>
      </c>
      <c r="B58" s="78" t="s">
        <v>18</v>
      </c>
      <c r="C58" s="79"/>
      <c r="D58" s="80"/>
      <c r="E58" s="81"/>
      <c r="F58" s="83"/>
      <c r="G58" s="83"/>
      <c r="H58" s="84"/>
    </row>
    <row r="59" spans="1:8">
      <c r="A59" s="77">
        <v>8</v>
      </c>
      <c r="B59" s="78" t="s">
        <v>28</v>
      </c>
      <c r="C59" s="79"/>
      <c r="D59" s="80"/>
      <c r="E59" s="81"/>
      <c r="F59" s="83"/>
      <c r="G59" s="83"/>
      <c r="H59" s="84"/>
    </row>
    <row r="60" spans="1:8">
      <c r="A60" s="77">
        <v>9</v>
      </c>
      <c r="B60" s="78" t="s">
        <v>22</v>
      </c>
      <c r="C60" s="79"/>
      <c r="D60" s="80"/>
      <c r="E60" s="81"/>
      <c r="F60" s="83"/>
      <c r="G60" s="83"/>
      <c r="H60" s="84"/>
    </row>
    <row r="61" spans="1:8">
      <c r="A61" s="77">
        <v>10</v>
      </c>
      <c r="B61" s="78" t="s">
        <v>23</v>
      </c>
      <c r="C61" s="79"/>
      <c r="D61" s="80"/>
      <c r="E61" s="81"/>
      <c r="F61" s="83"/>
      <c r="G61" s="83"/>
      <c r="H61" s="84"/>
    </row>
    <row r="62" spans="1:8">
      <c r="A62" s="77">
        <v>11</v>
      </c>
      <c r="B62" s="78" t="s">
        <v>24</v>
      </c>
      <c r="C62" s="79"/>
      <c r="D62" s="79"/>
      <c r="E62" s="79"/>
      <c r="F62" s="83"/>
      <c r="G62" s="83"/>
      <c r="H62" s="84"/>
    </row>
    <row r="63" spans="1:8">
      <c r="A63" s="77">
        <v>12</v>
      </c>
      <c r="B63" s="78" t="s">
        <v>25</v>
      </c>
      <c r="C63" s="85"/>
      <c r="D63" s="83"/>
      <c r="E63" s="85"/>
      <c r="F63" s="83"/>
      <c r="G63" s="83"/>
      <c r="H63" s="84"/>
    </row>
    <row r="66" ht="18.75" spans="1:8">
      <c r="A66" s="73" t="s">
        <v>32</v>
      </c>
      <c r="B66" s="73"/>
      <c r="C66" s="73"/>
      <c r="D66" s="73"/>
      <c r="E66" s="73"/>
      <c r="F66" s="73"/>
      <c r="G66" s="73"/>
      <c r="H66" s="73"/>
    </row>
    <row r="67" spans="1:8">
      <c r="A67" s="74" t="s">
        <v>1</v>
      </c>
      <c r="B67" s="75" t="s">
        <v>2</v>
      </c>
      <c r="C67" s="76" t="s">
        <v>3</v>
      </c>
      <c r="D67" s="76" t="s">
        <v>4</v>
      </c>
      <c r="E67" s="76" t="s">
        <v>5</v>
      </c>
      <c r="F67" s="76" t="s">
        <v>6</v>
      </c>
      <c r="G67" s="76" t="s">
        <v>7</v>
      </c>
      <c r="H67" s="76" t="s">
        <v>5</v>
      </c>
    </row>
    <row r="68" spans="1:8">
      <c r="A68" s="77">
        <v>1</v>
      </c>
      <c r="B68" s="78" t="s">
        <v>8</v>
      </c>
      <c r="C68" s="79"/>
      <c r="D68" s="80"/>
      <c r="E68" s="81"/>
      <c r="F68" s="82"/>
      <c r="G68" s="82"/>
      <c r="H68" s="82"/>
    </row>
    <row r="69" spans="1:8">
      <c r="A69" s="77">
        <v>2</v>
      </c>
      <c r="B69" s="78" t="s">
        <v>13</v>
      </c>
      <c r="C69" s="79"/>
      <c r="D69" s="80"/>
      <c r="E69" s="81"/>
      <c r="F69" s="83"/>
      <c r="G69" s="83"/>
      <c r="H69" s="84"/>
    </row>
    <row r="70" spans="1:8">
      <c r="A70" s="77">
        <v>3</v>
      </c>
      <c r="B70" s="78" t="s">
        <v>14</v>
      </c>
      <c r="C70" s="79"/>
      <c r="D70" s="80"/>
      <c r="E70" s="81"/>
      <c r="F70" s="83"/>
      <c r="G70" s="83"/>
      <c r="H70" s="84"/>
    </row>
    <row r="71" spans="1:8">
      <c r="A71" s="77">
        <v>4</v>
      </c>
      <c r="B71" s="78" t="s">
        <v>15</v>
      </c>
      <c r="C71" s="79"/>
      <c r="D71" s="80"/>
      <c r="E71" s="81"/>
      <c r="F71" s="83"/>
      <c r="G71" s="83"/>
      <c r="H71" s="84"/>
    </row>
    <row r="72" spans="1:8">
      <c r="A72" s="77">
        <v>5</v>
      </c>
      <c r="B72" s="78" t="s">
        <v>16</v>
      </c>
      <c r="C72" s="79"/>
      <c r="D72" s="80"/>
      <c r="E72" s="81"/>
      <c r="F72" s="83"/>
      <c r="G72" s="83"/>
      <c r="H72" s="84"/>
    </row>
    <row r="73" spans="1:8">
      <c r="A73" s="77">
        <v>6</v>
      </c>
      <c r="B73" s="78" t="s">
        <v>17</v>
      </c>
      <c r="C73" s="79"/>
      <c r="D73" s="80"/>
      <c r="E73" s="81"/>
      <c r="F73" s="83"/>
      <c r="G73" s="83"/>
      <c r="H73" s="84"/>
    </row>
    <row r="74" spans="1:8">
      <c r="A74" s="77">
        <v>7</v>
      </c>
      <c r="B74" s="78" t="s">
        <v>18</v>
      </c>
      <c r="C74" s="79"/>
      <c r="D74" s="80"/>
      <c r="E74" s="81"/>
      <c r="F74" s="83"/>
      <c r="G74" s="83"/>
      <c r="H74" s="84"/>
    </row>
    <row r="75" spans="1:8">
      <c r="A75" s="77">
        <v>8</v>
      </c>
      <c r="B75" s="78" t="s">
        <v>28</v>
      </c>
      <c r="C75" s="79"/>
      <c r="D75" s="80"/>
      <c r="E75" s="81"/>
      <c r="F75" s="83"/>
      <c r="G75" s="83"/>
      <c r="H75" s="84"/>
    </row>
    <row r="76" spans="1:8">
      <c r="A76" s="77">
        <v>9</v>
      </c>
      <c r="B76" s="78" t="s">
        <v>22</v>
      </c>
      <c r="C76" s="79"/>
      <c r="D76" s="80"/>
      <c r="E76" s="81"/>
      <c r="F76" s="83"/>
      <c r="G76" s="83"/>
      <c r="H76" s="84"/>
    </row>
    <row r="77" spans="1:8">
      <c r="A77" s="77">
        <v>10</v>
      </c>
      <c r="B77" s="78" t="s">
        <v>23</v>
      </c>
      <c r="C77" s="79"/>
      <c r="D77" s="80"/>
      <c r="E77" s="81"/>
      <c r="F77" s="83"/>
      <c r="G77" s="83"/>
      <c r="H77" s="84"/>
    </row>
    <row r="78" spans="1:8">
      <c r="A78" s="77">
        <v>11</v>
      </c>
      <c r="B78" s="78" t="s">
        <v>24</v>
      </c>
      <c r="C78" s="79"/>
      <c r="D78" s="79"/>
      <c r="E78" s="79"/>
      <c r="F78" s="83"/>
      <c r="G78" s="83"/>
      <c r="H78" s="84"/>
    </row>
    <row r="79" spans="1:8">
      <c r="A79" s="77">
        <v>12</v>
      </c>
      <c r="B79" s="78" t="s">
        <v>25</v>
      </c>
      <c r="C79" s="85"/>
      <c r="D79" s="83"/>
      <c r="E79" s="85"/>
      <c r="F79" s="83"/>
      <c r="G79" s="83"/>
      <c r="H79" s="84"/>
    </row>
    <row r="83" ht="18.75" spans="1:8">
      <c r="A83" s="73" t="s">
        <v>33</v>
      </c>
      <c r="B83" s="73"/>
      <c r="C83" s="73"/>
      <c r="D83" s="73"/>
      <c r="E83" s="73"/>
      <c r="F83" s="73"/>
      <c r="G83" s="73"/>
      <c r="H83" s="73"/>
    </row>
    <row r="84" spans="1:8">
      <c r="A84" s="74" t="s">
        <v>1</v>
      </c>
      <c r="B84" s="75" t="s">
        <v>2</v>
      </c>
      <c r="C84" s="76" t="s">
        <v>3</v>
      </c>
      <c r="D84" s="76" t="s">
        <v>4</v>
      </c>
      <c r="E84" s="76" t="s">
        <v>5</v>
      </c>
      <c r="F84" s="76" t="s">
        <v>6</v>
      </c>
      <c r="G84" s="76" t="s">
        <v>7</v>
      </c>
      <c r="H84" s="76" t="s">
        <v>5</v>
      </c>
    </row>
    <row r="85" spans="1:8">
      <c r="A85" s="77">
        <v>1</v>
      </c>
      <c r="B85" s="78" t="s">
        <v>8</v>
      </c>
      <c r="C85" s="79"/>
      <c r="D85" s="80"/>
      <c r="E85" s="81"/>
      <c r="F85" s="82"/>
      <c r="G85" s="82"/>
      <c r="H85" s="82"/>
    </row>
    <row r="86" spans="1:8">
      <c r="A86" s="77">
        <v>2</v>
      </c>
      <c r="B86" s="78" t="s">
        <v>13</v>
      </c>
      <c r="C86" s="79"/>
      <c r="D86" s="80"/>
      <c r="E86" s="81"/>
      <c r="F86" s="83"/>
      <c r="G86" s="83"/>
      <c r="H86" s="84"/>
    </row>
    <row r="87" spans="1:8">
      <c r="A87" s="77">
        <v>3</v>
      </c>
      <c r="B87" s="78" t="s">
        <v>14</v>
      </c>
      <c r="C87" s="79"/>
      <c r="D87" s="80"/>
      <c r="E87" s="81"/>
      <c r="F87" s="83"/>
      <c r="G87" s="83"/>
      <c r="H87" s="84"/>
    </row>
    <row r="88" spans="1:8">
      <c r="A88" s="77">
        <v>4</v>
      </c>
      <c r="B88" s="78" t="s">
        <v>15</v>
      </c>
      <c r="C88" s="79"/>
      <c r="D88" s="80"/>
      <c r="E88" s="81"/>
      <c r="F88" s="83"/>
      <c r="G88" s="83"/>
      <c r="H88" s="84"/>
    </row>
    <row r="89" spans="1:8">
      <c r="A89" s="77">
        <v>5</v>
      </c>
      <c r="B89" s="78" t="s">
        <v>16</v>
      </c>
      <c r="C89" s="79"/>
      <c r="D89" s="80"/>
      <c r="E89" s="81"/>
      <c r="F89" s="83"/>
      <c r="G89" s="83"/>
      <c r="H89" s="84"/>
    </row>
    <row r="90" spans="1:8">
      <c r="A90" s="77">
        <v>6</v>
      </c>
      <c r="B90" s="78" t="s">
        <v>17</v>
      </c>
      <c r="C90" s="79"/>
      <c r="D90" s="80"/>
      <c r="E90" s="81"/>
      <c r="F90" s="83"/>
      <c r="G90" s="83"/>
      <c r="H90" s="84"/>
    </row>
    <row r="91" spans="1:8">
      <c r="A91" s="77">
        <v>7</v>
      </c>
      <c r="B91" s="78" t="s">
        <v>18</v>
      </c>
      <c r="C91" s="79"/>
      <c r="D91" s="80"/>
      <c r="E91" s="81"/>
      <c r="F91" s="83"/>
      <c r="G91" s="83"/>
      <c r="H91" s="84"/>
    </row>
    <row r="92" spans="1:8">
      <c r="A92" s="77">
        <v>8</v>
      </c>
      <c r="B92" s="78" t="s">
        <v>28</v>
      </c>
      <c r="C92" s="79"/>
      <c r="D92" s="80"/>
      <c r="E92" s="81"/>
      <c r="F92" s="83"/>
      <c r="G92" s="83"/>
      <c r="H92" s="84"/>
    </row>
    <row r="93" spans="1:8">
      <c r="A93" s="77">
        <v>9</v>
      </c>
      <c r="B93" s="78" t="s">
        <v>22</v>
      </c>
      <c r="C93" s="79"/>
      <c r="D93" s="80"/>
      <c r="E93" s="81"/>
      <c r="F93" s="83"/>
      <c r="G93" s="83"/>
      <c r="H93" s="84"/>
    </row>
    <row r="94" spans="1:8">
      <c r="A94" s="77">
        <v>10</v>
      </c>
      <c r="B94" s="78" t="s">
        <v>23</v>
      </c>
      <c r="C94" s="79"/>
      <c r="D94" s="80"/>
      <c r="E94" s="81"/>
      <c r="F94" s="83"/>
      <c r="G94" s="83"/>
      <c r="H94" s="84"/>
    </row>
    <row r="95" spans="1:8">
      <c r="A95" s="77">
        <v>11</v>
      </c>
      <c r="B95" s="78" t="s">
        <v>24</v>
      </c>
      <c r="C95" s="79"/>
      <c r="D95" s="79"/>
      <c r="E95" s="79"/>
      <c r="F95" s="83"/>
      <c r="G95" s="83"/>
      <c r="H95" s="84"/>
    </row>
    <row r="96" spans="1:8">
      <c r="A96" s="77">
        <v>12</v>
      </c>
      <c r="B96" s="78" t="s">
        <v>25</v>
      </c>
      <c r="C96" s="85"/>
      <c r="D96" s="83"/>
      <c r="E96" s="85"/>
      <c r="F96" s="83"/>
      <c r="G96" s="83"/>
      <c r="H96" s="84"/>
    </row>
    <row r="99" ht="18.75" spans="1:8">
      <c r="A99" s="73" t="s">
        <v>34</v>
      </c>
      <c r="B99" s="73"/>
      <c r="C99" s="73"/>
      <c r="D99" s="73"/>
      <c r="E99" s="73"/>
      <c r="F99" s="73"/>
      <c r="G99" s="73"/>
      <c r="H99" s="73"/>
    </row>
    <row r="100" spans="1:8">
      <c r="A100" s="74" t="s">
        <v>1</v>
      </c>
      <c r="B100" s="75" t="s">
        <v>2</v>
      </c>
      <c r="C100" s="86" t="s">
        <v>3</v>
      </c>
      <c r="D100" s="86" t="s">
        <v>4</v>
      </c>
      <c r="E100" s="86" t="s">
        <v>5</v>
      </c>
      <c r="F100" s="76" t="s">
        <v>6</v>
      </c>
      <c r="G100" s="86" t="s">
        <v>7</v>
      </c>
      <c r="H100" s="76" t="s">
        <v>5</v>
      </c>
    </row>
    <row r="101" spans="1:8">
      <c r="A101" s="77">
        <v>1</v>
      </c>
      <c r="B101" s="78" t="s">
        <v>8</v>
      </c>
      <c r="C101" s="87"/>
      <c r="D101" s="79"/>
      <c r="E101" s="80"/>
      <c r="F101" s="81"/>
      <c r="G101" s="81"/>
      <c r="H101" s="82"/>
    </row>
    <row r="102" spans="1:8">
      <c r="A102" s="77">
        <v>2</v>
      </c>
      <c r="B102" s="78" t="s">
        <v>13</v>
      </c>
      <c r="C102" s="79"/>
      <c r="D102" s="79"/>
      <c r="E102" s="80"/>
      <c r="F102" s="81"/>
      <c r="G102" s="81"/>
      <c r="H102" s="83"/>
    </row>
    <row r="103" spans="1:8">
      <c r="A103" s="77">
        <v>3</v>
      </c>
      <c r="B103" s="78" t="s">
        <v>14</v>
      </c>
      <c r="C103" s="79"/>
      <c r="D103" s="79"/>
      <c r="E103" s="80"/>
      <c r="F103" s="81"/>
      <c r="G103" s="81"/>
      <c r="H103" s="83"/>
    </row>
    <row r="104" spans="1:8">
      <c r="A104" s="77">
        <v>4</v>
      </c>
      <c r="B104" s="78" t="s">
        <v>15</v>
      </c>
      <c r="C104" s="79"/>
      <c r="D104" s="79"/>
      <c r="E104" s="80"/>
      <c r="F104" s="81"/>
      <c r="G104" s="81"/>
      <c r="H104" s="83"/>
    </row>
    <row r="105" spans="1:8">
      <c r="A105" s="77">
        <v>5</v>
      </c>
      <c r="B105" s="78" t="s">
        <v>16</v>
      </c>
      <c r="C105" s="79"/>
      <c r="D105" s="79"/>
      <c r="E105" s="80"/>
      <c r="F105" s="81"/>
      <c r="G105" s="81"/>
      <c r="H105" s="83"/>
    </row>
    <row r="106" spans="1:8">
      <c r="A106" s="77">
        <v>6</v>
      </c>
      <c r="B106" s="78" t="s">
        <v>17</v>
      </c>
      <c r="C106" s="79"/>
      <c r="D106" s="79"/>
      <c r="E106" s="80"/>
      <c r="F106" s="81"/>
      <c r="G106" s="81"/>
      <c r="H106" s="83"/>
    </row>
    <row r="107" spans="1:8">
      <c r="A107" s="77">
        <v>7</v>
      </c>
      <c r="B107" s="78" t="s">
        <v>18</v>
      </c>
      <c r="C107" s="79"/>
      <c r="D107" s="79"/>
      <c r="E107" s="80"/>
      <c r="F107" s="81"/>
      <c r="G107" s="81"/>
      <c r="H107" s="83"/>
    </row>
    <row r="108" spans="1:8">
      <c r="A108" s="77">
        <v>8</v>
      </c>
      <c r="B108" s="78" t="s">
        <v>28</v>
      </c>
      <c r="C108" s="79"/>
      <c r="D108" s="79"/>
      <c r="E108" s="80"/>
      <c r="F108" s="81"/>
      <c r="G108" s="81"/>
      <c r="H108" s="83"/>
    </row>
    <row r="109" spans="1:8">
      <c r="A109" s="77">
        <v>9</v>
      </c>
      <c r="B109" s="78" t="s">
        <v>22</v>
      </c>
      <c r="C109" s="79"/>
      <c r="D109" s="79"/>
      <c r="E109" s="80"/>
      <c r="F109" s="81"/>
      <c r="G109" s="81"/>
      <c r="H109" s="83"/>
    </row>
    <row r="110" spans="1:8">
      <c r="A110" s="77">
        <v>10</v>
      </c>
      <c r="B110" s="78" t="s">
        <v>23</v>
      </c>
      <c r="C110" s="79"/>
      <c r="D110" s="79"/>
      <c r="E110" s="80"/>
      <c r="F110" s="81"/>
      <c r="G110" s="81"/>
      <c r="H110" s="83"/>
    </row>
    <row r="111" spans="1:8">
      <c r="A111" s="77">
        <v>11</v>
      </c>
      <c r="B111" s="78" t="s">
        <v>24</v>
      </c>
      <c r="C111" s="79"/>
      <c r="D111" s="79"/>
      <c r="E111" s="79"/>
      <c r="F111" s="79"/>
      <c r="G111" s="79"/>
      <c r="H111" s="83"/>
    </row>
    <row r="112" spans="1:8">
      <c r="A112" s="77">
        <v>12</v>
      </c>
      <c r="B112" s="78" t="s">
        <v>25</v>
      </c>
      <c r="C112" s="85"/>
      <c r="D112" s="85"/>
      <c r="E112" s="83"/>
      <c r="F112" s="85"/>
      <c r="G112" s="85"/>
      <c r="H112" s="83"/>
    </row>
    <row r="116" ht="18.75" spans="1:8">
      <c r="A116" s="73" t="s">
        <v>35</v>
      </c>
      <c r="B116" s="73"/>
      <c r="C116" s="73"/>
      <c r="D116" s="73"/>
      <c r="E116" s="73"/>
      <c r="F116" s="73"/>
      <c r="G116" s="73"/>
      <c r="H116" s="73"/>
    </row>
    <row r="117" spans="1:8">
      <c r="A117" s="74" t="s">
        <v>1</v>
      </c>
      <c r="B117" s="75" t="s">
        <v>2</v>
      </c>
      <c r="C117" s="86" t="s">
        <v>3</v>
      </c>
      <c r="D117" s="86" t="s">
        <v>4</v>
      </c>
      <c r="E117" s="86" t="s">
        <v>5</v>
      </c>
      <c r="F117" s="76" t="s">
        <v>6</v>
      </c>
      <c r="G117" s="86" t="s">
        <v>7</v>
      </c>
      <c r="H117" s="76" t="s">
        <v>5</v>
      </c>
    </row>
    <row r="118" spans="1:8">
      <c r="A118" s="77">
        <v>1</v>
      </c>
      <c r="B118" s="78" t="s">
        <v>8</v>
      </c>
      <c r="C118" s="87"/>
      <c r="D118" s="79"/>
      <c r="E118" s="80"/>
      <c r="F118" s="81"/>
      <c r="G118" s="81"/>
      <c r="H118" s="82"/>
    </row>
    <row r="119" spans="1:8">
      <c r="A119" s="77">
        <v>2</v>
      </c>
      <c r="B119" s="78" t="s">
        <v>13</v>
      </c>
      <c r="C119" s="79"/>
      <c r="D119" s="79"/>
      <c r="E119" s="80"/>
      <c r="F119" s="81"/>
      <c r="G119" s="81"/>
      <c r="H119" s="83"/>
    </row>
    <row r="120" spans="1:8">
      <c r="A120" s="77">
        <v>3</v>
      </c>
      <c r="B120" s="78" t="s">
        <v>14</v>
      </c>
      <c r="C120" s="79"/>
      <c r="D120" s="79"/>
      <c r="E120" s="80"/>
      <c r="F120" s="81"/>
      <c r="G120" s="81"/>
      <c r="H120" s="83"/>
    </row>
    <row r="121" spans="1:8">
      <c r="A121" s="77">
        <v>4</v>
      </c>
      <c r="B121" s="78" t="s">
        <v>15</v>
      </c>
      <c r="C121" s="79"/>
      <c r="D121" s="79"/>
      <c r="E121" s="80"/>
      <c r="F121" s="81"/>
      <c r="G121" s="81"/>
      <c r="H121" s="83"/>
    </row>
    <row r="122" spans="1:8">
      <c r="A122" s="77">
        <v>5</v>
      </c>
      <c r="B122" s="78" t="s">
        <v>16</v>
      </c>
      <c r="C122" s="79"/>
      <c r="D122" s="79"/>
      <c r="E122" s="80"/>
      <c r="F122" s="81"/>
      <c r="G122" s="81"/>
      <c r="H122" s="83"/>
    </row>
    <row r="123" spans="1:8">
      <c r="A123" s="77">
        <v>6</v>
      </c>
      <c r="B123" s="78" t="s">
        <v>17</v>
      </c>
      <c r="C123" s="79"/>
      <c r="D123" s="79"/>
      <c r="E123" s="80"/>
      <c r="F123" s="81"/>
      <c r="G123" s="81"/>
      <c r="H123" s="83"/>
    </row>
    <row r="124" spans="1:8">
      <c r="A124" s="77">
        <v>7</v>
      </c>
      <c r="B124" s="78" t="s">
        <v>18</v>
      </c>
      <c r="C124" s="79"/>
      <c r="D124" s="79"/>
      <c r="E124" s="80"/>
      <c r="F124" s="81"/>
      <c r="G124" s="81"/>
      <c r="H124" s="83"/>
    </row>
    <row r="125" spans="1:8">
      <c r="A125" s="77">
        <v>8</v>
      </c>
      <c r="B125" s="78" t="s">
        <v>28</v>
      </c>
      <c r="C125" s="79"/>
      <c r="D125" s="79"/>
      <c r="E125" s="80"/>
      <c r="F125" s="81"/>
      <c r="G125" s="81"/>
      <c r="H125" s="83"/>
    </row>
    <row r="126" spans="1:8">
      <c r="A126" s="77">
        <v>9</v>
      </c>
      <c r="B126" s="78" t="s">
        <v>22</v>
      </c>
      <c r="C126" s="79"/>
      <c r="D126" s="79"/>
      <c r="E126" s="80"/>
      <c r="F126" s="81"/>
      <c r="G126" s="81"/>
      <c r="H126" s="83"/>
    </row>
    <row r="127" spans="1:8">
      <c r="A127" s="77">
        <v>10</v>
      </c>
      <c r="B127" s="78" t="s">
        <v>23</v>
      </c>
      <c r="C127" s="79"/>
      <c r="D127" s="79"/>
      <c r="E127" s="80"/>
      <c r="F127" s="81"/>
      <c r="G127" s="81"/>
      <c r="H127" s="83"/>
    </row>
    <row r="128" spans="1:8">
      <c r="A128" s="77">
        <v>11</v>
      </c>
      <c r="B128" s="78" t="s">
        <v>24</v>
      </c>
      <c r="C128" s="79"/>
      <c r="D128" s="79"/>
      <c r="E128" s="79"/>
      <c r="F128" s="79"/>
      <c r="G128" s="79"/>
      <c r="H128" s="83"/>
    </row>
    <row r="129" spans="1:8">
      <c r="A129" s="77">
        <v>12</v>
      </c>
      <c r="B129" s="78" t="s">
        <v>25</v>
      </c>
      <c r="C129" s="85"/>
      <c r="D129" s="85"/>
      <c r="E129" s="83"/>
      <c r="F129" s="85"/>
      <c r="G129" s="85"/>
      <c r="H129" s="83"/>
    </row>
    <row r="134" ht="18.75" spans="1:8">
      <c r="A134" s="73" t="s">
        <v>36</v>
      </c>
      <c r="B134" s="73"/>
      <c r="C134" s="73"/>
      <c r="D134" s="73"/>
      <c r="E134" s="73"/>
      <c r="F134" s="73"/>
      <c r="G134" s="73"/>
      <c r="H134" s="73"/>
    </row>
    <row r="135" spans="1:8">
      <c r="A135" s="74" t="s">
        <v>1</v>
      </c>
      <c r="B135" s="75" t="s">
        <v>2</v>
      </c>
      <c r="C135" s="86" t="s">
        <v>3</v>
      </c>
      <c r="D135" s="86" t="s">
        <v>4</v>
      </c>
      <c r="E135" s="86" t="s">
        <v>5</v>
      </c>
      <c r="F135" s="76" t="s">
        <v>6</v>
      </c>
      <c r="G135" s="86" t="s">
        <v>7</v>
      </c>
      <c r="H135" s="76" t="s">
        <v>5</v>
      </c>
    </row>
    <row r="136" spans="1:8">
      <c r="A136" s="77">
        <v>1</v>
      </c>
      <c r="B136" s="78" t="s">
        <v>8</v>
      </c>
      <c r="C136" s="87"/>
      <c r="D136" s="79"/>
      <c r="E136" s="80"/>
      <c r="F136" s="81"/>
      <c r="G136" s="81"/>
      <c r="H136" s="82"/>
    </row>
    <row r="137" spans="1:8">
      <c r="A137" s="77">
        <v>2</v>
      </c>
      <c r="B137" s="78" t="s">
        <v>13</v>
      </c>
      <c r="C137" s="79"/>
      <c r="D137" s="79"/>
      <c r="E137" s="80"/>
      <c r="F137" s="81"/>
      <c r="G137" s="81"/>
      <c r="H137" s="83"/>
    </row>
    <row r="138" spans="1:8">
      <c r="A138" s="77">
        <v>3</v>
      </c>
      <c r="B138" s="78" t="s">
        <v>14</v>
      </c>
      <c r="C138" s="79"/>
      <c r="D138" s="79"/>
      <c r="E138" s="80"/>
      <c r="F138" s="81"/>
      <c r="G138" s="81"/>
      <c r="H138" s="83"/>
    </row>
    <row r="139" spans="1:8">
      <c r="A139" s="77">
        <v>4</v>
      </c>
      <c r="B139" s="78" t="s">
        <v>15</v>
      </c>
      <c r="C139" s="79"/>
      <c r="D139" s="79"/>
      <c r="E139" s="80"/>
      <c r="F139" s="81"/>
      <c r="G139" s="81"/>
      <c r="H139" s="83"/>
    </row>
    <row r="140" spans="1:8">
      <c r="A140" s="77">
        <v>5</v>
      </c>
      <c r="B140" s="78" t="s">
        <v>16</v>
      </c>
      <c r="C140" s="79"/>
      <c r="D140" s="79"/>
      <c r="E140" s="80"/>
      <c r="F140" s="81"/>
      <c r="G140" s="81"/>
      <c r="H140" s="83"/>
    </row>
    <row r="141" spans="1:8">
      <c r="A141" s="77">
        <v>6</v>
      </c>
      <c r="B141" s="78" t="s">
        <v>17</v>
      </c>
      <c r="C141" s="79"/>
      <c r="D141" s="79"/>
      <c r="E141" s="80"/>
      <c r="F141" s="81"/>
      <c r="G141" s="81"/>
      <c r="H141" s="83"/>
    </row>
    <row r="142" spans="1:8">
      <c r="A142" s="77">
        <v>7</v>
      </c>
      <c r="B142" s="78" t="s">
        <v>18</v>
      </c>
      <c r="C142" s="79"/>
      <c r="D142" s="79"/>
      <c r="E142" s="80"/>
      <c r="F142" s="81"/>
      <c r="G142" s="81"/>
      <c r="H142" s="83"/>
    </row>
    <row r="143" spans="1:8">
      <c r="A143" s="77">
        <v>8</v>
      </c>
      <c r="B143" s="78" t="s">
        <v>28</v>
      </c>
      <c r="C143" s="79"/>
      <c r="D143" s="79"/>
      <c r="E143" s="80"/>
      <c r="F143" s="81"/>
      <c r="G143" s="81"/>
      <c r="H143" s="83"/>
    </row>
    <row r="144" spans="1:8">
      <c r="A144" s="77">
        <v>9</v>
      </c>
      <c r="B144" s="78" t="s">
        <v>22</v>
      </c>
      <c r="C144" s="79"/>
      <c r="D144" s="79"/>
      <c r="E144" s="80"/>
      <c r="F144" s="81"/>
      <c r="G144" s="81"/>
      <c r="H144" s="83"/>
    </row>
    <row r="145" spans="1:8">
      <c r="A145" s="77">
        <v>10</v>
      </c>
      <c r="B145" s="78" t="s">
        <v>23</v>
      </c>
      <c r="C145" s="79"/>
      <c r="D145" s="79"/>
      <c r="E145" s="80"/>
      <c r="F145" s="81"/>
      <c r="G145" s="81"/>
      <c r="H145" s="83"/>
    </row>
    <row r="146" spans="1:8">
      <c r="A146" s="77">
        <v>11</v>
      </c>
      <c r="B146" s="78" t="s">
        <v>24</v>
      </c>
      <c r="C146" s="79"/>
      <c r="D146" s="79"/>
      <c r="E146" s="79"/>
      <c r="F146" s="79"/>
      <c r="G146" s="79"/>
      <c r="H146" s="83"/>
    </row>
    <row r="147" spans="1:8">
      <c r="A147" s="77">
        <v>12</v>
      </c>
      <c r="B147" s="78" t="s">
        <v>25</v>
      </c>
      <c r="C147" s="85"/>
      <c r="D147" s="85"/>
      <c r="E147" s="83"/>
      <c r="F147" s="85"/>
      <c r="G147" s="85"/>
      <c r="H147" s="83"/>
    </row>
    <row r="150" ht="18.75" spans="1:8">
      <c r="A150" s="73" t="s">
        <v>37</v>
      </c>
      <c r="B150" s="73"/>
      <c r="C150" s="73"/>
      <c r="D150" s="73"/>
      <c r="E150" s="73"/>
      <c r="F150" s="73"/>
      <c r="G150" s="73"/>
      <c r="H150" s="73"/>
    </row>
    <row r="151" spans="1:8">
      <c r="A151" s="74" t="s">
        <v>1</v>
      </c>
      <c r="B151" s="75" t="s">
        <v>2</v>
      </c>
      <c r="C151" s="86" t="s">
        <v>3</v>
      </c>
      <c r="D151" s="86" t="s">
        <v>4</v>
      </c>
      <c r="E151" s="86" t="s">
        <v>5</v>
      </c>
      <c r="F151" s="76" t="s">
        <v>6</v>
      </c>
      <c r="G151" s="86" t="s">
        <v>7</v>
      </c>
      <c r="H151" s="76" t="s">
        <v>5</v>
      </c>
    </row>
    <row r="152" spans="1:8">
      <c r="A152" s="77">
        <v>1</v>
      </c>
      <c r="B152" s="78" t="s">
        <v>8</v>
      </c>
      <c r="C152" s="87"/>
      <c r="D152" s="79"/>
      <c r="E152" s="80"/>
      <c r="F152" s="81"/>
      <c r="G152" s="81"/>
      <c r="H152" s="82"/>
    </row>
    <row r="153" spans="1:8">
      <c r="A153" s="77">
        <v>2</v>
      </c>
      <c r="B153" s="78" t="s">
        <v>13</v>
      </c>
      <c r="C153" s="79"/>
      <c r="D153" s="79"/>
      <c r="E153" s="80"/>
      <c r="F153" s="81"/>
      <c r="G153" s="81"/>
      <c r="H153" s="83"/>
    </row>
    <row r="154" spans="1:8">
      <c r="A154" s="77">
        <v>3</v>
      </c>
      <c r="B154" s="78" t="s">
        <v>14</v>
      </c>
      <c r="C154" s="79"/>
      <c r="D154" s="79"/>
      <c r="E154" s="80"/>
      <c r="F154" s="81"/>
      <c r="G154" s="81"/>
      <c r="H154" s="83"/>
    </row>
    <row r="155" spans="1:8">
      <c r="A155" s="77">
        <v>4</v>
      </c>
      <c r="B155" s="78" t="s">
        <v>15</v>
      </c>
      <c r="C155" s="79"/>
      <c r="D155" s="79"/>
      <c r="E155" s="80"/>
      <c r="F155" s="81"/>
      <c r="G155" s="81"/>
      <c r="H155" s="83"/>
    </row>
    <row r="156" spans="1:8">
      <c r="A156" s="77">
        <v>5</v>
      </c>
      <c r="B156" s="78" t="s">
        <v>16</v>
      </c>
      <c r="C156" s="79"/>
      <c r="D156" s="79"/>
      <c r="E156" s="80"/>
      <c r="F156" s="81"/>
      <c r="G156" s="81"/>
      <c r="H156" s="83"/>
    </row>
    <row r="157" spans="1:8">
      <c r="A157" s="77">
        <v>6</v>
      </c>
      <c r="B157" s="78" t="s">
        <v>17</v>
      </c>
      <c r="C157" s="79"/>
      <c r="D157" s="79"/>
      <c r="E157" s="80"/>
      <c r="F157" s="81"/>
      <c r="G157" s="81"/>
      <c r="H157" s="83"/>
    </row>
    <row r="158" spans="1:8">
      <c r="A158" s="77">
        <v>7</v>
      </c>
      <c r="B158" s="78" t="s">
        <v>18</v>
      </c>
      <c r="C158" s="79"/>
      <c r="D158" s="79"/>
      <c r="E158" s="80"/>
      <c r="F158" s="81"/>
      <c r="G158" s="81"/>
      <c r="H158" s="83"/>
    </row>
    <row r="159" spans="1:8">
      <c r="A159" s="77">
        <v>8</v>
      </c>
      <c r="B159" s="78" t="s">
        <v>28</v>
      </c>
      <c r="C159" s="79"/>
      <c r="D159" s="79"/>
      <c r="E159" s="80"/>
      <c r="F159" s="81"/>
      <c r="G159" s="81"/>
      <c r="H159" s="83"/>
    </row>
    <row r="160" spans="1:8">
      <c r="A160" s="77">
        <v>9</v>
      </c>
      <c r="B160" s="78" t="s">
        <v>22</v>
      </c>
      <c r="C160" s="79"/>
      <c r="D160" s="79"/>
      <c r="E160" s="80"/>
      <c r="F160" s="81"/>
      <c r="G160" s="81"/>
      <c r="H160" s="83"/>
    </row>
    <row r="161" spans="1:8">
      <c r="A161" s="77">
        <v>10</v>
      </c>
      <c r="B161" s="78" t="s">
        <v>23</v>
      </c>
      <c r="C161" s="79"/>
      <c r="D161" s="79"/>
      <c r="E161" s="80"/>
      <c r="F161" s="81"/>
      <c r="G161" s="81"/>
      <c r="H161" s="83"/>
    </row>
    <row r="162" spans="1:8">
      <c r="A162" s="77">
        <v>11</v>
      </c>
      <c r="B162" s="78" t="s">
        <v>24</v>
      </c>
      <c r="C162" s="79"/>
      <c r="D162" s="79"/>
      <c r="E162" s="79"/>
      <c r="F162" s="79"/>
      <c r="G162" s="79"/>
      <c r="H162" s="83"/>
    </row>
    <row r="163" spans="1:8">
      <c r="A163" s="77">
        <v>12</v>
      </c>
      <c r="B163" s="78" t="s">
        <v>25</v>
      </c>
      <c r="C163" s="85"/>
      <c r="D163" s="85"/>
      <c r="E163" s="83"/>
      <c r="F163" s="85"/>
      <c r="G163" s="85"/>
      <c r="H163" s="83"/>
    </row>
    <row r="167" ht="18.75" spans="1:8">
      <c r="A167" s="73" t="s">
        <v>38</v>
      </c>
      <c r="B167" s="73"/>
      <c r="C167" s="73"/>
      <c r="D167" s="73"/>
      <c r="E167" s="73"/>
      <c r="F167" s="73"/>
      <c r="G167" s="73"/>
      <c r="H167" s="73"/>
    </row>
    <row r="168" spans="1:8">
      <c r="A168" s="74" t="s">
        <v>1</v>
      </c>
      <c r="B168" s="75" t="s">
        <v>2</v>
      </c>
      <c r="C168" s="86" t="s">
        <v>3</v>
      </c>
      <c r="D168" s="86" t="s">
        <v>4</v>
      </c>
      <c r="E168" s="86" t="s">
        <v>5</v>
      </c>
      <c r="F168" s="76" t="s">
        <v>6</v>
      </c>
      <c r="G168" s="86" t="s">
        <v>7</v>
      </c>
      <c r="H168" s="76" t="s">
        <v>5</v>
      </c>
    </row>
    <row r="169" spans="1:8">
      <c r="A169" s="77">
        <v>1</v>
      </c>
      <c r="B169" s="78" t="s">
        <v>8</v>
      </c>
      <c r="C169" s="87"/>
      <c r="D169" s="79"/>
      <c r="E169" s="80"/>
      <c r="F169" s="81"/>
      <c r="G169" s="81"/>
      <c r="H169" s="82"/>
    </row>
    <row r="170" spans="1:8">
      <c r="A170" s="77">
        <v>2</v>
      </c>
      <c r="B170" s="78" t="s">
        <v>13</v>
      </c>
      <c r="C170" s="79"/>
      <c r="D170" s="79"/>
      <c r="E170" s="80"/>
      <c r="F170" s="81"/>
      <c r="G170" s="81"/>
      <c r="H170" s="83"/>
    </row>
    <row r="171" spans="1:8">
      <c r="A171" s="77">
        <v>3</v>
      </c>
      <c r="B171" s="78" t="s">
        <v>14</v>
      </c>
      <c r="C171" s="79"/>
      <c r="D171" s="79"/>
      <c r="E171" s="80"/>
      <c r="F171" s="81"/>
      <c r="G171" s="81"/>
      <c r="H171" s="83"/>
    </row>
    <row r="172" spans="1:8">
      <c r="A172" s="77">
        <v>4</v>
      </c>
      <c r="B172" s="78" t="s">
        <v>15</v>
      </c>
      <c r="C172" s="79"/>
      <c r="D172" s="79"/>
      <c r="E172" s="80"/>
      <c r="F172" s="81"/>
      <c r="G172" s="81"/>
      <c r="H172" s="83"/>
    </row>
    <row r="173" spans="1:8">
      <c r="A173" s="77">
        <v>5</v>
      </c>
      <c r="B173" s="78" t="s">
        <v>16</v>
      </c>
      <c r="C173" s="79"/>
      <c r="D173" s="79"/>
      <c r="E173" s="80"/>
      <c r="F173" s="81"/>
      <c r="G173" s="81"/>
      <c r="H173" s="83"/>
    </row>
    <row r="174" spans="1:8">
      <c r="A174" s="77">
        <v>6</v>
      </c>
      <c r="B174" s="78" t="s">
        <v>17</v>
      </c>
      <c r="C174" s="79"/>
      <c r="D174" s="79"/>
      <c r="E174" s="80"/>
      <c r="F174" s="81"/>
      <c r="G174" s="81"/>
      <c r="H174" s="83"/>
    </row>
    <row r="175" spans="1:8">
      <c r="A175" s="77">
        <v>7</v>
      </c>
      <c r="B175" s="78" t="s">
        <v>18</v>
      </c>
      <c r="C175" s="79"/>
      <c r="D175" s="79"/>
      <c r="E175" s="80"/>
      <c r="F175" s="81"/>
      <c r="G175" s="81"/>
      <c r="H175" s="83"/>
    </row>
    <row r="176" spans="1:8">
      <c r="A176" s="77">
        <v>8</v>
      </c>
      <c r="B176" s="78" t="s">
        <v>28</v>
      </c>
      <c r="C176" s="79"/>
      <c r="D176" s="79"/>
      <c r="E176" s="80"/>
      <c r="F176" s="81"/>
      <c r="G176" s="81"/>
      <c r="H176" s="83"/>
    </row>
    <row r="177" spans="1:8">
      <c r="A177" s="77">
        <v>9</v>
      </c>
      <c r="B177" s="78" t="s">
        <v>22</v>
      </c>
      <c r="C177" s="79"/>
      <c r="D177" s="79"/>
      <c r="E177" s="80"/>
      <c r="F177" s="81"/>
      <c r="G177" s="81"/>
      <c r="H177" s="83"/>
    </row>
    <row r="178" spans="1:8">
      <c r="A178" s="77">
        <v>10</v>
      </c>
      <c r="B178" s="78" t="s">
        <v>23</v>
      </c>
      <c r="C178" s="79"/>
      <c r="D178" s="79"/>
      <c r="E178" s="80"/>
      <c r="F178" s="81"/>
      <c r="G178" s="81"/>
      <c r="H178" s="83"/>
    </row>
    <row r="179" spans="1:8">
      <c r="A179" s="77">
        <v>11</v>
      </c>
      <c r="B179" s="78" t="s">
        <v>24</v>
      </c>
      <c r="C179" s="79"/>
      <c r="D179" s="79"/>
      <c r="E179" s="79"/>
      <c r="F179" s="79"/>
      <c r="G179" s="79"/>
      <c r="H179" s="83"/>
    </row>
    <row r="180" spans="1:8">
      <c r="A180" s="77">
        <v>12</v>
      </c>
      <c r="B180" s="78" t="s">
        <v>25</v>
      </c>
      <c r="C180" s="85"/>
      <c r="D180" s="85"/>
      <c r="E180" s="83"/>
      <c r="F180" s="85"/>
      <c r="G180" s="85"/>
      <c r="H180" s="83"/>
    </row>
    <row r="183" ht="18.75" spans="1:8">
      <c r="A183" s="73" t="s">
        <v>39</v>
      </c>
      <c r="B183" s="73"/>
      <c r="C183" s="73"/>
      <c r="D183" s="73"/>
      <c r="E183" s="73"/>
      <c r="F183" s="73"/>
      <c r="G183" s="73"/>
      <c r="H183" s="73"/>
    </row>
    <row r="184" spans="1:8">
      <c r="A184" s="74" t="s">
        <v>1</v>
      </c>
      <c r="B184" s="75" t="s">
        <v>2</v>
      </c>
      <c r="C184" s="86" t="s">
        <v>3</v>
      </c>
      <c r="D184" s="86" t="s">
        <v>4</v>
      </c>
      <c r="E184" s="86" t="s">
        <v>5</v>
      </c>
      <c r="F184" s="76" t="s">
        <v>6</v>
      </c>
      <c r="G184" s="86" t="s">
        <v>7</v>
      </c>
      <c r="H184" s="76" t="s">
        <v>5</v>
      </c>
    </row>
    <row r="185" spans="1:8">
      <c r="A185" s="77">
        <v>1</v>
      </c>
      <c r="B185" s="78" t="s">
        <v>8</v>
      </c>
      <c r="C185" s="87"/>
      <c r="D185" s="79"/>
      <c r="E185" s="80"/>
      <c r="F185" s="81"/>
      <c r="G185" s="81"/>
      <c r="H185" s="82"/>
    </row>
    <row r="186" spans="1:8">
      <c r="A186" s="77">
        <v>2</v>
      </c>
      <c r="B186" s="78" t="s">
        <v>13</v>
      </c>
      <c r="C186" s="79"/>
      <c r="D186" s="79"/>
      <c r="E186" s="80"/>
      <c r="F186" s="81"/>
      <c r="G186" s="81"/>
      <c r="H186" s="83"/>
    </row>
    <row r="187" spans="1:8">
      <c r="A187" s="77">
        <v>3</v>
      </c>
      <c r="B187" s="78" t="s">
        <v>14</v>
      </c>
      <c r="C187" s="79"/>
      <c r="D187" s="79"/>
      <c r="E187" s="80"/>
      <c r="F187" s="81"/>
      <c r="G187" s="81"/>
      <c r="H187" s="83"/>
    </row>
    <row r="188" spans="1:8">
      <c r="A188" s="77">
        <v>4</v>
      </c>
      <c r="B188" s="78" t="s">
        <v>15</v>
      </c>
      <c r="C188" s="79"/>
      <c r="D188" s="79"/>
      <c r="E188" s="80"/>
      <c r="F188" s="81"/>
      <c r="G188" s="81"/>
      <c r="H188" s="83"/>
    </row>
    <row r="189" spans="1:8">
      <c r="A189" s="77">
        <v>5</v>
      </c>
      <c r="B189" s="78" t="s">
        <v>16</v>
      </c>
      <c r="C189" s="79"/>
      <c r="D189" s="79"/>
      <c r="E189" s="80"/>
      <c r="F189" s="81"/>
      <c r="G189" s="81"/>
      <c r="H189" s="83"/>
    </row>
    <row r="190" spans="1:8">
      <c r="A190" s="77">
        <v>6</v>
      </c>
      <c r="B190" s="78" t="s">
        <v>17</v>
      </c>
      <c r="C190" s="79"/>
      <c r="D190" s="79"/>
      <c r="E190" s="80"/>
      <c r="F190" s="81"/>
      <c r="G190" s="81"/>
      <c r="H190" s="83"/>
    </row>
    <row r="191" spans="1:8">
      <c r="A191" s="77">
        <v>7</v>
      </c>
      <c r="B191" s="78" t="s">
        <v>18</v>
      </c>
      <c r="C191" s="79"/>
      <c r="D191" s="79"/>
      <c r="E191" s="80"/>
      <c r="F191" s="81"/>
      <c r="G191" s="81"/>
      <c r="H191" s="83"/>
    </row>
    <row r="192" spans="1:8">
      <c r="A192" s="77">
        <v>8</v>
      </c>
      <c r="B192" s="78" t="s">
        <v>28</v>
      </c>
      <c r="C192" s="79"/>
      <c r="D192" s="79"/>
      <c r="E192" s="80"/>
      <c r="F192" s="81"/>
      <c r="G192" s="81"/>
      <c r="H192" s="83"/>
    </row>
    <row r="193" spans="1:8">
      <c r="A193" s="77">
        <v>9</v>
      </c>
      <c r="B193" s="78" t="s">
        <v>22</v>
      </c>
      <c r="C193" s="79"/>
      <c r="D193" s="79"/>
      <c r="E193" s="80"/>
      <c r="F193" s="81"/>
      <c r="G193" s="81"/>
      <c r="H193" s="83"/>
    </row>
    <row r="194" spans="1:8">
      <c r="A194" s="77">
        <v>10</v>
      </c>
      <c r="B194" s="78" t="s">
        <v>23</v>
      </c>
      <c r="C194" s="79"/>
      <c r="D194" s="79"/>
      <c r="E194" s="80"/>
      <c r="F194" s="81"/>
      <c r="G194" s="81"/>
      <c r="H194" s="83"/>
    </row>
    <row r="195" spans="1:8">
      <c r="A195" s="77">
        <v>11</v>
      </c>
      <c r="B195" s="78" t="s">
        <v>24</v>
      </c>
      <c r="C195" s="79"/>
      <c r="D195" s="79"/>
      <c r="E195" s="79"/>
      <c r="F195" s="79"/>
      <c r="G195" s="79"/>
      <c r="H195" s="83"/>
    </row>
    <row r="196" spans="1:8">
      <c r="A196" s="77">
        <v>12</v>
      </c>
      <c r="B196" s="78" t="s">
        <v>25</v>
      </c>
      <c r="C196" s="85"/>
      <c r="D196" s="85"/>
      <c r="E196" s="83"/>
      <c r="F196" s="85"/>
      <c r="G196" s="85"/>
      <c r="H196" s="83"/>
    </row>
    <row r="199" ht="18.75" spans="1:8">
      <c r="A199" s="73" t="s">
        <v>40</v>
      </c>
      <c r="B199" s="73"/>
      <c r="C199" s="73"/>
      <c r="D199" s="73"/>
      <c r="E199" s="73"/>
      <c r="F199" s="73"/>
      <c r="G199" s="73"/>
      <c r="H199" s="73"/>
    </row>
    <row r="200" spans="1:8">
      <c r="A200" s="74" t="s">
        <v>1</v>
      </c>
      <c r="B200" s="75" t="s">
        <v>2</v>
      </c>
      <c r="C200" s="86" t="s">
        <v>3</v>
      </c>
      <c r="D200" s="86" t="s">
        <v>4</v>
      </c>
      <c r="E200" s="86" t="s">
        <v>5</v>
      </c>
      <c r="F200" s="76" t="s">
        <v>6</v>
      </c>
      <c r="G200" s="86" t="s">
        <v>7</v>
      </c>
      <c r="H200" s="76" t="s">
        <v>5</v>
      </c>
    </row>
    <row r="201" spans="1:8">
      <c r="A201" s="77">
        <v>1</v>
      </c>
      <c r="B201" s="78" t="s">
        <v>8</v>
      </c>
      <c r="C201" s="87"/>
      <c r="D201" s="79"/>
      <c r="E201" s="80"/>
      <c r="F201" s="81"/>
      <c r="G201" s="81"/>
      <c r="H201" s="82"/>
    </row>
    <row r="202" spans="1:8">
      <c r="A202" s="77">
        <v>2</v>
      </c>
      <c r="B202" s="78" t="s">
        <v>13</v>
      </c>
      <c r="C202" s="79"/>
      <c r="D202" s="79"/>
      <c r="E202" s="80"/>
      <c r="F202" s="81"/>
      <c r="G202" s="81"/>
      <c r="H202" s="83"/>
    </row>
    <row r="203" spans="1:8">
      <c r="A203" s="77">
        <v>3</v>
      </c>
      <c r="B203" s="78" t="s">
        <v>14</v>
      </c>
      <c r="C203" s="79"/>
      <c r="D203" s="79"/>
      <c r="E203" s="80"/>
      <c r="F203" s="81"/>
      <c r="G203" s="81"/>
      <c r="H203" s="83"/>
    </row>
    <row r="204" spans="1:8">
      <c r="A204" s="77">
        <v>4</v>
      </c>
      <c r="B204" s="78" t="s">
        <v>15</v>
      </c>
      <c r="C204" s="79"/>
      <c r="D204" s="79"/>
      <c r="E204" s="80"/>
      <c r="F204" s="81"/>
      <c r="G204" s="81"/>
      <c r="H204" s="83"/>
    </row>
    <row r="205" spans="1:8">
      <c r="A205" s="77">
        <v>5</v>
      </c>
      <c r="B205" s="78" t="s">
        <v>16</v>
      </c>
      <c r="C205" s="79"/>
      <c r="D205" s="79"/>
      <c r="E205" s="80"/>
      <c r="F205" s="81"/>
      <c r="G205" s="81"/>
      <c r="H205" s="83"/>
    </row>
    <row r="206" spans="1:8">
      <c r="A206" s="77">
        <v>6</v>
      </c>
      <c r="B206" s="78" t="s">
        <v>17</v>
      </c>
      <c r="C206" s="79"/>
      <c r="D206" s="79"/>
      <c r="E206" s="80"/>
      <c r="F206" s="81"/>
      <c r="G206" s="81"/>
      <c r="H206" s="83"/>
    </row>
    <row r="207" spans="1:8">
      <c r="A207" s="77">
        <v>7</v>
      </c>
      <c r="B207" s="78" t="s">
        <v>18</v>
      </c>
      <c r="C207" s="79"/>
      <c r="D207" s="79"/>
      <c r="E207" s="80"/>
      <c r="F207" s="81"/>
      <c r="G207" s="81"/>
      <c r="H207" s="83"/>
    </row>
    <row r="208" spans="1:8">
      <c r="A208" s="77">
        <v>8</v>
      </c>
      <c r="B208" s="78" t="s">
        <v>28</v>
      </c>
      <c r="C208" s="79"/>
      <c r="D208" s="79"/>
      <c r="E208" s="80"/>
      <c r="F208" s="81"/>
      <c r="G208" s="81"/>
      <c r="H208" s="83"/>
    </row>
    <row r="209" spans="1:8">
      <c r="A209" s="77">
        <v>9</v>
      </c>
      <c r="B209" s="78" t="s">
        <v>22</v>
      </c>
      <c r="C209" s="79"/>
      <c r="D209" s="79"/>
      <c r="E209" s="80"/>
      <c r="F209" s="81"/>
      <c r="G209" s="81"/>
      <c r="H209" s="83"/>
    </row>
    <row r="210" spans="1:8">
      <c r="A210" s="77">
        <v>10</v>
      </c>
      <c r="B210" s="78" t="s">
        <v>23</v>
      </c>
      <c r="C210" s="79"/>
      <c r="D210" s="79"/>
      <c r="E210" s="80"/>
      <c r="F210" s="81"/>
      <c r="G210" s="81"/>
      <c r="H210" s="83"/>
    </row>
    <row r="211" spans="1:8">
      <c r="A211" s="77">
        <v>11</v>
      </c>
      <c r="B211" s="78" t="s">
        <v>24</v>
      </c>
      <c r="C211" s="79"/>
      <c r="D211" s="79"/>
      <c r="E211" s="79"/>
      <c r="F211" s="79"/>
      <c r="G211" s="79"/>
      <c r="H211" s="83"/>
    </row>
    <row r="212" spans="1:8">
      <c r="A212" s="77">
        <v>12</v>
      </c>
      <c r="B212" s="78" t="s">
        <v>25</v>
      </c>
      <c r="C212" s="85"/>
      <c r="D212" s="85"/>
      <c r="E212" s="83"/>
      <c r="F212" s="85"/>
      <c r="G212" s="85"/>
      <c r="H212" s="83"/>
    </row>
    <row r="216" ht="18.75" spans="1:8">
      <c r="A216" s="73" t="s">
        <v>41</v>
      </c>
      <c r="B216" s="73"/>
      <c r="C216" s="73"/>
      <c r="D216" s="73"/>
      <c r="E216" s="73"/>
      <c r="F216" s="73"/>
      <c r="G216" s="73"/>
      <c r="H216" s="73"/>
    </row>
    <row r="217" spans="1:8">
      <c r="A217" s="74" t="s">
        <v>1</v>
      </c>
      <c r="B217" s="75" t="s">
        <v>2</v>
      </c>
      <c r="C217" s="86" t="s">
        <v>3</v>
      </c>
      <c r="D217" s="86" t="s">
        <v>4</v>
      </c>
      <c r="E217" s="86" t="s">
        <v>5</v>
      </c>
      <c r="F217" s="76" t="s">
        <v>6</v>
      </c>
      <c r="G217" s="86" t="s">
        <v>7</v>
      </c>
      <c r="H217" s="76" t="s">
        <v>5</v>
      </c>
    </row>
    <row r="218" spans="1:8">
      <c r="A218" s="77">
        <v>1</v>
      </c>
      <c r="B218" s="78" t="s">
        <v>8</v>
      </c>
      <c r="C218" s="87"/>
      <c r="D218" s="79"/>
      <c r="E218" s="80"/>
      <c r="F218" s="81"/>
      <c r="G218" s="81"/>
      <c r="H218" s="82"/>
    </row>
    <row r="219" spans="1:8">
      <c r="A219" s="77">
        <v>2</v>
      </c>
      <c r="B219" s="78" t="s">
        <v>13</v>
      </c>
      <c r="C219" s="79"/>
      <c r="D219" s="79"/>
      <c r="E219" s="80"/>
      <c r="F219" s="81"/>
      <c r="G219" s="81"/>
      <c r="H219" s="83"/>
    </row>
    <row r="220" spans="1:8">
      <c r="A220" s="77">
        <v>3</v>
      </c>
      <c r="B220" s="78" t="s">
        <v>14</v>
      </c>
      <c r="C220" s="79"/>
      <c r="D220" s="79"/>
      <c r="E220" s="80"/>
      <c r="F220" s="81"/>
      <c r="G220" s="81"/>
      <c r="H220" s="83"/>
    </row>
    <row r="221" spans="1:8">
      <c r="A221" s="77">
        <v>4</v>
      </c>
      <c r="B221" s="78" t="s">
        <v>15</v>
      </c>
      <c r="C221" s="79"/>
      <c r="D221" s="79"/>
      <c r="E221" s="80"/>
      <c r="F221" s="81"/>
      <c r="G221" s="81"/>
      <c r="H221" s="83"/>
    </row>
    <row r="222" spans="1:8">
      <c r="A222" s="77">
        <v>5</v>
      </c>
      <c r="B222" s="78" t="s">
        <v>16</v>
      </c>
      <c r="C222" s="79"/>
      <c r="D222" s="79"/>
      <c r="E222" s="80"/>
      <c r="F222" s="81"/>
      <c r="G222" s="81"/>
      <c r="H222" s="83"/>
    </row>
    <row r="223" spans="1:8">
      <c r="A223" s="77">
        <v>6</v>
      </c>
      <c r="B223" s="78" t="s">
        <v>17</v>
      </c>
      <c r="C223" s="79"/>
      <c r="D223" s="79"/>
      <c r="E223" s="80"/>
      <c r="F223" s="81"/>
      <c r="G223" s="81"/>
      <c r="H223" s="83"/>
    </row>
    <row r="224" spans="1:8">
      <c r="A224" s="77">
        <v>7</v>
      </c>
      <c r="B224" s="78" t="s">
        <v>18</v>
      </c>
      <c r="C224" s="79"/>
      <c r="D224" s="79"/>
      <c r="E224" s="80"/>
      <c r="F224" s="81"/>
      <c r="G224" s="81"/>
      <c r="H224" s="83"/>
    </row>
    <row r="225" spans="1:8">
      <c r="A225" s="77">
        <v>8</v>
      </c>
      <c r="B225" s="78" t="s">
        <v>28</v>
      </c>
      <c r="C225" s="79"/>
      <c r="D225" s="79"/>
      <c r="E225" s="80"/>
      <c r="F225" s="81"/>
      <c r="G225" s="81"/>
      <c r="H225" s="83"/>
    </row>
    <row r="226" spans="1:8">
      <c r="A226" s="77">
        <v>9</v>
      </c>
      <c r="B226" s="78" t="s">
        <v>22</v>
      </c>
      <c r="C226" s="79"/>
      <c r="D226" s="79"/>
      <c r="E226" s="80"/>
      <c r="F226" s="81"/>
      <c r="G226" s="81"/>
      <c r="H226" s="83"/>
    </row>
    <row r="227" spans="1:8">
      <c r="A227" s="77">
        <v>10</v>
      </c>
      <c r="B227" s="78" t="s">
        <v>23</v>
      </c>
      <c r="C227" s="79"/>
      <c r="D227" s="79"/>
      <c r="E227" s="80"/>
      <c r="F227" s="81"/>
      <c r="G227" s="81"/>
      <c r="H227" s="83"/>
    </row>
    <row r="228" spans="1:8">
      <c r="A228" s="77">
        <v>11</v>
      </c>
      <c r="B228" s="78" t="s">
        <v>24</v>
      </c>
      <c r="C228" s="79"/>
      <c r="D228" s="79"/>
      <c r="E228" s="79"/>
      <c r="F228" s="79"/>
      <c r="G228" s="79"/>
      <c r="H228" s="83"/>
    </row>
    <row r="229" spans="1:8">
      <c r="A229" s="77">
        <v>12</v>
      </c>
      <c r="B229" s="78" t="s">
        <v>25</v>
      </c>
      <c r="C229" s="85"/>
      <c r="D229" s="85"/>
      <c r="E229" s="83"/>
      <c r="F229" s="85"/>
      <c r="G229" s="85"/>
      <c r="H229" s="83"/>
    </row>
    <row r="232" ht="18.75" spans="1:8">
      <c r="A232" s="73" t="s">
        <v>42</v>
      </c>
      <c r="B232" s="73"/>
      <c r="C232" s="73"/>
      <c r="D232" s="73"/>
      <c r="E232" s="73"/>
      <c r="F232" s="73"/>
      <c r="G232" s="73"/>
      <c r="H232" s="73"/>
    </row>
    <row r="233" spans="1:8">
      <c r="A233" s="74" t="s">
        <v>1</v>
      </c>
      <c r="B233" s="75" t="s">
        <v>2</v>
      </c>
      <c r="C233" s="86" t="s">
        <v>3</v>
      </c>
      <c r="D233" s="86" t="s">
        <v>4</v>
      </c>
      <c r="E233" s="86" t="s">
        <v>5</v>
      </c>
      <c r="F233" s="76" t="s">
        <v>6</v>
      </c>
      <c r="G233" s="86" t="s">
        <v>7</v>
      </c>
      <c r="H233" s="76" t="s">
        <v>5</v>
      </c>
    </row>
    <row r="234" spans="1:8">
      <c r="A234" s="77">
        <v>1</v>
      </c>
      <c r="B234" s="78" t="s">
        <v>8</v>
      </c>
      <c r="C234" s="87"/>
      <c r="D234" s="79"/>
      <c r="E234" s="80"/>
      <c r="F234" s="81"/>
      <c r="G234" s="81"/>
      <c r="H234" s="82"/>
    </row>
    <row r="235" spans="1:8">
      <c r="A235" s="77">
        <v>2</v>
      </c>
      <c r="B235" s="78" t="s">
        <v>13</v>
      </c>
      <c r="C235" s="79"/>
      <c r="D235" s="79"/>
      <c r="E235" s="80"/>
      <c r="F235" s="81"/>
      <c r="G235" s="81"/>
      <c r="H235" s="83"/>
    </row>
    <row r="236" spans="1:8">
      <c r="A236" s="77">
        <v>3</v>
      </c>
      <c r="B236" s="78" t="s">
        <v>14</v>
      </c>
      <c r="C236" s="79"/>
      <c r="D236" s="79"/>
      <c r="E236" s="80"/>
      <c r="F236" s="81"/>
      <c r="G236" s="81"/>
      <c r="H236" s="83"/>
    </row>
    <row r="237" spans="1:8">
      <c r="A237" s="77">
        <v>4</v>
      </c>
      <c r="B237" s="78" t="s">
        <v>15</v>
      </c>
      <c r="C237" s="79"/>
      <c r="D237" s="79"/>
      <c r="E237" s="80"/>
      <c r="F237" s="81"/>
      <c r="G237" s="81"/>
      <c r="H237" s="83"/>
    </row>
    <row r="238" spans="1:8">
      <c r="A238" s="77">
        <v>5</v>
      </c>
      <c r="B238" s="78" t="s">
        <v>16</v>
      </c>
      <c r="C238" s="79"/>
      <c r="D238" s="79"/>
      <c r="E238" s="80"/>
      <c r="F238" s="81"/>
      <c r="G238" s="81"/>
      <c r="H238" s="83"/>
    </row>
    <row r="239" spans="1:8">
      <c r="A239" s="77">
        <v>6</v>
      </c>
      <c r="B239" s="78" t="s">
        <v>17</v>
      </c>
      <c r="C239" s="79"/>
      <c r="D239" s="79"/>
      <c r="E239" s="80"/>
      <c r="F239" s="81"/>
      <c r="G239" s="81"/>
      <c r="H239" s="83"/>
    </row>
    <row r="240" spans="1:8">
      <c r="A240" s="77">
        <v>7</v>
      </c>
      <c r="B240" s="78" t="s">
        <v>18</v>
      </c>
      <c r="C240" s="79"/>
      <c r="D240" s="79"/>
      <c r="E240" s="80"/>
      <c r="F240" s="81"/>
      <c r="G240" s="81"/>
      <c r="H240" s="83"/>
    </row>
    <row r="241" spans="1:8">
      <c r="A241" s="77">
        <v>8</v>
      </c>
      <c r="B241" s="78" t="s">
        <v>28</v>
      </c>
      <c r="C241" s="79"/>
      <c r="D241" s="79"/>
      <c r="E241" s="80"/>
      <c r="F241" s="81"/>
      <c r="G241" s="81"/>
      <c r="H241" s="83"/>
    </row>
    <row r="242" spans="1:8">
      <c r="A242" s="77">
        <v>9</v>
      </c>
      <c r="B242" s="78" t="s">
        <v>22</v>
      </c>
      <c r="C242" s="79"/>
      <c r="D242" s="79"/>
      <c r="E242" s="80"/>
      <c r="F242" s="81"/>
      <c r="G242" s="81"/>
      <c r="H242" s="83"/>
    </row>
    <row r="243" spans="1:8">
      <c r="A243" s="77">
        <v>10</v>
      </c>
      <c r="B243" s="78" t="s">
        <v>23</v>
      </c>
      <c r="C243" s="79"/>
      <c r="D243" s="79"/>
      <c r="E243" s="80"/>
      <c r="F243" s="81"/>
      <c r="G243" s="81"/>
      <c r="H243" s="83"/>
    </row>
    <row r="244" spans="1:8">
      <c r="A244" s="77">
        <v>11</v>
      </c>
      <c r="B244" s="78" t="s">
        <v>24</v>
      </c>
      <c r="C244" s="79"/>
      <c r="D244" s="79"/>
      <c r="E244" s="79"/>
      <c r="F244" s="79"/>
      <c r="G244" s="79"/>
      <c r="H244" s="83"/>
    </row>
    <row r="245" spans="1:8">
      <c r="A245" s="77">
        <v>12</v>
      </c>
      <c r="B245" s="78" t="s">
        <v>25</v>
      </c>
      <c r="C245" s="85"/>
      <c r="D245" s="85"/>
      <c r="E245" s="83"/>
      <c r="F245" s="85"/>
      <c r="G245" s="85"/>
      <c r="H245" s="83"/>
    </row>
    <row r="248" ht="18.75" spans="1:8">
      <c r="A248" s="73" t="s">
        <v>43</v>
      </c>
      <c r="B248" s="73"/>
      <c r="C248" s="73"/>
      <c r="D248" s="73"/>
      <c r="E248" s="73"/>
      <c r="F248" s="73"/>
      <c r="G248" s="73"/>
      <c r="H248" s="73"/>
    </row>
    <row r="249" spans="1:8">
      <c r="A249" s="74" t="s">
        <v>1</v>
      </c>
      <c r="B249" s="75" t="s">
        <v>2</v>
      </c>
      <c r="C249" s="86" t="s">
        <v>3</v>
      </c>
      <c r="D249" s="86" t="s">
        <v>4</v>
      </c>
      <c r="E249" s="86" t="s">
        <v>5</v>
      </c>
      <c r="F249" s="76" t="s">
        <v>6</v>
      </c>
      <c r="G249" s="86" t="s">
        <v>7</v>
      </c>
      <c r="H249" s="76" t="s">
        <v>5</v>
      </c>
    </row>
    <row r="250" spans="1:8">
      <c r="A250" s="77">
        <v>1</v>
      </c>
      <c r="B250" s="78" t="s">
        <v>8</v>
      </c>
      <c r="C250" s="87"/>
      <c r="D250" s="79"/>
      <c r="E250" s="80"/>
      <c r="F250" s="81"/>
      <c r="G250" s="81"/>
      <c r="H250" s="82"/>
    </row>
    <row r="251" spans="1:8">
      <c r="A251" s="77">
        <v>2</v>
      </c>
      <c r="B251" s="78" t="s">
        <v>13</v>
      </c>
      <c r="C251" s="79"/>
      <c r="D251" s="79"/>
      <c r="E251" s="80"/>
      <c r="F251" s="81"/>
      <c r="G251" s="81"/>
      <c r="H251" s="83"/>
    </row>
    <row r="252" spans="1:8">
      <c r="A252" s="77">
        <v>3</v>
      </c>
      <c r="B252" s="78" t="s">
        <v>14</v>
      </c>
      <c r="C252" s="79"/>
      <c r="D252" s="79"/>
      <c r="E252" s="80"/>
      <c r="F252" s="81"/>
      <c r="G252" s="81"/>
      <c r="H252" s="83"/>
    </row>
    <row r="253" spans="1:8">
      <c r="A253" s="77">
        <v>4</v>
      </c>
      <c r="B253" s="78" t="s">
        <v>15</v>
      </c>
      <c r="C253" s="79"/>
      <c r="D253" s="79"/>
      <c r="E253" s="80"/>
      <c r="F253" s="81"/>
      <c r="G253" s="81"/>
      <c r="H253" s="83"/>
    </row>
    <row r="254" spans="1:8">
      <c r="A254" s="77">
        <v>5</v>
      </c>
      <c r="B254" s="78" t="s">
        <v>16</v>
      </c>
      <c r="C254" s="79"/>
      <c r="D254" s="79"/>
      <c r="E254" s="80"/>
      <c r="F254" s="81"/>
      <c r="G254" s="81"/>
      <c r="H254" s="83"/>
    </row>
    <row r="255" spans="1:8">
      <c r="A255" s="77">
        <v>6</v>
      </c>
      <c r="B255" s="78" t="s">
        <v>17</v>
      </c>
      <c r="C255" s="79"/>
      <c r="D255" s="79"/>
      <c r="E255" s="80"/>
      <c r="F255" s="81"/>
      <c r="G255" s="81"/>
      <c r="H255" s="83"/>
    </row>
    <row r="256" spans="1:8">
      <c r="A256" s="77">
        <v>7</v>
      </c>
      <c r="B256" s="78" t="s">
        <v>18</v>
      </c>
      <c r="C256" s="79"/>
      <c r="D256" s="79"/>
      <c r="E256" s="80"/>
      <c r="F256" s="81"/>
      <c r="G256" s="81"/>
      <c r="H256" s="83"/>
    </row>
    <row r="257" spans="1:8">
      <c r="A257" s="77">
        <v>8</v>
      </c>
      <c r="B257" s="78" t="s">
        <v>28</v>
      </c>
      <c r="C257" s="79"/>
      <c r="D257" s="79"/>
      <c r="E257" s="80"/>
      <c r="F257" s="81"/>
      <c r="G257" s="81"/>
      <c r="H257" s="83"/>
    </row>
    <row r="258" spans="1:8">
      <c r="A258" s="77">
        <v>9</v>
      </c>
      <c r="B258" s="78" t="s">
        <v>22</v>
      </c>
      <c r="C258" s="79"/>
      <c r="D258" s="79"/>
      <c r="E258" s="80"/>
      <c r="F258" s="81"/>
      <c r="G258" s="81"/>
      <c r="H258" s="83"/>
    </row>
    <row r="259" spans="1:8">
      <c r="A259" s="77">
        <v>10</v>
      </c>
      <c r="B259" s="78" t="s">
        <v>23</v>
      </c>
      <c r="C259" s="79"/>
      <c r="D259" s="79"/>
      <c r="E259" s="80"/>
      <c r="F259" s="81"/>
      <c r="G259" s="81"/>
      <c r="H259" s="83"/>
    </row>
    <row r="260" spans="1:8">
      <c r="A260" s="77">
        <v>11</v>
      </c>
      <c r="B260" s="78" t="s">
        <v>24</v>
      </c>
      <c r="C260" s="79"/>
      <c r="D260" s="79"/>
      <c r="E260" s="79"/>
      <c r="F260" s="79"/>
      <c r="G260" s="79"/>
      <c r="H260" s="83"/>
    </row>
    <row r="261" spans="1:8">
      <c r="A261" s="77">
        <v>12</v>
      </c>
      <c r="B261" s="78" t="s">
        <v>25</v>
      </c>
      <c r="C261" s="85"/>
      <c r="D261" s="85"/>
      <c r="E261" s="83"/>
      <c r="F261" s="85"/>
      <c r="G261" s="85"/>
      <c r="H261" s="83"/>
    </row>
    <row r="264" ht="18.75" spans="1:8">
      <c r="A264" s="73" t="s">
        <v>44</v>
      </c>
      <c r="B264" s="73"/>
      <c r="C264" s="73"/>
      <c r="D264" s="73"/>
      <c r="E264" s="73"/>
      <c r="F264" s="73"/>
      <c r="G264" s="73"/>
      <c r="H264" s="73"/>
    </row>
    <row r="265" spans="1:8">
      <c r="A265" s="74" t="s">
        <v>1</v>
      </c>
      <c r="B265" s="75" t="s">
        <v>2</v>
      </c>
      <c r="C265" s="86" t="s">
        <v>3</v>
      </c>
      <c r="D265" s="86" t="s">
        <v>4</v>
      </c>
      <c r="E265" s="86" t="s">
        <v>5</v>
      </c>
      <c r="F265" s="76" t="s">
        <v>6</v>
      </c>
      <c r="G265" s="86" t="s">
        <v>7</v>
      </c>
      <c r="H265" s="76" t="s">
        <v>5</v>
      </c>
    </row>
    <row r="266" spans="1:8">
      <c r="A266" s="77">
        <v>1</v>
      </c>
      <c r="B266" s="78" t="s">
        <v>8</v>
      </c>
      <c r="C266" s="87"/>
      <c r="D266" s="79"/>
      <c r="E266" s="80"/>
      <c r="F266" s="81"/>
      <c r="G266" s="81"/>
      <c r="H266" s="82"/>
    </row>
    <row r="267" spans="1:8">
      <c r="A267" s="77">
        <v>2</v>
      </c>
      <c r="B267" s="78" t="s">
        <v>13</v>
      </c>
      <c r="C267" s="79"/>
      <c r="D267" s="79"/>
      <c r="E267" s="80"/>
      <c r="F267" s="81"/>
      <c r="G267" s="81"/>
      <c r="H267" s="83"/>
    </row>
    <row r="268" spans="1:8">
      <c r="A268" s="77">
        <v>3</v>
      </c>
      <c r="B268" s="78" t="s">
        <v>14</v>
      </c>
      <c r="C268" s="79"/>
      <c r="D268" s="79"/>
      <c r="E268" s="80"/>
      <c r="F268" s="81"/>
      <c r="G268" s="81"/>
      <c r="H268" s="83"/>
    </row>
    <row r="269" spans="1:8">
      <c r="A269" s="77">
        <v>4</v>
      </c>
      <c r="B269" s="78" t="s">
        <v>15</v>
      </c>
      <c r="C269" s="79"/>
      <c r="D269" s="79"/>
      <c r="E269" s="80"/>
      <c r="F269" s="81"/>
      <c r="G269" s="81"/>
      <c r="H269" s="83"/>
    </row>
    <row r="270" spans="1:8">
      <c r="A270" s="77">
        <v>5</v>
      </c>
      <c r="B270" s="78" t="s">
        <v>16</v>
      </c>
      <c r="C270" s="79"/>
      <c r="D270" s="79"/>
      <c r="E270" s="80"/>
      <c r="F270" s="81"/>
      <c r="G270" s="81"/>
      <c r="H270" s="83"/>
    </row>
    <row r="271" spans="1:8">
      <c r="A271" s="77">
        <v>6</v>
      </c>
      <c r="B271" s="78" t="s">
        <v>17</v>
      </c>
      <c r="C271" s="79"/>
      <c r="D271" s="79"/>
      <c r="E271" s="80"/>
      <c r="F271" s="81"/>
      <c r="G271" s="81"/>
      <c r="H271" s="83"/>
    </row>
    <row r="272" spans="1:8">
      <c r="A272" s="77">
        <v>7</v>
      </c>
      <c r="B272" s="78" t="s">
        <v>18</v>
      </c>
      <c r="C272" s="79"/>
      <c r="D272" s="79"/>
      <c r="E272" s="80"/>
      <c r="F272" s="81"/>
      <c r="G272" s="81"/>
      <c r="H272" s="83"/>
    </row>
    <row r="273" spans="1:8">
      <c r="A273" s="77">
        <v>8</v>
      </c>
      <c r="B273" s="78" t="s">
        <v>28</v>
      </c>
      <c r="C273" s="79"/>
      <c r="D273" s="79"/>
      <c r="E273" s="80"/>
      <c r="F273" s="81"/>
      <c r="G273" s="81"/>
      <c r="H273" s="83"/>
    </row>
    <row r="274" spans="1:8">
      <c r="A274" s="77">
        <v>9</v>
      </c>
      <c r="B274" s="78" t="s">
        <v>22</v>
      </c>
      <c r="C274" s="79"/>
      <c r="D274" s="79"/>
      <c r="E274" s="80"/>
      <c r="F274" s="81"/>
      <c r="G274" s="81"/>
      <c r="H274" s="83"/>
    </row>
    <row r="275" spans="1:8">
      <c r="A275" s="77">
        <v>10</v>
      </c>
      <c r="B275" s="78" t="s">
        <v>23</v>
      </c>
      <c r="C275" s="79"/>
      <c r="D275" s="79"/>
      <c r="E275" s="80"/>
      <c r="F275" s="81"/>
      <c r="G275" s="81"/>
      <c r="H275" s="83"/>
    </row>
    <row r="276" spans="1:8">
      <c r="A276" s="77">
        <v>11</v>
      </c>
      <c r="B276" s="78" t="s">
        <v>24</v>
      </c>
      <c r="C276" s="79"/>
      <c r="D276" s="79"/>
      <c r="E276" s="79"/>
      <c r="F276" s="79"/>
      <c r="G276" s="79"/>
      <c r="H276" s="83"/>
    </row>
    <row r="277" spans="1:8">
      <c r="A277" s="77">
        <v>12</v>
      </c>
      <c r="B277" s="78" t="s">
        <v>25</v>
      </c>
      <c r="C277" s="85"/>
      <c r="D277" s="85"/>
      <c r="E277" s="83"/>
      <c r="F277" s="85"/>
      <c r="G277" s="85"/>
      <c r="H277" s="83"/>
    </row>
    <row r="280" ht="18.75" spans="1:8">
      <c r="A280" s="73" t="s">
        <v>45</v>
      </c>
      <c r="B280" s="73"/>
      <c r="C280" s="73"/>
      <c r="D280" s="73"/>
      <c r="E280" s="73"/>
      <c r="F280" s="73"/>
      <c r="G280" s="73"/>
      <c r="H280" s="73"/>
    </row>
    <row r="281" spans="1:8">
      <c r="A281" s="74" t="s">
        <v>1</v>
      </c>
      <c r="B281" s="75" t="s">
        <v>2</v>
      </c>
      <c r="C281" s="86" t="s">
        <v>3</v>
      </c>
      <c r="D281" s="86" t="s">
        <v>4</v>
      </c>
      <c r="E281" s="86" t="s">
        <v>5</v>
      </c>
      <c r="F281" s="76" t="s">
        <v>6</v>
      </c>
      <c r="G281" s="86" t="s">
        <v>7</v>
      </c>
      <c r="H281" s="76" t="s">
        <v>5</v>
      </c>
    </row>
    <row r="282" spans="1:8">
      <c r="A282" s="77">
        <v>1</v>
      </c>
      <c r="B282" s="78" t="s">
        <v>8</v>
      </c>
      <c r="C282" s="87"/>
      <c r="D282" s="79"/>
      <c r="E282" s="80"/>
      <c r="F282" s="81"/>
      <c r="G282" s="81"/>
      <c r="H282" s="82"/>
    </row>
    <row r="283" spans="1:8">
      <c r="A283" s="77">
        <v>2</v>
      </c>
      <c r="B283" s="78" t="s">
        <v>13</v>
      </c>
      <c r="C283" s="79"/>
      <c r="D283" s="79"/>
      <c r="E283" s="80"/>
      <c r="F283" s="81"/>
      <c r="G283" s="81"/>
      <c r="H283" s="83"/>
    </row>
    <row r="284" spans="1:8">
      <c r="A284" s="77">
        <v>3</v>
      </c>
      <c r="B284" s="78" t="s">
        <v>14</v>
      </c>
      <c r="C284" s="79"/>
      <c r="D284" s="79"/>
      <c r="E284" s="80"/>
      <c r="F284" s="81"/>
      <c r="G284" s="81"/>
      <c r="H284" s="83"/>
    </row>
    <row r="285" spans="1:8">
      <c r="A285" s="77">
        <v>4</v>
      </c>
      <c r="B285" s="78" t="s">
        <v>15</v>
      </c>
      <c r="C285" s="79"/>
      <c r="D285" s="79"/>
      <c r="E285" s="80"/>
      <c r="F285" s="81"/>
      <c r="G285" s="81"/>
      <c r="H285" s="83"/>
    </row>
    <row r="286" spans="1:8">
      <c r="A286" s="77">
        <v>5</v>
      </c>
      <c r="B286" s="78" t="s">
        <v>16</v>
      </c>
      <c r="C286" s="79"/>
      <c r="D286" s="79"/>
      <c r="E286" s="80"/>
      <c r="F286" s="81"/>
      <c r="G286" s="81"/>
      <c r="H286" s="83"/>
    </row>
    <row r="287" spans="1:8">
      <c r="A287" s="77">
        <v>6</v>
      </c>
      <c r="B287" s="78" t="s">
        <v>17</v>
      </c>
      <c r="C287" s="79"/>
      <c r="D287" s="79"/>
      <c r="E287" s="80"/>
      <c r="F287" s="81"/>
      <c r="G287" s="81"/>
      <c r="H287" s="83"/>
    </row>
    <row r="288" spans="1:8">
      <c r="A288" s="77">
        <v>7</v>
      </c>
      <c r="B288" s="78" t="s">
        <v>18</v>
      </c>
      <c r="C288" s="79"/>
      <c r="D288" s="79"/>
      <c r="E288" s="80"/>
      <c r="F288" s="81"/>
      <c r="G288" s="81"/>
      <c r="H288" s="83"/>
    </row>
    <row r="289" spans="1:8">
      <c r="A289" s="77">
        <v>8</v>
      </c>
      <c r="B289" s="78" t="s">
        <v>28</v>
      </c>
      <c r="C289" s="79"/>
      <c r="D289" s="79"/>
      <c r="E289" s="80"/>
      <c r="F289" s="81"/>
      <c r="G289" s="81"/>
      <c r="H289" s="83"/>
    </row>
    <row r="290" spans="1:8">
      <c r="A290" s="77">
        <v>9</v>
      </c>
      <c r="B290" s="78" t="s">
        <v>22</v>
      </c>
      <c r="C290" s="79"/>
      <c r="D290" s="79"/>
      <c r="E290" s="80"/>
      <c r="F290" s="81"/>
      <c r="G290" s="81"/>
      <c r="H290" s="83"/>
    </row>
    <row r="291" spans="1:8">
      <c r="A291" s="77">
        <v>10</v>
      </c>
      <c r="B291" s="78" t="s">
        <v>23</v>
      </c>
      <c r="C291" s="79"/>
      <c r="D291" s="79"/>
      <c r="E291" s="80"/>
      <c r="F291" s="81"/>
      <c r="G291" s="81"/>
      <c r="H291" s="83"/>
    </row>
    <row r="292" spans="1:8">
      <c r="A292" s="77">
        <v>11</v>
      </c>
      <c r="B292" s="78" t="s">
        <v>24</v>
      </c>
      <c r="C292" s="79"/>
      <c r="D292" s="79"/>
      <c r="E292" s="79"/>
      <c r="F292" s="79"/>
      <c r="G292" s="79"/>
      <c r="H292" s="83"/>
    </row>
    <row r="293" spans="1:8">
      <c r="A293" s="77">
        <v>12</v>
      </c>
      <c r="B293" s="78" t="s">
        <v>25</v>
      </c>
      <c r="C293" s="85"/>
      <c r="D293" s="85"/>
      <c r="E293" s="83"/>
      <c r="F293" s="85"/>
      <c r="G293" s="85"/>
      <c r="H293" s="83"/>
    </row>
    <row r="297" ht="18.75" spans="1:8">
      <c r="A297" s="73" t="s">
        <v>46</v>
      </c>
      <c r="B297" s="73"/>
      <c r="C297" s="73"/>
      <c r="D297" s="73"/>
      <c r="E297" s="73"/>
      <c r="F297" s="73"/>
      <c r="G297" s="73"/>
      <c r="H297" s="73"/>
    </row>
    <row r="298" spans="1:8">
      <c r="A298" s="74" t="s">
        <v>1</v>
      </c>
      <c r="B298" s="75" t="s">
        <v>2</v>
      </c>
      <c r="C298" s="86" t="s">
        <v>3</v>
      </c>
      <c r="D298" s="86" t="s">
        <v>4</v>
      </c>
      <c r="E298" s="86" t="s">
        <v>5</v>
      </c>
      <c r="F298" s="76" t="s">
        <v>6</v>
      </c>
      <c r="G298" s="86" t="s">
        <v>7</v>
      </c>
      <c r="H298" s="76" t="s">
        <v>5</v>
      </c>
    </row>
    <row r="299" spans="1:8">
      <c r="A299" s="77">
        <v>1</v>
      </c>
      <c r="B299" s="78" t="s">
        <v>8</v>
      </c>
      <c r="C299" s="87"/>
      <c r="D299" s="79"/>
      <c r="E299" s="80"/>
      <c r="F299" s="81"/>
      <c r="G299" s="81"/>
      <c r="H299" s="82"/>
    </row>
    <row r="300" spans="1:8">
      <c r="A300" s="77">
        <v>2</v>
      </c>
      <c r="B300" s="78" t="s">
        <v>13</v>
      </c>
      <c r="C300" s="79"/>
      <c r="D300" s="79"/>
      <c r="E300" s="80"/>
      <c r="F300" s="81"/>
      <c r="G300" s="81"/>
      <c r="H300" s="83"/>
    </row>
    <row r="301" spans="1:8">
      <c r="A301" s="77">
        <v>3</v>
      </c>
      <c r="B301" s="78" t="s">
        <v>14</v>
      </c>
      <c r="C301" s="79"/>
      <c r="D301" s="79"/>
      <c r="E301" s="80"/>
      <c r="F301" s="81"/>
      <c r="G301" s="81"/>
      <c r="H301" s="83"/>
    </row>
    <row r="302" spans="1:8">
      <c r="A302" s="77">
        <v>4</v>
      </c>
      <c r="B302" s="78" t="s">
        <v>15</v>
      </c>
      <c r="C302" s="79"/>
      <c r="D302" s="79"/>
      <c r="E302" s="80"/>
      <c r="F302" s="81"/>
      <c r="G302" s="81"/>
      <c r="H302" s="83"/>
    </row>
    <row r="303" spans="1:8">
      <c r="A303" s="77">
        <v>5</v>
      </c>
      <c r="B303" s="78" t="s">
        <v>16</v>
      </c>
      <c r="C303" s="79"/>
      <c r="D303" s="79"/>
      <c r="E303" s="80"/>
      <c r="F303" s="81"/>
      <c r="G303" s="81"/>
      <c r="H303" s="83"/>
    </row>
    <row r="304" spans="1:8">
      <c r="A304" s="77">
        <v>6</v>
      </c>
      <c r="B304" s="78" t="s">
        <v>17</v>
      </c>
      <c r="C304" s="79"/>
      <c r="D304" s="79"/>
      <c r="E304" s="80"/>
      <c r="F304" s="81"/>
      <c r="G304" s="81"/>
      <c r="H304" s="83"/>
    </row>
    <row r="305" spans="1:8">
      <c r="A305" s="77">
        <v>7</v>
      </c>
      <c r="B305" s="78" t="s">
        <v>18</v>
      </c>
      <c r="C305" s="79"/>
      <c r="D305" s="79"/>
      <c r="E305" s="80"/>
      <c r="F305" s="81"/>
      <c r="G305" s="81"/>
      <c r="H305" s="83"/>
    </row>
    <row r="306" spans="1:8">
      <c r="A306" s="77">
        <v>8</v>
      </c>
      <c r="B306" s="78" t="s">
        <v>28</v>
      </c>
      <c r="C306" s="79"/>
      <c r="D306" s="79"/>
      <c r="E306" s="80"/>
      <c r="F306" s="81"/>
      <c r="G306" s="81"/>
      <c r="H306" s="83"/>
    </row>
    <row r="307" spans="1:8">
      <c r="A307" s="77">
        <v>9</v>
      </c>
      <c r="B307" s="78" t="s">
        <v>22</v>
      </c>
      <c r="C307" s="79"/>
      <c r="D307" s="79"/>
      <c r="E307" s="80"/>
      <c r="F307" s="81"/>
      <c r="G307" s="81"/>
      <c r="H307" s="83"/>
    </row>
    <row r="308" spans="1:8">
      <c r="A308" s="77">
        <v>10</v>
      </c>
      <c r="B308" s="78" t="s">
        <v>23</v>
      </c>
      <c r="C308" s="79"/>
      <c r="D308" s="79"/>
      <c r="E308" s="80"/>
      <c r="F308" s="81"/>
      <c r="G308" s="81"/>
      <c r="H308" s="83"/>
    </row>
    <row r="309" spans="1:8">
      <c r="A309" s="77">
        <v>11</v>
      </c>
      <c r="B309" s="78" t="s">
        <v>24</v>
      </c>
      <c r="C309" s="79"/>
      <c r="D309" s="79"/>
      <c r="E309" s="79"/>
      <c r="F309" s="79"/>
      <c r="G309" s="79"/>
      <c r="H309" s="83"/>
    </row>
    <row r="310" spans="1:8">
      <c r="A310" s="77">
        <v>12</v>
      </c>
      <c r="B310" s="78" t="s">
        <v>25</v>
      </c>
      <c r="C310" s="85"/>
      <c r="D310" s="85"/>
      <c r="E310" s="83"/>
      <c r="F310" s="85"/>
      <c r="G310" s="85"/>
      <c r="H310" s="83"/>
    </row>
    <row r="314" ht="18.75" spans="1:8">
      <c r="A314" s="73" t="s">
        <v>47</v>
      </c>
      <c r="B314" s="73"/>
      <c r="C314" s="73"/>
      <c r="D314" s="73"/>
      <c r="E314" s="73"/>
      <c r="F314" s="73"/>
      <c r="G314" s="73"/>
      <c r="H314" s="73"/>
    </row>
    <row r="315" spans="1:8">
      <c r="A315" s="74" t="s">
        <v>1</v>
      </c>
      <c r="B315" s="75" t="s">
        <v>2</v>
      </c>
      <c r="C315" s="86" t="s">
        <v>3</v>
      </c>
      <c r="D315" s="86" t="s">
        <v>4</v>
      </c>
      <c r="E315" s="86" t="s">
        <v>5</v>
      </c>
      <c r="F315" s="76" t="s">
        <v>6</v>
      </c>
      <c r="G315" s="86" t="s">
        <v>7</v>
      </c>
      <c r="H315" s="76" t="s">
        <v>5</v>
      </c>
    </row>
    <row r="316" spans="1:8">
      <c r="A316" s="77">
        <v>1</v>
      </c>
      <c r="B316" s="78" t="s">
        <v>8</v>
      </c>
      <c r="C316" s="87"/>
      <c r="D316" s="79"/>
      <c r="E316" s="80"/>
      <c r="F316" s="81"/>
      <c r="G316" s="81"/>
      <c r="H316" s="82"/>
    </row>
    <row r="317" spans="1:8">
      <c r="A317" s="77">
        <v>2</v>
      </c>
      <c r="B317" s="78" t="s">
        <v>13</v>
      </c>
      <c r="C317" s="79"/>
      <c r="D317" s="79"/>
      <c r="E317" s="80"/>
      <c r="F317" s="81"/>
      <c r="G317" s="81"/>
      <c r="H317" s="83"/>
    </row>
    <row r="318" spans="1:8">
      <c r="A318" s="77">
        <v>3</v>
      </c>
      <c r="B318" s="78" t="s">
        <v>14</v>
      </c>
      <c r="C318" s="79"/>
      <c r="D318" s="79"/>
      <c r="E318" s="80"/>
      <c r="F318" s="81"/>
      <c r="G318" s="81"/>
      <c r="H318" s="83"/>
    </row>
    <row r="319" spans="1:8">
      <c r="A319" s="77">
        <v>4</v>
      </c>
      <c r="B319" s="78" t="s">
        <v>15</v>
      </c>
      <c r="C319" s="79"/>
      <c r="D319" s="79"/>
      <c r="E319" s="80"/>
      <c r="F319" s="81"/>
      <c r="G319" s="81"/>
      <c r="H319" s="83"/>
    </row>
    <row r="320" spans="1:8">
      <c r="A320" s="77">
        <v>5</v>
      </c>
      <c r="B320" s="78" t="s">
        <v>16</v>
      </c>
      <c r="C320" s="79"/>
      <c r="D320" s="79"/>
      <c r="E320" s="80"/>
      <c r="F320" s="81"/>
      <c r="G320" s="81"/>
      <c r="H320" s="83"/>
    </row>
    <row r="321" spans="1:8">
      <c r="A321" s="77">
        <v>6</v>
      </c>
      <c r="B321" s="78" t="s">
        <v>17</v>
      </c>
      <c r="C321" s="79"/>
      <c r="D321" s="79"/>
      <c r="E321" s="80"/>
      <c r="F321" s="81"/>
      <c r="G321" s="81"/>
      <c r="H321" s="83"/>
    </row>
    <row r="322" spans="1:8">
      <c r="A322" s="77">
        <v>7</v>
      </c>
      <c r="B322" s="78" t="s">
        <v>18</v>
      </c>
      <c r="C322" s="79"/>
      <c r="D322" s="79"/>
      <c r="E322" s="80"/>
      <c r="F322" s="81"/>
      <c r="G322" s="81"/>
      <c r="H322" s="83"/>
    </row>
    <row r="323" spans="1:8">
      <c r="A323" s="77">
        <v>8</v>
      </c>
      <c r="B323" s="78" t="s">
        <v>28</v>
      </c>
      <c r="C323" s="79"/>
      <c r="D323" s="79"/>
      <c r="E323" s="80"/>
      <c r="F323" s="81"/>
      <c r="G323" s="81"/>
      <c r="H323" s="83"/>
    </row>
    <row r="324" spans="1:8">
      <c r="A324" s="77">
        <v>9</v>
      </c>
      <c r="B324" s="78" t="s">
        <v>22</v>
      </c>
      <c r="C324" s="79"/>
      <c r="D324" s="79"/>
      <c r="E324" s="80"/>
      <c r="F324" s="81"/>
      <c r="G324" s="81"/>
      <c r="H324" s="83"/>
    </row>
    <row r="325" spans="1:8">
      <c r="A325" s="77">
        <v>10</v>
      </c>
      <c r="B325" s="78" t="s">
        <v>23</v>
      </c>
      <c r="C325" s="79"/>
      <c r="D325" s="79"/>
      <c r="E325" s="80"/>
      <c r="F325" s="81"/>
      <c r="G325" s="81"/>
      <c r="H325" s="83"/>
    </row>
    <row r="326" spans="1:8">
      <c r="A326" s="77">
        <v>11</v>
      </c>
      <c r="B326" s="78" t="s">
        <v>24</v>
      </c>
      <c r="C326" s="79"/>
      <c r="D326" s="79"/>
      <c r="E326" s="79"/>
      <c r="F326" s="79"/>
      <c r="G326" s="79"/>
      <c r="H326" s="83"/>
    </row>
    <row r="327" spans="1:8">
      <c r="A327" s="77">
        <v>12</v>
      </c>
      <c r="B327" s="78" t="s">
        <v>25</v>
      </c>
      <c r="C327" s="85"/>
      <c r="D327" s="85"/>
      <c r="E327" s="83"/>
      <c r="F327" s="85"/>
      <c r="G327" s="85"/>
      <c r="H327" s="83"/>
    </row>
    <row r="333" ht="18.75" spans="1:8">
      <c r="A333" s="73" t="s">
        <v>48</v>
      </c>
      <c r="B333" s="73"/>
      <c r="C333" s="73"/>
      <c r="D333" s="73"/>
      <c r="E333" s="73"/>
      <c r="F333" s="73"/>
      <c r="G333" s="73"/>
      <c r="H333" s="73"/>
    </row>
    <row r="334" spans="1:8">
      <c r="A334" s="74" t="s">
        <v>1</v>
      </c>
      <c r="B334" s="75" t="s">
        <v>2</v>
      </c>
      <c r="C334" s="86" t="s">
        <v>3</v>
      </c>
      <c r="D334" s="86" t="s">
        <v>4</v>
      </c>
      <c r="E334" s="86" t="s">
        <v>5</v>
      </c>
      <c r="F334" s="76" t="s">
        <v>6</v>
      </c>
      <c r="G334" s="86" t="s">
        <v>7</v>
      </c>
      <c r="H334" s="76" t="s">
        <v>5</v>
      </c>
    </row>
    <row r="335" spans="1:8">
      <c r="A335" s="77">
        <v>1</v>
      </c>
      <c r="B335" s="78" t="s">
        <v>8</v>
      </c>
      <c r="C335" s="87"/>
      <c r="D335" s="79"/>
      <c r="E335" s="80"/>
      <c r="F335" s="81"/>
      <c r="G335" s="81"/>
      <c r="H335" s="82"/>
    </row>
    <row r="336" spans="1:8">
      <c r="A336" s="77">
        <v>2</v>
      </c>
      <c r="B336" s="78" t="s">
        <v>13</v>
      </c>
      <c r="C336" s="79"/>
      <c r="D336" s="79"/>
      <c r="E336" s="80"/>
      <c r="F336" s="81"/>
      <c r="G336" s="81"/>
      <c r="H336" s="83"/>
    </row>
    <row r="337" spans="1:8">
      <c r="A337" s="77">
        <v>3</v>
      </c>
      <c r="B337" s="78" t="s">
        <v>14</v>
      </c>
      <c r="C337" s="79"/>
      <c r="D337" s="79"/>
      <c r="E337" s="80"/>
      <c r="F337" s="81"/>
      <c r="G337" s="81"/>
      <c r="H337" s="83"/>
    </row>
    <row r="338" spans="1:8">
      <c r="A338" s="77">
        <v>4</v>
      </c>
      <c r="B338" s="78" t="s">
        <v>15</v>
      </c>
      <c r="C338" s="79"/>
      <c r="D338" s="79"/>
      <c r="E338" s="80"/>
      <c r="F338" s="81"/>
      <c r="G338" s="81"/>
      <c r="H338" s="83"/>
    </row>
    <row r="339" spans="1:8">
      <c r="A339" s="77">
        <v>5</v>
      </c>
      <c r="B339" s="78" t="s">
        <v>16</v>
      </c>
      <c r="C339" s="79"/>
      <c r="D339" s="79"/>
      <c r="E339" s="80"/>
      <c r="F339" s="81"/>
      <c r="G339" s="81"/>
      <c r="H339" s="83"/>
    </row>
    <row r="340" spans="1:8">
      <c r="A340" s="77">
        <v>6</v>
      </c>
      <c r="B340" s="78" t="s">
        <v>17</v>
      </c>
      <c r="C340" s="79"/>
      <c r="D340" s="79"/>
      <c r="E340" s="80"/>
      <c r="F340" s="81"/>
      <c r="G340" s="81"/>
      <c r="H340" s="83"/>
    </row>
    <row r="341" spans="1:8">
      <c r="A341" s="77">
        <v>7</v>
      </c>
      <c r="B341" s="78" t="s">
        <v>18</v>
      </c>
      <c r="C341" s="79"/>
      <c r="D341" s="79"/>
      <c r="E341" s="80"/>
      <c r="F341" s="81"/>
      <c r="G341" s="81"/>
      <c r="H341" s="83"/>
    </row>
    <row r="342" spans="1:8">
      <c r="A342" s="77">
        <v>8</v>
      </c>
      <c r="B342" s="78" t="s">
        <v>28</v>
      </c>
      <c r="C342" s="79"/>
      <c r="D342" s="79"/>
      <c r="E342" s="80"/>
      <c r="F342" s="81"/>
      <c r="G342" s="81"/>
      <c r="H342" s="83"/>
    </row>
    <row r="343" spans="1:8">
      <c r="A343" s="77">
        <v>9</v>
      </c>
      <c r="B343" s="78" t="s">
        <v>22</v>
      </c>
      <c r="C343" s="79"/>
      <c r="D343" s="79"/>
      <c r="E343" s="80"/>
      <c r="F343" s="81"/>
      <c r="G343" s="81"/>
      <c r="H343" s="83"/>
    </row>
    <row r="344" spans="1:8">
      <c r="A344" s="77">
        <v>10</v>
      </c>
      <c r="B344" s="78" t="s">
        <v>23</v>
      </c>
      <c r="C344" s="79"/>
      <c r="D344" s="79"/>
      <c r="E344" s="80"/>
      <c r="F344" s="81"/>
      <c r="G344" s="81"/>
      <c r="H344" s="83"/>
    </row>
    <row r="345" spans="1:8">
      <c r="A345" s="77">
        <v>11</v>
      </c>
      <c r="B345" s="78" t="s">
        <v>24</v>
      </c>
      <c r="C345" s="79"/>
      <c r="D345" s="79"/>
      <c r="E345" s="79"/>
      <c r="F345" s="79"/>
      <c r="G345" s="79"/>
      <c r="H345" s="83"/>
    </row>
    <row r="346" spans="1:8">
      <c r="A346" s="77">
        <v>12</v>
      </c>
      <c r="B346" s="78" t="s">
        <v>25</v>
      </c>
      <c r="C346" s="85"/>
      <c r="D346" s="85"/>
      <c r="E346" s="83"/>
      <c r="F346" s="85"/>
      <c r="G346" s="85"/>
      <c r="H346" s="83"/>
    </row>
  </sheetData>
  <mergeCells count="21">
    <mergeCell ref="A1:H1"/>
    <mergeCell ref="A17:H17"/>
    <mergeCell ref="A33:H33"/>
    <mergeCell ref="A50:H50"/>
    <mergeCell ref="A66:H66"/>
    <mergeCell ref="A83:H83"/>
    <mergeCell ref="A99:H99"/>
    <mergeCell ref="A116:H116"/>
    <mergeCell ref="A134:H134"/>
    <mergeCell ref="A150:H150"/>
    <mergeCell ref="A167:H167"/>
    <mergeCell ref="A183:H183"/>
    <mergeCell ref="A199:H199"/>
    <mergeCell ref="A216:H216"/>
    <mergeCell ref="A232:H232"/>
    <mergeCell ref="A248:H248"/>
    <mergeCell ref="A264:H264"/>
    <mergeCell ref="A280:H280"/>
    <mergeCell ref="A297:H297"/>
    <mergeCell ref="A314:H314"/>
    <mergeCell ref="A333:H333"/>
  </mergeCells>
  <pageMargins left="0.699305555555556" right="0.699305555555556" top="0.75" bottom="0.75" header="0.3" footer="0.3"/>
  <pageSetup paperSize="9" scale="90" orientation="landscape" verticalDpi="100"/>
  <headerFooter/>
  <rowBreaks count="10" manualBreakCount="10">
    <brk id="31" max="16383" man="1"/>
    <brk id="64" max="16383" man="1"/>
    <brk id="97" max="16383" man="1"/>
    <brk id="131" max="16383" man="1"/>
    <brk id="165" max="16383" man="1"/>
    <brk id="196" max="16383" man="1"/>
    <brk id="230" max="16383" man="1"/>
    <brk id="262" max="16383" man="1"/>
    <brk id="295" max="16383" man="1"/>
    <brk id="3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topLeftCell="A59" workbookViewId="0">
      <selection activeCell="C77" sqref="C77"/>
    </sheetView>
  </sheetViews>
  <sheetFormatPr defaultColWidth="10.125" defaultRowHeight="14.25"/>
  <cols>
    <col min="1" max="1" width="26" style="2" customWidth="1"/>
    <col min="2" max="2" width="3.75" style="3" customWidth="1"/>
    <col min="3" max="4" width="13.125" style="4" customWidth="1"/>
    <col min="5" max="5" width="10" style="4" customWidth="1"/>
    <col min="6" max="16" width="10" style="5" customWidth="1"/>
    <col min="17" max="256" width="10.125" style="5"/>
    <col min="257" max="257" width="26" style="5" customWidth="1"/>
    <col min="258" max="258" width="3.75" style="5" customWidth="1"/>
    <col min="259" max="260" width="13.125" style="5" customWidth="1"/>
    <col min="261" max="272" width="10" style="5" customWidth="1"/>
    <col min="273" max="512" width="10.125" style="5"/>
    <col min="513" max="513" width="26" style="5" customWidth="1"/>
    <col min="514" max="514" width="3.75" style="5" customWidth="1"/>
    <col min="515" max="516" width="13.125" style="5" customWidth="1"/>
    <col min="517" max="528" width="10" style="5" customWidth="1"/>
    <col min="529" max="768" width="10.125" style="5"/>
    <col min="769" max="769" width="26" style="5" customWidth="1"/>
    <col min="770" max="770" width="3.75" style="5" customWidth="1"/>
    <col min="771" max="772" width="13.125" style="5" customWidth="1"/>
    <col min="773" max="784" width="10" style="5" customWidth="1"/>
    <col min="785" max="1024" width="10.125" style="5"/>
    <col min="1025" max="1025" width="26" style="5" customWidth="1"/>
    <col min="1026" max="1026" width="3.75" style="5" customWidth="1"/>
    <col min="1027" max="1028" width="13.125" style="5" customWidth="1"/>
    <col min="1029" max="1040" width="10" style="5" customWidth="1"/>
    <col min="1041" max="1280" width="10.125" style="5"/>
    <col min="1281" max="1281" width="26" style="5" customWidth="1"/>
    <col min="1282" max="1282" width="3.75" style="5" customWidth="1"/>
    <col min="1283" max="1284" width="13.125" style="5" customWidth="1"/>
    <col min="1285" max="1296" width="10" style="5" customWidth="1"/>
    <col min="1297" max="1536" width="10.125" style="5"/>
    <col min="1537" max="1537" width="26" style="5" customWidth="1"/>
    <col min="1538" max="1538" width="3.75" style="5" customWidth="1"/>
    <col min="1539" max="1540" width="13.125" style="5" customWidth="1"/>
    <col min="1541" max="1552" width="10" style="5" customWidth="1"/>
    <col min="1553" max="1792" width="10.125" style="5"/>
    <col min="1793" max="1793" width="26" style="5" customWidth="1"/>
    <col min="1794" max="1794" width="3.75" style="5" customWidth="1"/>
    <col min="1795" max="1796" width="13.125" style="5" customWidth="1"/>
    <col min="1797" max="1808" width="10" style="5" customWidth="1"/>
    <col min="1809" max="2048" width="10.125" style="5"/>
    <col min="2049" max="2049" width="26" style="5" customWidth="1"/>
    <col min="2050" max="2050" width="3.75" style="5" customWidth="1"/>
    <col min="2051" max="2052" width="13.125" style="5" customWidth="1"/>
    <col min="2053" max="2064" width="10" style="5" customWidth="1"/>
    <col min="2065" max="2304" width="10.125" style="5"/>
    <col min="2305" max="2305" width="26" style="5" customWidth="1"/>
    <col min="2306" max="2306" width="3.75" style="5" customWidth="1"/>
    <col min="2307" max="2308" width="13.125" style="5" customWidth="1"/>
    <col min="2309" max="2320" width="10" style="5" customWidth="1"/>
    <col min="2321" max="2560" width="10.125" style="5"/>
    <col min="2561" max="2561" width="26" style="5" customWidth="1"/>
    <col min="2562" max="2562" width="3.75" style="5" customWidth="1"/>
    <col min="2563" max="2564" width="13.125" style="5" customWidth="1"/>
    <col min="2565" max="2576" width="10" style="5" customWidth="1"/>
    <col min="2577" max="2816" width="10.125" style="5"/>
    <col min="2817" max="2817" width="26" style="5" customWidth="1"/>
    <col min="2818" max="2818" width="3.75" style="5" customWidth="1"/>
    <col min="2819" max="2820" width="13.125" style="5" customWidth="1"/>
    <col min="2821" max="2832" width="10" style="5" customWidth="1"/>
    <col min="2833" max="3072" width="10.125" style="5"/>
    <col min="3073" max="3073" width="26" style="5" customWidth="1"/>
    <col min="3074" max="3074" width="3.75" style="5" customWidth="1"/>
    <col min="3075" max="3076" width="13.125" style="5" customWidth="1"/>
    <col min="3077" max="3088" width="10" style="5" customWidth="1"/>
    <col min="3089" max="3328" width="10.125" style="5"/>
    <col min="3329" max="3329" width="26" style="5" customWidth="1"/>
    <col min="3330" max="3330" width="3.75" style="5" customWidth="1"/>
    <col min="3331" max="3332" width="13.125" style="5" customWidth="1"/>
    <col min="3333" max="3344" width="10" style="5" customWidth="1"/>
    <col min="3345" max="3584" width="10.125" style="5"/>
    <col min="3585" max="3585" width="26" style="5" customWidth="1"/>
    <col min="3586" max="3586" width="3.75" style="5" customWidth="1"/>
    <col min="3587" max="3588" width="13.125" style="5" customWidth="1"/>
    <col min="3589" max="3600" width="10" style="5" customWidth="1"/>
    <col min="3601" max="3840" width="10.125" style="5"/>
    <col min="3841" max="3841" width="26" style="5" customWidth="1"/>
    <col min="3842" max="3842" width="3.75" style="5" customWidth="1"/>
    <col min="3843" max="3844" width="13.125" style="5" customWidth="1"/>
    <col min="3845" max="3856" width="10" style="5" customWidth="1"/>
    <col min="3857" max="4096" width="10.125" style="5"/>
    <col min="4097" max="4097" width="26" style="5" customWidth="1"/>
    <col min="4098" max="4098" width="3.75" style="5" customWidth="1"/>
    <col min="4099" max="4100" width="13.125" style="5" customWidth="1"/>
    <col min="4101" max="4112" width="10" style="5" customWidth="1"/>
    <col min="4113" max="4352" width="10.125" style="5"/>
    <col min="4353" max="4353" width="26" style="5" customWidth="1"/>
    <col min="4354" max="4354" width="3.75" style="5" customWidth="1"/>
    <col min="4355" max="4356" width="13.125" style="5" customWidth="1"/>
    <col min="4357" max="4368" width="10" style="5" customWidth="1"/>
    <col min="4369" max="4608" width="10.125" style="5"/>
    <col min="4609" max="4609" width="26" style="5" customWidth="1"/>
    <col min="4610" max="4610" width="3.75" style="5" customWidth="1"/>
    <col min="4611" max="4612" width="13.125" style="5" customWidth="1"/>
    <col min="4613" max="4624" width="10" style="5" customWidth="1"/>
    <col min="4625" max="4864" width="10.125" style="5"/>
    <col min="4865" max="4865" width="26" style="5" customWidth="1"/>
    <col min="4866" max="4866" width="3.75" style="5" customWidth="1"/>
    <col min="4867" max="4868" width="13.125" style="5" customWidth="1"/>
    <col min="4869" max="4880" width="10" style="5" customWidth="1"/>
    <col min="4881" max="5120" width="10.125" style="5"/>
    <col min="5121" max="5121" width="26" style="5" customWidth="1"/>
    <col min="5122" max="5122" width="3.75" style="5" customWidth="1"/>
    <col min="5123" max="5124" width="13.125" style="5" customWidth="1"/>
    <col min="5125" max="5136" width="10" style="5" customWidth="1"/>
    <col min="5137" max="5376" width="10.125" style="5"/>
    <col min="5377" max="5377" width="26" style="5" customWidth="1"/>
    <col min="5378" max="5378" width="3.75" style="5" customWidth="1"/>
    <col min="5379" max="5380" width="13.125" style="5" customWidth="1"/>
    <col min="5381" max="5392" width="10" style="5" customWidth="1"/>
    <col min="5393" max="5632" width="10.125" style="5"/>
    <col min="5633" max="5633" width="26" style="5" customWidth="1"/>
    <col min="5634" max="5634" width="3.75" style="5" customWidth="1"/>
    <col min="5635" max="5636" width="13.125" style="5" customWidth="1"/>
    <col min="5637" max="5648" width="10" style="5" customWidth="1"/>
    <col min="5649" max="5888" width="10.125" style="5"/>
    <col min="5889" max="5889" width="26" style="5" customWidth="1"/>
    <col min="5890" max="5890" width="3.75" style="5" customWidth="1"/>
    <col min="5891" max="5892" width="13.125" style="5" customWidth="1"/>
    <col min="5893" max="5904" width="10" style="5" customWidth="1"/>
    <col min="5905" max="6144" width="10.125" style="5"/>
    <col min="6145" max="6145" width="26" style="5" customWidth="1"/>
    <col min="6146" max="6146" width="3.75" style="5" customWidth="1"/>
    <col min="6147" max="6148" width="13.125" style="5" customWidth="1"/>
    <col min="6149" max="6160" width="10" style="5" customWidth="1"/>
    <col min="6161" max="6400" width="10.125" style="5"/>
    <col min="6401" max="6401" width="26" style="5" customWidth="1"/>
    <col min="6402" max="6402" width="3.75" style="5" customWidth="1"/>
    <col min="6403" max="6404" width="13.125" style="5" customWidth="1"/>
    <col min="6405" max="6416" width="10" style="5" customWidth="1"/>
    <col min="6417" max="6656" width="10.125" style="5"/>
    <col min="6657" max="6657" width="26" style="5" customWidth="1"/>
    <col min="6658" max="6658" width="3.75" style="5" customWidth="1"/>
    <col min="6659" max="6660" width="13.125" style="5" customWidth="1"/>
    <col min="6661" max="6672" width="10" style="5" customWidth="1"/>
    <col min="6673" max="6912" width="10.125" style="5"/>
    <col min="6913" max="6913" width="26" style="5" customWidth="1"/>
    <col min="6914" max="6914" width="3.75" style="5" customWidth="1"/>
    <col min="6915" max="6916" width="13.125" style="5" customWidth="1"/>
    <col min="6917" max="6928" width="10" style="5" customWidth="1"/>
    <col min="6929" max="7168" width="10.125" style="5"/>
    <col min="7169" max="7169" width="26" style="5" customWidth="1"/>
    <col min="7170" max="7170" width="3.75" style="5" customWidth="1"/>
    <col min="7171" max="7172" width="13.125" style="5" customWidth="1"/>
    <col min="7173" max="7184" width="10" style="5" customWidth="1"/>
    <col min="7185" max="7424" width="10.125" style="5"/>
    <col min="7425" max="7425" width="26" style="5" customWidth="1"/>
    <col min="7426" max="7426" width="3.75" style="5" customWidth="1"/>
    <col min="7427" max="7428" width="13.125" style="5" customWidth="1"/>
    <col min="7429" max="7440" width="10" style="5" customWidth="1"/>
    <col min="7441" max="7680" width="10.125" style="5"/>
    <col min="7681" max="7681" width="26" style="5" customWidth="1"/>
    <col min="7682" max="7682" width="3.75" style="5" customWidth="1"/>
    <col min="7683" max="7684" width="13.125" style="5" customWidth="1"/>
    <col min="7685" max="7696" width="10" style="5" customWidth="1"/>
    <col min="7697" max="7936" width="10.125" style="5"/>
    <col min="7937" max="7937" width="26" style="5" customWidth="1"/>
    <col min="7938" max="7938" width="3.75" style="5" customWidth="1"/>
    <col min="7939" max="7940" width="13.125" style="5" customWidth="1"/>
    <col min="7941" max="7952" width="10" style="5" customWidth="1"/>
    <col min="7953" max="8192" width="10.125" style="5"/>
    <col min="8193" max="8193" width="26" style="5" customWidth="1"/>
    <col min="8194" max="8194" width="3.75" style="5" customWidth="1"/>
    <col min="8195" max="8196" width="13.125" style="5" customWidth="1"/>
    <col min="8197" max="8208" width="10" style="5" customWidth="1"/>
    <col min="8209" max="8448" width="10.125" style="5"/>
    <col min="8449" max="8449" width="26" style="5" customWidth="1"/>
    <col min="8450" max="8450" width="3.75" style="5" customWidth="1"/>
    <col min="8451" max="8452" width="13.125" style="5" customWidth="1"/>
    <col min="8453" max="8464" width="10" style="5" customWidth="1"/>
    <col min="8465" max="8704" width="10.125" style="5"/>
    <col min="8705" max="8705" width="26" style="5" customWidth="1"/>
    <col min="8706" max="8706" width="3.75" style="5" customWidth="1"/>
    <col min="8707" max="8708" width="13.125" style="5" customWidth="1"/>
    <col min="8709" max="8720" width="10" style="5" customWidth="1"/>
    <col min="8721" max="8960" width="10.125" style="5"/>
    <col min="8961" max="8961" width="26" style="5" customWidth="1"/>
    <col min="8962" max="8962" width="3.75" style="5" customWidth="1"/>
    <col min="8963" max="8964" width="13.125" style="5" customWidth="1"/>
    <col min="8965" max="8976" width="10" style="5" customWidth="1"/>
    <col min="8977" max="9216" width="10.125" style="5"/>
    <col min="9217" max="9217" width="26" style="5" customWidth="1"/>
    <col min="9218" max="9218" width="3.75" style="5" customWidth="1"/>
    <col min="9219" max="9220" width="13.125" style="5" customWidth="1"/>
    <col min="9221" max="9232" width="10" style="5" customWidth="1"/>
    <col min="9233" max="9472" width="10.125" style="5"/>
    <col min="9473" max="9473" width="26" style="5" customWidth="1"/>
    <col min="9474" max="9474" width="3.75" style="5" customWidth="1"/>
    <col min="9475" max="9476" width="13.125" style="5" customWidth="1"/>
    <col min="9477" max="9488" width="10" style="5" customWidth="1"/>
    <col min="9489" max="9728" width="10.125" style="5"/>
    <col min="9729" max="9729" width="26" style="5" customWidth="1"/>
    <col min="9730" max="9730" width="3.75" style="5" customWidth="1"/>
    <col min="9731" max="9732" width="13.125" style="5" customWidth="1"/>
    <col min="9733" max="9744" width="10" style="5" customWidth="1"/>
    <col min="9745" max="9984" width="10.125" style="5"/>
    <col min="9985" max="9985" width="26" style="5" customWidth="1"/>
    <col min="9986" max="9986" width="3.75" style="5" customWidth="1"/>
    <col min="9987" max="9988" width="13.125" style="5" customWidth="1"/>
    <col min="9989" max="10000" width="10" style="5" customWidth="1"/>
    <col min="10001" max="10240" width="10.125" style="5"/>
    <col min="10241" max="10241" width="26" style="5" customWidth="1"/>
    <col min="10242" max="10242" width="3.75" style="5" customWidth="1"/>
    <col min="10243" max="10244" width="13.125" style="5" customWidth="1"/>
    <col min="10245" max="10256" width="10" style="5" customWidth="1"/>
    <col min="10257" max="10496" width="10.125" style="5"/>
    <col min="10497" max="10497" width="26" style="5" customWidth="1"/>
    <col min="10498" max="10498" width="3.75" style="5" customWidth="1"/>
    <col min="10499" max="10500" width="13.125" style="5" customWidth="1"/>
    <col min="10501" max="10512" width="10" style="5" customWidth="1"/>
    <col min="10513" max="10752" width="10.125" style="5"/>
    <col min="10753" max="10753" width="26" style="5" customWidth="1"/>
    <col min="10754" max="10754" width="3.75" style="5" customWidth="1"/>
    <col min="10755" max="10756" width="13.125" style="5" customWidth="1"/>
    <col min="10757" max="10768" width="10" style="5" customWidth="1"/>
    <col min="10769" max="11008" width="10.125" style="5"/>
    <col min="11009" max="11009" width="26" style="5" customWidth="1"/>
    <col min="11010" max="11010" width="3.75" style="5" customWidth="1"/>
    <col min="11011" max="11012" width="13.125" style="5" customWidth="1"/>
    <col min="11013" max="11024" width="10" style="5" customWidth="1"/>
    <col min="11025" max="11264" width="10.125" style="5"/>
    <col min="11265" max="11265" width="26" style="5" customWidth="1"/>
    <col min="11266" max="11266" width="3.75" style="5" customWidth="1"/>
    <col min="11267" max="11268" width="13.125" style="5" customWidth="1"/>
    <col min="11269" max="11280" width="10" style="5" customWidth="1"/>
    <col min="11281" max="11520" width="10.125" style="5"/>
    <col min="11521" max="11521" width="26" style="5" customWidth="1"/>
    <col min="11522" max="11522" width="3.75" style="5" customWidth="1"/>
    <col min="11523" max="11524" width="13.125" style="5" customWidth="1"/>
    <col min="11525" max="11536" width="10" style="5" customWidth="1"/>
    <col min="11537" max="11776" width="10.125" style="5"/>
    <col min="11777" max="11777" width="26" style="5" customWidth="1"/>
    <col min="11778" max="11778" width="3.75" style="5" customWidth="1"/>
    <col min="11779" max="11780" width="13.125" style="5" customWidth="1"/>
    <col min="11781" max="11792" width="10" style="5" customWidth="1"/>
    <col min="11793" max="12032" width="10.125" style="5"/>
    <col min="12033" max="12033" width="26" style="5" customWidth="1"/>
    <col min="12034" max="12034" width="3.75" style="5" customWidth="1"/>
    <col min="12035" max="12036" width="13.125" style="5" customWidth="1"/>
    <col min="12037" max="12048" width="10" style="5" customWidth="1"/>
    <col min="12049" max="12288" width="10.125" style="5"/>
    <col min="12289" max="12289" width="26" style="5" customWidth="1"/>
    <col min="12290" max="12290" width="3.75" style="5" customWidth="1"/>
    <col min="12291" max="12292" width="13.125" style="5" customWidth="1"/>
    <col min="12293" max="12304" width="10" style="5" customWidth="1"/>
    <col min="12305" max="12544" width="10.125" style="5"/>
    <col min="12545" max="12545" width="26" style="5" customWidth="1"/>
    <col min="12546" max="12546" width="3.75" style="5" customWidth="1"/>
    <col min="12547" max="12548" width="13.125" style="5" customWidth="1"/>
    <col min="12549" max="12560" width="10" style="5" customWidth="1"/>
    <col min="12561" max="12800" width="10.125" style="5"/>
    <col min="12801" max="12801" width="26" style="5" customWidth="1"/>
    <col min="12802" max="12802" width="3.75" style="5" customWidth="1"/>
    <col min="12803" max="12804" width="13.125" style="5" customWidth="1"/>
    <col min="12805" max="12816" width="10" style="5" customWidth="1"/>
    <col min="12817" max="13056" width="10.125" style="5"/>
    <col min="13057" max="13057" width="26" style="5" customWidth="1"/>
    <col min="13058" max="13058" width="3.75" style="5" customWidth="1"/>
    <col min="13059" max="13060" width="13.125" style="5" customWidth="1"/>
    <col min="13061" max="13072" width="10" style="5" customWidth="1"/>
    <col min="13073" max="13312" width="10.125" style="5"/>
    <col min="13313" max="13313" width="26" style="5" customWidth="1"/>
    <col min="13314" max="13314" width="3.75" style="5" customWidth="1"/>
    <col min="13315" max="13316" width="13.125" style="5" customWidth="1"/>
    <col min="13317" max="13328" width="10" style="5" customWidth="1"/>
    <col min="13329" max="13568" width="10.125" style="5"/>
    <col min="13569" max="13569" width="26" style="5" customWidth="1"/>
    <col min="13570" max="13570" width="3.75" style="5" customWidth="1"/>
    <col min="13571" max="13572" width="13.125" style="5" customWidth="1"/>
    <col min="13573" max="13584" width="10" style="5" customWidth="1"/>
    <col min="13585" max="13824" width="10.125" style="5"/>
    <col min="13825" max="13825" width="26" style="5" customWidth="1"/>
    <col min="13826" max="13826" width="3.75" style="5" customWidth="1"/>
    <col min="13827" max="13828" width="13.125" style="5" customWidth="1"/>
    <col min="13829" max="13840" width="10" style="5" customWidth="1"/>
    <col min="13841" max="14080" width="10.125" style="5"/>
    <col min="14081" max="14081" width="26" style="5" customWidth="1"/>
    <col min="14082" max="14082" width="3.75" style="5" customWidth="1"/>
    <col min="14083" max="14084" width="13.125" style="5" customWidth="1"/>
    <col min="14085" max="14096" width="10" style="5" customWidth="1"/>
    <col min="14097" max="14336" width="10.125" style="5"/>
    <col min="14337" max="14337" width="26" style="5" customWidth="1"/>
    <col min="14338" max="14338" width="3.75" style="5" customWidth="1"/>
    <col min="14339" max="14340" width="13.125" style="5" customWidth="1"/>
    <col min="14341" max="14352" width="10" style="5" customWidth="1"/>
    <col min="14353" max="14592" width="10.125" style="5"/>
    <col min="14593" max="14593" width="26" style="5" customWidth="1"/>
    <col min="14594" max="14594" width="3.75" style="5" customWidth="1"/>
    <col min="14595" max="14596" width="13.125" style="5" customWidth="1"/>
    <col min="14597" max="14608" width="10" style="5" customWidth="1"/>
    <col min="14609" max="14848" width="10.125" style="5"/>
    <col min="14849" max="14849" width="26" style="5" customWidth="1"/>
    <col min="14850" max="14850" width="3.75" style="5" customWidth="1"/>
    <col min="14851" max="14852" width="13.125" style="5" customWidth="1"/>
    <col min="14853" max="14864" width="10" style="5" customWidth="1"/>
    <col min="14865" max="15104" width="10.125" style="5"/>
    <col min="15105" max="15105" width="26" style="5" customWidth="1"/>
    <col min="15106" max="15106" width="3.75" style="5" customWidth="1"/>
    <col min="15107" max="15108" width="13.125" style="5" customWidth="1"/>
    <col min="15109" max="15120" width="10" style="5" customWidth="1"/>
    <col min="15121" max="15360" width="10.125" style="5"/>
    <col min="15361" max="15361" width="26" style="5" customWidth="1"/>
    <col min="15362" max="15362" width="3.75" style="5" customWidth="1"/>
    <col min="15363" max="15364" width="13.125" style="5" customWidth="1"/>
    <col min="15365" max="15376" width="10" style="5" customWidth="1"/>
    <col min="15377" max="15616" width="10.125" style="5"/>
    <col min="15617" max="15617" width="26" style="5" customWidth="1"/>
    <col min="15618" max="15618" width="3.75" style="5" customWidth="1"/>
    <col min="15619" max="15620" width="13.125" style="5" customWidth="1"/>
    <col min="15621" max="15632" width="10" style="5" customWidth="1"/>
    <col min="15633" max="15872" width="10.125" style="5"/>
    <col min="15873" max="15873" width="26" style="5" customWidth="1"/>
    <col min="15874" max="15874" width="3.75" style="5" customWidth="1"/>
    <col min="15875" max="15876" width="13.125" style="5" customWidth="1"/>
    <col min="15877" max="15888" width="10" style="5" customWidth="1"/>
    <col min="15889" max="16128" width="10.125" style="5"/>
    <col min="16129" max="16129" width="26" style="5" customWidth="1"/>
    <col min="16130" max="16130" width="3.75" style="5" customWidth="1"/>
    <col min="16131" max="16132" width="13.125" style="5" customWidth="1"/>
    <col min="16133" max="16144" width="10" style="5" customWidth="1"/>
    <col min="16145" max="16384" width="10.125" style="5"/>
  </cols>
  <sheetData>
    <row r="1" ht="30" customHeight="1" spans="1:16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ht="20.1" customHeight="1" spans="1:16">
      <c r="A2" s="52"/>
      <c r="B2" s="52"/>
      <c r="C2" s="53"/>
      <c r="D2" s="10"/>
      <c r="E2" s="54"/>
      <c r="F2" s="7"/>
      <c r="G2" s="9">
        <f>[1]封面!C12</f>
        <v>2015</v>
      </c>
      <c r="H2" s="7" t="s">
        <v>50</v>
      </c>
      <c r="I2" s="7">
        <f>[1]封面!C13</f>
        <v>3</v>
      </c>
      <c r="J2" s="26" t="str">
        <f>[1]封面!D13</f>
        <v>月</v>
      </c>
      <c r="K2" s="26"/>
      <c r="L2" s="26"/>
      <c r="M2" s="27" t="s">
        <v>51</v>
      </c>
      <c r="N2" s="7"/>
      <c r="O2" s="26"/>
      <c r="P2" s="26"/>
    </row>
    <row r="3" ht="20.1" customHeight="1" spans="1:17">
      <c r="A3" s="43" t="s">
        <v>52</v>
      </c>
      <c r="B3" s="43" t="s">
        <v>53</v>
      </c>
      <c r="C3" s="55" t="s">
        <v>54</v>
      </c>
      <c r="D3" s="55" t="s">
        <v>55</v>
      </c>
      <c r="E3" s="14" t="s">
        <v>56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50"/>
    </row>
    <row r="4" s="3" customFormat="1" ht="20.1" customHeight="1" spans="1:17">
      <c r="A4" s="43"/>
      <c r="B4" s="43"/>
      <c r="C4" s="55"/>
      <c r="D4" s="55"/>
      <c r="E4" s="16">
        <v>1</v>
      </c>
      <c r="F4" s="16">
        <v>2</v>
      </c>
      <c r="G4" s="16">
        <v>3</v>
      </c>
      <c r="H4" s="16">
        <v>4</v>
      </c>
      <c r="I4" s="16">
        <v>5</v>
      </c>
      <c r="J4" s="16">
        <v>6</v>
      </c>
      <c r="K4" s="16">
        <v>7</v>
      </c>
      <c r="L4" s="16">
        <v>8</v>
      </c>
      <c r="M4" s="16">
        <v>9</v>
      </c>
      <c r="N4" s="16">
        <v>10</v>
      </c>
      <c r="O4" s="16">
        <v>11</v>
      </c>
      <c r="P4" s="16">
        <v>12</v>
      </c>
      <c r="Q4" s="66"/>
    </row>
    <row r="5" ht="20.1" customHeight="1" spans="1:17">
      <c r="A5" s="56" t="s">
        <v>57</v>
      </c>
      <c r="B5" s="56"/>
      <c r="C5" s="57"/>
      <c r="D5" s="57"/>
      <c r="E5" s="57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50"/>
    </row>
    <row r="6" ht="20.1" customHeight="1" spans="1:17">
      <c r="A6" s="42" t="s">
        <v>58</v>
      </c>
      <c r="B6" s="43">
        <v>1</v>
      </c>
      <c r="C6" s="46">
        <v>1621947939.99</v>
      </c>
      <c r="D6" s="58">
        <f>LOOKUP($I$2,$E$4:$P$4,E6:P6)</f>
        <v>2597501345.38</v>
      </c>
      <c r="E6" s="46">
        <v>1626282959.47</v>
      </c>
      <c r="F6" s="46">
        <v>1408540309.3</v>
      </c>
      <c r="G6" s="23">
        <v>2597501345.38</v>
      </c>
      <c r="H6" s="46"/>
      <c r="I6" s="46"/>
      <c r="J6" s="48"/>
      <c r="K6" s="60"/>
      <c r="L6" s="48"/>
      <c r="M6" s="46"/>
      <c r="N6" s="46"/>
      <c r="O6" s="46"/>
      <c r="P6" s="48"/>
      <c r="Q6" s="50"/>
    </row>
    <row r="7" ht="20.1" customHeight="1" spans="1:17">
      <c r="A7" s="42" t="s">
        <v>59</v>
      </c>
      <c r="B7" s="43">
        <v>2</v>
      </c>
      <c r="C7" s="46"/>
      <c r="D7" s="58">
        <f t="shared" ref="D7:D21" si="0">LOOKUP($I$2,$E$4:$P$4,E7:P7)</f>
        <v>0</v>
      </c>
      <c r="E7" s="46"/>
      <c r="F7" s="46"/>
      <c r="G7" s="23"/>
      <c r="H7" s="46"/>
      <c r="I7" s="46"/>
      <c r="J7" s="48"/>
      <c r="K7" s="60"/>
      <c r="L7" s="48"/>
      <c r="M7" s="46"/>
      <c r="N7" s="46"/>
      <c r="O7" s="46"/>
      <c r="P7" s="48"/>
      <c r="Q7" s="50"/>
    </row>
    <row r="8" ht="20.1" customHeight="1" spans="1:17">
      <c r="A8" s="42" t="s">
        <v>60</v>
      </c>
      <c r="B8" s="43">
        <v>3</v>
      </c>
      <c r="C8" s="46">
        <v>522618494.28</v>
      </c>
      <c r="D8" s="58">
        <f>LOOKUP($I$2,$E$4:$P$4,E8:P8)</f>
        <v>670675978.71</v>
      </c>
      <c r="E8" s="46">
        <v>613779553.94</v>
      </c>
      <c r="F8" s="46">
        <v>733727504.34</v>
      </c>
      <c r="G8" s="23">
        <v>670675978.71</v>
      </c>
      <c r="H8" s="46"/>
      <c r="I8" s="46"/>
      <c r="J8" s="48"/>
      <c r="K8" s="60"/>
      <c r="L8" s="48"/>
      <c r="M8" s="46"/>
      <c r="N8" s="46"/>
      <c r="O8" s="46"/>
      <c r="P8" s="48"/>
      <c r="Q8" s="50"/>
    </row>
    <row r="9" ht="20.1" customHeight="1" spans="1:17">
      <c r="A9" s="42" t="s">
        <v>15</v>
      </c>
      <c r="B9" s="43">
        <v>4</v>
      </c>
      <c r="C9" s="46">
        <v>1661102937.11</v>
      </c>
      <c r="D9" s="58">
        <f>LOOKUP($I$2,$E$4:$P$4,E9:P9)</f>
        <v>1748594746.76</v>
      </c>
      <c r="E9" s="46">
        <v>1509219578.98</v>
      </c>
      <c r="F9" s="46">
        <v>1681336763.93</v>
      </c>
      <c r="G9" s="23">
        <v>1748594746.76</v>
      </c>
      <c r="H9" s="46"/>
      <c r="I9" s="46"/>
      <c r="J9" s="48"/>
      <c r="K9" s="60"/>
      <c r="L9" s="48"/>
      <c r="M9" s="46"/>
      <c r="N9" s="46"/>
      <c r="O9" s="46"/>
      <c r="P9" s="48"/>
      <c r="Q9" s="50"/>
    </row>
    <row r="10" ht="20.1" customHeight="1" spans="1:17">
      <c r="A10" s="42" t="s">
        <v>61</v>
      </c>
      <c r="B10" s="43">
        <v>5</v>
      </c>
      <c r="C10" s="46">
        <v>690955815.46</v>
      </c>
      <c r="D10" s="58">
        <f>LOOKUP($I$2,$E$4:$P$4,E10:P10)</f>
        <v>717997462.61</v>
      </c>
      <c r="E10" s="46">
        <v>861148417.7</v>
      </c>
      <c r="F10" s="46">
        <v>895240237.75</v>
      </c>
      <c r="G10" s="23">
        <v>717997462.61</v>
      </c>
      <c r="H10" s="46"/>
      <c r="I10" s="46"/>
      <c r="J10" s="48"/>
      <c r="K10" s="60"/>
      <c r="L10" s="48"/>
      <c r="M10" s="46"/>
      <c r="N10" s="46"/>
      <c r="O10" s="46"/>
      <c r="P10" s="48"/>
      <c r="Q10" s="50"/>
    </row>
    <row r="11" ht="20.1" customHeight="1" spans="1:17">
      <c r="A11" s="42" t="s">
        <v>62</v>
      </c>
      <c r="B11" s="43">
        <v>6</v>
      </c>
      <c r="C11" s="46"/>
      <c r="D11" s="58">
        <f>LOOKUP($I$2,$E$4:$P$4,E11:P11)</f>
        <v>0</v>
      </c>
      <c r="E11" s="46"/>
      <c r="F11" s="46"/>
      <c r="G11" s="23"/>
      <c r="H11" s="46"/>
      <c r="I11" s="46"/>
      <c r="J11" s="48"/>
      <c r="K11" s="60"/>
      <c r="L11" s="48"/>
      <c r="M11" s="46"/>
      <c r="N11" s="46"/>
      <c r="O11" s="46"/>
      <c r="P11" s="48"/>
      <c r="Q11" s="50"/>
    </row>
    <row r="12" ht="20.1" customHeight="1" spans="1:17">
      <c r="A12" s="42" t="s">
        <v>63</v>
      </c>
      <c r="B12" s="43">
        <v>7</v>
      </c>
      <c r="C12" s="46"/>
      <c r="D12" s="58">
        <f>LOOKUP($I$2,$E$4:$P$4,E12:P12)</f>
        <v>0</v>
      </c>
      <c r="E12" s="46"/>
      <c r="F12" s="46"/>
      <c r="G12" s="23"/>
      <c r="H12" s="46"/>
      <c r="I12" s="46"/>
      <c r="J12" s="48"/>
      <c r="K12" s="60"/>
      <c r="L12" s="48"/>
      <c r="M12" s="46"/>
      <c r="N12" s="46"/>
      <c r="O12" s="46"/>
      <c r="P12" s="48"/>
      <c r="Q12" s="50"/>
    </row>
    <row r="13" ht="20.1" customHeight="1" spans="1:17">
      <c r="A13" s="42" t="s">
        <v>64</v>
      </c>
      <c r="B13" s="43">
        <v>8</v>
      </c>
      <c r="C13" s="46">
        <v>106577431.85</v>
      </c>
      <c r="D13" s="58">
        <f>LOOKUP($I$2,$E$4:$P$4,E13:P13)</f>
        <v>119824059.44</v>
      </c>
      <c r="E13" s="46">
        <v>97976490.4</v>
      </c>
      <c r="F13" s="46">
        <v>110999051.53</v>
      </c>
      <c r="G13" s="23">
        <v>119824059.44</v>
      </c>
      <c r="H13" s="46"/>
      <c r="I13" s="46"/>
      <c r="J13" s="48"/>
      <c r="K13" s="60"/>
      <c r="L13" s="48"/>
      <c r="M13" s="46"/>
      <c r="N13" s="46"/>
      <c r="O13" s="46"/>
      <c r="P13" s="48"/>
      <c r="Q13" s="50"/>
    </row>
    <row r="14" ht="20.1" customHeight="1" spans="1:17">
      <c r="A14" s="42" t="s">
        <v>65</v>
      </c>
      <c r="B14" s="43">
        <v>9</v>
      </c>
      <c r="C14" s="46">
        <v>3258890034.89</v>
      </c>
      <c r="D14" s="58">
        <f>LOOKUP($I$2,$E$4:$P$4,E14:P14)</f>
        <v>3548161555.2</v>
      </c>
      <c r="E14" s="46">
        <v>3567485770.23</v>
      </c>
      <c r="F14" s="46">
        <v>3310160060.64</v>
      </c>
      <c r="G14" s="23">
        <v>3548161555.2</v>
      </c>
      <c r="H14" s="46"/>
      <c r="I14" s="46"/>
      <c r="J14" s="46"/>
      <c r="K14" s="60"/>
      <c r="L14" s="48"/>
      <c r="M14" s="46"/>
      <c r="N14" s="46"/>
      <c r="O14" s="46"/>
      <c r="P14" s="48"/>
      <c r="Q14" s="50"/>
    </row>
    <row r="15" ht="20.1" customHeight="1" spans="1:17">
      <c r="A15" s="42" t="s">
        <v>66</v>
      </c>
      <c r="B15" s="56"/>
      <c r="C15" s="48"/>
      <c r="D15" s="58">
        <f>LOOKUP($I$2,$E$4:$P$4,E15:P15)</f>
        <v>0</v>
      </c>
      <c r="E15" s="46"/>
      <c r="F15" s="46"/>
      <c r="G15" s="48"/>
      <c r="H15" s="46"/>
      <c r="I15" s="46"/>
      <c r="J15" s="46"/>
      <c r="K15" s="60"/>
      <c r="L15" s="48"/>
      <c r="M15" s="46"/>
      <c r="N15" s="46"/>
      <c r="O15" s="46"/>
      <c r="P15" s="48"/>
      <c r="Q15" s="50"/>
    </row>
    <row r="16" ht="20.1" customHeight="1" spans="1:17">
      <c r="A16" s="42" t="s">
        <v>67</v>
      </c>
      <c r="B16" s="43">
        <v>10</v>
      </c>
      <c r="C16" s="59"/>
      <c r="D16" s="58">
        <f>LOOKUP($I$2,$E$4:$P$4,E16:P16)</f>
        <v>0</v>
      </c>
      <c r="E16" s="46"/>
      <c r="F16" s="46"/>
      <c r="G16" s="48"/>
      <c r="H16" s="46"/>
      <c r="I16" s="46"/>
      <c r="J16" s="46"/>
      <c r="K16" s="60"/>
      <c r="L16" s="48"/>
      <c r="M16" s="46"/>
      <c r="N16" s="46"/>
      <c r="O16" s="46"/>
      <c r="P16" s="48"/>
      <c r="Q16" s="50"/>
    </row>
    <row r="17" ht="20.1" customHeight="1" spans="1:17">
      <c r="A17" s="42" t="s">
        <v>68</v>
      </c>
      <c r="B17" s="43">
        <v>11</v>
      </c>
      <c r="C17" s="59"/>
      <c r="D17" s="58">
        <f>LOOKUP($I$2,$E$4:$P$4,E17:P17)</f>
        <v>0</v>
      </c>
      <c r="E17" s="46">
        <v>0</v>
      </c>
      <c r="F17" s="46">
        <v>0</v>
      </c>
      <c r="G17" s="48"/>
      <c r="H17" s="46"/>
      <c r="I17" s="46"/>
      <c r="J17" s="46"/>
      <c r="K17" s="60"/>
      <c r="L17" s="48"/>
      <c r="M17" s="46"/>
      <c r="N17" s="46"/>
      <c r="O17" s="46"/>
      <c r="P17" s="48"/>
      <c r="Q17" s="50"/>
    </row>
    <row r="18" ht="20.1" customHeight="1" spans="1:17">
      <c r="A18" s="42" t="s">
        <v>69</v>
      </c>
      <c r="B18" s="43">
        <v>12</v>
      </c>
      <c r="C18" s="59"/>
      <c r="D18" s="58">
        <f>LOOKUP($I$2,$E$4:$P$4,E18:P18)</f>
        <v>0</v>
      </c>
      <c r="E18" s="46"/>
      <c r="F18" s="46"/>
      <c r="G18" s="48"/>
      <c r="H18" s="46"/>
      <c r="I18" s="46"/>
      <c r="J18" s="46"/>
      <c r="K18" s="60"/>
      <c r="L18" s="48"/>
      <c r="M18" s="46"/>
      <c r="N18" s="46"/>
      <c r="O18" s="46"/>
      <c r="P18" s="48"/>
      <c r="Q18" s="50"/>
    </row>
    <row r="19" ht="20.1" customHeight="1" spans="1:17">
      <c r="A19" s="42" t="s">
        <v>70</v>
      </c>
      <c r="B19" s="43">
        <v>13</v>
      </c>
      <c r="C19" s="59">
        <v>136032532.44</v>
      </c>
      <c r="D19" s="58">
        <f>LOOKUP($I$2,$E$4:$P$4,E19:P19)</f>
        <v>26820223.41</v>
      </c>
      <c r="E19" s="46">
        <v>2607463.71</v>
      </c>
      <c r="F19" s="46">
        <v>26388017</v>
      </c>
      <c r="G19" s="23">
        <v>26820223.41</v>
      </c>
      <c r="H19" s="46"/>
      <c r="I19" s="46"/>
      <c r="J19" s="46"/>
      <c r="K19" s="60"/>
      <c r="L19" s="48"/>
      <c r="M19" s="46"/>
      <c r="N19" s="46"/>
      <c r="O19" s="46"/>
      <c r="P19" s="48"/>
      <c r="Q19" s="50"/>
    </row>
    <row r="20" ht="20.1" customHeight="1" spans="1:17">
      <c r="A20" s="42" t="s">
        <v>71</v>
      </c>
      <c r="B20" s="43">
        <v>14</v>
      </c>
      <c r="C20" s="59"/>
      <c r="D20" s="58">
        <f>LOOKUP($I$2,$E$4:$P$4,E20:P20)</f>
        <v>0</v>
      </c>
      <c r="E20" s="46"/>
      <c r="F20" s="46"/>
      <c r="G20" s="48"/>
      <c r="H20" s="46"/>
      <c r="I20" s="48"/>
      <c r="J20" s="46"/>
      <c r="K20" s="60"/>
      <c r="L20" s="48"/>
      <c r="M20" s="46"/>
      <c r="N20" s="46"/>
      <c r="O20" s="48"/>
      <c r="P20" s="48"/>
      <c r="Q20" s="50"/>
    </row>
    <row r="21" ht="20.1" customHeight="1" spans="1:17">
      <c r="A21" s="42" t="s">
        <v>72</v>
      </c>
      <c r="B21" s="43">
        <v>15</v>
      </c>
      <c r="C21" s="59"/>
      <c r="D21" s="58">
        <f>LOOKUP($I$2,$E$4:$P$4,E21:P21)</f>
        <v>0</v>
      </c>
      <c r="E21" s="59"/>
      <c r="F21" s="23"/>
      <c r="G21" s="48"/>
      <c r="H21" s="48"/>
      <c r="I21" s="48"/>
      <c r="J21" s="46"/>
      <c r="K21" s="60"/>
      <c r="L21" s="48"/>
      <c r="M21" s="46"/>
      <c r="N21" s="46"/>
      <c r="O21" s="48"/>
      <c r="P21" s="48"/>
      <c r="Q21" s="50"/>
    </row>
    <row r="22" ht="20.1" customHeight="1" spans="1:17">
      <c r="A22" s="43" t="s">
        <v>73</v>
      </c>
      <c r="B22" s="43">
        <v>20</v>
      </c>
      <c r="C22" s="57">
        <f>SUM(C6:C14,C16:C21)</f>
        <v>7998125186.02</v>
      </c>
      <c r="D22" s="57">
        <f t="shared" ref="D22:P22" si="1">SUM(D6:D14,D16:D21)</f>
        <v>9429575371.51</v>
      </c>
      <c r="E22" s="57">
        <f>SUM(E6:E14,E16:E21)</f>
        <v>8278500234.43</v>
      </c>
      <c r="F22" s="57">
        <f>SUM(F6:F14,F16:F21)</f>
        <v>8166391944.49</v>
      </c>
      <c r="G22" s="57">
        <f>SUM(G6:G14,G16:G21)</f>
        <v>9429575371.51</v>
      </c>
      <c r="H22" s="57">
        <f>SUM(H6:H14,H16:H21)</f>
        <v>0</v>
      </c>
      <c r="I22" s="57">
        <f>SUM(I6:I14,I16:I21)</f>
        <v>0</v>
      </c>
      <c r="J22" s="57">
        <f>SUM(J6:J14,J16:J21)</f>
        <v>0</v>
      </c>
      <c r="K22" s="57">
        <f>SUM(K6:K14,K16:K21)</f>
        <v>0</v>
      </c>
      <c r="L22" s="57">
        <f>SUM(L6:L14,L16:L21)</f>
        <v>0</v>
      </c>
      <c r="M22" s="57">
        <f>SUM(M6:M14,M16:M21)</f>
        <v>0</v>
      </c>
      <c r="N22" s="57">
        <f>SUM(N6:N14,N16:N21)</f>
        <v>0</v>
      </c>
      <c r="O22" s="57">
        <f>SUM(O6:O14,O16:O21)</f>
        <v>0</v>
      </c>
      <c r="P22" s="57">
        <f>SUM(P6:P14,P16:P21)</f>
        <v>0</v>
      </c>
      <c r="Q22" s="50"/>
    </row>
    <row r="23" ht="20.1" customHeight="1" spans="1:17">
      <c r="A23" s="56" t="s">
        <v>74</v>
      </c>
      <c r="B23" s="43"/>
      <c r="C23" s="57"/>
      <c r="D23" s="57"/>
      <c r="E23" s="57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50"/>
    </row>
    <row r="24" ht="20.1" customHeight="1" spans="1:17">
      <c r="A24" s="42" t="s">
        <v>75</v>
      </c>
      <c r="B24" s="43">
        <v>21</v>
      </c>
      <c r="C24" s="59">
        <v>1000000</v>
      </c>
      <c r="D24" s="58">
        <f t="shared" ref="D24:D39" si="2">LOOKUP($I$2,$E$4:$P$4,E24:P24)</f>
        <v>1000000</v>
      </c>
      <c r="E24" s="59">
        <v>1000000</v>
      </c>
      <c r="F24" s="48">
        <v>1000000</v>
      </c>
      <c r="G24" s="23">
        <v>1000000</v>
      </c>
      <c r="H24" s="46"/>
      <c r="I24" s="48"/>
      <c r="J24" s="48"/>
      <c r="K24" s="48"/>
      <c r="L24" s="48"/>
      <c r="M24" s="46"/>
      <c r="N24" s="65"/>
      <c r="O24" s="48"/>
      <c r="P24" s="48"/>
      <c r="Q24" s="50"/>
    </row>
    <row r="25" ht="20.1" customHeight="1" spans="1:17">
      <c r="A25" s="42" t="s">
        <v>76</v>
      </c>
      <c r="B25" s="43">
        <v>22</v>
      </c>
      <c r="C25" s="59"/>
      <c r="D25" s="58">
        <f>LOOKUP($I$2,$E$4:$P$4,E25:P25)</f>
        <v>0</v>
      </c>
      <c r="E25" s="59"/>
      <c r="F25" s="48"/>
      <c r="G25" s="23"/>
      <c r="H25" s="46"/>
      <c r="I25" s="48"/>
      <c r="J25" s="48"/>
      <c r="K25" s="48"/>
      <c r="L25" s="48"/>
      <c r="M25" s="46"/>
      <c r="N25" s="65"/>
      <c r="O25" s="48"/>
      <c r="P25" s="48"/>
      <c r="Q25" s="50"/>
    </row>
    <row r="26" ht="20.1" customHeight="1" spans="1:17">
      <c r="A26" s="42" t="s">
        <v>77</v>
      </c>
      <c r="B26" s="43">
        <v>23</v>
      </c>
      <c r="C26" s="59"/>
      <c r="D26" s="58">
        <f>LOOKUP($I$2,$E$4:$P$4,E26:P26)</f>
        <v>0</v>
      </c>
      <c r="E26" s="59"/>
      <c r="F26" s="60"/>
      <c r="G26" s="23"/>
      <c r="H26" s="46"/>
      <c r="I26" s="48"/>
      <c r="J26" s="48"/>
      <c r="K26" s="48"/>
      <c r="L26" s="48"/>
      <c r="M26" s="46"/>
      <c r="N26" s="65"/>
      <c r="O26" s="48"/>
      <c r="P26" s="48"/>
      <c r="Q26" s="50"/>
    </row>
    <row r="27" ht="20.1" customHeight="1" spans="1:17">
      <c r="A27" s="42" t="s">
        <v>78</v>
      </c>
      <c r="B27" s="43">
        <v>24</v>
      </c>
      <c r="C27" s="46">
        <v>37087564.7</v>
      </c>
      <c r="D27" s="58">
        <f>LOOKUP($I$2,$E$4:$P$4,E27:P27)</f>
        <v>46642680.67</v>
      </c>
      <c r="E27" s="60">
        <v>37087564.7</v>
      </c>
      <c r="F27" s="60">
        <v>37570632.01</v>
      </c>
      <c r="G27" s="23">
        <v>46642680.67</v>
      </c>
      <c r="H27" s="46"/>
      <c r="I27" s="46"/>
      <c r="J27" s="48"/>
      <c r="K27" s="46"/>
      <c r="L27" s="48"/>
      <c r="M27" s="46"/>
      <c r="N27" s="65"/>
      <c r="O27" s="46"/>
      <c r="P27" s="48"/>
      <c r="Q27" s="50"/>
    </row>
    <row r="28" ht="20.1" customHeight="1" spans="1:17">
      <c r="A28" s="42" t="s">
        <v>79</v>
      </c>
      <c r="B28" s="43">
        <v>25</v>
      </c>
      <c r="C28" s="46"/>
      <c r="D28" s="58">
        <f>LOOKUP($I$2,$E$4:$P$4,E28:P28)</f>
        <v>0</v>
      </c>
      <c r="E28" s="60"/>
      <c r="F28" s="60"/>
      <c r="G28" s="23"/>
      <c r="H28" s="46"/>
      <c r="I28" s="46"/>
      <c r="J28" s="48"/>
      <c r="K28" s="46"/>
      <c r="L28" s="48"/>
      <c r="M28" s="46"/>
      <c r="N28" s="65"/>
      <c r="O28" s="46"/>
      <c r="P28" s="48"/>
      <c r="Q28" s="50"/>
    </row>
    <row r="29" ht="20.1" customHeight="1" spans="1:17">
      <c r="A29" s="42" t="s">
        <v>18</v>
      </c>
      <c r="B29" s="43">
        <v>26</v>
      </c>
      <c r="C29" s="46">
        <v>575359057.86</v>
      </c>
      <c r="D29" s="58">
        <f>LOOKUP($I$2,$E$4:$P$4,E29:P29)</f>
        <v>566276563.08</v>
      </c>
      <c r="E29" s="60">
        <v>565546496.33</v>
      </c>
      <c r="F29" s="60">
        <v>557302593.44</v>
      </c>
      <c r="G29" s="23">
        <v>566276563.08</v>
      </c>
      <c r="H29" s="46"/>
      <c r="I29" s="46"/>
      <c r="J29" s="48"/>
      <c r="K29" s="46"/>
      <c r="L29" s="48"/>
      <c r="M29" s="46"/>
      <c r="N29" s="65"/>
      <c r="O29" s="46"/>
      <c r="P29" s="48"/>
      <c r="Q29" s="50"/>
    </row>
    <row r="30" ht="20.1" customHeight="1" spans="1:17">
      <c r="A30" s="42" t="s">
        <v>80</v>
      </c>
      <c r="B30" s="43">
        <v>27</v>
      </c>
      <c r="C30" s="46">
        <v>14967754.83</v>
      </c>
      <c r="D30" s="58">
        <f>LOOKUP($I$2,$E$4:$P$4,E30:P30)</f>
        <v>18015519.43</v>
      </c>
      <c r="E30" s="60">
        <v>15831019.25</v>
      </c>
      <c r="F30" s="60">
        <v>43525621.31</v>
      </c>
      <c r="G30" s="23">
        <v>18015519.43</v>
      </c>
      <c r="H30" s="46"/>
      <c r="I30" s="46"/>
      <c r="J30" s="48"/>
      <c r="K30" s="46"/>
      <c r="L30" s="48"/>
      <c r="M30" s="46"/>
      <c r="N30" s="65"/>
      <c r="O30" s="46"/>
      <c r="P30" s="48"/>
      <c r="Q30" s="50"/>
    </row>
    <row r="31" ht="20.1" customHeight="1" spans="1:17">
      <c r="A31" s="42" t="s">
        <v>81</v>
      </c>
      <c r="B31" s="43">
        <v>28</v>
      </c>
      <c r="C31" s="46"/>
      <c r="D31" s="58">
        <f>LOOKUP($I$2,$E$4:$P$4,E31:P31)</f>
        <v>0</v>
      </c>
      <c r="E31" s="60"/>
      <c r="F31" s="60"/>
      <c r="G31" s="23"/>
      <c r="H31" s="46"/>
      <c r="I31" s="46"/>
      <c r="J31" s="48"/>
      <c r="K31" s="46"/>
      <c r="L31" s="48"/>
      <c r="M31" s="46"/>
      <c r="N31" s="65"/>
      <c r="O31" s="46"/>
      <c r="P31" s="48"/>
      <c r="Q31" s="50"/>
    </row>
    <row r="32" ht="20.1" customHeight="1" spans="1:17">
      <c r="A32" s="42" t="s">
        <v>82</v>
      </c>
      <c r="B32" s="43">
        <v>29</v>
      </c>
      <c r="C32" s="46"/>
      <c r="D32" s="58">
        <f>LOOKUP($I$2,$E$4:$P$4,E32:P32)</f>
        <v>0</v>
      </c>
      <c r="E32" s="60"/>
      <c r="F32" s="60"/>
      <c r="G32" s="23"/>
      <c r="H32" s="46"/>
      <c r="I32" s="46"/>
      <c r="J32" s="48"/>
      <c r="K32" s="46"/>
      <c r="L32" s="48"/>
      <c r="M32" s="46"/>
      <c r="N32" s="65"/>
      <c r="O32" s="46"/>
      <c r="P32" s="48"/>
      <c r="Q32" s="50"/>
    </row>
    <row r="33" ht="20.1" customHeight="1" spans="1:17">
      <c r="A33" s="42" t="s">
        <v>83</v>
      </c>
      <c r="B33" s="43">
        <v>30</v>
      </c>
      <c r="C33" s="46">
        <v>117565378.09</v>
      </c>
      <c r="D33" s="58">
        <f>LOOKUP($I$2,$E$4:$P$4,E33:P33)</f>
        <v>116575959.43</v>
      </c>
      <c r="E33" s="61">
        <v>117072032.13</v>
      </c>
      <c r="F33" s="60">
        <v>116578686.47</v>
      </c>
      <c r="G33" s="23">
        <v>116575959.43</v>
      </c>
      <c r="H33" s="46"/>
      <c r="I33" s="46"/>
      <c r="J33" s="48"/>
      <c r="K33" s="46"/>
      <c r="L33" s="48"/>
      <c r="M33" s="46"/>
      <c r="N33" s="65"/>
      <c r="O33" s="46"/>
      <c r="P33" s="48"/>
      <c r="Q33" s="50"/>
    </row>
    <row r="34" ht="20.1" customHeight="1" spans="1:17">
      <c r="A34" s="42" t="s">
        <v>84</v>
      </c>
      <c r="B34" s="43">
        <v>31</v>
      </c>
      <c r="C34" s="46"/>
      <c r="D34" s="58">
        <f>LOOKUP($I$2,$E$4:$P$4,E34:P34)</f>
        <v>0</v>
      </c>
      <c r="E34" s="60"/>
      <c r="F34" s="60"/>
      <c r="G34" s="23"/>
      <c r="H34" s="46"/>
      <c r="I34" s="46"/>
      <c r="J34" s="48"/>
      <c r="K34" s="46"/>
      <c r="L34" s="48"/>
      <c r="M34" s="46"/>
      <c r="N34" s="65"/>
      <c r="O34" s="46"/>
      <c r="P34" s="48"/>
      <c r="Q34" s="50"/>
    </row>
    <row r="35" ht="20.1" customHeight="1" spans="1:17">
      <c r="A35" s="42" t="s">
        <v>85</v>
      </c>
      <c r="B35" s="43">
        <v>32</v>
      </c>
      <c r="C35" s="62"/>
      <c r="D35" s="58">
        <f>LOOKUP($I$2,$E$4:$P$4,E35:P35)</f>
        <v>0</v>
      </c>
      <c r="E35" s="62"/>
      <c r="F35" s="60"/>
      <c r="G35" s="23"/>
      <c r="H35" s="46"/>
      <c r="I35" s="46"/>
      <c r="J35" s="48"/>
      <c r="K35" s="46"/>
      <c r="L35" s="48"/>
      <c r="M35" s="46"/>
      <c r="N35" s="65"/>
      <c r="O35" s="46"/>
      <c r="P35" s="48"/>
      <c r="Q35" s="50"/>
    </row>
    <row r="36" ht="20.1" customHeight="1" spans="1:17">
      <c r="A36" s="42" t="s">
        <v>86</v>
      </c>
      <c r="B36" s="43">
        <v>33</v>
      </c>
      <c r="C36" s="62">
        <v>301596.81</v>
      </c>
      <c r="D36" s="58">
        <f>LOOKUP($I$2,$E$4:$P$4,E36:P36)</f>
        <v>273547.95</v>
      </c>
      <c r="E36" s="62">
        <v>292247.19</v>
      </c>
      <c r="F36" s="60">
        <v>282897.57</v>
      </c>
      <c r="G36" s="23">
        <v>273547.95</v>
      </c>
      <c r="H36" s="46"/>
      <c r="I36" s="46"/>
      <c r="J36" s="48"/>
      <c r="K36" s="46"/>
      <c r="L36" s="48"/>
      <c r="M36" s="46"/>
      <c r="N36" s="65"/>
      <c r="O36" s="46"/>
      <c r="P36" s="48"/>
      <c r="Q36" s="50"/>
    </row>
    <row r="37" ht="20.1" customHeight="1" spans="1:17">
      <c r="A37" s="42" t="s">
        <v>87</v>
      </c>
      <c r="B37" s="43">
        <v>34</v>
      </c>
      <c r="C37" s="46">
        <v>24241859.54</v>
      </c>
      <c r="D37" s="58">
        <f>LOOKUP($I$2,$E$4:$P$4,E37:P37)</f>
        <v>38674998.56</v>
      </c>
      <c r="E37" s="46">
        <v>24212487.61</v>
      </c>
      <c r="F37" s="60">
        <v>27944974.99</v>
      </c>
      <c r="G37" s="23">
        <v>38674998.56</v>
      </c>
      <c r="H37" s="46"/>
      <c r="I37" s="46"/>
      <c r="J37" s="48"/>
      <c r="K37" s="46"/>
      <c r="L37" s="48"/>
      <c r="M37" s="46"/>
      <c r="N37" s="65"/>
      <c r="O37" s="46"/>
      <c r="P37" s="48"/>
      <c r="Q37" s="50"/>
    </row>
    <row r="38" ht="20.1" customHeight="1" spans="1:17">
      <c r="A38" s="42" t="s">
        <v>88</v>
      </c>
      <c r="B38" s="43">
        <v>35</v>
      </c>
      <c r="C38" s="46"/>
      <c r="D38" s="58">
        <f>LOOKUP($I$2,$E$4:$P$4,E38:P38)</f>
        <v>0</v>
      </c>
      <c r="E38" s="46"/>
      <c r="F38" s="23">
        <v>0</v>
      </c>
      <c r="G38" s="63"/>
      <c r="H38" s="46"/>
      <c r="I38" s="48"/>
      <c r="J38" s="48"/>
      <c r="K38" s="48"/>
      <c r="L38" s="48"/>
      <c r="M38" s="46"/>
      <c r="N38" s="65"/>
      <c r="O38" s="48"/>
      <c r="P38" s="48"/>
      <c r="Q38" s="50"/>
    </row>
    <row r="39" ht="20.1" customHeight="1" spans="1:17">
      <c r="A39" s="42" t="s">
        <v>89</v>
      </c>
      <c r="B39" s="43">
        <v>36</v>
      </c>
      <c r="C39" s="46"/>
      <c r="D39" s="58">
        <f>LOOKUP($I$2,$E$4:$P$4,E39:P39)</f>
        <v>0</v>
      </c>
      <c r="E39" s="46"/>
      <c r="F39" s="23"/>
      <c r="G39" s="63"/>
      <c r="H39" s="46"/>
      <c r="I39" s="48"/>
      <c r="J39" s="48"/>
      <c r="K39" s="48"/>
      <c r="L39" s="48"/>
      <c r="M39" s="46"/>
      <c r="N39" s="65"/>
      <c r="O39" s="48"/>
      <c r="P39" s="48"/>
      <c r="Q39" s="50"/>
    </row>
    <row r="40" ht="20.1" customHeight="1" spans="1:17">
      <c r="A40" s="56"/>
      <c r="B40" s="56"/>
      <c r="C40" s="57"/>
      <c r="D40" s="57"/>
      <c r="E40" s="57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50"/>
    </row>
    <row r="41" ht="20.1" customHeight="1" spans="1:17">
      <c r="A41" s="56"/>
      <c r="B41" s="56"/>
      <c r="C41" s="57"/>
      <c r="D41" s="57"/>
      <c r="E41" s="57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50"/>
    </row>
    <row r="42" ht="20.1" customHeight="1" spans="1:17">
      <c r="A42" s="42"/>
      <c r="B42" s="43"/>
      <c r="C42" s="57"/>
      <c r="D42" s="57"/>
      <c r="E42" s="57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50"/>
    </row>
    <row r="43" ht="20.1" customHeight="1" spans="1:17">
      <c r="A43" s="42"/>
      <c r="B43" s="43"/>
      <c r="C43" s="57"/>
      <c r="D43" s="57"/>
      <c r="E43" s="57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50"/>
    </row>
    <row r="44" ht="20.1" customHeight="1" spans="1:17">
      <c r="A44" s="42"/>
      <c r="B44" s="43"/>
      <c r="C44" s="57"/>
      <c r="D44" s="57"/>
      <c r="E44" s="57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50"/>
    </row>
    <row r="45" ht="20.1" customHeight="1" spans="1:17">
      <c r="A45" s="42"/>
      <c r="B45" s="43"/>
      <c r="C45" s="57"/>
      <c r="D45" s="57"/>
      <c r="E45" s="57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50"/>
    </row>
    <row r="46" ht="20.1" customHeight="1" spans="1:17">
      <c r="A46" s="43" t="s">
        <v>90</v>
      </c>
      <c r="B46" s="43">
        <v>40</v>
      </c>
      <c r="C46" s="57">
        <f>SUM(C24:C45)</f>
        <v>770523211.83</v>
      </c>
      <c r="D46" s="57">
        <f t="shared" ref="D46:P46" si="3">SUM(D24:D45)</f>
        <v>787459269.12</v>
      </c>
      <c r="E46" s="57">
        <f>SUM(E24:E45)</f>
        <v>761041847.21</v>
      </c>
      <c r="F46" s="57">
        <f>SUM(F24:F45)</f>
        <v>784205405.79</v>
      </c>
      <c r="G46" s="57">
        <f>SUM(G24:G45)</f>
        <v>787459269.12</v>
      </c>
      <c r="H46" s="57">
        <f>SUM(H24:H45)</f>
        <v>0</v>
      </c>
      <c r="I46" s="57">
        <f>SUM(I24:I45)</f>
        <v>0</v>
      </c>
      <c r="J46" s="57">
        <f>SUM(J24:J45)</f>
        <v>0</v>
      </c>
      <c r="K46" s="57">
        <f>SUM(K24:K45)</f>
        <v>0</v>
      </c>
      <c r="L46" s="57">
        <f>SUM(L24:L45)</f>
        <v>0</v>
      </c>
      <c r="M46" s="57">
        <f>SUM(M24:M45)</f>
        <v>0</v>
      </c>
      <c r="N46" s="57">
        <f>SUM(N24:N45)</f>
        <v>0</v>
      </c>
      <c r="O46" s="57">
        <f>SUM(O24:O45)</f>
        <v>0</v>
      </c>
      <c r="P46" s="57">
        <f>SUM(P24:P45)</f>
        <v>0</v>
      </c>
      <c r="Q46" s="50"/>
    </row>
    <row r="47" ht="20.1" customHeight="1" spans="1:17">
      <c r="A47" s="64" t="s">
        <v>91</v>
      </c>
      <c r="B47" s="43">
        <v>50</v>
      </c>
      <c r="C47" s="57">
        <f>C22+C46</f>
        <v>8768648397.85</v>
      </c>
      <c r="D47" s="57">
        <f t="shared" ref="D47:P47" si="4">D22+D46</f>
        <v>10217034640.63</v>
      </c>
      <c r="E47" s="57">
        <f>E22+E46</f>
        <v>9039542081.64</v>
      </c>
      <c r="F47" s="57">
        <f>F22+F46</f>
        <v>8950597350.28</v>
      </c>
      <c r="G47" s="57">
        <f>G22+G46</f>
        <v>10217034640.63</v>
      </c>
      <c r="H47" s="57">
        <f>H22+H46</f>
        <v>0</v>
      </c>
      <c r="I47" s="57">
        <f>I22+I46</f>
        <v>0</v>
      </c>
      <c r="J47" s="57">
        <f>J22+J46</f>
        <v>0</v>
      </c>
      <c r="K47" s="57">
        <f>K22+K46</f>
        <v>0</v>
      </c>
      <c r="L47" s="57">
        <f>L22+L46</f>
        <v>0</v>
      </c>
      <c r="M47" s="57">
        <f>M22+M46</f>
        <v>0</v>
      </c>
      <c r="N47" s="57">
        <f>N22+N46</f>
        <v>0</v>
      </c>
      <c r="O47" s="57">
        <f>O22+O46</f>
        <v>0</v>
      </c>
      <c r="P47" s="57">
        <f>P22+P46</f>
        <v>0</v>
      </c>
      <c r="Q47" s="50"/>
    </row>
    <row r="48" ht="20.1" customHeight="1" spans="1:17">
      <c r="A48" s="43" t="s">
        <v>92</v>
      </c>
      <c r="B48" s="43" t="s">
        <v>53</v>
      </c>
      <c r="C48" s="55" t="s">
        <v>54</v>
      </c>
      <c r="D48" s="55" t="s">
        <v>55</v>
      </c>
      <c r="E48" s="14" t="s">
        <v>56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50"/>
    </row>
    <row r="49" ht="20.1" customHeight="1" spans="1:17">
      <c r="A49" s="43"/>
      <c r="B49" s="43"/>
      <c r="C49" s="55"/>
      <c r="D49" s="55"/>
      <c r="E49" s="16">
        <v>1</v>
      </c>
      <c r="F49" s="16">
        <v>2</v>
      </c>
      <c r="G49" s="16">
        <v>3</v>
      </c>
      <c r="H49" s="16">
        <v>4</v>
      </c>
      <c r="I49" s="16">
        <v>5</v>
      </c>
      <c r="J49" s="16">
        <v>6</v>
      </c>
      <c r="K49" s="16">
        <v>7</v>
      </c>
      <c r="L49" s="16">
        <v>8</v>
      </c>
      <c r="M49" s="16">
        <v>9</v>
      </c>
      <c r="N49" s="16">
        <v>10</v>
      </c>
      <c r="O49" s="16">
        <v>11</v>
      </c>
      <c r="P49" s="16">
        <v>12</v>
      </c>
      <c r="Q49" s="50"/>
    </row>
    <row r="50" ht="20.1" customHeight="1" spans="1:17">
      <c r="A50" s="56" t="s">
        <v>93</v>
      </c>
      <c r="B50" s="43"/>
      <c r="C50" s="57"/>
      <c r="D50" s="57"/>
      <c r="E50" s="57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50"/>
    </row>
    <row r="51" ht="20.1" customHeight="1" spans="1:17">
      <c r="A51" s="42" t="s">
        <v>94</v>
      </c>
      <c r="B51" s="43">
        <v>51</v>
      </c>
      <c r="C51" s="46">
        <v>1874274000</v>
      </c>
      <c r="D51" s="58">
        <f t="shared" ref="D51:D75" si="5">LOOKUP($I$2,$E$4:$P$4,E51:P51)</f>
        <v>2867800000</v>
      </c>
      <c r="E51" s="60">
        <v>2078800000</v>
      </c>
      <c r="F51" s="60">
        <v>2094800000</v>
      </c>
      <c r="G51" s="23">
        <v>2867800000</v>
      </c>
      <c r="H51" s="46"/>
      <c r="I51" s="48"/>
      <c r="J51" s="48"/>
      <c r="K51" s="46"/>
      <c r="L51" s="48"/>
      <c r="M51" s="46"/>
      <c r="N51" s="46"/>
      <c r="O51" s="46"/>
      <c r="P51" s="48"/>
      <c r="Q51" s="50"/>
    </row>
    <row r="52" ht="20.1" customHeight="1" spans="1:17">
      <c r="A52" s="42" t="s">
        <v>95</v>
      </c>
      <c r="B52" s="43">
        <v>52</v>
      </c>
      <c r="C52" s="46"/>
      <c r="D52" s="58">
        <f>LOOKUP($I$2,$E$4:$P$4,E52:P52)</f>
        <v>0</v>
      </c>
      <c r="E52" s="60"/>
      <c r="F52" s="60"/>
      <c r="G52" s="23"/>
      <c r="H52" s="46"/>
      <c r="I52" s="48"/>
      <c r="J52" s="48"/>
      <c r="K52" s="46"/>
      <c r="L52" s="48"/>
      <c r="M52" s="46"/>
      <c r="N52" s="46"/>
      <c r="O52" s="46"/>
      <c r="P52" s="48"/>
      <c r="Q52" s="50"/>
    </row>
    <row r="53" ht="20.1" customHeight="1" spans="1:17">
      <c r="A53" s="42" t="s">
        <v>96</v>
      </c>
      <c r="B53" s="43">
        <v>53</v>
      </c>
      <c r="C53" s="46">
        <v>2043935424.45</v>
      </c>
      <c r="D53" s="58">
        <f>LOOKUP($I$2,$E$4:$P$4,E53:P53)</f>
        <v>2161310114.26</v>
      </c>
      <c r="E53" s="60">
        <v>2105647151.29</v>
      </c>
      <c r="F53" s="60">
        <v>2011252403.57</v>
      </c>
      <c r="G53" s="23">
        <v>2161310114.26</v>
      </c>
      <c r="H53" s="46"/>
      <c r="I53" s="48"/>
      <c r="J53" s="48"/>
      <c r="K53" s="46"/>
      <c r="L53" s="48"/>
      <c r="M53" s="46"/>
      <c r="N53" s="46"/>
      <c r="O53" s="46"/>
      <c r="P53" s="48"/>
      <c r="Q53" s="50"/>
    </row>
    <row r="54" ht="20.1" customHeight="1" spans="1:17">
      <c r="A54" s="42" t="s">
        <v>97</v>
      </c>
      <c r="B54" s="43">
        <v>54</v>
      </c>
      <c r="C54" s="46">
        <v>1782560285.13</v>
      </c>
      <c r="D54" s="58">
        <f>LOOKUP($I$2,$E$4:$P$4,E54:P54)</f>
        <v>1661879214.24</v>
      </c>
      <c r="E54" s="60">
        <v>1935304832.52</v>
      </c>
      <c r="F54" s="60">
        <v>1747642004.85</v>
      </c>
      <c r="G54" s="23">
        <v>1661879214.24</v>
      </c>
      <c r="H54" s="46"/>
      <c r="I54" s="48"/>
      <c r="J54" s="48"/>
      <c r="K54" s="46"/>
      <c r="L54" s="48"/>
      <c r="M54" s="46"/>
      <c r="N54" s="46"/>
      <c r="O54" s="46"/>
      <c r="P54" s="48"/>
      <c r="Q54" s="50"/>
    </row>
    <row r="55" ht="20.1" customHeight="1" spans="1:17">
      <c r="A55" s="42" t="s">
        <v>98</v>
      </c>
      <c r="B55" s="43">
        <v>55</v>
      </c>
      <c r="C55" s="46">
        <v>433932578.18</v>
      </c>
      <c r="D55" s="58">
        <f>LOOKUP($I$2,$E$4:$P$4,E55:P55)</f>
        <v>486742155.8</v>
      </c>
      <c r="E55" s="60">
        <v>399571315.49</v>
      </c>
      <c r="F55" s="60">
        <v>413171475.38</v>
      </c>
      <c r="G55" s="23">
        <v>486742155.8</v>
      </c>
      <c r="H55" s="46"/>
      <c r="I55" s="48"/>
      <c r="J55" s="48"/>
      <c r="K55" s="46"/>
      <c r="L55" s="48"/>
      <c r="M55" s="46"/>
      <c r="N55" s="46"/>
      <c r="O55" s="46"/>
      <c r="P55" s="48"/>
      <c r="Q55" s="50"/>
    </row>
    <row r="56" ht="20.1" customHeight="1" spans="1:17">
      <c r="A56" s="42" t="s">
        <v>99</v>
      </c>
      <c r="B56" s="43">
        <v>56</v>
      </c>
      <c r="C56" s="46">
        <v>16563147.02</v>
      </c>
      <c r="D56" s="58">
        <f>LOOKUP($I$2,$E$4:$P$4,E56:P56)</f>
        <v>21304939.4</v>
      </c>
      <c r="E56" s="60">
        <v>16458569.18</v>
      </c>
      <c r="F56" s="60">
        <v>4667053.44</v>
      </c>
      <c r="G56" s="23">
        <v>21304939.4</v>
      </c>
      <c r="H56" s="46"/>
      <c r="I56" s="48"/>
      <c r="J56" s="48"/>
      <c r="K56" s="46"/>
      <c r="L56" s="48"/>
      <c r="M56" s="46"/>
      <c r="N56" s="46"/>
      <c r="O56" s="46"/>
      <c r="P56" s="48"/>
      <c r="Q56" s="50"/>
    </row>
    <row r="57" ht="20.1" customHeight="1" spans="1:17">
      <c r="A57" s="42" t="s">
        <v>100</v>
      </c>
      <c r="B57" s="43">
        <v>57</v>
      </c>
      <c r="C57" s="46">
        <v>-239039590.26</v>
      </c>
      <c r="D57" s="58">
        <f>LOOKUP($I$2,$E$4:$P$4,E57:P57)</f>
        <v>-251303427.19</v>
      </c>
      <c r="E57" s="60">
        <v>-274279453.28</v>
      </c>
      <c r="F57" s="60">
        <v>-192293958.8</v>
      </c>
      <c r="G57" s="23">
        <v>-251303427.19</v>
      </c>
      <c r="H57" s="46"/>
      <c r="I57" s="48"/>
      <c r="J57" s="48"/>
      <c r="K57" s="46"/>
      <c r="L57" s="48"/>
      <c r="M57" s="46"/>
      <c r="N57" s="46"/>
      <c r="O57" s="46"/>
      <c r="P57" s="48"/>
      <c r="Q57" s="50"/>
    </row>
    <row r="58" ht="20.1" customHeight="1" spans="1:17">
      <c r="A58" s="42" t="s">
        <v>101</v>
      </c>
      <c r="B58" s="43">
        <v>58</v>
      </c>
      <c r="C58" s="46"/>
      <c r="D58" s="58">
        <f>LOOKUP($I$2,$E$4:$P$4,E58:P58)</f>
        <v>0</v>
      </c>
      <c r="E58" s="60"/>
      <c r="F58" s="60"/>
      <c r="G58" s="23"/>
      <c r="H58" s="46"/>
      <c r="I58" s="48"/>
      <c r="J58" s="48"/>
      <c r="K58" s="46"/>
      <c r="L58" s="48"/>
      <c r="M58" s="46"/>
      <c r="N58" s="46"/>
      <c r="O58" s="46"/>
      <c r="P58" s="48"/>
      <c r="Q58" s="50"/>
    </row>
    <row r="59" ht="20.1" customHeight="1" spans="1:17">
      <c r="A59" s="42" t="s">
        <v>102</v>
      </c>
      <c r="B59" s="43">
        <v>59</v>
      </c>
      <c r="C59" s="46"/>
      <c r="D59" s="58">
        <f>LOOKUP($I$2,$E$4:$P$4,E59:P59)</f>
        <v>0</v>
      </c>
      <c r="E59" s="60"/>
      <c r="F59" s="60"/>
      <c r="G59" s="23"/>
      <c r="H59" s="46"/>
      <c r="I59" s="48"/>
      <c r="J59" s="48"/>
      <c r="K59" s="46"/>
      <c r="L59" s="48"/>
      <c r="M59" s="46"/>
      <c r="N59" s="46"/>
      <c r="O59" s="46"/>
      <c r="P59" s="48"/>
      <c r="Q59" s="50"/>
    </row>
    <row r="60" ht="20.1" customHeight="1" spans="1:17">
      <c r="A60" s="42" t="s">
        <v>103</v>
      </c>
      <c r="B60" s="43">
        <v>60</v>
      </c>
      <c r="C60" s="46">
        <v>84857063.91</v>
      </c>
      <c r="D60" s="58">
        <f>LOOKUP($I$2,$E$4:$P$4,E60:P60)</f>
        <v>189232987.59</v>
      </c>
      <c r="E60" s="60">
        <v>112817950.5</v>
      </c>
      <c r="F60" s="60">
        <v>207982924.5</v>
      </c>
      <c r="G60" s="23">
        <v>189232987.59</v>
      </c>
      <c r="H60" s="46"/>
      <c r="I60" s="48"/>
      <c r="J60" s="48"/>
      <c r="K60" s="46"/>
      <c r="L60" s="48"/>
      <c r="M60" s="46"/>
      <c r="N60" s="46"/>
      <c r="O60" s="46"/>
      <c r="P60" s="48"/>
      <c r="Q60" s="50"/>
    </row>
    <row r="61" ht="20.1" customHeight="1" spans="1:17">
      <c r="A61" s="42" t="s">
        <v>104</v>
      </c>
      <c r="B61" s="43">
        <v>61</v>
      </c>
      <c r="C61" s="46">
        <v>72500000</v>
      </c>
      <c r="D61" s="58">
        <f>LOOKUP($I$2,$E$4:$P$4,E61:P61)</f>
        <v>97500000</v>
      </c>
      <c r="E61" s="60">
        <v>72500000</v>
      </c>
      <c r="F61" s="60">
        <v>72500000</v>
      </c>
      <c r="G61" s="23">
        <v>97500000</v>
      </c>
      <c r="H61" s="46"/>
      <c r="I61" s="48"/>
      <c r="J61" s="48"/>
      <c r="K61" s="46"/>
      <c r="L61" s="48"/>
      <c r="M61" s="46"/>
      <c r="N61" s="46"/>
      <c r="O61" s="46"/>
      <c r="P61" s="48"/>
      <c r="Q61" s="50"/>
    </row>
    <row r="62" ht="20.1" customHeight="1" spans="1:17">
      <c r="A62" s="42" t="s">
        <v>105</v>
      </c>
      <c r="B62" s="43">
        <v>62</v>
      </c>
      <c r="C62" s="46"/>
      <c r="D62" s="58">
        <f>LOOKUP($I$2,$E$4:$P$4,E62:P62)</f>
        <v>0</v>
      </c>
      <c r="E62" s="60"/>
      <c r="F62" s="23"/>
      <c r="G62" s="23"/>
      <c r="H62" s="46"/>
      <c r="I62" s="48"/>
      <c r="J62" s="48"/>
      <c r="K62" s="46"/>
      <c r="L62" s="48"/>
      <c r="M62" s="46"/>
      <c r="N62" s="46"/>
      <c r="O62" s="46"/>
      <c r="P62" s="48"/>
      <c r="Q62" s="50"/>
    </row>
    <row r="63" ht="20.1" customHeight="1" spans="1:17">
      <c r="A63" s="42" t="s">
        <v>106</v>
      </c>
      <c r="B63" s="43">
        <v>63</v>
      </c>
      <c r="C63" s="46"/>
      <c r="D63" s="58">
        <f>LOOKUP($I$2,$E$4:$P$4,E63:P63)</f>
        <v>0</v>
      </c>
      <c r="E63" s="46"/>
      <c r="F63" s="23"/>
      <c r="G63" s="23"/>
      <c r="H63" s="46"/>
      <c r="I63" s="48"/>
      <c r="J63" s="48"/>
      <c r="K63" s="46"/>
      <c r="L63" s="48"/>
      <c r="M63" s="46"/>
      <c r="N63" s="46"/>
      <c r="O63" s="46"/>
      <c r="P63" s="48"/>
      <c r="Q63" s="50"/>
    </row>
    <row r="64" ht="20.1" customHeight="1" spans="1:17">
      <c r="A64" s="42" t="s">
        <v>107</v>
      </c>
      <c r="B64" s="43">
        <v>64</v>
      </c>
      <c r="C64" s="60">
        <v>820000000</v>
      </c>
      <c r="D64" s="58">
        <f>LOOKUP($I$2,$E$4:$P$4,E64:P64)</f>
        <v>1110000000</v>
      </c>
      <c r="E64" s="60">
        <v>710000000</v>
      </c>
      <c r="F64" s="59">
        <v>710000000</v>
      </c>
      <c r="G64" s="23">
        <v>1110000000</v>
      </c>
      <c r="H64" s="46"/>
      <c r="I64" s="48"/>
      <c r="J64" s="48"/>
      <c r="K64" s="46"/>
      <c r="L64" s="48"/>
      <c r="M64" s="46"/>
      <c r="N64" s="46"/>
      <c r="O64" s="46"/>
      <c r="P64" s="48"/>
      <c r="Q64" s="50"/>
    </row>
    <row r="65" ht="20.1" customHeight="1" spans="1:17">
      <c r="A65" s="42" t="s">
        <v>108</v>
      </c>
      <c r="B65" s="43">
        <v>65</v>
      </c>
      <c r="C65" s="59">
        <v>12949698.78</v>
      </c>
      <c r="D65" s="58">
        <f>LOOKUP($I$2,$E$4:$P$4,E65:P65)</f>
        <v>13646086.07</v>
      </c>
      <c r="E65" s="59">
        <v>13773669.41</v>
      </c>
      <c r="F65" s="59">
        <v>13722377.74</v>
      </c>
      <c r="G65" s="23">
        <v>13646086.07</v>
      </c>
      <c r="H65" s="46"/>
      <c r="I65" s="46"/>
      <c r="J65" s="48"/>
      <c r="K65" s="46"/>
      <c r="L65" s="48"/>
      <c r="M65" s="46"/>
      <c r="N65" s="46"/>
      <c r="O65" s="46"/>
      <c r="P65" s="48"/>
      <c r="Q65" s="50"/>
    </row>
    <row r="66" ht="20.1" customHeight="1" spans="1:17">
      <c r="A66" s="56"/>
      <c r="B66" s="43"/>
      <c r="C66" s="57"/>
      <c r="D66" s="58">
        <f>LOOKUP($I$2,$E$4:$P$4,E66:P66)</f>
        <v>0</v>
      </c>
      <c r="E66" s="57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50"/>
    </row>
    <row r="67" ht="20.1" customHeight="1" spans="1:17">
      <c r="A67" s="43" t="s">
        <v>109</v>
      </c>
      <c r="B67" s="43">
        <v>70</v>
      </c>
      <c r="C67" s="57">
        <f>SUM(C50:C66)</f>
        <v>6902532607.21</v>
      </c>
      <c r="D67" s="58">
        <f>LOOKUP($I$2,$E$4:$P$4,E67:P67)</f>
        <v>8358112070.17</v>
      </c>
      <c r="E67" s="57">
        <f t="shared" ref="E67:P67" si="6">SUM(E50:E66)</f>
        <v>7170594035.11</v>
      </c>
      <c r="F67" s="57">
        <f>SUM(F50:F66)</f>
        <v>7083444280.68</v>
      </c>
      <c r="G67" s="57">
        <f>SUM(G50:G66)</f>
        <v>8358112070.17</v>
      </c>
      <c r="H67" s="57">
        <f>SUM(H50:H66)</f>
        <v>0</v>
      </c>
      <c r="I67" s="57">
        <f>SUM(I50:I66)</f>
        <v>0</v>
      </c>
      <c r="J67" s="57">
        <f>SUM(J50:J66)</f>
        <v>0</v>
      </c>
      <c r="K67" s="57">
        <f>SUM(K50:K66)</f>
        <v>0</v>
      </c>
      <c r="L67" s="57">
        <f>SUM(L50:L66)</f>
        <v>0</v>
      </c>
      <c r="M67" s="57">
        <f>SUM(M50:M66)</f>
        <v>0</v>
      </c>
      <c r="N67" s="57">
        <f>SUM(N50:N66)</f>
        <v>0</v>
      </c>
      <c r="O67" s="57">
        <f>SUM(O50:O66)</f>
        <v>0</v>
      </c>
      <c r="P67" s="57">
        <f>SUM(P50:P66)</f>
        <v>0</v>
      </c>
      <c r="Q67" s="50"/>
    </row>
    <row r="68" ht="20.1" customHeight="1" spans="1:17">
      <c r="A68" s="56" t="s">
        <v>110</v>
      </c>
      <c r="B68" s="43"/>
      <c r="C68" s="57"/>
      <c r="D68" s="58">
        <f>LOOKUP($I$2,$E$4:$P$4,E68:P68)</f>
        <v>0</v>
      </c>
      <c r="E68" s="57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50"/>
    </row>
    <row r="69" ht="20.1" customHeight="1" spans="1:17">
      <c r="A69" s="42" t="s">
        <v>111</v>
      </c>
      <c r="B69" s="43">
        <v>71</v>
      </c>
      <c r="C69" s="62">
        <v>66827340.37</v>
      </c>
      <c r="D69" s="58">
        <f>LOOKUP($I$2,$E$4:$P$4,E69:P69)</f>
        <v>23077340.37</v>
      </c>
      <c r="E69" s="62">
        <v>66827340.37</v>
      </c>
      <c r="F69" s="59">
        <v>66827340.37</v>
      </c>
      <c r="G69" s="23">
        <v>23077340.37</v>
      </c>
      <c r="H69" s="46"/>
      <c r="I69" s="48"/>
      <c r="J69" s="48"/>
      <c r="K69" s="46"/>
      <c r="L69" s="48"/>
      <c r="M69" s="46"/>
      <c r="N69" s="46"/>
      <c r="O69" s="46"/>
      <c r="P69" s="48"/>
      <c r="Q69" s="50"/>
    </row>
    <row r="70" ht="20.1" customHeight="1" spans="1:17">
      <c r="A70" s="42" t="s">
        <v>112</v>
      </c>
      <c r="B70" s="43">
        <v>72</v>
      </c>
      <c r="C70" s="62"/>
      <c r="D70" s="58">
        <f>LOOKUP($I$2,$E$4:$P$4,E70:P70)</f>
        <v>0</v>
      </c>
      <c r="E70" s="62"/>
      <c r="F70" s="59"/>
      <c r="G70" s="23"/>
      <c r="H70" s="46"/>
      <c r="I70" s="48"/>
      <c r="J70" s="48"/>
      <c r="K70" s="48"/>
      <c r="L70" s="48"/>
      <c r="M70" s="46"/>
      <c r="N70" s="46"/>
      <c r="O70" s="46"/>
      <c r="P70" s="48"/>
      <c r="Q70" s="50"/>
    </row>
    <row r="71" ht="20.1" customHeight="1" spans="1:17">
      <c r="A71" s="42" t="s">
        <v>113</v>
      </c>
      <c r="B71" s="43">
        <v>73</v>
      </c>
      <c r="C71" s="62">
        <v>254471.64</v>
      </c>
      <c r="D71" s="58">
        <f>LOOKUP($I$2,$E$4:$P$4,E71:P71)</f>
        <v>254471.64</v>
      </c>
      <c r="E71" s="62">
        <v>254471.64</v>
      </c>
      <c r="F71" s="59">
        <v>254471.64</v>
      </c>
      <c r="G71" s="23">
        <v>254471.64</v>
      </c>
      <c r="H71" s="46"/>
      <c r="I71" s="48"/>
      <c r="J71" s="48"/>
      <c r="K71" s="48"/>
      <c r="L71" s="48"/>
      <c r="M71" s="46"/>
      <c r="N71" s="46"/>
      <c r="O71" s="46"/>
      <c r="P71" s="48"/>
      <c r="Q71" s="50"/>
    </row>
    <row r="72" ht="20.1" customHeight="1" spans="1:17">
      <c r="A72" s="42" t="s">
        <v>114</v>
      </c>
      <c r="B72" s="43">
        <v>74</v>
      </c>
      <c r="C72" s="62"/>
      <c r="D72" s="58">
        <f>LOOKUP($I$2,$E$4:$P$4,E72:P72)</f>
        <v>0</v>
      </c>
      <c r="E72" s="62"/>
      <c r="F72" s="59"/>
      <c r="G72" s="23"/>
      <c r="H72" s="46"/>
      <c r="I72" s="48"/>
      <c r="J72" s="48"/>
      <c r="K72" s="48"/>
      <c r="L72" s="48"/>
      <c r="M72" s="46"/>
      <c r="N72" s="46"/>
      <c r="O72" s="46"/>
      <c r="P72" s="48"/>
      <c r="Q72" s="50"/>
    </row>
    <row r="73" ht="20.1" customHeight="1" spans="1:17">
      <c r="A73" s="42" t="s">
        <v>115</v>
      </c>
      <c r="B73" s="43">
        <v>75</v>
      </c>
      <c r="C73" s="62"/>
      <c r="D73" s="58">
        <f>LOOKUP($I$2,$E$4:$P$4,E73:P73)</f>
        <v>7817790.68</v>
      </c>
      <c r="E73" s="62"/>
      <c r="F73" s="59"/>
      <c r="G73" s="23">
        <v>7817790.68</v>
      </c>
      <c r="H73" s="46"/>
      <c r="I73" s="48"/>
      <c r="J73" s="48"/>
      <c r="K73" s="48"/>
      <c r="L73" s="48"/>
      <c r="M73" s="46"/>
      <c r="N73" s="46"/>
      <c r="O73" s="46"/>
      <c r="P73" s="48"/>
      <c r="Q73" s="50"/>
    </row>
    <row r="74" ht="20.1" customHeight="1" spans="1:17">
      <c r="A74" s="42" t="s">
        <v>116</v>
      </c>
      <c r="B74" s="43">
        <v>76</v>
      </c>
      <c r="C74" s="62"/>
      <c r="D74" s="58">
        <f>LOOKUP($I$2,$E$4:$P$4,E74:P74)</f>
        <v>0</v>
      </c>
      <c r="E74" s="62"/>
      <c r="F74" s="59"/>
      <c r="G74" s="23"/>
      <c r="H74" s="46"/>
      <c r="I74" s="48"/>
      <c r="J74" s="48"/>
      <c r="K74" s="48"/>
      <c r="L74" s="48"/>
      <c r="M74" s="46"/>
      <c r="N74" s="46"/>
      <c r="O74" s="46"/>
      <c r="P74" s="48"/>
      <c r="Q74" s="50"/>
    </row>
    <row r="75" ht="20.1" customHeight="1" spans="1:17">
      <c r="A75" s="42" t="s">
        <v>117</v>
      </c>
      <c r="B75" s="43">
        <v>77</v>
      </c>
      <c r="C75" s="62">
        <v>152337699.35</v>
      </c>
      <c r="D75" s="58">
        <f>LOOKUP($I$2,$E$4:$P$4,E75:P75)</f>
        <v>141119019.74</v>
      </c>
      <c r="E75" s="62">
        <v>148442189.53</v>
      </c>
      <c r="F75" s="59">
        <v>144449129.15</v>
      </c>
      <c r="G75" s="23">
        <v>141119019.74</v>
      </c>
      <c r="H75" s="46"/>
      <c r="I75" s="48"/>
      <c r="J75" s="48"/>
      <c r="K75" s="46"/>
      <c r="L75" s="48"/>
      <c r="M75" s="46"/>
      <c r="N75" s="46"/>
      <c r="O75" s="46"/>
      <c r="P75" s="48"/>
      <c r="Q75" s="50"/>
    </row>
    <row r="76" ht="20.1" customHeight="1" spans="1:17">
      <c r="A76" s="42" t="s">
        <v>118</v>
      </c>
      <c r="B76" s="43">
        <v>79</v>
      </c>
      <c r="C76" s="57">
        <f>SUM(C68:C75)</f>
        <v>219419511.36</v>
      </c>
      <c r="D76" s="57">
        <f t="shared" ref="D76:P76" si="7">SUM(D68:D75)</f>
        <v>172268622.43</v>
      </c>
      <c r="E76" s="57">
        <f>SUM(E68:E75)</f>
        <v>215524001.54</v>
      </c>
      <c r="F76" s="57">
        <f>SUM(F68:F75)</f>
        <v>211530941.16</v>
      </c>
      <c r="G76" s="57">
        <f>SUM(G68:G75)</f>
        <v>172268622.43</v>
      </c>
      <c r="H76" s="57">
        <f>SUM(H68:H75)</f>
        <v>0</v>
      </c>
      <c r="I76" s="57">
        <f>SUM(I68:I75)</f>
        <v>0</v>
      </c>
      <c r="J76" s="57">
        <f>SUM(J68:J75)</f>
        <v>0</v>
      </c>
      <c r="K76" s="57">
        <f>SUM(K68:K75)</f>
        <v>0</v>
      </c>
      <c r="L76" s="57">
        <f>SUM(L68:L75)</f>
        <v>0</v>
      </c>
      <c r="M76" s="57">
        <f>SUM(M68:M75)</f>
        <v>0</v>
      </c>
      <c r="N76" s="57">
        <f>SUM(N68:N75)</f>
        <v>0</v>
      </c>
      <c r="O76" s="57">
        <f>SUM(O68:O75)</f>
        <v>0</v>
      </c>
      <c r="P76" s="57">
        <f>SUM(P68:P75)</f>
        <v>0</v>
      </c>
      <c r="Q76" s="50"/>
    </row>
    <row r="77" ht="20.1" customHeight="1" spans="1:17">
      <c r="A77" s="67" t="s">
        <v>119</v>
      </c>
      <c r="B77" s="43">
        <v>80</v>
      </c>
      <c r="C77" s="57">
        <f>C67+C76</f>
        <v>7121952118.57</v>
      </c>
      <c r="D77" s="57">
        <f t="shared" ref="D77:P77" si="8">D67+D76</f>
        <v>8530380692.6</v>
      </c>
      <c r="E77" s="57">
        <f>E67+E76</f>
        <v>7386118036.65</v>
      </c>
      <c r="F77" s="57">
        <f>F67+F76</f>
        <v>7294975221.84</v>
      </c>
      <c r="G77" s="57">
        <f>G67+G76</f>
        <v>8530380692.6</v>
      </c>
      <c r="H77" s="57">
        <f>H67+H76</f>
        <v>0</v>
      </c>
      <c r="I77" s="57">
        <f>I67+I76</f>
        <v>0</v>
      </c>
      <c r="J77" s="57">
        <f>J67+J76</f>
        <v>0</v>
      </c>
      <c r="K77" s="57">
        <f>K67+K76</f>
        <v>0</v>
      </c>
      <c r="L77" s="57">
        <f>L67+L76</f>
        <v>0</v>
      </c>
      <c r="M77" s="57">
        <f>M67+M76</f>
        <v>0</v>
      </c>
      <c r="N77" s="57">
        <f>N67+N76</f>
        <v>0</v>
      </c>
      <c r="O77" s="57">
        <f>O67+O76</f>
        <v>0</v>
      </c>
      <c r="P77" s="57">
        <f>P67+P76</f>
        <v>0</v>
      </c>
      <c r="Q77" s="50"/>
    </row>
    <row r="78" ht="20.1" customHeight="1" spans="1:17">
      <c r="A78" s="42" t="s">
        <v>120</v>
      </c>
      <c r="B78" s="43"/>
      <c r="C78" s="57"/>
      <c r="D78" s="57"/>
      <c r="E78" s="57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50"/>
    </row>
    <row r="79" ht="20.1" customHeight="1" spans="1:17">
      <c r="A79" s="42" t="s">
        <v>121</v>
      </c>
      <c r="B79" s="43">
        <v>81</v>
      </c>
      <c r="C79" s="46">
        <v>1253900000</v>
      </c>
      <c r="D79" s="58">
        <f t="shared" ref="D79:D90" si="9">LOOKUP($I$2,$E$4:$P$4,E79:P79)</f>
        <v>1253900000</v>
      </c>
      <c r="E79" s="60">
        <v>1253900000</v>
      </c>
      <c r="F79" s="60">
        <v>1253900000</v>
      </c>
      <c r="G79" s="23">
        <v>1253900000</v>
      </c>
      <c r="H79" s="46"/>
      <c r="I79" s="48"/>
      <c r="J79" s="48"/>
      <c r="K79" s="46"/>
      <c r="L79" s="48"/>
      <c r="M79" s="46"/>
      <c r="N79" s="46"/>
      <c r="O79" s="46"/>
      <c r="P79" s="48"/>
      <c r="Q79" s="50"/>
    </row>
    <row r="80" ht="20.1" customHeight="1" spans="1:17">
      <c r="A80" s="42" t="s">
        <v>122</v>
      </c>
      <c r="B80" s="43">
        <v>82</v>
      </c>
      <c r="C80" s="46">
        <v>175111932.8</v>
      </c>
      <c r="D80" s="58">
        <f>LOOKUP($I$2,$E$4:$P$4,E80:P80)</f>
        <v>173935932.79</v>
      </c>
      <c r="E80" s="60">
        <v>175111932.8</v>
      </c>
      <c r="F80" s="60">
        <v>175111932.8</v>
      </c>
      <c r="G80" s="23">
        <v>173935932.79</v>
      </c>
      <c r="H80" s="46"/>
      <c r="I80" s="48"/>
      <c r="J80" s="48"/>
      <c r="K80" s="46"/>
      <c r="L80" s="48"/>
      <c r="M80" s="46"/>
      <c r="N80" s="46"/>
      <c r="O80" s="46"/>
      <c r="P80" s="48"/>
      <c r="Q80" s="50"/>
    </row>
    <row r="81" ht="20.1" customHeight="1" spans="1:17">
      <c r="A81" s="42" t="s">
        <v>123</v>
      </c>
      <c r="B81" s="43"/>
      <c r="C81" s="58"/>
      <c r="D81" s="58"/>
      <c r="E81" s="68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50"/>
    </row>
    <row r="82" ht="20.1" customHeight="1" spans="1:17">
      <c r="A82" s="42" t="s">
        <v>124</v>
      </c>
      <c r="B82" s="43">
        <v>83</v>
      </c>
      <c r="C82" s="46"/>
      <c r="D82" s="58">
        <f>LOOKUP($I$2,$E$4:$P$4,E82:P82)</f>
        <v>0</v>
      </c>
      <c r="E82" s="60"/>
      <c r="F82" s="60"/>
      <c r="G82" s="48"/>
      <c r="H82" s="46"/>
      <c r="I82" s="48"/>
      <c r="J82" s="48"/>
      <c r="K82" s="48"/>
      <c r="L82" s="48"/>
      <c r="M82" s="46"/>
      <c r="N82" s="46"/>
      <c r="O82" s="48"/>
      <c r="P82" s="48"/>
      <c r="Q82" s="50"/>
    </row>
    <row r="83" ht="20.1" customHeight="1" spans="1:17">
      <c r="A83" s="42" t="s">
        <v>125</v>
      </c>
      <c r="B83" s="43">
        <v>84</v>
      </c>
      <c r="C83" s="46">
        <v>31262268.3</v>
      </c>
      <c r="D83" s="58">
        <f>LOOKUP($I$2,$E$4:$P$4,E83:P83)</f>
        <v>50342851.95</v>
      </c>
      <c r="E83" s="60">
        <v>31262268.3</v>
      </c>
      <c r="F83" s="60">
        <v>50169472.73</v>
      </c>
      <c r="G83" s="23">
        <v>50342851.95</v>
      </c>
      <c r="H83" s="46"/>
      <c r="I83" s="48"/>
      <c r="J83" s="48"/>
      <c r="K83" s="46"/>
      <c r="L83" s="48"/>
      <c r="M83" s="46"/>
      <c r="N83" s="46"/>
      <c r="O83" s="46"/>
      <c r="P83" s="48"/>
      <c r="Q83" s="50"/>
    </row>
    <row r="84" ht="20.1" customHeight="1" spans="1:17">
      <c r="A84" s="42" t="s">
        <v>126</v>
      </c>
      <c r="B84" s="43">
        <v>85</v>
      </c>
      <c r="C84" s="46"/>
      <c r="D84" s="58">
        <f>LOOKUP($I$2,$E$4:$P$4,E84:P84)</f>
        <v>0</v>
      </c>
      <c r="E84" s="60"/>
      <c r="F84" s="60"/>
      <c r="G84" s="48"/>
      <c r="H84" s="46"/>
      <c r="I84" s="48"/>
      <c r="J84" s="48"/>
      <c r="K84" s="46"/>
      <c r="L84" s="48"/>
      <c r="M84" s="46"/>
      <c r="N84" s="46"/>
      <c r="O84" s="46"/>
      <c r="P84" s="48"/>
      <c r="Q84" s="50"/>
    </row>
    <row r="85" ht="20.1" customHeight="1" spans="1:17">
      <c r="A85" s="42" t="s">
        <v>127</v>
      </c>
      <c r="B85" s="43">
        <v>86</v>
      </c>
      <c r="C85" s="46">
        <v>181767608.33</v>
      </c>
      <c r="D85" s="58">
        <f>LOOKUP($I$2,$E$4:$P$4,E85:P85)</f>
        <v>203540947.09</v>
      </c>
      <c r="E85" s="60">
        <v>188520231.01</v>
      </c>
      <c r="F85" s="60">
        <v>171856543.69</v>
      </c>
      <c r="G85" s="23">
        <v>203540947.09</v>
      </c>
      <c r="H85" s="46"/>
      <c r="I85" s="48"/>
      <c r="J85" s="48"/>
      <c r="K85" s="46"/>
      <c r="L85" s="48"/>
      <c r="M85" s="46"/>
      <c r="N85" s="46"/>
      <c r="O85" s="46"/>
      <c r="P85" s="48"/>
      <c r="Q85" s="50"/>
    </row>
    <row r="86" ht="20.1" customHeight="1" spans="1:17">
      <c r="A86" s="42" t="s">
        <v>128</v>
      </c>
      <c r="B86" s="43">
        <v>87</v>
      </c>
      <c r="C86" s="59"/>
      <c r="D86" s="58">
        <f>LOOKUP($I$2,$E$4:$P$4,E86:P86)</f>
        <v>0</v>
      </c>
      <c r="E86" s="59"/>
      <c r="F86" s="60"/>
      <c r="G86" s="48"/>
      <c r="H86" s="46"/>
      <c r="I86" s="48"/>
      <c r="J86" s="48"/>
      <c r="K86" s="48"/>
      <c r="L86" s="48"/>
      <c r="M86" s="46"/>
      <c r="N86" s="46"/>
      <c r="O86" s="48"/>
      <c r="P86" s="48"/>
      <c r="Q86" s="50"/>
    </row>
    <row r="87" ht="20.1" customHeight="1" spans="1:17">
      <c r="A87" s="42" t="s">
        <v>129</v>
      </c>
      <c r="B87" s="43">
        <v>88</v>
      </c>
      <c r="C87" s="62"/>
      <c r="D87" s="58">
        <f>LOOKUP($I$2,$E$4:$P$4,E87:P87)</f>
        <v>0</v>
      </c>
      <c r="E87" s="62">
        <v>0</v>
      </c>
      <c r="F87" s="60"/>
      <c r="G87" s="48"/>
      <c r="H87" s="46"/>
      <c r="I87" s="48"/>
      <c r="J87" s="48">
        <v>0</v>
      </c>
      <c r="K87" s="48"/>
      <c r="L87" s="48">
        <v>0</v>
      </c>
      <c r="M87" s="46"/>
      <c r="N87" s="46"/>
      <c r="O87" s="48"/>
      <c r="P87" s="48">
        <v>0</v>
      </c>
      <c r="Q87" s="50"/>
    </row>
    <row r="88" ht="20.1" customHeight="1" spans="1:17">
      <c r="A88" s="42" t="s">
        <v>130</v>
      </c>
      <c r="B88" s="43">
        <v>89</v>
      </c>
      <c r="C88" s="62"/>
      <c r="D88" s="58">
        <f>LOOKUP($I$2,$E$4:$P$4,E88:P88)</f>
        <v>0</v>
      </c>
      <c r="E88" s="62"/>
      <c r="F88" s="48"/>
      <c r="G88" s="48"/>
      <c r="H88" s="46"/>
      <c r="I88" s="48"/>
      <c r="J88" s="48"/>
      <c r="K88" s="48"/>
      <c r="L88" s="48"/>
      <c r="M88" s="46"/>
      <c r="N88" s="46"/>
      <c r="O88" s="48"/>
      <c r="P88" s="48"/>
      <c r="Q88" s="50"/>
    </row>
    <row r="89" ht="20.1" customHeight="1" spans="1:17">
      <c r="A89" s="42" t="s">
        <v>131</v>
      </c>
      <c r="B89" s="43">
        <v>90</v>
      </c>
      <c r="C89" s="57">
        <f>SUM(C79:C80,C82:C88)-C81</f>
        <v>1642041809.43</v>
      </c>
      <c r="D89" s="57">
        <f t="shared" ref="D89:P89" si="10">SUM(D79:D80,D82:D88)-D81</f>
        <v>1681719731.83</v>
      </c>
      <c r="E89" s="57">
        <f>SUM(E79:E80,E82:E88)-E81</f>
        <v>1648794432.11</v>
      </c>
      <c r="F89" s="57">
        <f>SUM(F79:F80,F82:F88)-F81</f>
        <v>1651037949.22</v>
      </c>
      <c r="G89" s="57">
        <f>SUM(G79:G80,G82:G88)-G81</f>
        <v>1681719731.83</v>
      </c>
      <c r="H89" s="57">
        <f>SUM(H79:H80,H82:H88)-H81</f>
        <v>0</v>
      </c>
      <c r="I89" s="57">
        <f>SUM(I79:I80,I82:I88)-I81</f>
        <v>0</v>
      </c>
      <c r="J89" s="57">
        <f>SUM(J79:J80,J82:J88)-J81</f>
        <v>0</v>
      </c>
      <c r="K89" s="57">
        <f>SUM(K79:K80,K82:K88)-K81</f>
        <v>0</v>
      </c>
      <c r="L89" s="57">
        <f>SUM(L79:L80,L82:L88)-L81</f>
        <v>0</v>
      </c>
      <c r="M89" s="57">
        <f>SUM(M79:M80,M82:M88)-M81</f>
        <v>0</v>
      </c>
      <c r="N89" s="57">
        <f>SUM(N79:N80,N82:N88)-N81</f>
        <v>0</v>
      </c>
      <c r="O89" s="57">
        <f>SUM(O79:O80,O82:O88)-O81</f>
        <v>0</v>
      </c>
      <c r="P89" s="57">
        <f>SUM(P79:P80,P82:P88)-P81</f>
        <v>0</v>
      </c>
      <c r="Q89" s="50"/>
    </row>
    <row r="90" ht="20.1" customHeight="1" spans="1:17">
      <c r="A90" s="42" t="s">
        <v>132</v>
      </c>
      <c r="B90" s="43">
        <v>91</v>
      </c>
      <c r="C90" s="62">
        <v>4654469.85</v>
      </c>
      <c r="D90" s="58">
        <f>LOOKUP($I$2,$E$4:$P$4,E90:P90)</f>
        <v>4934216.2</v>
      </c>
      <c r="E90" s="62">
        <v>4629612.88</v>
      </c>
      <c r="F90" s="60">
        <v>4584179.22</v>
      </c>
      <c r="G90" s="23">
        <v>4934216.2</v>
      </c>
      <c r="H90" s="59"/>
      <c r="I90" s="62"/>
      <c r="J90" s="62"/>
      <c r="K90" s="46"/>
      <c r="L90" s="62"/>
      <c r="M90" s="59"/>
      <c r="N90" s="59"/>
      <c r="O90" s="59"/>
      <c r="P90" s="62"/>
      <c r="Q90" s="50"/>
    </row>
    <row r="91" ht="20.1" customHeight="1" spans="1:17">
      <c r="A91" s="67" t="s">
        <v>133</v>
      </c>
      <c r="B91" s="43">
        <v>95</v>
      </c>
      <c r="C91" s="57">
        <f>C89+C90</f>
        <v>1646696279.28</v>
      </c>
      <c r="D91" s="57">
        <f t="shared" ref="D91:P91" si="11">D89+D90</f>
        <v>1686653948.03</v>
      </c>
      <c r="E91" s="57">
        <f>E89+E90</f>
        <v>1653424044.99</v>
      </c>
      <c r="F91" s="57">
        <f>F89+F90</f>
        <v>1655622128.44</v>
      </c>
      <c r="G91" s="57">
        <f>G89+G90</f>
        <v>1686653948.03</v>
      </c>
      <c r="H91" s="57">
        <f>H89+H90</f>
        <v>0</v>
      </c>
      <c r="I91" s="57">
        <f>I89+I90</f>
        <v>0</v>
      </c>
      <c r="J91" s="57">
        <f>J89+J90</f>
        <v>0</v>
      </c>
      <c r="K91" s="57">
        <f>K89+K90</f>
        <v>0</v>
      </c>
      <c r="L91" s="57">
        <f>L89+L90</f>
        <v>0</v>
      </c>
      <c r="M91" s="57">
        <f>M89+M90</f>
        <v>0</v>
      </c>
      <c r="N91" s="57">
        <f>N89+N90</f>
        <v>0</v>
      </c>
      <c r="O91" s="57">
        <f>O89+O90</f>
        <v>0</v>
      </c>
      <c r="P91" s="57">
        <f>P89+P90</f>
        <v>0</v>
      </c>
      <c r="Q91" s="50"/>
    </row>
    <row r="92" ht="20.1" customHeight="1" spans="1:17">
      <c r="A92" s="43" t="s">
        <v>134</v>
      </c>
      <c r="B92" s="43">
        <v>100</v>
      </c>
      <c r="C92" s="57">
        <f>C77+C91</f>
        <v>8768648397.85</v>
      </c>
      <c r="D92" s="57">
        <f t="shared" ref="D92:P92" si="12">D77+D91</f>
        <v>10217034640.63</v>
      </c>
      <c r="E92" s="57">
        <f>E77+E91</f>
        <v>9039542081.64</v>
      </c>
      <c r="F92" s="57">
        <f>F77+F91</f>
        <v>8950597350.28</v>
      </c>
      <c r="G92" s="57">
        <f>G77+G91</f>
        <v>10217034640.63</v>
      </c>
      <c r="H92" s="57">
        <f>H77+H91</f>
        <v>0</v>
      </c>
      <c r="I92" s="57">
        <f>I77+I91</f>
        <v>0</v>
      </c>
      <c r="J92" s="57">
        <f>J77+J91</f>
        <v>0</v>
      </c>
      <c r="K92" s="57">
        <f>K77+K91</f>
        <v>0</v>
      </c>
      <c r="L92" s="57">
        <f>L77+L91</f>
        <v>0</v>
      </c>
      <c r="M92" s="57">
        <f>M77+M91</f>
        <v>0</v>
      </c>
      <c r="N92" s="57">
        <f>N77+N91</f>
        <v>0</v>
      </c>
      <c r="O92" s="57">
        <f>O77+O91</f>
        <v>0</v>
      </c>
      <c r="P92" s="57">
        <f>P77+P91</f>
        <v>0</v>
      </c>
      <c r="Q92" s="50"/>
    </row>
    <row r="93" ht="21.95" customHeight="1" spans="1:16">
      <c r="A93" s="69"/>
      <c r="B93" s="70"/>
      <c r="C93" s="71"/>
      <c r="D93" s="71"/>
      <c r="E93" s="71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</row>
  </sheetData>
  <protectedRanges>
    <protectedRange sqref="C6:C21 C24:C39 E6:P21 E24:P39 C51:C65 E51:P65 C69:C75 C79:C80 C82:C88 C90 E69:P75 E79:P80 E82:P88 E90:P90" name="区域1_1" securityDescriptor=""/>
  </protectedRanges>
  <mergeCells count="11">
    <mergeCell ref="A1:P1"/>
    <mergeCell ref="E3:P3"/>
    <mergeCell ref="E48:P48"/>
    <mergeCell ref="A3:A4"/>
    <mergeCell ref="A48:A49"/>
    <mergeCell ref="B3:B4"/>
    <mergeCell ref="B48:B49"/>
    <mergeCell ref="C3:C4"/>
    <mergeCell ref="C48:C49"/>
    <mergeCell ref="D3:D4"/>
    <mergeCell ref="D48:D49"/>
  </mergeCells>
  <pageMargins left="0.699305555555556" right="0.699305555555556" top="0.75" bottom="0.75" header="0.3" footer="0.3"/>
  <pageSetup paperSize="9" orientation="portrait" horizontalDpi="100" verticalDpi="1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3" workbookViewId="0">
      <selection activeCell="A9" sqref="A9"/>
    </sheetView>
  </sheetViews>
  <sheetFormatPr defaultColWidth="10.125" defaultRowHeight="14.25"/>
  <cols>
    <col min="1" max="1" width="28.75" style="2" customWidth="1"/>
    <col min="2" max="2" width="3.75" style="3" customWidth="1"/>
    <col min="3" max="4" width="13.125" style="4" customWidth="1"/>
    <col min="5" max="5" width="10" style="4" customWidth="1"/>
    <col min="6" max="16" width="10" style="5" customWidth="1"/>
    <col min="17" max="256" width="10.125" style="5"/>
    <col min="257" max="257" width="28.75" style="5" customWidth="1"/>
    <col min="258" max="258" width="3.75" style="5" customWidth="1"/>
    <col min="259" max="260" width="13.125" style="5" customWidth="1"/>
    <col min="261" max="272" width="10" style="5" customWidth="1"/>
    <col min="273" max="512" width="10.125" style="5"/>
    <col min="513" max="513" width="28.75" style="5" customWidth="1"/>
    <col min="514" max="514" width="3.75" style="5" customWidth="1"/>
    <col min="515" max="516" width="13.125" style="5" customWidth="1"/>
    <col min="517" max="528" width="10" style="5" customWidth="1"/>
    <col min="529" max="768" width="10.125" style="5"/>
    <col min="769" max="769" width="28.75" style="5" customWidth="1"/>
    <col min="770" max="770" width="3.75" style="5" customWidth="1"/>
    <col min="771" max="772" width="13.125" style="5" customWidth="1"/>
    <col min="773" max="784" width="10" style="5" customWidth="1"/>
    <col min="785" max="1024" width="10.125" style="5"/>
    <col min="1025" max="1025" width="28.75" style="5" customWidth="1"/>
    <col min="1026" max="1026" width="3.75" style="5" customWidth="1"/>
    <col min="1027" max="1028" width="13.125" style="5" customWidth="1"/>
    <col min="1029" max="1040" width="10" style="5" customWidth="1"/>
    <col min="1041" max="1280" width="10.125" style="5"/>
    <col min="1281" max="1281" width="28.75" style="5" customWidth="1"/>
    <col min="1282" max="1282" width="3.75" style="5" customWidth="1"/>
    <col min="1283" max="1284" width="13.125" style="5" customWidth="1"/>
    <col min="1285" max="1296" width="10" style="5" customWidth="1"/>
    <col min="1297" max="1536" width="10.125" style="5"/>
    <col min="1537" max="1537" width="28.75" style="5" customWidth="1"/>
    <col min="1538" max="1538" width="3.75" style="5" customWidth="1"/>
    <col min="1539" max="1540" width="13.125" style="5" customWidth="1"/>
    <col min="1541" max="1552" width="10" style="5" customWidth="1"/>
    <col min="1553" max="1792" width="10.125" style="5"/>
    <col min="1793" max="1793" width="28.75" style="5" customWidth="1"/>
    <col min="1794" max="1794" width="3.75" style="5" customWidth="1"/>
    <col min="1795" max="1796" width="13.125" style="5" customWidth="1"/>
    <col min="1797" max="1808" width="10" style="5" customWidth="1"/>
    <col min="1809" max="2048" width="10.125" style="5"/>
    <col min="2049" max="2049" width="28.75" style="5" customWidth="1"/>
    <col min="2050" max="2050" width="3.75" style="5" customWidth="1"/>
    <col min="2051" max="2052" width="13.125" style="5" customWidth="1"/>
    <col min="2053" max="2064" width="10" style="5" customWidth="1"/>
    <col min="2065" max="2304" width="10.125" style="5"/>
    <col min="2305" max="2305" width="28.75" style="5" customWidth="1"/>
    <col min="2306" max="2306" width="3.75" style="5" customWidth="1"/>
    <col min="2307" max="2308" width="13.125" style="5" customWidth="1"/>
    <col min="2309" max="2320" width="10" style="5" customWidth="1"/>
    <col min="2321" max="2560" width="10.125" style="5"/>
    <col min="2561" max="2561" width="28.75" style="5" customWidth="1"/>
    <col min="2562" max="2562" width="3.75" style="5" customWidth="1"/>
    <col min="2563" max="2564" width="13.125" style="5" customWidth="1"/>
    <col min="2565" max="2576" width="10" style="5" customWidth="1"/>
    <col min="2577" max="2816" width="10.125" style="5"/>
    <col min="2817" max="2817" width="28.75" style="5" customWidth="1"/>
    <col min="2818" max="2818" width="3.75" style="5" customWidth="1"/>
    <col min="2819" max="2820" width="13.125" style="5" customWidth="1"/>
    <col min="2821" max="2832" width="10" style="5" customWidth="1"/>
    <col min="2833" max="3072" width="10.125" style="5"/>
    <col min="3073" max="3073" width="28.75" style="5" customWidth="1"/>
    <col min="3074" max="3074" width="3.75" style="5" customWidth="1"/>
    <col min="3075" max="3076" width="13.125" style="5" customWidth="1"/>
    <col min="3077" max="3088" width="10" style="5" customWidth="1"/>
    <col min="3089" max="3328" width="10.125" style="5"/>
    <col min="3329" max="3329" width="28.75" style="5" customWidth="1"/>
    <col min="3330" max="3330" width="3.75" style="5" customWidth="1"/>
    <col min="3331" max="3332" width="13.125" style="5" customWidth="1"/>
    <col min="3333" max="3344" width="10" style="5" customWidth="1"/>
    <col min="3345" max="3584" width="10.125" style="5"/>
    <col min="3585" max="3585" width="28.75" style="5" customWidth="1"/>
    <col min="3586" max="3586" width="3.75" style="5" customWidth="1"/>
    <col min="3587" max="3588" width="13.125" style="5" customWidth="1"/>
    <col min="3589" max="3600" width="10" style="5" customWidth="1"/>
    <col min="3601" max="3840" width="10.125" style="5"/>
    <col min="3841" max="3841" width="28.75" style="5" customWidth="1"/>
    <col min="3842" max="3842" width="3.75" style="5" customWidth="1"/>
    <col min="3843" max="3844" width="13.125" style="5" customWidth="1"/>
    <col min="3845" max="3856" width="10" style="5" customWidth="1"/>
    <col min="3857" max="4096" width="10.125" style="5"/>
    <col min="4097" max="4097" width="28.75" style="5" customWidth="1"/>
    <col min="4098" max="4098" width="3.75" style="5" customWidth="1"/>
    <col min="4099" max="4100" width="13.125" style="5" customWidth="1"/>
    <col min="4101" max="4112" width="10" style="5" customWidth="1"/>
    <col min="4113" max="4352" width="10.125" style="5"/>
    <col min="4353" max="4353" width="28.75" style="5" customWidth="1"/>
    <col min="4354" max="4354" width="3.75" style="5" customWidth="1"/>
    <col min="4355" max="4356" width="13.125" style="5" customWidth="1"/>
    <col min="4357" max="4368" width="10" style="5" customWidth="1"/>
    <col min="4369" max="4608" width="10.125" style="5"/>
    <col min="4609" max="4609" width="28.75" style="5" customWidth="1"/>
    <col min="4610" max="4610" width="3.75" style="5" customWidth="1"/>
    <col min="4611" max="4612" width="13.125" style="5" customWidth="1"/>
    <col min="4613" max="4624" width="10" style="5" customWidth="1"/>
    <col min="4625" max="4864" width="10.125" style="5"/>
    <col min="4865" max="4865" width="28.75" style="5" customWidth="1"/>
    <col min="4866" max="4866" width="3.75" style="5" customWidth="1"/>
    <col min="4867" max="4868" width="13.125" style="5" customWidth="1"/>
    <col min="4869" max="4880" width="10" style="5" customWidth="1"/>
    <col min="4881" max="5120" width="10.125" style="5"/>
    <col min="5121" max="5121" width="28.75" style="5" customWidth="1"/>
    <col min="5122" max="5122" width="3.75" style="5" customWidth="1"/>
    <col min="5123" max="5124" width="13.125" style="5" customWidth="1"/>
    <col min="5125" max="5136" width="10" style="5" customWidth="1"/>
    <col min="5137" max="5376" width="10.125" style="5"/>
    <col min="5377" max="5377" width="28.75" style="5" customWidth="1"/>
    <col min="5378" max="5378" width="3.75" style="5" customWidth="1"/>
    <col min="5379" max="5380" width="13.125" style="5" customWidth="1"/>
    <col min="5381" max="5392" width="10" style="5" customWidth="1"/>
    <col min="5393" max="5632" width="10.125" style="5"/>
    <col min="5633" max="5633" width="28.75" style="5" customWidth="1"/>
    <col min="5634" max="5634" width="3.75" style="5" customWidth="1"/>
    <col min="5635" max="5636" width="13.125" style="5" customWidth="1"/>
    <col min="5637" max="5648" width="10" style="5" customWidth="1"/>
    <col min="5649" max="5888" width="10.125" style="5"/>
    <col min="5889" max="5889" width="28.75" style="5" customWidth="1"/>
    <col min="5890" max="5890" width="3.75" style="5" customWidth="1"/>
    <col min="5891" max="5892" width="13.125" style="5" customWidth="1"/>
    <col min="5893" max="5904" width="10" style="5" customWidth="1"/>
    <col min="5905" max="6144" width="10.125" style="5"/>
    <col min="6145" max="6145" width="28.75" style="5" customWidth="1"/>
    <col min="6146" max="6146" width="3.75" style="5" customWidth="1"/>
    <col min="6147" max="6148" width="13.125" style="5" customWidth="1"/>
    <col min="6149" max="6160" width="10" style="5" customWidth="1"/>
    <col min="6161" max="6400" width="10.125" style="5"/>
    <col min="6401" max="6401" width="28.75" style="5" customWidth="1"/>
    <col min="6402" max="6402" width="3.75" style="5" customWidth="1"/>
    <col min="6403" max="6404" width="13.125" style="5" customWidth="1"/>
    <col min="6405" max="6416" width="10" style="5" customWidth="1"/>
    <col min="6417" max="6656" width="10.125" style="5"/>
    <col min="6657" max="6657" width="28.75" style="5" customWidth="1"/>
    <col min="6658" max="6658" width="3.75" style="5" customWidth="1"/>
    <col min="6659" max="6660" width="13.125" style="5" customWidth="1"/>
    <col min="6661" max="6672" width="10" style="5" customWidth="1"/>
    <col min="6673" max="6912" width="10.125" style="5"/>
    <col min="6913" max="6913" width="28.75" style="5" customWidth="1"/>
    <col min="6914" max="6914" width="3.75" style="5" customWidth="1"/>
    <col min="6915" max="6916" width="13.125" style="5" customWidth="1"/>
    <col min="6917" max="6928" width="10" style="5" customWidth="1"/>
    <col min="6929" max="7168" width="10.125" style="5"/>
    <col min="7169" max="7169" width="28.75" style="5" customWidth="1"/>
    <col min="7170" max="7170" width="3.75" style="5" customWidth="1"/>
    <col min="7171" max="7172" width="13.125" style="5" customWidth="1"/>
    <col min="7173" max="7184" width="10" style="5" customWidth="1"/>
    <col min="7185" max="7424" width="10.125" style="5"/>
    <col min="7425" max="7425" width="28.75" style="5" customWidth="1"/>
    <col min="7426" max="7426" width="3.75" style="5" customWidth="1"/>
    <col min="7427" max="7428" width="13.125" style="5" customWidth="1"/>
    <col min="7429" max="7440" width="10" style="5" customWidth="1"/>
    <col min="7441" max="7680" width="10.125" style="5"/>
    <col min="7681" max="7681" width="28.75" style="5" customWidth="1"/>
    <col min="7682" max="7682" width="3.75" style="5" customWidth="1"/>
    <col min="7683" max="7684" width="13.125" style="5" customWidth="1"/>
    <col min="7685" max="7696" width="10" style="5" customWidth="1"/>
    <col min="7697" max="7936" width="10.125" style="5"/>
    <col min="7937" max="7937" width="28.75" style="5" customWidth="1"/>
    <col min="7938" max="7938" width="3.75" style="5" customWidth="1"/>
    <col min="7939" max="7940" width="13.125" style="5" customWidth="1"/>
    <col min="7941" max="7952" width="10" style="5" customWidth="1"/>
    <col min="7953" max="8192" width="10.125" style="5"/>
    <col min="8193" max="8193" width="28.75" style="5" customWidth="1"/>
    <col min="8194" max="8194" width="3.75" style="5" customWidth="1"/>
    <col min="8195" max="8196" width="13.125" style="5" customWidth="1"/>
    <col min="8197" max="8208" width="10" style="5" customWidth="1"/>
    <col min="8209" max="8448" width="10.125" style="5"/>
    <col min="8449" max="8449" width="28.75" style="5" customWidth="1"/>
    <col min="8450" max="8450" width="3.75" style="5" customWidth="1"/>
    <col min="8451" max="8452" width="13.125" style="5" customWidth="1"/>
    <col min="8453" max="8464" width="10" style="5" customWidth="1"/>
    <col min="8465" max="8704" width="10.125" style="5"/>
    <col min="8705" max="8705" width="28.75" style="5" customWidth="1"/>
    <col min="8706" max="8706" width="3.75" style="5" customWidth="1"/>
    <col min="8707" max="8708" width="13.125" style="5" customWidth="1"/>
    <col min="8709" max="8720" width="10" style="5" customWidth="1"/>
    <col min="8721" max="8960" width="10.125" style="5"/>
    <col min="8961" max="8961" width="28.75" style="5" customWidth="1"/>
    <col min="8962" max="8962" width="3.75" style="5" customWidth="1"/>
    <col min="8963" max="8964" width="13.125" style="5" customWidth="1"/>
    <col min="8965" max="8976" width="10" style="5" customWidth="1"/>
    <col min="8977" max="9216" width="10.125" style="5"/>
    <col min="9217" max="9217" width="28.75" style="5" customWidth="1"/>
    <col min="9218" max="9218" width="3.75" style="5" customWidth="1"/>
    <col min="9219" max="9220" width="13.125" style="5" customWidth="1"/>
    <col min="9221" max="9232" width="10" style="5" customWidth="1"/>
    <col min="9233" max="9472" width="10.125" style="5"/>
    <col min="9473" max="9473" width="28.75" style="5" customWidth="1"/>
    <col min="9474" max="9474" width="3.75" style="5" customWidth="1"/>
    <col min="9475" max="9476" width="13.125" style="5" customWidth="1"/>
    <col min="9477" max="9488" width="10" style="5" customWidth="1"/>
    <col min="9489" max="9728" width="10.125" style="5"/>
    <col min="9729" max="9729" width="28.75" style="5" customWidth="1"/>
    <col min="9730" max="9730" width="3.75" style="5" customWidth="1"/>
    <col min="9731" max="9732" width="13.125" style="5" customWidth="1"/>
    <col min="9733" max="9744" width="10" style="5" customWidth="1"/>
    <col min="9745" max="9984" width="10.125" style="5"/>
    <col min="9985" max="9985" width="28.75" style="5" customWidth="1"/>
    <col min="9986" max="9986" width="3.75" style="5" customWidth="1"/>
    <col min="9987" max="9988" width="13.125" style="5" customWidth="1"/>
    <col min="9989" max="10000" width="10" style="5" customWidth="1"/>
    <col min="10001" max="10240" width="10.125" style="5"/>
    <col min="10241" max="10241" width="28.75" style="5" customWidth="1"/>
    <col min="10242" max="10242" width="3.75" style="5" customWidth="1"/>
    <col min="10243" max="10244" width="13.125" style="5" customWidth="1"/>
    <col min="10245" max="10256" width="10" style="5" customWidth="1"/>
    <col min="10257" max="10496" width="10.125" style="5"/>
    <col min="10497" max="10497" width="28.75" style="5" customWidth="1"/>
    <col min="10498" max="10498" width="3.75" style="5" customWidth="1"/>
    <col min="10499" max="10500" width="13.125" style="5" customWidth="1"/>
    <col min="10501" max="10512" width="10" style="5" customWidth="1"/>
    <col min="10513" max="10752" width="10.125" style="5"/>
    <col min="10753" max="10753" width="28.75" style="5" customWidth="1"/>
    <col min="10754" max="10754" width="3.75" style="5" customWidth="1"/>
    <col min="10755" max="10756" width="13.125" style="5" customWidth="1"/>
    <col min="10757" max="10768" width="10" style="5" customWidth="1"/>
    <col min="10769" max="11008" width="10.125" style="5"/>
    <col min="11009" max="11009" width="28.75" style="5" customWidth="1"/>
    <col min="11010" max="11010" width="3.75" style="5" customWidth="1"/>
    <col min="11011" max="11012" width="13.125" style="5" customWidth="1"/>
    <col min="11013" max="11024" width="10" style="5" customWidth="1"/>
    <col min="11025" max="11264" width="10.125" style="5"/>
    <col min="11265" max="11265" width="28.75" style="5" customWidth="1"/>
    <col min="11266" max="11266" width="3.75" style="5" customWidth="1"/>
    <col min="11267" max="11268" width="13.125" style="5" customWidth="1"/>
    <col min="11269" max="11280" width="10" style="5" customWidth="1"/>
    <col min="11281" max="11520" width="10.125" style="5"/>
    <col min="11521" max="11521" width="28.75" style="5" customWidth="1"/>
    <col min="11522" max="11522" width="3.75" style="5" customWidth="1"/>
    <col min="11523" max="11524" width="13.125" style="5" customWidth="1"/>
    <col min="11525" max="11536" width="10" style="5" customWidth="1"/>
    <col min="11537" max="11776" width="10.125" style="5"/>
    <col min="11777" max="11777" width="28.75" style="5" customWidth="1"/>
    <col min="11778" max="11778" width="3.75" style="5" customWidth="1"/>
    <col min="11779" max="11780" width="13.125" style="5" customWidth="1"/>
    <col min="11781" max="11792" width="10" style="5" customWidth="1"/>
    <col min="11793" max="12032" width="10.125" style="5"/>
    <col min="12033" max="12033" width="28.75" style="5" customWidth="1"/>
    <col min="12034" max="12034" width="3.75" style="5" customWidth="1"/>
    <col min="12035" max="12036" width="13.125" style="5" customWidth="1"/>
    <col min="12037" max="12048" width="10" style="5" customWidth="1"/>
    <col min="12049" max="12288" width="10.125" style="5"/>
    <col min="12289" max="12289" width="28.75" style="5" customWidth="1"/>
    <col min="12290" max="12290" width="3.75" style="5" customWidth="1"/>
    <col min="12291" max="12292" width="13.125" style="5" customWidth="1"/>
    <col min="12293" max="12304" width="10" style="5" customWidth="1"/>
    <col min="12305" max="12544" width="10.125" style="5"/>
    <col min="12545" max="12545" width="28.75" style="5" customWidth="1"/>
    <col min="12546" max="12546" width="3.75" style="5" customWidth="1"/>
    <col min="12547" max="12548" width="13.125" style="5" customWidth="1"/>
    <col min="12549" max="12560" width="10" style="5" customWidth="1"/>
    <col min="12561" max="12800" width="10.125" style="5"/>
    <col min="12801" max="12801" width="28.75" style="5" customWidth="1"/>
    <col min="12802" max="12802" width="3.75" style="5" customWidth="1"/>
    <col min="12803" max="12804" width="13.125" style="5" customWidth="1"/>
    <col min="12805" max="12816" width="10" style="5" customWidth="1"/>
    <col min="12817" max="13056" width="10.125" style="5"/>
    <col min="13057" max="13057" width="28.75" style="5" customWidth="1"/>
    <col min="13058" max="13058" width="3.75" style="5" customWidth="1"/>
    <col min="13059" max="13060" width="13.125" style="5" customWidth="1"/>
    <col min="13061" max="13072" width="10" style="5" customWidth="1"/>
    <col min="13073" max="13312" width="10.125" style="5"/>
    <col min="13313" max="13313" width="28.75" style="5" customWidth="1"/>
    <col min="13314" max="13314" width="3.75" style="5" customWidth="1"/>
    <col min="13315" max="13316" width="13.125" style="5" customWidth="1"/>
    <col min="13317" max="13328" width="10" style="5" customWidth="1"/>
    <col min="13329" max="13568" width="10.125" style="5"/>
    <col min="13569" max="13569" width="28.75" style="5" customWidth="1"/>
    <col min="13570" max="13570" width="3.75" style="5" customWidth="1"/>
    <col min="13571" max="13572" width="13.125" style="5" customWidth="1"/>
    <col min="13573" max="13584" width="10" style="5" customWidth="1"/>
    <col min="13585" max="13824" width="10.125" style="5"/>
    <col min="13825" max="13825" width="28.75" style="5" customWidth="1"/>
    <col min="13826" max="13826" width="3.75" style="5" customWidth="1"/>
    <col min="13827" max="13828" width="13.125" style="5" customWidth="1"/>
    <col min="13829" max="13840" width="10" style="5" customWidth="1"/>
    <col min="13841" max="14080" width="10.125" style="5"/>
    <col min="14081" max="14081" width="28.75" style="5" customWidth="1"/>
    <col min="14082" max="14082" width="3.75" style="5" customWidth="1"/>
    <col min="14083" max="14084" width="13.125" style="5" customWidth="1"/>
    <col min="14085" max="14096" width="10" style="5" customWidth="1"/>
    <col min="14097" max="14336" width="10.125" style="5"/>
    <col min="14337" max="14337" width="28.75" style="5" customWidth="1"/>
    <col min="14338" max="14338" width="3.75" style="5" customWidth="1"/>
    <col min="14339" max="14340" width="13.125" style="5" customWidth="1"/>
    <col min="14341" max="14352" width="10" style="5" customWidth="1"/>
    <col min="14353" max="14592" width="10.125" style="5"/>
    <col min="14593" max="14593" width="28.75" style="5" customWidth="1"/>
    <col min="14594" max="14594" width="3.75" style="5" customWidth="1"/>
    <col min="14595" max="14596" width="13.125" style="5" customWidth="1"/>
    <col min="14597" max="14608" width="10" style="5" customWidth="1"/>
    <col min="14609" max="14848" width="10.125" style="5"/>
    <col min="14849" max="14849" width="28.75" style="5" customWidth="1"/>
    <col min="14850" max="14850" width="3.75" style="5" customWidth="1"/>
    <col min="14851" max="14852" width="13.125" style="5" customWidth="1"/>
    <col min="14853" max="14864" width="10" style="5" customWidth="1"/>
    <col min="14865" max="15104" width="10.125" style="5"/>
    <col min="15105" max="15105" width="28.75" style="5" customWidth="1"/>
    <col min="15106" max="15106" width="3.75" style="5" customWidth="1"/>
    <col min="15107" max="15108" width="13.125" style="5" customWidth="1"/>
    <col min="15109" max="15120" width="10" style="5" customWidth="1"/>
    <col min="15121" max="15360" width="10.125" style="5"/>
    <col min="15361" max="15361" width="28.75" style="5" customWidth="1"/>
    <col min="15362" max="15362" width="3.75" style="5" customWidth="1"/>
    <col min="15363" max="15364" width="13.125" style="5" customWidth="1"/>
    <col min="15365" max="15376" width="10" style="5" customWidth="1"/>
    <col min="15377" max="15616" width="10.125" style="5"/>
    <col min="15617" max="15617" width="28.75" style="5" customWidth="1"/>
    <col min="15618" max="15618" width="3.75" style="5" customWidth="1"/>
    <col min="15619" max="15620" width="13.125" style="5" customWidth="1"/>
    <col min="15621" max="15632" width="10" style="5" customWidth="1"/>
    <col min="15633" max="15872" width="10.125" style="5"/>
    <col min="15873" max="15873" width="28.75" style="5" customWidth="1"/>
    <col min="15874" max="15874" width="3.75" style="5" customWidth="1"/>
    <col min="15875" max="15876" width="13.125" style="5" customWidth="1"/>
    <col min="15877" max="15888" width="10" style="5" customWidth="1"/>
    <col min="15889" max="16128" width="10.125" style="5"/>
    <col min="16129" max="16129" width="28.75" style="5" customWidth="1"/>
    <col min="16130" max="16130" width="3.75" style="5" customWidth="1"/>
    <col min="16131" max="16132" width="13.125" style="5" customWidth="1"/>
    <col min="16133" max="16144" width="10" style="5" customWidth="1"/>
    <col min="16145" max="16384" width="10.125" style="5"/>
  </cols>
  <sheetData>
    <row r="1" ht="30" customHeight="1" spans="1:17">
      <c r="A1" s="34" t="s">
        <v>135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50"/>
    </row>
    <row r="2" ht="20.1" customHeight="1" spans="1:16">
      <c r="A2" s="35"/>
      <c r="B2" s="35"/>
      <c r="C2" s="35"/>
      <c r="D2" s="35"/>
      <c r="E2" s="36"/>
      <c r="F2" s="37">
        <f>[1]封面!C12</f>
        <v>2015</v>
      </c>
      <c r="G2" s="35" t="str">
        <f>[1]封面!D12</f>
        <v>年</v>
      </c>
      <c r="H2" s="37">
        <f>[1]封面!C13</f>
        <v>3</v>
      </c>
      <c r="I2" s="35" t="s">
        <v>136</v>
      </c>
      <c r="J2" s="36"/>
      <c r="K2" s="36"/>
      <c r="L2" s="27"/>
      <c r="M2" s="27" t="s">
        <v>51</v>
      </c>
      <c r="N2" s="36"/>
      <c r="O2" s="36"/>
      <c r="P2" s="36"/>
    </row>
    <row r="3" ht="20.1" customHeight="1" spans="1:16">
      <c r="A3" s="38" t="s">
        <v>137</v>
      </c>
      <c r="B3" s="39" t="s">
        <v>53</v>
      </c>
      <c r="C3" s="13" t="s">
        <v>138</v>
      </c>
      <c r="D3" s="13" t="s">
        <v>139</v>
      </c>
      <c r="E3" s="14" t="s">
        <v>140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ht="20.1" customHeight="1" spans="1:16">
      <c r="A4" s="40"/>
      <c r="B4" s="41"/>
      <c r="C4" s="13"/>
      <c r="D4" s="13"/>
      <c r="E4" s="16">
        <v>1</v>
      </c>
      <c r="F4" s="16">
        <v>2</v>
      </c>
      <c r="G4" s="16">
        <v>3</v>
      </c>
      <c r="H4" s="16">
        <v>4</v>
      </c>
      <c r="I4" s="16">
        <v>5</v>
      </c>
      <c r="J4" s="16">
        <v>6</v>
      </c>
      <c r="K4" s="16">
        <v>7</v>
      </c>
      <c r="L4" s="16">
        <v>8</v>
      </c>
      <c r="M4" s="16">
        <v>9</v>
      </c>
      <c r="N4" s="16">
        <v>10</v>
      </c>
      <c r="O4" s="16">
        <v>11</v>
      </c>
      <c r="P4" s="16">
        <v>12</v>
      </c>
    </row>
    <row r="5" ht="20.1" customHeight="1" spans="1:16">
      <c r="A5" s="42" t="s">
        <v>141</v>
      </c>
      <c r="B5" s="43">
        <v>1</v>
      </c>
      <c r="C5" s="18">
        <f>LOOKUP($H$2,$E$4:$P$4,E5:P5)</f>
        <v>544579593.74</v>
      </c>
      <c r="D5" s="18">
        <f>SUM(E5:P5)</f>
        <v>1018276418.31</v>
      </c>
      <c r="E5" s="44">
        <v>258260812.13</v>
      </c>
      <c r="F5" s="45">
        <v>215436012.44</v>
      </c>
      <c r="G5" s="23">
        <v>544579593.74</v>
      </c>
      <c r="H5" s="46"/>
      <c r="I5" s="47"/>
      <c r="J5" s="48"/>
      <c r="K5" s="45"/>
      <c r="L5" s="48"/>
      <c r="M5" s="46"/>
      <c r="N5" s="46"/>
      <c r="O5" s="46"/>
      <c r="P5" s="48"/>
    </row>
    <row r="6" ht="20.1" customHeight="1" spans="1:16">
      <c r="A6" s="42" t="s">
        <v>142</v>
      </c>
      <c r="B6" s="43"/>
      <c r="C6" s="18">
        <f t="shared" ref="C6:C32" si="0">LOOKUP($H$2,$E$4:$P$4,E6:P6)</f>
        <v>543818522.57</v>
      </c>
      <c r="D6" s="18">
        <f t="shared" ref="D6:D29" si="1">SUM(E6:P6)</f>
        <v>1012534495.47</v>
      </c>
      <c r="E6" s="47">
        <v>253913622.34</v>
      </c>
      <c r="F6" s="45">
        <v>214802350.56</v>
      </c>
      <c r="G6" s="23">
        <v>543818522.57</v>
      </c>
      <c r="H6" s="46"/>
      <c r="I6" s="48"/>
      <c r="J6" s="48"/>
      <c r="K6" s="45"/>
      <c r="L6" s="48"/>
      <c r="M6" s="46"/>
      <c r="N6" s="46"/>
      <c r="O6" s="46"/>
      <c r="P6" s="48"/>
    </row>
    <row r="7" ht="20.1" customHeight="1" spans="1:16">
      <c r="A7" s="42" t="s">
        <v>143</v>
      </c>
      <c r="B7" s="43">
        <v>2</v>
      </c>
      <c r="C7" s="18">
        <f>LOOKUP($H$2,$E$4:$P$4,E7:P7)</f>
        <v>474047092.83</v>
      </c>
      <c r="D7" s="18">
        <f>SUM(E7:P7)</f>
        <v>870768601.08</v>
      </c>
      <c r="E7" s="47">
        <v>216830629.05</v>
      </c>
      <c r="F7" s="45">
        <v>179890879.2</v>
      </c>
      <c r="G7" s="23">
        <v>474047092.83</v>
      </c>
      <c r="H7" s="46"/>
      <c r="I7" s="48"/>
      <c r="J7" s="48"/>
      <c r="K7" s="45"/>
      <c r="L7" s="48"/>
      <c r="M7" s="46"/>
      <c r="N7" s="46"/>
      <c r="O7" s="46"/>
      <c r="P7" s="48"/>
    </row>
    <row r="8" ht="20.1" customHeight="1" spans="1:16">
      <c r="A8" s="42" t="s">
        <v>144</v>
      </c>
      <c r="B8" s="43"/>
      <c r="C8" s="18">
        <f>LOOKUP($H$2,$E$4:$P$4,E8:P8)</f>
        <v>473507679.59</v>
      </c>
      <c r="D8" s="18">
        <f>SUM(E8:P8)</f>
        <v>866207901.35</v>
      </c>
      <c r="E8" s="47">
        <v>212170278.5</v>
      </c>
      <c r="F8" s="45">
        <v>180529943.26</v>
      </c>
      <c r="G8" s="23">
        <v>473507679.59</v>
      </c>
      <c r="H8" s="46"/>
      <c r="I8" s="48"/>
      <c r="J8" s="48"/>
      <c r="K8" s="45"/>
      <c r="L8" s="48"/>
      <c r="M8" s="46"/>
      <c r="N8" s="46"/>
      <c r="O8" s="46"/>
      <c r="P8" s="48"/>
    </row>
    <row r="9" ht="20.1" customHeight="1" spans="1:16">
      <c r="A9" s="42" t="s">
        <v>145</v>
      </c>
      <c r="B9" s="43">
        <v>3</v>
      </c>
      <c r="C9" s="18">
        <f>LOOKUP($H$2,$E$4:$P$4,E9:P9)</f>
        <v>1204379.09</v>
      </c>
      <c r="D9" s="18">
        <f>SUM(E9:P9)</f>
        <v>1380918.68</v>
      </c>
      <c r="E9" s="47">
        <v>7189.21</v>
      </c>
      <c r="F9" s="45">
        <v>169350.38</v>
      </c>
      <c r="G9" s="23">
        <v>1204379.09</v>
      </c>
      <c r="H9" s="46"/>
      <c r="I9" s="48"/>
      <c r="J9" s="48"/>
      <c r="K9" s="45"/>
      <c r="L9" s="48"/>
      <c r="M9" s="46"/>
      <c r="N9" s="46"/>
      <c r="O9" s="46"/>
      <c r="P9" s="48"/>
    </row>
    <row r="10" ht="20.1" customHeight="1" spans="1:16">
      <c r="A10" s="42" t="s">
        <v>146</v>
      </c>
      <c r="B10" s="43">
        <v>4</v>
      </c>
      <c r="C10" s="18">
        <f>LOOKUP($H$2,$E$4:$P$4,E10:P10)</f>
        <v>16833157.51</v>
      </c>
      <c r="D10" s="18">
        <f>SUM(E10:P10)</f>
        <v>29404345.53</v>
      </c>
      <c r="E10" s="47">
        <v>6545957.31</v>
      </c>
      <c r="F10" s="45">
        <v>6025230.71</v>
      </c>
      <c r="G10" s="23">
        <v>16833157.51</v>
      </c>
      <c r="H10" s="46"/>
      <c r="I10" s="48"/>
      <c r="J10" s="48"/>
      <c r="K10" s="45"/>
      <c r="L10" s="48"/>
      <c r="M10" s="46"/>
      <c r="N10" s="46"/>
      <c r="O10" s="46"/>
      <c r="P10" s="48"/>
    </row>
    <row r="11" ht="20.1" customHeight="1" spans="1:16">
      <c r="A11" s="42" t="s">
        <v>147</v>
      </c>
      <c r="B11" s="43">
        <v>5</v>
      </c>
      <c r="C11" s="18">
        <f>LOOKUP($H$2,$E$4:$P$4,E11:P11)</f>
        <v>22671765.14</v>
      </c>
      <c r="D11" s="18">
        <f>SUM(E11:P11)</f>
        <v>50493215.72</v>
      </c>
      <c r="E11" s="47">
        <v>14518831.47</v>
      </c>
      <c r="F11" s="45">
        <v>13302619.11</v>
      </c>
      <c r="G11" s="23">
        <v>22671765.14</v>
      </c>
      <c r="H11" s="46"/>
      <c r="I11" s="48"/>
      <c r="J11" s="48"/>
      <c r="K11" s="45"/>
      <c r="L11" s="48"/>
      <c r="M11" s="46"/>
      <c r="N11" s="46"/>
      <c r="O11" s="46"/>
      <c r="P11" s="48"/>
    </row>
    <row r="12" ht="20.1" customHeight="1" spans="1:16">
      <c r="A12" s="42" t="s">
        <v>148</v>
      </c>
      <c r="B12" s="43">
        <v>6</v>
      </c>
      <c r="C12" s="18">
        <f>LOOKUP($H$2,$E$4:$P$4,E12:P12)</f>
        <v>18026268.61</v>
      </c>
      <c r="D12" s="18">
        <f>SUM(E12:P12)</f>
        <v>41467562.87</v>
      </c>
      <c r="E12" s="47">
        <v>19315691.7</v>
      </c>
      <c r="F12" s="45">
        <v>4125602.56</v>
      </c>
      <c r="G12" s="23">
        <v>18026268.61</v>
      </c>
      <c r="H12" s="46"/>
      <c r="I12" s="48"/>
      <c r="J12" s="48"/>
      <c r="K12" s="45"/>
      <c r="L12" s="48"/>
      <c r="M12" s="46"/>
      <c r="N12" s="46"/>
      <c r="O12" s="46"/>
      <c r="P12" s="48"/>
    </row>
    <row r="13" ht="20.1" customHeight="1" spans="1:16">
      <c r="A13" s="42" t="s">
        <v>149</v>
      </c>
      <c r="B13" s="43">
        <v>7</v>
      </c>
      <c r="C13" s="18">
        <f>LOOKUP($H$2,$E$4:$P$4,E13:P13)</f>
        <v>7638523.3</v>
      </c>
      <c r="D13" s="18">
        <f>SUM(E13:P13)</f>
        <v>7638523.3</v>
      </c>
      <c r="E13" s="47"/>
      <c r="F13" s="45"/>
      <c r="G13" s="23">
        <v>7638523.3</v>
      </c>
      <c r="H13" s="46"/>
      <c r="I13" s="48"/>
      <c r="J13" s="48"/>
      <c r="K13" s="45"/>
      <c r="L13" s="48"/>
      <c r="M13" s="46"/>
      <c r="N13" s="46"/>
      <c r="O13" s="46"/>
      <c r="P13" s="48"/>
    </row>
    <row r="14" ht="20.1" customHeight="1" spans="1:16">
      <c r="A14" s="42" t="s">
        <v>150</v>
      </c>
      <c r="B14" s="43">
        <v>8</v>
      </c>
      <c r="C14" s="18">
        <f>LOOKUP($H$2,$E$4:$P$4,E14:P14)</f>
        <v>0</v>
      </c>
      <c r="D14" s="18">
        <f>SUM(E14:P14)</f>
        <v>0</v>
      </c>
      <c r="E14" s="47"/>
      <c r="F14" s="45"/>
      <c r="G14" s="23"/>
      <c r="H14" s="46"/>
      <c r="I14" s="48"/>
      <c r="J14" s="48"/>
      <c r="K14" s="45"/>
      <c r="L14" s="48"/>
      <c r="M14" s="46"/>
      <c r="N14" s="46"/>
      <c r="O14" s="46"/>
      <c r="P14" s="48"/>
    </row>
    <row r="15" ht="20.1" customHeight="1" spans="1:16">
      <c r="A15" s="42" t="s">
        <v>151</v>
      </c>
      <c r="B15" s="43">
        <v>9</v>
      </c>
      <c r="C15" s="18">
        <f>LOOKUP($H$2,$E$4:$P$4,E15:P15)</f>
        <v>8774.99</v>
      </c>
      <c r="D15" s="18">
        <f>SUM(E15:P15)</f>
        <v>8774.99</v>
      </c>
      <c r="E15" s="47"/>
      <c r="F15" s="45"/>
      <c r="G15" s="23">
        <v>8774.99</v>
      </c>
      <c r="H15" s="46"/>
      <c r="I15" s="48"/>
      <c r="J15" s="48"/>
      <c r="K15" s="45"/>
      <c r="L15" s="48"/>
      <c r="M15" s="46"/>
      <c r="N15" s="46"/>
      <c r="O15" s="46"/>
      <c r="P15" s="48"/>
    </row>
    <row r="16" ht="20.1" customHeight="1" spans="1:16">
      <c r="A16" s="42" t="s">
        <v>152</v>
      </c>
      <c r="B16" s="43">
        <v>10</v>
      </c>
      <c r="C16" s="18">
        <f>LOOKUP($H$2,$E$4:$P$4,E16:P16)</f>
        <v>67274.82</v>
      </c>
      <c r="D16" s="18">
        <f>SUM(E16:P16)</f>
        <v>67274.82</v>
      </c>
      <c r="E16" s="47"/>
      <c r="F16" s="23"/>
      <c r="G16" s="23">
        <v>67274.82</v>
      </c>
      <c r="H16" s="48"/>
      <c r="I16" s="48"/>
      <c r="J16" s="48"/>
      <c r="K16" s="45"/>
      <c r="L16" s="48"/>
      <c r="M16" s="46"/>
      <c r="N16" s="46"/>
      <c r="O16" s="48"/>
      <c r="P16" s="48"/>
    </row>
    <row r="17" ht="20.1" customHeight="1" spans="1:16">
      <c r="A17" s="42" t="s">
        <v>153</v>
      </c>
      <c r="B17" s="43">
        <v>11</v>
      </c>
      <c r="C17" s="18">
        <f>LOOKUP($H$2,$E$4:$P$4,E17:P17)</f>
        <v>4167182.25000002</v>
      </c>
      <c r="D17" s="18">
        <f t="shared" ref="D17:P17" si="2">D5-D7-D9-D10-D11-D12-D13+D14+D15</f>
        <v>17132026.12</v>
      </c>
      <c r="E17" s="18">
        <f>E5-E7-E9-E10-E11-E12-E13+E14+E15</f>
        <v>1042513.38999998</v>
      </c>
      <c r="F17" s="18">
        <f>F5-F7-F9-F10-F11-F12-F13+F14+F15</f>
        <v>11922330.48</v>
      </c>
      <c r="G17" s="18">
        <f>G5-G7-G9-G10-G11-G12-G13+G14+G15</f>
        <v>4167182.25000002</v>
      </c>
      <c r="H17" s="18">
        <f>H5-H7-H9-H10-H11-H12-H13+H14+H15</f>
        <v>0</v>
      </c>
      <c r="I17" s="18">
        <f>I5-I7-I9-I10-I11-I12-I13+I14+I15</f>
        <v>0</v>
      </c>
      <c r="J17" s="18">
        <f>J5-J7-J9-J10-J11-J12-J13+J14+J15</f>
        <v>0</v>
      </c>
      <c r="K17" s="18">
        <f>K5-K7-K9-K10-K11-K12-K13+K14+K15</f>
        <v>0</v>
      </c>
      <c r="L17" s="18">
        <f>L5-L7-L9-L10-L11-L12-L13+L14+L15</f>
        <v>0</v>
      </c>
      <c r="M17" s="18">
        <f>M5-M7-M9-M10-M11-M12-M13+M14+M15</f>
        <v>0</v>
      </c>
      <c r="N17" s="18">
        <f>N5-N7-N9-N10-N11-N12-N13+N14+N15</f>
        <v>0</v>
      </c>
      <c r="O17" s="18">
        <f>O5-O7-O9-O10-O11-O12-O13+O14+O15</f>
        <v>0</v>
      </c>
      <c r="P17" s="18">
        <f>P5-P7-P9-P10-P11-P12-P13+P14+P15</f>
        <v>0</v>
      </c>
    </row>
    <row r="18" ht="20.1" customHeight="1" spans="1:16">
      <c r="A18" s="42" t="s">
        <v>154</v>
      </c>
      <c r="B18" s="43">
        <v>12</v>
      </c>
      <c r="C18" s="18">
        <f>LOOKUP($H$2,$E$4:$P$4,E18:P18)</f>
        <v>5753389.88</v>
      </c>
      <c r="D18" s="18">
        <f t="shared" ref="D18:D20" si="3">SUM(E18:P18)</f>
        <v>15092848.16</v>
      </c>
      <c r="E18" s="47">
        <v>5287178.19</v>
      </c>
      <c r="F18" s="45">
        <v>4052280.09</v>
      </c>
      <c r="G18" s="23">
        <v>5753389.88</v>
      </c>
      <c r="H18" s="45"/>
      <c r="I18" s="47"/>
      <c r="J18" s="47"/>
      <c r="K18" s="45"/>
      <c r="L18" s="47"/>
      <c r="M18" s="49"/>
      <c r="N18" s="45"/>
      <c r="O18" s="45"/>
      <c r="P18" s="47"/>
    </row>
    <row r="19" ht="20.1" customHeight="1" spans="1:16">
      <c r="A19" s="42" t="s">
        <v>155</v>
      </c>
      <c r="B19" s="43">
        <v>13</v>
      </c>
      <c r="C19" s="18">
        <f>LOOKUP($H$2,$E$4:$P$4,E19:P19)</f>
        <v>2266.93</v>
      </c>
      <c r="D19" s="18">
        <f>SUM(E19:P19)</f>
        <v>6328</v>
      </c>
      <c r="E19" s="47">
        <v>4051.86</v>
      </c>
      <c r="F19" s="45">
        <v>9.21</v>
      </c>
      <c r="G19" s="23">
        <v>2266.93</v>
      </c>
      <c r="H19" s="45"/>
      <c r="I19" s="47"/>
      <c r="J19" s="47"/>
      <c r="K19" s="45"/>
      <c r="L19" s="47"/>
      <c r="M19" s="49"/>
      <c r="N19" s="45"/>
      <c r="O19" s="45"/>
      <c r="P19" s="47"/>
    </row>
    <row r="20" ht="20.1" customHeight="1" spans="1:16">
      <c r="A20" s="42" t="s">
        <v>156</v>
      </c>
      <c r="B20" s="43">
        <v>14</v>
      </c>
      <c r="C20" s="18">
        <f>LOOKUP($H$2,$E$4:$P$4,E20:P20)</f>
        <v>2266.93</v>
      </c>
      <c r="D20" s="18">
        <f>SUM(E20:P20)</f>
        <v>2280</v>
      </c>
      <c r="E20" s="47">
        <v>13.07</v>
      </c>
      <c r="F20" s="47"/>
      <c r="G20" s="23">
        <v>2266.93</v>
      </c>
      <c r="H20" s="45"/>
      <c r="I20" s="47"/>
      <c r="J20" s="47"/>
      <c r="K20" s="45"/>
      <c r="L20" s="47"/>
      <c r="M20" s="49"/>
      <c r="N20" s="45"/>
      <c r="O20" s="45"/>
      <c r="P20" s="47"/>
    </row>
    <row r="21" ht="20.1" customHeight="1" spans="1:16">
      <c r="A21" s="42" t="s">
        <v>157</v>
      </c>
      <c r="B21" s="43">
        <v>15</v>
      </c>
      <c r="C21" s="18">
        <f>LOOKUP($H$2,$E$4:$P$4,E21:P21)</f>
        <v>9918305.20000002</v>
      </c>
      <c r="D21" s="18">
        <f t="shared" ref="D21:P21" si="4">D17+D18-D19</f>
        <v>32218546.28</v>
      </c>
      <c r="E21" s="18">
        <f>E17+E18-E19</f>
        <v>6325639.71999998</v>
      </c>
      <c r="F21" s="18">
        <f>F17+F18-F19</f>
        <v>15974601.36</v>
      </c>
      <c r="G21" s="18">
        <f>G17+G18-G19</f>
        <v>9918305.20000002</v>
      </c>
      <c r="H21" s="18">
        <f>H17+H18-H19</f>
        <v>0</v>
      </c>
      <c r="I21" s="18">
        <f>I17+I18-I19</f>
        <v>0</v>
      </c>
      <c r="J21" s="18">
        <f>J17+J18-J19</f>
        <v>0</v>
      </c>
      <c r="K21" s="18">
        <f>K17+K18-K19</f>
        <v>0</v>
      </c>
      <c r="L21" s="18">
        <f>L17+L18-L19</f>
        <v>0</v>
      </c>
      <c r="M21" s="18">
        <f>M17+M18-M19</f>
        <v>0</v>
      </c>
      <c r="N21" s="18">
        <f>N17+N18-N19</f>
        <v>0</v>
      </c>
      <c r="O21" s="18">
        <f>O17+O18-O19</f>
        <v>0</v>
      </c>
      <c r="P21" s="18">
        <f>P17+P18-P19</f>
        <v>0</v>
      </c>
    </row>
    <row r="22" ht="20.1" customHeight="1" spans="1:16">
      <c r="A22" s="42" t="s">
        <v>158</v>
      </c>
      <c r="B22" s="43">
        <v>16</v>
      </c>
      <c r="C22" s="18">
        <f>LOOKUP($H$2,$E$4:$P$4,E22:P22)</f>
        <v>-2483906.4</v>
      </c>
      <c r="D22" s="18">
        <f t="shared" ref="D22:D29" si="5">SUM(E22:P22)</f>
        <v>-2446408.88</v>
      </c>
      <c r="E22" s="47">
        <v>-431497.92</v>
      </c>
      <c r="F22" s="47">
        <v>468995.44</v>
      </c>
      <c r="G22" s="23">
        <v>-2483906.4</v>
      </c>
      <c r="H22" s="45"/>
      <c r="I22" s="47"/>
      <c r="J22" s="47"/>
      <c r="K22" s="45"/>
      <c r="L22" s="47"/>
      <c r="M22" s="45"/>
      <c r="N22" s="45"/>
      <c r="O22" s="49"/>
      <c r="P22" s="47"/>
    </row>
    <row r="23" ht="20.1" customHeight="1" spans="1:16">
      <c r="A23" s="42" t="s">
        <v>159</v>
      </c>
      <c r="B23" s="43">
        <v>17</v>
      </c>
      <c r="C23" s="18">
        <f>LOOKUP($H$2,$E$4:$P$4,E23:P23)</f>
        <v>12402211.6</v>
      </c>
      <c r="D23" s="18">
        <f>D21-D22</f>
        <v>34664955.16</v>
      </c>
      <c r="E23" s="18">
        <f>E21-E22</f>
        <v>6757137.63999998</v>
      </c>
      <c r="F23" s="18">
        <f t="shared" ref="F23:P23" si="6">F21-F22</f>
        <v>15505605.92</v>
      </c>
      <c r="G23" s="18">
        <f>G21-G22</f>
        <v>12402211.6</v>
      </c>
      <c r="H23" s="18">
        <f>H21-H22</f>
        <v>0</v>
      </c>
      <c r="I23" s="18">
        <f>I21-I22</f>
        <v>0</v>
      </c>
      <c r="J23" s="18">
        <f>J21-J22</f>
        <v>0</v>
      </c>
      <c r="K23" s="18">
        <f>K21-K22</f>
        <v>0</v>
      </c>
      <c r="L23" s="18">
        <f>L21-L22</f>
        <v>0</v>
      </c>
      <c r="M23" s="18">
        <f>M21-M22</f>
        <v>0</v>
      </c>
      <c r="N23" s="18">
        <f>N21-N22</f>
        <v>0</v>
      </c>
      <c r="O23" s="18">
        <f>O21-O22</f>
        <v>0</v>
      </c>
      <c r="P23" s="18">
        <f>P21-P22</f>
        <v>0</v>
      </c>
    </row>
    <row r="24" ht="20.1" customHeight="1" spans="1:16">
      <c r="A24" s="42" t="s">
        <v>160</v>
      </c>
      <c r="B24" s="43">
        <v>18</v>
      </c>
      <c r="C24" s="18">
        <f>LOOKUP($H$2,$E$4:$P$4,E24:P24)</f>
        <v>12065966.7</v>
      </c>
      <c r="D24" s="18">
        <f t="shared" ref="D24:D29" si="7">SUM(E24:P24)</f>
        <v>34399000.89</v>
      </c>
      <c r="E24" s="47">
        <v>6781994.6</v>
      </c>
      <c r="F24" s="45">
        <v>15551039.59</v>
      </c>
      <c r="G24" s="23">
        <v>12065966.7</v>
      </c>
      <c r="H24" s="45"/>
      <c r="I24" s="47"/>
      <c r="J24" s="47"/>
      <c r="K24" s="45"/>
      <c r="L24" s="47"/>
      <c r="M24" s="45"/>
      <c r="N24" s="45"/>
      <c r="O24" s="49"/>
      <c r="P24" s="47"/>
    </row>
    <row r="25" ht="20.1" customHeight="1" spans="1:16">
      <c r="A25" s="42" t="s">
        <v>161</v>
      </c>
      <c r="B25" s="43">
        <v>19</v>
      </c>
      <c r="C25" s="18">
        <f>LOOKUP($H$2,$E$4:$P$4,E25:P25)</f>
        <v>336244.9</v>
      </c>
      <c r="D25" s="18">
        <f>SUM(E25:P25)</f>
        <v>265954.27</v>
      </c>
      <c r="E25" s="47">
        <v>-24856.96</v>
      </c>
      <c r="F25" s="45">
        <v>-45433.67</v>
      </c>
      <c r="G25" s="23">
        <v>336244.9</v>
      </c>
      <c r="H25" s="45"/>
      <c r="I25" s="47"/>
      <c r="J25" s="47"/>
      <c r="K25" s="45"/>
      <c r="L25" s="47"/>
      <c r="M25" s="45"/>
      <c r="N25" s="49"/>
      <c r="O25" s="49"/>
      <c r="P25" s="47"/>
    </row>
    <row r="26" ht="20.1" customHeight="1" spans="1:16">
      <c r="A26" s="42" t="s">
        <v>162</v>
      </c>
      <c r="B26" s="43">
        <v>20</v>
      </c>
      <c r="C26" s="18">
        <f>LOOKUP($H$2,$E$4:$P$4,E26:P26)</f>
        <v>0</v>
      </c>
      <c r="D26" s="18">
        <f>SUM(E26:P26)</f>
        <v>0</v>
      </c>
      <c r="E26" s="47"/>
      <c r="F26" s="45"/>
      <c r="G26" s="47"/>
      <c r="H26" s="45"/>
      <c r="I26" s="47"/>
      <c r="J26" s="47"/>
      <c r="K26" s="45"/>
      <c r="L26" s="47"/>
      <c r="M26" s="47"/>
      <c r="N26" s="45"/>
      <c r="O26" s="47"/>
      <c r="P26" s="47"/>
    </row>
    <row r="27" ht="20.1" customHeight="1" spans="1:16">
      <c r="A27" s="42" t="s">
        <v>163</v>
      </c>
      <c r="B27" s="43">
        <v>21</v>
      </c>
      <c r="C27" s="18">
        <f>LOOKUP($H$2,$E$4:$P$4,E27:P27)</f>
        <v>0</v>
      </c>
      <c r="D27" s="18">
        <f>SUM(E27:P27)</f>
        <v>0</v>
      </c>
      <c r="E27" s="47"/>
      <c r="F27" s="47"/>
      <c r="G27" s="47"/>
      <c r="H27" s="45"/>
      <c r="I27" s="47"/>
      <c r="J27" s="47"/>
      <c r="K27" s="45"/>
      <c r="L27" s="47"/>
      <c r="M27" s="47"/>
      <c r="N27" s="45"/>
      <c r="O27" s="47"/>
      <c r="P27" s="47"/>
    </row>
    <row r="28" ht="20.1" customHeight="1" spans="1:16">
      <c r="A28" s="42" t="s">
        <v>164</v>
      </c>
      <c r="B28" s="43">
        <v>22</v>
      </c>
      <c r="C28" s="18">
        <f>LOOKUP($H$2,$E$4:$P$4,E28:P28)</f>
        <v>0</v>
      </c>
      <c r="D28" s="18">
        <f>SUM(E28:P28)</f>
        <v>0</v>
      </c>
      <c r="E28" s="47"/>
      <c r="F28" s="47"/>
      <c r="G28" s="47"/>
      <c r="H28" s="47"/>
      <c r="I28" s="47"/>
      <c r="J28" s="47"/>
      <c r="K28" s="45"/>
      <c r="L28" s="47"/>
      <c r="M28" s="47"/>
      <c r="N28" s="45"/>
      <c r="O28" s="47"/>
      <c r="P28" s="47"/>
    </row>
    <row r="29" ht="20.1" customHeight="1" spans="1:16">
      <c r="A29" s="42" t="s">
        <v>165</v>
      </c>
      <c r="B29" s="43">
        <v>23</v>
      </c>
      <c r="C29" s="18">
        <f>LOOKUP($H$2,$E$4:$P$4,E29:P29)</f>
        <v>0</v>
      </c>
      <c r="D29" s="18">
        <f>SUM(E29:P29)</f>
        <v>20846329.51</v>
      </c>
      <c r="E29" s="47"/>
      <c r="F29" s="47"/>
      <c r="G29" s="47"/>
      <c r="H29" s="47"/>
      <c r="I29" s="44"/>
      <c r="J29" s="47"/>
      <c r="K29" s="45">
        <v>10175372.93</v>
      </c>
      <c r="L29" s="47"/>
      <c r="M29" s="45">
        <v>14421836.16</v>
      </c>
      <c r="N29" s="45">
        <v>1173810.34</v>
      </c>
      <c r="O29" s="47"/>
      <c r="P29" s="47">
        <v>-4924689.92</v>
      </c>
    </row>
    <row r="30" ht="20.1" customHeight="1" spans="1:16">
      <c r="A30" s="42" t="s">
        <v>166</v>
      </c>
      <c r="B30" s="43">
        <v>24</v>
      </c>
      <c r="C30" s="18">
        <f>LOOKUP($H$2,$E$4:$P$4,E30:P30)</f>
        <v>12402211.6</v>
      </c>
      <c r="D30" s="18">
        <f>D23+D29</f>
        <v>55511284.67</v>
      </c>
      <c r="E30" s="18">
        <f t="shared" ref="E30:P30" si="8">E23+E29</f>
        <v>6757137.63999998</v>
      </c>
      <c r="F30" s="18">
        <f>F23+F29</f>
        <v>15505605.92</v>
      </c>
      <c r="G30" s="18">
        <f>G23+G29</f>
        <v>12402211.6</v>
      </c>
      <c r="H30" s="18">
        <f>H23+H29</f>
        <v>0</v>
      </c>
      <c r="I30" s="18">
        <f>I23+I29</f>
        <v>0</v>
      </c>
      <c r="J30" s="18">
        <f>J23+J29</f>
        <v>0</v>
      </c>
      <c r="K30" s="18">
        <f>K23+K29</f>
        <v>10175372.93</v>
      </c>
      <c r="L30" s="18">
        <f>L23+L29</f>
        <v>0</v>
      </c>
      <c r="M30" s="18">
        <f>M23+M29</f>
        <v>14421836.16</v>
      </c>
      <c r="N30" s="18">
        <f>N23+N29</f>
        <v>1173810.34</v>
      </c>
      <c r="O30" s="18">
        <f>O23+O29</f>
        <v>0</v>
      </c>
      <c r="P30" s="18">
        <f>P23+P29</f>
        <v>-4924689.92</v>
      </c>
    </row>
    <row r="31" ht="20.1" customHeight="1" spans="1:16">
      <c r="A31" s="42" t="s">
        <v>167</v>
      </c>
      <c r="B31" s="43">
        <v>25</v>
      </c>
      <c r="C31" s="18">
        <f>LOOKUP($H$2,$E$4:$P$4,E31:P31)</f>
        <v>12065966.7</v>
      </c>
      <c r="D31" s="18">
        <f>D30-D32</f>
        <v>55245330.4</v>
      </c>
      <c r="E31" s="18">
        <f t="shared" ref="E31:P31" si="9">E30-E32</f>
        <v>6781994.59999998</v>
      </c>
      <c r="F31" s="18">
        <f>F30-F32</f>
        <v>15551039.59</v>
      </c>
      <c r="G31" s="18">
        <f>G30-G32</f>
        <v>12065966.7</v>
      </c>
      <c r="H31" s="18">
        <f>H30-H32</f>
        <v>0</v>
      </c>
      <c r="I31" s="18">
        <f>I30-I32</f>
        <v>0</v>
      </c>
      <c r="J31" s="18">
        <f>J30-J32</f>
        <v>0</v>
      </c>
      <c r="K31" s="18">
        <f>K30-K32</f>
        <v>10175372.93</v>
      </c>
      <c r="L31" s="18">
        <f>L30-L32</f>
        <v>0</v>
      </c>
      <c r="M31" s="18">
        <f>M30-M32</f>
        <v>14421836.16</v>
      </c>
      <c r="N31" s="18">
        <f>N30-N32</f>
        <v>1173810.34</v>
      </c>
      <c r="O31" s="18">
        <f>O30-O32</f>
        <v>0</v>
      </c>
      <c r="P31" s="18">
        <f>P30-P32</f>
        <v>-4924689.92</v>
      </c>
    </row>
    <row r="32" ht="20.1" customHeight="1" spans="1:16">
      <c r="A32" s="42" t="s">
        <v>168</v>
      </c>
      <c r="B32" s="43">
        <v>26</v>
      </c>
      <c r="C32" s="18">
        <f>LOOKUP($H$2,$E$4:$P$4,E32:P32)</f>
        <v>336244.9</v>
      </c>
      <c r="D32" s="18">
        <f>D25</f>
        <v>265954.27</v>
      </c>
      <c r="E32" s="18">
        <f t="shared" ref="E32:P32" si="10">E25</f>
        <v>-24856.96</v>
      </c>
      <c r="F32" s="18">
        <f>F25</f>
        <v>-45433.67</v>
      </c>
      <c r="G32" s="18">
        <f>G25</f>
        <v>336244.9</v>
      </c>
      <c r="H32" s="18">
        <f>H25</f>
        <v>0</v>
      </c>
      <c r="I32" s="18">
        <f>I25</f>
        <v>0</v>
      </c>
      <c r="J32" s="18">
        <f>J25</f>
        <v>0</v>
      </c>
      <c r="K32" s="18">
        <f>K25</f>
        <v>0</v>
      </c>
      <c r="L32" s="18">
        <f>L25</f>
        <v>0</v>
      </c>
      <c r="M32" s="18">
        <f>M25</f>
        <v>0</v>
      </c>
      <c r="N32" s="18">
        <f>N25</f>
        <v>0</v>
      </c>
      <c r="O32" s="18">
        <f>O25</f>
        <v>0</v>
      </c>
      <c r="P32" s="18">
        <f>P25</f>
        <v>0</v>
      </c>
    </row>
    <row r="33" ht="20.1" customHeight="1" spans="1:16">
      <c r="A33" s="38" t="s">
        <v>137</v>
      </c>
      <c r="B33" s="39" t="s">
        <v>53</v>
      </c>
      <c r="C33" s="13" t="s">
        <v>138</v>
      </c>
      <c r="D33" s="13" t="s">
        <v>139</v>
      </c>
      <c r="E33" s="14" t="s">
        <v>169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ht="20.1" customHeight="1" spans="1:16">
      <c r="A34" s="40"/>
      <c r="B34" s="41"/>
      <c r="C34" s="13"/>
      <c r="D34" s="13"/>
      <c r="E34" s="16">
        <v>1</v>
      </c>
      <c r="F34" s="16">
        <v>2</v>
      </c>
      <c r="G34" s="16">
        <v>3</v>
      </c>
      <c r="H34" s="16">
        <v>4</v>
      </c>
      <c r="I34" s="16">
        <v>5</v>
      </c>
      <c r="J34" s="16">
        <v>6</v>
      </c>
      <c r="K34" s="16">
        <v>7</v>
      </c>
      <c r="L34" s="16">
        <v>8</v>
      </c>
      <c r="M34" s="16">
        <v>9</v>
      </c>
      <c r="N34" s="16">
        <v>10</v>
      </c>
      <c r="O34" s="16">
        <v>11</v>
      </c>
      <c r="P34" s="16">
        <v>12</v>
      </c>
    </row>
    <row r="35" ht="20.1" customHeight="1" spans="1:16">
      <c r="A35" s="42" t="s">
        <v>141</v>
      </c>
      <c r="B35" s="43">
        <v>1</v>
      </c>
      <c r="C35" s="18">
        <f t="shared" ref="C35:C62" si="11">LOOKUP($H$2,$E$4:$P$4,E35:P35)</f>
        <v>279341353.28</v>
      </c>
      <c r="D35" s="18">
        <f t="shared" ref="D35:D46" si="12">SUM(E35:P35)</f>
        <v>966419666.98</v>
      </c>
      <c r="E35" s="47">
        <v>380257586.75</v>
      </c>
      <c r="F35" s="45">
        <v>306820726.95</v>
      </c>
      <c r="G35" s="22">
        <v>279341353.28</v>
      </c>
      <c r="H35" s="46"/>
      <c r="I35" s="47"/>
      <c r="J35" s="48"/>
      <c r="K35" s="46"/>
      <c r="L35" s="48"/>
      <c r="M35" s="46"/>
      <c r="N35" s="46"/>
      <c r="O35" s="46"/>
      <c r="P35" s="48"/>
    </row>
    <row r="36" ht="20.1" customHeight="1" spans="1:16">
      <c r="A36" s="42" t="s">
        <v>142</v>
      </c>
      <c r="B36" s="43"/>
      <c r="C36" s="18">
        <f>LOOKUP($H$2,$E$4:$P$4,E36:P36)</f>
        <v>278802563.18</v>
      </c>
      <c r="D36" s="18">
        <f>SUM(E36:P36)</f>
        <v>964520559.75</v>
      </c>
      <c r="E36" s="47">
        <v>379492616.99</v>
      </c>
      <c r="F36" s="45">
        <v>306225379.58</v>
      </c>
      <c r="G36" s="22">
        <v>278802563.18</v>
      </c>
      <c r="H36" s="46"/>
      <c r="I36" s="48"/>
      <c r="J36" s="48"/>
      <c r="K36" s="46"/>
      <c r="L36" s="48"/>
      <c r="M36" s="46"/>
      <c r="N36" s="46"/>
      <c r="O36" s="46"/>
      <c r="P36" s="48"/>
    </row>
    <row r="37" ht="20.1" customHeight="1" spans="1:16">
      <c r="A37" s="42" t="s">
        <v>143</v>
      </c>
      <c r="B37" s="43">
        <v>2</v>
      </c>
      <c r="C37" s="18">
        <f>LOOKUP($H$2,$E$4:$P$4,E37:P37)</f>
        <v>248426866.95</v>
      </c>
      <c r="D37" s="18">
        <f>SUM(E37:P37)</f>
        <v>878286300.6</v>
      </c>
      <c r="E37" s="47">
        <v>349245225.37</v>
      </c>
      <c r="F37" s="45">
        <v>280614208.28</v>
      </c>
      <c r="G37" s="22">
        <v>248426866.95</v>
      </c>
      <c r="H37" s="46"/>
      <c r="I37" s="48"/>
      <c r="J37" s="48"/>
      <c r="K37" s="46"/>
      <c r="L37" s="48"/>
      <c r="M37" s="46"/>
      <c r="N37" s="46"/>
      <c r="O37" s="46"/>
      <c r="P37" s="48"/>
    </row>
    <row r="38" ht="20.1" customHeight="1" spans="1:16">
      <c r="A38" s="42" t="s">
        <v>144</v>
      </c>
      <c r="B38" s="43"/>
      <c r="C38" s="18">
        <f>LOOKUP($H$2,$E$4:$P$4,E38:P38)</f>
        <v>248402343.72</v>
      </c>
      <c r="D38" s="18">
        <f>SUM(E38:P38)</f>
        <v>877945581.96</v>
      </c>
      <c r="E38" s="47">
        <v>348746159.65</v>
      </c>
      <c r="F38" s="45">
        <v>280797078.59</v>
      </c>
      <c r="G38" s="22">
        <v>248402343.72</v>
      </c>
      <c r="H38" s="46"/>
      <c r="I38" s="48"/>
      <c r="J38" s="48"/>
      <c r="K38" s="46"/>
      <c r="L38" s="48"/>
      <c r="M38" s="46"/>
      <c r="N38" s="46"/>
      <c r="O38" s="46"/>
      <c r="P38" s="48"/>
    </row>
    <row r="39" ht="20.1" customHeight="1" spans="1:16">
      <c r="A39" s="42" t="s">
        <v>145</v>
      </c>
      <c r="B39" s="43">
        <v>3</v>
      </c>
      <c r="C39" s="18">
        <f>LOOKUP($H$2,$E$4:$P$4,E39:P39)</f>
        <v>280391.76</v>
      </c>
      <c r="D39" s="18">
        <f>SUM(E39:P39)</f>
        <v>2097523.04</v>
      </c>
      <c r="E39" s="47">
        <v>88073.97</v>
      </c>
      <c r="F39" s="45">
        <v>1729057.31</v>
      </c>
      <c r="G39" s="22">
        <v>280391.76</v>
      </c>
      <c r="H39" s="46"/>
      <c r="I39" s="48"/>
      <c r="J39" s="48"/>
      <c r="K39" s="46"/>
      <c r="L39" s="48"/>
      <c r="M39" s="46"/>
      <c r="N39" s="46"/>
      <c r="O39" s="46"/>
      <c r="P39" s="48"/>
    </row>
    <row r="40" ht="20.1" customHeight="1" spans="1:16">
      <c r="A40" s="42" t="s">
        <v>146</v>
      </c>
      <c r="B40" s="43">
        <v>4</v>
      </c>
      <c r="C40" s="18">
        <f>LOOKUP($H$2,$E$4:$P$4,E40:P40)</f>
        <v>6543734.8</v>
      </c>
      <c r="D40" s="18">
        <f>SUM(E40:P40)</f>
        <v>25215775.37</v>
      </c>
      <c r="E40" s="47">
        <v>9435269.87</v>
      </c>
      <c r="F40" s="45">
        <v>9236770.7</v>
      </c>
      <c r="G40" s="22">
        <v>6543734.8</v>
      </c>
      <c r="H40" s="46"/>
      <c r="I40" s="48"/>
      <c r="J40" s="48"/>
      <c r="K40" s="46"/>
      <c r="L40" s="48"/>
      <c r="M40" s="46"/>
      <c r="N40" s="46"/>
      <c r="O40" s="46"/>
      <c r="P40" s="48"/>
    </row>
    <row r="41" ht="20.1" customHeight="1" spans="1:16">
      <c r="A41" s="42" t="s">
        <v>147</v>
      </c>
      <c r="B41" s="43">
        <v>5</v>
      </c>
      <c r="C41" s="18">
        <f>LOOKUP($H$2,$E$4:$P$4,E41:P41)</f>
        <v>7161196.27</v>
      </c>
      <c r="D41" s="18">
        <f>SUM(E41:P41)</f>
        <v>34498013.46</v>
      </c>
      <c r="E41" s="47">
        <v>14909029.67</v>
      </c>
      <c r="F41" s="45">
        <v>12427787.52</v>
      </c>
      <c r="G41" s="22">
        <v>7161196.27</v>
      </c>
      <c r="H41" s="46"/>
      <c r="I41" s="48"/>
      <c r="J41" s="48"/>
      <c r="K41" s="46"/>
      <c r="L41" s="48"/>
      <c r="M41" s="46"/>
      <c r="N41" s="46"/>
      <c r="O41" s="46"/>
      <c r="P41" s="48"/>
    </row>
    <row r="42" ht="20.1" customHeight="1" spans="1:16">
      <c r="A42" s="42" t="s">
        <v>148</v>
      </c>
      <c r="B42" s="43">
        <v>6</v>
      </c>
      <c r="C42" s="18">
        <f>LOOKUP($H$2,$E$4:$P$4,E42:P42)</f>
        <v>2671637.31</v>
      </c>
      <c r="D42" s="18">
        <f>SUM(E42:P42)</f>
        <v>9325597.28</v>
      </c>
      <c r="E42" s="47">
        <v>3712542.92</v>
      </c>
      <c r="F42" s="45">
        <v>2941417.05</v>
      </c>
      <c r="G42" s="22">
        <v>2671637.31</v>
      </c>
      <c r="H42" s="46"/>
      <c r="I42" s="46"/>
      <c r="J42" s="48"/>
      <c r="K42" s="46"/>
      <c r="L42" s="48"/>
      <c r="M42" s="46"/>
      <c r="N42" s="46"/>
      <c r="O42" s="46"/>
      <c r="P42" s="48"/>
    </row>
    <row r="43" ht="20.1" customHeight="1" spans="1:16">
      <c r="A43" s="42" t="s">
        <v>149</v>
      </c>
      <c r="B43" s="43">
        <v>7</v>
      </c>
      <c r="C43" s="18">
        <f>LOOKUP($H$2,$E$4:$P$4,E43:P43)</f>
        <v>13423221.7</v>
      </c>
      <c r="D43" s="18">
        <f>SUM(E43:P43)</f>
        <v>13423221.7</v>
      </c>
      <c r="E43" s="47"/>
      <c r="F43" s="45"/>
      <c r="G43" s="22">
        <v>13423221.7</v>
      </c>
      <c r="H43" s="46"/>
      <c r="I43" s="48"/>
      <c r="J43" s="48"/>
      <c r="K43" s="46"/>
      <c r="L43" s="48"/>
      <c r="M43" s="46"/>
      <c r="N43" s="46"/>
      <c r="O43" s="46"/>
      <c r="P43" s="48"/>
    </row>
    <row r="44" ht="20.1" customHeight="1" spans="1:16">
      <c r="A44" s="42" t="s">
        <v>150</v>
      </c>
      <c r="B44" s="43">
        <v>8</v>
      </c>
      <c r="C44" s="18">
        <f>LOOKUP($H$2,$E$4:$P$4,E44:P44)</f>
        <v>0</v>
      </c>
      <c r="D44" s="18">
        <f>SUM(E44:P44)</f>
        <v>0</v>
      </c>
      <c r="E44" s="47"/>
      <c r="F44" s="45"/>
      <c r="G44" s="48"/>
      <c r="H44" s="46"/>
      <c r="I44" s="48"/>
      <c r="J44" s="48"/>
      <c r="K44" s="46"/>
      <c r="L44" s="48"/>
      <c r="M44" s="46"/>
      <c r="N44" s="46"/>
      <c r="O44" s="48"/>
      <c r="P44" s="48"/>
    </row>
    <row r="45" ht="20.1" customHeight="1" spans="1:16">
      <c r="A45" s="42" t="s">
        <v>151</v>
      </c>
      <c r="B45" s="43">
        <v>9</v>
      </c>
      <c r="C45" s="18">
        <f>LOOKUP($H$2,$E$4:$P$4,E45:P45)</f>
        <v>0</v>
      </c>
      <c r="D45" s="18">
        <f>SUM(E45:P45)</f>
        <v>0</v>
      </c>
      <c r="E45" s="47"/>
      <c r="F45" s="45"/>
      <c r="G45" s="48"/>
      <c r="H45" s="48"/>
      <c r="I45" s="48"/>
      <c r="J45" s="48"/>
      <c r="K45" s="46"/>
      <c r="L45" s="48"/>
      <c r="M45" s="46"/>
      <c r="N45" s="46"/>
      <c r="O45" s="48"/>
      <c r="P45" s="48"/>
    </row>
    <row r="46" ht="20.1" customHeight="1" spans="1:16">
      <c r="A46" s="42" t="s">
        <v>152</v>
      </c>
      <c r="B46" s="43">
        <v>10</v>
      </c>
      <c r="C46" s="18">
        <f>LOOKUP($H$2,$E$4:$P$4,E46:P46)</f>
        <v>0</v>
      </c>
      <c r="D46" s="18">
        <f>SUM(E46:P46)</f>
        <v>0</v>
      </c>
      <c r="E46" s="47"/>
      <c r="F46" s="48"/>
      <c r="G46" s="48"/>
      <c r="H46" s="48"/>
      <c r="I46" s="48"/>
      <c r="J46" s="48"/>
      <c r="K46" s="46"/>
      <c r="L46" s="48"/>
      <c r="M46" s="46"/>
      <c r="N46" s="46"/>
      <c r="O46" s="48"/>
      <c r="P46" s="48"/>
    </row>
    <row r="47" ht="20.1" customHeight="1" spans="1:16">
      <c r="A47" s="42" t="s">
        <v>153</v>
      </c>
      <c r="B47" s="43">
        <v>11</v>
      </c>
      <c r="C47" s="18">
        <f>LOOKUP($H$2,$E$4:$P$4,E47:P47)</f>
        <v>834304.489999982</v>
      </c>
      <c r="D47" s="18">
        <f t="shared" ref="D47:P47" si="13">D35-D37-D39-D40-D41-D42-D43+D44+D45</f>
        <v>3573235.53000011</v>
      </c>
      <c r="E47" s="18">
        <f>E35-E37-E39-E40-E41-E42-E43+E44+E45</f>
        <v>2867444.95</v>
      </c>
      <c r="F47" s="18">
        <f>F35-F37-F39-F40-F41-F42-F43+F44+F45</f>
        <v>-128513.909999981</v>
      </c>
      <c r="G47" s="18">
        <f>G35-G37-G39-G40-G41-G42-G43+G44+G45</f>
        <v>834304.489999982</v>
      </c>
      <c r="H47" s="18">
        <f>H35-H37-H39-H40-H41-H42-H43+H44+H45</f>
        <v>0</v>
      </c>
      <c r="I47" s="18">
        <f>I35-I37-I39-I40-I41-I42-I43+I44+I45</f>
        <v>0</v>
      </c>
      <c r="J47" s="18">
        <f>J35-J37-J39-J40-J41-J42-J43+J44+J45</f>
        <v>0</v>
      </c>
      <c r="K47" s="18">
        <f>K35-K37-K39-K40-K41-K42-K43+K44+K45</f>
        <v>0</v>
      </c>
      <c r="L47" s="18">
        <f>L35-L37-L39-L40-L41-L42-L43+L44+L45</f>
        <v>0</v>
      </c>
      <c r="M47" s="18">
        <f>M35-M37-M39-M40-M41-M42-M43+M44+M45</f>
        <v>0</v>
      </c>
      <c r="N47" s="18">
        <f>N35-N37-N39-N40-N41-N42-N43+N44+N45</f>
        <v>0</v>
      </c>
      <c r="O47" s="18">
        <f>O35-O37-O39-O40-O41-O42-O43+O44+O45</f>
        <v>0</v>
      </c>
      <c r="P47" s="18">
        <f>P35-P37-P39-P40-P41-P42-P43+P44+P45</f>
        <v>0</v>
      </c>
    </row>
    <row r="48" ht="20.1" customHeight="1" spans="1:16">
      <c r="A48" s="42" t="s">
        <v>154</v>
      </c>
      <c r="B48" s="43">
        <v>12</v>
      </c>
      <c r="C48" s="18">
        <f>LOOKUP($H$2,$E$4:$P$4,E48:P48)</f>
        <v>325168.99</v>
      </c>
      <c r="D48" s="18">
        <f t="shared" ref="D48:D50" si="14">SUM(E48:P48)</f>
        <v>4200138.76</v>
      </c>
      <c r="E48" s="47">
        <v>2937399.7</v>
      </c>
      <c r="F48" s="45">
        <v>937570.07</v>
      </c>
      <c r="G48" s="22">
        <v>325168.99</v>
      </c>
      <c r="H48" s="45"/>
      <c r="I48" s="47"/>
      <c r="J48" s="47"/>
      <c r="K48" s="45"/>
      <c r="L48" s="47"/>
      <c r="M48" s="45"/>
      <c r="N48" s="45"/>
      <c r="O48" s="45"/>
      <c r="P48" s="47"/>
    </row>
    <row r="49" ht="20.1" customHeight="1" spans="1:16">
      <c r="A49" s="42" t="s">
        <v>155</v>
      </c>
      <c r="B49" s="43">
        <v>13</v>
      </c>
      <c r="C49" s="18">
        <f>LOOKUP($H$2,$E$4:$P$4,E49:P49)</f>
        <v>74634.06</v>
      </c>
      <c r="D49" s="18">
        <f>SUM(E49:P49)</f>
        <v>79601.23</v>
      </c>
      <c r="E49" s="47">
        <v>4867.17</v>
      </c>
      <c r="F49" s="45">
        <v>100</v>
      </c>
      <c r="G49" s="22">
        <v>74634.06</v>
      </c>
      <c r="H49" s="45"/>
      <c r="I49" s="47"/>
      <c r="J49" s="47"/>
      <c r="K49" s="45"/>
      <c r="L49" s="47"/>
      <c r="M49" s="45"/>
      <c r="N49" s="45"/>
      <c r="O49" s="45"/>
      <c r="P49" s="47"/>
    </row>
    <row r="50" ht="20.1" customHeight="1" spans="1:16">
      <c r="A50" s="42" t="s">
        <v>156</v>
      </c>
      <c r="B50" s="43">
        <v>14</v>
      </c>
      <c r="C50" s="18">
        <f>LOOKUP($H$2,$E$4:$P$4,E50:P50)</f>
        <v>0</v>
      </c>
      <c r="D50" s="18">
        <f>SUM(E50:P50)</f>
        <v>129.44</v>
      </c>
      <c r="E50" s="47">
        <v>129.44</v>
      </c>
      <c r="F50" s="47"/>
      <c r="G50" s="47"/>
      <c r="H50" s="45"/>
      <c r="I50" s="47"/>
      <c r="J50" s="47"/>
      <c r="K50" s="45"/>
      <c r="L50" s="47"/>
      <c r="M50" s="45"/>
      <c r="N50" s="45"/>
      <c r="O50" s="45"/>
      <c r="P50" s="47"/>
    </row>
    <row r="51" ht="20.1" customHeight="1" spans="1:16">
      <c r="A51" s="42" t="s">
        <v>157</v>
      </c>
      <c r="B51" s="43">
        <v>15</v>
      </c>
      <c r="C51" s="18">
        <f>LOOKUP($H$2,$E$4:$P$4,E51:P51)</f>
        <v>1084839.41999998</v>
      </c>
      <c r="D51" s="18">
        <f t="shared" ref="D51:P51" si="15">D47+D48-D49</f>
        <v>7693773.06000011</v>
      </c>
      <c r="E51" s="18">
        <f>E47+E48-E49</f>
        <v>5799977.48</v>
      </c>
      <c r="F51" s="18">
        <f>F47+F48-F49</f>
        <v>808956.160000019</v>
      </c>
      <c r="G51" s="18">
        <f>G47+G48-G49</f>
        <v>1084839.41999998</v>
      </c>
      <c r="H51" s="18">
        <f>H47+H48-H49</f>
        <v>0</v>
      </c>
      <c r="I51" s="18">
        <f>I47+I48-I49</f>
        <v>0</v>
      </c>
      <c r="J51" s="18">
        <f>J47+J48-J49</f>
        <v>0</v>
      </c>
      <c r="K51" s="18">
        <f>K47+K48-K49</f>
        <v>0</v>
      </c>
      <c r="L51" s="18">
        <f>L47+L48-L49</f>
        <v>0</v>
      </c>
      <c r="M51" s="18">
        <f>M47+M48-M49</f>
        <v>0</v>
      </c>
      <c r="N51" s="18">
        <f>N47+N48-N49</f>
        <v>0</v>
      </c>
      <c r="O51" s="18">
        <f>O47+O48-O49</f>
        <v>0</v>
      </c>
      <c r="P51" s="18">
        <f>P47+P48-P49</f>
        <v>0</v>
      </c>
    </row>
    <row r="52" ht="20.1" customHeight="1" spans="1:16">
      <c r="A52" s="42" t="s">
        <v>158</v>
      </c>
      <c r="B52" s="43">
        <v>16</v>
      </c>
      <c r="C52" s="18">
        <f>LOOKUP($H$2,$E$4:$P$4,E52:P52)</f>
        <v>-1692657.53</v>
      </c>
      <c r="D52" s="18">
        <f>SUM(E52:P52)</f>
        <v>-1692657.53</v>
      </c>
      <c r="E52" s="47"/>
      <c r="F52" s="47"/>
      <c r="G52" s="22">
        <v>-1692657.53</v>
      </c>
      <c r="H52" s="47"/>
      <c r="I52" s="47"/>
      <c r="J52" s="47"/>
      <c r="K52" s="45"/>
      <c r="L52" s="47"/>
      <c r="M52" s="45"/>
      <c r="N52" s="45"/>
      <c r="O52" s="45"/>
      <c r="P52" s="47"/>
    </row>
    <row r="53" ht="20.1" customHeight="1" spans="1:16">
      <c r="A53" s="42" t="s">
        <v>159</v>
      </c>
      <c r="B53" s="43">
        <v>17</v>
      </c>
      <c r="C53" s="18">
        <f>LOOKUP($H$2,$E$4:$P$4,E53:P53)</f>
        <v>2777496.94999998</v>
      </c>
      <c r="D53" s="18">
        <f t="shared" ref="D53:P53" si="16">D51-D52</f>
        <v>9386430.59000011</v>
      </c>
      <c r="E53" s="18">
        <f>E51-E52</f>
        <v>5799977.48</v>
      </c>
      <c r="F53" s="18">
        <f>F51-F52</f>
        <v>808956.160000019</v>
      </c>
      <c r="G53" s="18">
        <f>G51-G52</f>
        <v>2777496.94999998</v>
      </c>
      <c r="H53" s="18">
        <f>H51-H52</f>
        <v>0</v>
      </c>
      <c r="I53" s="18">
        <f>I51-I52</f>
        <v>0</v>
      </c>
      <c r="J53" s="18">
        <f>J51-J52</f>
        <v>0</v>
      </c>
      <c r="K53" s="18">
        <f>K51-K52</f>
        <v>0</v>
      </c>
      <c r="L53" s="18">
        <f>L51-L52</f>
        <v>0</v>
      </c>
      <c r="M53" s="18">
        <f>M51-M52</f>
        <v>0</v>
      </c>
      <c r="N53" s="18">
        <f>N51-N52</f>
        <v>0</v>
      </c>
      <c r="O53" s="18">
        <f>O51-O52</f>
        <v>0</v>
      </c>
      <c r="P53" s="18">
        <f>P51-P52</f>
        <v>0</v>
      </c>
    </row>
    <row r="54" ht="20.1" customHeight="1" spans="1:16">
      <c r="A54" s="42" t="s">
        <v>160</v>
      </c>
      <c r="B54" s="43">
        <v>18</v>
      </c>
      <c r="C54" s="18">
        <f>LOOKUP($H$2,$E$4:$P$4,E54:P54)</f>
        <v>2931725.92</v>
      </c>
      <c r="D54" s="18">
        <f t="shared" ref="D54:D59" si="17">SUM(E54:P54)</f>
        <v>9041055.91</v>
      </c>
      <c r="E54" s="47">
        <v>5652568.73</v>
      </c>
      <c r="F54" s="23">
        <v>456761.26</v>
      </c>
      <c r="G54" s="22">
        <v>2931725.92</v>
      </c>
      <c r="H54" s="45"/>
      <c r="I54" s="47"/>
      <c r="J54" s="47"/>
      <c r="K54" s="45"/>
      <c r="L54" s="47"/>
      <c r="M54" s="45"/>
      <c r="N54" s="45"/>
      <c r="O54" s="45"/>
      <c r="P54" s="47"/>
    </row>
    <row r="55" ht="20.1" customHeight="1" spans="1:16">
      <c r="A55" s="42" t="s">
        <v>161</v>
      </c>
      <c r="B55" s="43">
        <v>19</v>
      </c>
      <c r="C55" s="18">
        <f>LOOKUP($H$2,$E$4:$P$4,E55:P55)</f>
        <v>-154228.97</v>
      </c>
      <c r="D55" s="18">
        <f>SUM(E55:P55)</f>
        <v>345374.68</v>
      </c>
      <c r="E55" s="47">
        <v>147408.75</v>
      </c>
      <c r="F55" s="23">
        <v>352194.9</v>
      </c>
      <c r="G55" s="22">
        <v>-154228.97</v>
      </c>
      <c r="H55" s="45"/>
      <c r="I55" s="47"/>
      <c r="J55" s="47"/>
      <c r="K55" s="45"/>
      <c r="L55" s="47"/>
      <c r="M55" s="45"/>
      <c r="N55" s="45"/>
      <c r="O55" s="45"/>
      <c r="P55" s="47"/>
    </row>
    <row r="56" ht="20.1" customHeight="1" spans="1:16">
      <c r="A56" s="42" t="s">
        <v>162</v>
      </c>
      <c r="B56" s="43">
        <v>20</v>
      </c>
      <c r="C56" s="18">
        <f>LOOKUP($H$2,$E$4:$P$4,E56:P56)</f>
        <v>0</v>
      </c>
      <c r="D56" s="18">
        <f>SUM(E56:P56)</f>
        <v>0</v>
      </c>
      <c r="E56" s="47"/>
      <c r="F56" s="45"/>
      <c r="G56" s="47"/>
      <c r="H56" s="45"/>
      <c r="I56" s="47"/>
      <c r="J56" s="47"/>
      <c r="K56" s="47"/>
      <c r="L56" s="47"/>
      <c r="M56" s="47"/>
      <c r="N56" s="45"/>
      <c r="O56" s="47"/>
      <c r="P56" s="47"/>
    </row>
    <row r="57" ht="20.1" customHeight="1" spans="1:16">
      <c r="A57" s="42" t="s">
        <v>163</v>
      </c>
      <c r="B57" s="43">
        <v>21</v>
      </c>
      <c r="C57" s="18">
        <f>LOOKUP($H$2,$E$4:$P$4,E57:P57)</f>
        <v>0</v>
      </c>
      <c r="D57" s="18">
        <f>SUM(E57:P57)</f>
        <v>0</v>
      </c>
      <c r="E57" s="47"/>
      <c r="F57" s="45"/>
      <c r="G57" s="47"/>
      <c r="H57" s="45"/>
      <c r="I57" s="47"/>
      <c r="J57" s="47"/>
      <c r="K57" s="47"/>
      <c r="L57" s="47"/>
      <c r="M57" s="47"/>
      <c r="N57" s="45"/>
      <c r="O57" s="47"/>
      <c r="P57" s="47"/>
    </row>
    <row r="58" ht="20.1" customHeight="1" spans="1:16">
      <c r="A58" s="42" t="s">
        <v>164</v>
      </c>
      <c r="B58" s="43">
        <v>22</v>
      </c>
      <c r="C58" s="18">
        <f>LOOKUP($H$2,$E$4:$P$4,E58:P58)</f>
        <v>0</v>
      </c>
      <c r="D58" s="18">
        <f>SUM(E58:P58)</f>
        <v>0</v>
      </c>
      <c r="E58" s="47"/>
      <c r="F58" s="45"/>
      <c r="G58" s="47"/>
      <c r="H58" s="45"/>
      <c r="I58" s="47"/>
      <c r="J58" s="47"/>
      <c r="K58" s="47"/>
      <c r="L58" s="47"/>
      <c r="M58" s="47"/>
      <c r="N58" s="45"/>
      <c r="O58" s="47"/>
      <c r="P58" s="47"/>
    </row>
    <row r="59" ht="20.1" customHeight="1" spans="1:16">
      <c r="A59" s="42" t="s">
        <v>165</v>
      </c>
      <c r="B59" s="43">
        <v>23</v>
      </c>
      <c r="C59" s="18">
        <f>LOOKUP($H$2,$E$4:$P$4,E59:P59)</f>
        <v>0</v>
      </c>
      <c r="D59" s="18">
        <f>SUM(E59:P59)</f>
        <v>70261751.55</v>
      </c>
      <c r="E59" s="47"/>
      <c r="F59" s="45"/>
      <c r="G59" s="47"/>
      <c r="H59" s="45"/>
      <c r="I59" s="47"/>
      <c r="J59" s="47"/>
      <c r="K59" s="47">
        <v>206322.96</v>
      </c>
      <c r="L59" s="47">
        <v>206322.96</v>
      </c>
      <c r="M59" s="23">
        <v>206322.96</v>
      </c>
      <c r="N59" s="49">
        <v>-206322.96</v>
      </c>
      <c r="O59" s="47">
        <v>43047910.32</v>
      </c>
      <c r="P59" s="47">
        <v>26801195.31</v>
      </c>
    </row>
    <row r="60" ht="20.1" customHeight="1" spans="1:16">
      <c r="A60" s="42" t="s">
        <v>166</v>
      </c>
      <c r="B60" s="43">
        <v>24</v>
      </c>
      <c r="C60" s="18">
        <f>LOOKUP($H$2,$E$4:$P$4,E60:P60)</f>
        <v>2777496.94999998</v>
      </c>
      <c r="D60" s="18">
        <f t="shared" ref="D60:P60" si="18">D53+D59</f>
        <v>79648182.1400001</v>
      </c>
      <c r="E60" s="18">
        <f>E53+E59</f>
        <v>5799977.48</v>
      </c>
      <c r="F60" s="18">
        <f>F53+F59</f>
        <v>808956.160000019</v>
      </c>
      <c r="G60" s="18">
        <f>G53+G59</f>
        <v>2777496.94999998</v>
      </c>
      <c r="H60" s="18">
        <f>H53+H59</f>
        <v>0</v>
      </c>
      <c r="I60" s="18">
        <f>I53+I59</f>
        <v>0</v>
      </c>
      <c r="J60" s="18">
        <f>J53+J59</f>
        <v>0</v>
      </c>
      <c r="K60" s="18">
        <f>K53+K59</f>
        <v>206322.96</v>
      </c>
      <c r="L60" s="18">
        <f>L53+L59</f>
        <v>206322.96</v>
      </c>
      <c r="M60" s="18">
        <f>M53+M59</f>
        <v>206322.96</v>
      </c>
      <c r="N60" s="18">
        <f>N53+N59</f>
        <v>-206322.96</v>
      </c>
      <c r="O60" s="18">
        <f>O53+O59</f>
        <v>43047910.32</v>
      </c>
      <c r="P60" s="18">
        <f>P53+P59</f>
        <v>26801195.31</v>
      </c>
    </row>
    <row r="61" ht="20.1" customHeight="1" spans="1:16">
      <c r="A61" s="42" t="s">
        <v>167</v>
      </c>
      <c r="B61" s="43">
        <v>25</v>
      </c>
      <c r="C61" s="18">
        <f>LOOKUP($H$2,$E$4:$P$4,E61:P61)</f>
        <v>2931725.91999998</v>
      </c>
      <c r="D61" s="18">
        <f t="shared" ref="D61:P61" si="19">D60-D62</f>
        <v>79302807.4600001</v>
      </c>
      <c r="E61" s="18">
        <f>E60-E62</f>
        <v>5652568.73</v>
      </c>
      <c r="F61" s="18">
        <f>F60-F62</f>
        <v>456761.260000019</v>
      </c>
      <c r="G61" s="18">
        <f>G60-G62</f>
        <v>2931725.91999998</v>
      </c>
      <c r="H61" s="18">
        <f>H60-H62</f>
        <v>0</v>
      </c>
      <c r="I61" s="18">
        <f>I60-I62</f>
        <v>0</v>
      </c>
      <c r="J61" s="18">
        <f>J60-J62</f>
        <v>0</v>
      </c>
      <c r="K61" s="18">
        <f>K60-K62</f>
        <v>206322.96</v>
      </c>
      <c r="L61" s="18">
        <f>L60-L62</f>
        <v>206322.96</v>
      </c>
      <c r="M61" s="18">
        <f>M60-M62</f>
        <v>206322.96</v>
      </c>
      <c r="N61" s="18">
        <f>N60-N62</f>
        <v>-206322.96</v>
      </c>
      <c r="O61" s="18">
        <f>O60-O62</f>
        <v>43047910.32</v>
      </c>
      <c r="P61" s="18">
        <f>P60-P62</f>
        <v>26801195.31</v>
      </c>
    </row>
    <row r="62" ht="20.1" customHeight="1" spans="1:16">
      <c r="A62" s="42" t="s">
        <v>168</v>
      </c>
      <c r="B62" s="43">
        <v>26</v>
      </c>
      <c r="C62" s="18">
        <f>LOOKUP($H$2,$E$4:$P$4,E62:P62)</f>
        <v>-154228.97</v>
      </c>
      <c r="D62" s="18">
        <f>D55</f>
        <v>345374.68</v>
      </c>
      <c r="E62" s="18">
        <f t="shared" ref="E62:P62" si="20">E55</f>
        <v>147408.75</v>
      </c>
      <c r="F62" s="18">
        <f>F55</f>
        <v>352194.9</v>
      </c>
      <c r="G62" s="18">
        <f>G55</f>
        <v>-154228.97</v>
      </c>
      <c r="H62" s="18">
        <f>H55</f>
        <v>0</v>
      </c>
      <c r="I62" s="18">
        <f>I55</f>
        <v>0</v>
      </c>
      <c r="J62" s="18">
        <f>J55</f>
        <v>0</v>
      </c>
      <c r="K62" s="18">
        <f>K55</f>
        <v>0</v>
      </c>
      <c r="L62" s="18">
        <f>L55</f>
        <v>0</v>
      </c>
      <c r="M62" s="18">
        <f>M55</f>
        <v>0</v>
      </c>
      <c r="N62" s="18">
        <f>N55</f>
        <v>0</v>
      </c>
      <c r="O62" s="18">
        <f>O55</f>
        <v>0</v>
      </c>
      <c r="P62" s="18">
        <f>P55</f>
        <v>0</v>
      </c>
    </row>
  </sheetData>
  <protectedRanges>
    <protectedRange sqref="E5:P16 E18:P20 E22:P22 E24:P29 E35:P46 E48:P50 E52:P52 E54:P59" name="区域2_1" securityDescriptor=""/>
  </protectedRanges>
  <mergeCells count="11">
    <mergeCell ref="A1:P1"/>
    <mergeCell ref="E3:P3"/>
    <mergeCell ref="E33:P33"/>
    <mergeCell ref="A3:A4"/>
    <mergeCell ref="A33:A34"/>
    <mergeCell ref="B3:B4"/>
    <mergeCell ref="B33:B34"/>
    <mergeCell ref="C3:C4"/>
    <mergeCell ref="C33:C34"/>
    <mergeCell ref="D3:D4"/>
    <mergeCell ref="D33:D34"/>
  </mergeCells>
  <pageMargins left="0.699305555555556" right="0.699305555555556" top="0.75" bottom="0.75" header="0.3" footer="0.3"/>
  <pageSetup paperSize="9" orientation="portrait" horizontalDpi="100" verticalDpi="1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6"/>
  <sheetViews>
    <sheetView topLeftCell="A17" workbookViewId="0">
      <selection activeCell="D29" sqref="D29"/>
    </sheetView>
  </sheetViews>
  <sheetFormatPr defaultColWidth="10.125" defaultRowHeight="14.25"/>
  <cols>
    <col min="1" max="1" width="36.25" style="2" customWidth="1"/>
    <col min="2" max="2" width="3.75" style="3" customWidth="1"/>
    <col min="3" max="4" width="13.125" style="4" customWidth="1"/>
    <col min="5" max="5" width="10" style="4" customWidth="1"/>
    <col min="6" max="16" width="10" style="5" customWidth="1"/>
    <col min="17" max="256" width="10.125" style="5"/>
    <col min="257" max="257" width="36.25" style="5" customWidth="1"/>
    <col min="258" max="258" width="3.75" style="5" customWidth="1"/>
    <col min="259" max="260" width="13.125" style="5" customWidth="1"/>
    <col min="261" max="272" width="10" style="5" customWidth="1"/>
    <col min="273" max="512" width="10.125" style="5"/>
    <col min="513" max="513" width="36.25" style="5" customWidth="1"/>
    <col min="514" max="514" width="3.75" style="5" customWidth="1"/>
    <col min="515" max="516" width="13.125" style="5" customWidth="1"/>
    <col min="517" max="528" width="10" style="5" customWidth="1"/>
    <col min="529" max="768" width="10.125" style="5"/>
    <col min="769" max="769" width="36.25" style="5" customWidth="1"/>
    <col min="770" max="770" width="3.75" style="5" customWidth="1"/>
    <col min="771" max="772" width="13.125" style="5" customWidth="1"/>
    <col min="773" max="784" width="10" style="5" customWidth="1"/>
    <col min="785" max="1024" width="10.125" style="5"/>
    <col min="1025" max="1025" width="36.25" style="5" customWidth="1"/>
    <col min="1026" max="1026" width="3.75" style="5" customWidth="1"/>
    <col min="1027" max="1028" width="13.125" style="5" customWidth="1"/>
    <col min="1029" max="1040" width="10" style="5" customWidth="1"/>
    <col min="1041" max="1280" width="10.125" style="5"/>
    <col min="1281" max="1281" width="36.25" style="5" customWidth="1"/>
    <col min="1282" max="1282" width="3.75" style="5" customWidth="1"/>
    <col min="1283" max="1284" width="13.125" style="5" customWidth="1"/>
    <col min="1285" max="1296" width="10" style="5" customWidth="1"/>
    <col min="1297" max="1536" width="10.125" style="5"/>
    <col min="1537" max="1537" width="36.25" style="5" customWidth="1"/>
    <col min="1538" max="1538" width="3.75" style="5" customWidth="1"/>
    <col min="1539" max="1540" width="13.125" style="5" customWidth="1"/>
    <col min="1541" max="1552" width="10" style="5" customWidth="1"/>
    <col min="1553" max="1792" width="10.125" style="5"/>
    <col min="1793" max="1793" width="36.25" style="5" customWidth="1"/>
    <col min="1794" max="1794" width="3.75" style="5" customWidth="1"/>
    <col min="1795" max="1796" width="13.125" style="5" customWidth="1"/>
    <col min="1797" max="1808" width="10" style="5" customWidth="1"/>
    <col min="1809" max="2048" width="10.125" style="5"/>
    <col min="2049" max="2049" width="36.25" style="5" customWidth="1"/>
    <col min="2050" max="2050" width="3.75" style="5" customWidth="1"/>
    <col min="2051" max="2052" width="13.125" style="5" customWidth="1"/>
    <col min="2053" max="2064" width="10" style="5" customWidth="1"/>
    <col min="2065" max="2304" width="10.125" style="5"/>
    <col min="2305" max="2305" width="36.25" style="5" customWidth="1"/>
    <col min="2306" max="2306" width="3.75" style="5" customWidth="1"/>
    <col min="2307" max="2308" width="13.125" style="5" customWidth="1"/>
    <col min="2309" max="2320" width="10" style="5" customWidth="1"/>
    <col min="2321" max="2560" width="10.125" style="5"/>
    <col min="2561" max="2561" width="36.25" style="5" customWidth="1"/>
    <col min="2562" max="2562" width="3.75" style="5" customWidth="1"/>
    <col min="2563" max="2564" width="13.125" style="5" customWidth="1"/>
    <col min="2565" max="2576" width="10" style="5" customWidth="1"/>
    <col min="2577" max="2816" width="10.125" style="5"/>
    <col min="2817" max="2817" width="36.25" style="5" customWidth="1"/>
    <col min="2818" max="2818" width="3.75" style="5" customWidth="1"/>
    <col min="2819" max="2820" width="13.125" style="5" customWidth="1"/>
    <col min="2821" max="2832" width="10" style="5" customWidth="1"/>
    <col min="2833" max="3072" width="10.125" style="5"/>
    <col min="3073" max="3073" width="36.25" style="5" customWidth="1"/>
    <col min="3074" max="3074" width="3.75" style="5" customWidth="1"/>
    <col min="3075" max="3076" width="13.125" style="5" customWidth="1"/>
    <col min="3077" max="3088" width="10" style="5" customWidth="1"/>
    <col min="3089" max="3328" width="10.125" style="5"/>
    <col min="3329" max="3329" width="36.25" style="5" customWidth="1"/>
    <col min="3330" max="3330" width="3.75" style="5" customWidth="1"/>
    <col min="3331" max="3332" width="13.125" style="5" customWidth="1"/>
    <col min="3333" max="3344" width="10" style="5" customWidth="1"/>
    <col min="3345" max="3584" width="10.125" style="5"/>
    <col min="3585" max="3585" width="36.25" style="5" customWidth="1"/>
    <col min="3586" max="3586" width="3.75" style="5" customWidth="1"/>
    <col min="3587" max="3588" width="13.125" style="5" customWidth="1"/>
    <col min="3589" max="3600" width="10" style="5" customWidth="1"/>
    <col min="3601" max="3840" width="10.125" style="5"/>
    <col min="3841" max="3841" width="36.25" style="5" customWidth="1"/>
    <col min="3842" max="3842" width="3.75" style="5" customWidth="1"/>
    <col min="3843" max="3844" width="13.125" style="5" customWidth="1"/>
    <col min="3845" max="3856" width="10" style="5" customWidth="1"/>
    <col min="3857" max="4096" width="10.125" style="5"/>
    <col min="4097" max="4097" width="36.25" style="5" customWidth="1"/>
    <col min="4098" max="4098" width="3.75" style="5" customWidth="1"/>
    <col min="4099" max="4100" width="13.125" style="5" customWidth="1"/>
    <col min="4101" max="4112" width="10" style="5" customWidth="1"/>
    <col min="4113" max="4352" width="10.125" style="5"/>
    <col min="4353" max="4353" width="36.25" style="5" customWidth="1"/>
    <col min="4354" max="4354" width="3.75" style="5" customWidth="1"/>
    <col min="4355" max="4356" width="13.125" style="5" customWidth="1"/>
    <col min="4357" max="4368" width="10" style="5" customWidth="1"/>
    <col min="4369" max="4608" width="10.125" style="5"/>
    <col min="4609" max="4609" width="36.25" style="5" customWidth="1"/>
    <col min="4610" max="4610" width="3.75" style="5" customWidth="1"/>
    <col min="4611" max="4612" width="13.125" style="5" customWidth="1"/>
    <col min="4613" max="4624" width="10" style="5" customWidth="1"/>
    <col min="4625" max="4864" width="10.125" style="5"/>
    <col min="4865" max="4865" width="36.25" style="5" customWidth="1"/>
    <col min="4866" max="4866" width="3.75" style="5" customWidth="1"/>
    <col min="4867" max="4868" width="13.125" style="5" customWidth="1"/>
    <col min="4869" max="4880" width="10" style="5" customWidth="1"/>
    <col min="4881" max="5120" width="10.125" style="5"/>
    <col min="5121" max="5121" width="36.25" style="5" customWidth="1"/>
    <col min="5122" max="5122" width="3.75" style="5" customWidth="1"/>
    <col min="5123" max="5124" width="13.125" style="5" customWidth="1"/>
    <col min="5125" max="5136" width="10" style="5" customWidth="1"/>
    <col min="5137" max="5376" width="10.125" style="5"/>
    <col min="5377" max="5377" width="36.25" style="5" customWidth="1"/>
    <col min="5378" max="5378" width="3.75" style="5" customWidth="1"/>
    <col min="5379" max="5380" width="13.125" style="5" customWidth="1"/>
    <col min="5381" max="5392" width="10" style="5" customWidth="1"/>
    <col min="5393" max="5632" width="10.125" style="5"/>
    <col min="5633" max="5633" width="36.25" style="5" customWidth="1"/>
    <col min="5634" max="5634" width="3.75" style="5" customWidth="1"/>
    <col min="5635" max="5636" width="13.125" style="5" customWidth="1"/>
    <col min="5637" max="5648" width="10" style="5" customWidth="1"/>
    <col min="5649" max="5888" width="10.125" style="5"/>
    <col min="5889" max="5889" width="36.25" style="5" customWidth="1"/>
    <col min="5890" max="5890" width="3.75" style="5" customWidth="1"/>
    <col min="5891" max="5892" width="13.125" style="5" customWidth="1"/>
    <col min="5893" max="5904" width="10" style="5" customWidth="1"/>
    <col min="5905" max="6144" width="10.125" style="5"/>
    <col min="6145" max="6145" width="36.25" style="5" customWidth="1"/>
    <col min="6146" max="6146" width="3.75" style="5" customWidth="1"/>
    <col min="6147" max="6148" width="13.125" style="5" customWidth="1"/>
    <col min="6149" max="6160" width="10" style="5" customWidth="1"/>
    <col min="6161" max="6400" width="10.125" style="5"/>
    <col min="6401" max="6401" width="36.25" style="5" customWidth="1"/>
    <col min="6402" max="6402" width="3.75" style="5" customWidth="1"/>
    <col min="6403" max="6404" width="13.125" style="5" customWidth="1"/>
    <col min="6405" max="6416" width="10" style="5" customWidth="1"/>
    <col min="6417" max="6656" width="10.125" style="5"/>
    <col min="6657" max="6657" width="36.25" style="5" customWidth="1"/>
    <col min="6658" max="6658" width="3.75" style="5" customWidth="1"/>
    <col min="6659" max="6660" width="13.125" style="5" customWidth="1"/>
    <col min="6661" max="6672" width="10" style="5" customWidth="1"/>
    <col min="6673" max="6912" width="10.125" style="5"/>
    <col min="6913" max="6913" width="36.25" style="5" customWidth="1"/>
    <col min="6914" max="6914" width="3.75" style="5" customWidth="1"/>
    <col min="6915" max="6916" width="13.125" style="5" customWidth="1"/>
    <col min="6917" max="6928" width="10" style="5" customWidth="1"/>
    <col min="6929" max="7168" width="10.125" style="5"/>
    <col min="7169" max="7169" width="36.25" style="5" customWidth="1"/>
    <col min="7170" max="7170" width="3.75" style="5" customWidth="1"/>
    <col min="7171" max="7172" width="13.125" style="5" customWidth="1"/>
    <col min="7173" max="7184" width="10" style="5" customWidth="1"/>
    <col min="7185" max="7424" width="10.125" style="5"/>
    <col min="7425" max="7425" width="36.25" style="5" customWidth="1"/>
    <col min="7426" max="7426" width="3.75" style="5" customWidth="1"/>
    <col min="7427" max="7428" width="13.125" style="5" customWidth="1"/>
    <col min="7429" max="7440" width="10" style="5" customWidth="1"/>
    <col min="7441" max="7680" width="10.125" style="5"/>
    <col min="7681" max="7681" width="36.25" style="5" customWidth="1"/>
    <col min="7682" max="7682" width="3.75" style="5" customWidth="1"/>
    <col min="7683" max="7684" width="13.125" style="5" customWidth="1"/>
    <col min="7685" max="7696" width="10" style="5" customWidth="1"/>
    <col min="7697" max="7936" width="10.125" style="5"/>
    <col min="7937" max="7937" width="36.25" style="5" customWidth="1"/>
    <col min="7938" max="7938" width="3.75" style="5" customWidth="1"/>
    <col min="7939" max="7940" width="13.125" style="5" customWidth="1"/>
    <col min="7941" max="7952" width="10" style="5" customWidth="1"/>
    <col min="7953" max="8192" width="10.125" style="5"/>
    <col min="8193" max="8193" width="36.25" style="5" customWidth="1"/>
    <col min="8194" max="8194" width="3.75" style="5" customWidth="1"/>
    <col min="8195" max="8196" width="13.125" style="5" customWidth="1"/>
    <col min="8197" max="8208" width="10" style="5" customWidth="1"/>
    <col min="8209" max="8448" width="10.125" style="5"/>
    <col min="8449" max="8449" width="36.25" style="5" customWidth="1"/>
    <col min="8450" max="8450" width="3.75" style="5" customWidth="1"/>
    <col min="8451" max="8452" width="13.125" style="5" customWidth="1"/>
    <col min="8453" max="8464" width="10" style="5" customWidth="1"/>
    <col min="8465" max="8704" width="10.125" style="5"/>
    <col min="8705" max="8705" width="36.25" style="5" customWidth="1"/>
    <col min="8706" max="8706" width="3.75" style="5" customWidth="1"/>
    <col min="8707" max="8708" width="13.125" style="5" customWidth="1"/>
    <col min="8709" max="8720" width="10" style="5" customWidth="1"/>
    <col min="8721" max="8960" width="10.125" style="5"/>
    <col min="8961" max="8961" width="36.25" style="5" customWidth="1"/>
    <col min="8962" max="8962" width="3.75" style="5" customWidth="1"/>
    <col min="8963" max="8964" width="13.125" style="5" customWidth="1"/>
    <col min="8965" max="8976" width="10" style="5" customWidth="1"/>
    <col min="8977" max="9216" width="10.125" style="5"/>
    <col min="9217" max="9217" width="36.25" style="5" customWidth="1"/>
    <col min="9218" max="9218" width="3.75" style="5" customWidth="1"/>
    <col min="9219" max="9220" width="13.125" style="5" customWidth="1"/>
    <col min="9221" max="9232" width="10" style="5" customWidth="1"/>
    <col min="9233" max="9472" width="10.125" style="5"/>
    <col min="9473" max="9473" width="36.25" style="5" customWidth="1"/>
    <col min="9474" max="9474" width="3.75" style="5" customWidth="1"/>
    <col min="9475" max="9476" width="13.125" style="5" customWidth="1"/>
    <col min="9477" max="9488" width="10" style="5" customWidth="1"/>
    <col min="9489" max="9728" width="10.125" style="5"/>
    <col min="9729" max="9729" width="36.25" style="5" customWidth="1"/>
    <col min="9730" max="9730" width="3.75" style="5" customWidth="1"/>
    <col min="9731" max="9732" width="13.125" style="5" customWidth="1"/>
    <col min="9733" max="9744" width="10" style="5" customWidth="1"/>
    <col min="9745" max="9984" width="10.125" style="5"/>
    <col min="9985" max="9985" width="36.25" style="5" customWidth="1"/>
    <col min="9986" max="9986" width="3.75" style="5" customWidth="1"/>
    <col min="9987" max="9988" width="13.125" style="5" customWidth="1"/>
    <col min="9989" max="10000" width="10" style="5" customWidth="1"/>
    <col min="10001" max="10240" width="10.125" style="5"/>
    <col min="10241" max="10241" width="36.25" style="5" customWidth="1"/>
    <col min="10242" max="10242" width="3.75" style="5" customWidth="1"/>
    <col min="10243" max="10244" width="13.125" style="5" customWidth="1"/>
    <col min="10245" max="10256" width="10" style="5" customWidth="1"/>
    <col min="10257" max="10496" width="10.125" style="5"/>
    <col min="10497" max="10497" width="36.25" style="5" customWidth="1"/>
    <col min="10498" max="10498" width="3.75" style="5" customWidth="1"/>
    <col min="10499" max="10500" width="13.125" style="5" customWidth="1"/>
    <col min="10501" max="10512" width="10" style="5" customWidth="1"/>
    <col min="10513" max="10752" width="10.125" style="5"/>
    <col min="10753" max="10753" width="36.25" style="5" customWidth="1"/>
    <col min="10754" max="10754" width="3.75" style="5" customWidth="1"/>
    <col min="10755" max="10756" width="13.125" style="5" customWidth="1"/>
    <col min="10757" max="10768" width="10" style="5" customWidth="1"/>
    <col min="10769" max="11008" width="10.125" style="5"/>
    <col min="11009" max="11009" width="36.25" style="5" customWidth="1"/>
    <col min="11010" max="11010" width="3.75" style="5" customWidth="1"/>
    <col min="11011" max="11012" width="13.125" style="5" customWidth="1"/>
    <col min="11013" max="11024" width="10" style="5" customWidth="1"/>
    <col min="11025" max="11264" width="10.125" style="5"/>
    <col min="11265" max="11265" width="36.25" style="5" customWidth="1"/>
    <col min="11266" max="11266" width="3.75" style="5" customWidth="1"/>
    <col min="11267" max="11268" width="13.125" style="5" customWidth="1"/>
    <col min="11269" max="11280" width="10" style="5" customWidth="1"/>
    <col min="11281" max="11520" width="10.125" style="5"/>
    <col min="11521" max="11521" width="36.25" style="5" customWidth="1"/>
    <col min="11522" max="11522" width="3.75" style="5" customWidth="1"/>
    <col min="11523" max="11524" width="13.125" style="5" customWidth="1"/>
    <col min="11525" max="11536" width="10" style="5" customWidth="1"/>
    <col min="11537" max="11776" width="10.125" style="5"/>
    <col min="11777" max="11777" width="36.25" style="5" customWidth="1"/>
    <col min="11778" max="11778" width="3.75" style="5" customWidth="1"/>
    <col min="11779" max="11780" width="13.125" style="5" customWidth="1"/>
    <col min="11781" max="11792" width="10" style="5" customWidth="1"/>
    <col min="11793" max="12032" width="10.125" style="5"/>
    <col min="12033" max="12033" width="36.25" style="5" customWidth="1"/>
    <col min="12034" max="12034" width="3.75" style="5" customWidth="1"/>
    <col min="12035" max="12036" width="13.125" style="5" customWidth="1"/>
    <col min="12037" max="12048" width="10" style="5" customWidth="1"/>
    <col min="12049" max="12288" width="10.125" style="5"/>
    <col min="12289" max="12289" width="36.25" style="5" customWidth="1"/>
    <col min="12290" max="12290" width="3.75" style="5" customWidth="1"/>
    <col min="12291" max="12292" width="13.125" style="5" customWidth="1"/>
    <col min="12293" max="12304" width="10" style="5" customWidth="1"/>
    <col min="12305" max="12544" width="10.125" style="5"/>
    <col min="12545" max="12545" width="36.25" style="5" customWidth="1"/>
    <col min="12546" max="12546" width="3.75" style="5" customWidth="1"/>
    <col min="12547" max="12548" width="13.125" style="5" customWidth="1"/>
    <col min="12549" max="12560" width="10" style="5" customWidth="1"/>
    <col min="12561" max="12800" width="10.125" style="5"/>
    <col min="12801" max="12801" width="36.25" style="5" customWidth="1"/>
    <col min="12802" max="12802" width="3.75" style="5" customWidth="1"/>
    <col min="12803" max="12804" width="13.125" style="5" customWidth="1"/>
    <col min="12805" max="12816" width="10" style="5" customWidth="1"/>
    <col min="12817" max="13056" width="10.125" style="5"/>
    <col min="13057" max="13057" width="36.25" style="5" customWidth="1"/>
    <col min="13058" max="13058" width="3.75" style="5" customWidth="1"/>
    <col min="13059" max="13060" width="13.125" style="5" customWidth="1"/>
    <col min="13061" max="13072" width="10" style="5" customWidth="1"/>
    <col min="13073" max="13312" width="10.125" style="5"/>
    <col min="13313" max="13313" width="36.25" style="5" customWidth="1"/>
    <col min="13314" max="13314" width="3.75" style="5" customWidth="1"/>
    <col min="13315" max="13316" width="13.125" style="5" customWidth="1"/>
    <col min="13317" max="13328" width="10" style="5" customWidth="1"/>
    <col min="13329" max="13568" width="10.125" style="5"/>
    <col min="13569" max="13569" width="36.25" style="5" customWidth="1"/>
    <col min="13570" max="13570" width="3.75" style="5" customWidth="1"/>
    <col min="13571" max="13572" width="13.125" style="5" customWidth="1"/>
    <col min="13573" max="13584" width="10" style="5" customWidth="1"/>
    <col min="13585" max="13824" width="10.125" style="5"/>
    <col min="13825" max="13825" width="36.25" style="5" customWidth="1"/>
    <col min="13826" max="13826" width="3.75" style="5" customWidth="1"/>
    <col min="13827" max="13828" width="13.125" style="5" customWidth="1"/>
    <col min="13829" max="13840" width="10" style="5" customWidth="1"/>
    <col min="13841" max="14080" width="10.125" style="5"/>
    <col min="14081" max="14081" width="36.25" style="5" customWidth="1"/>
    <col min="14082" max="14082" width="3.75" style="5" customWidth="1"/>
    <col min="14083" max="14084" width="13.125" style="5" customWidth="1"/>
    <col min="14085" max="14096" width="10" style="5" customWidth="1"/>
    <col min="14097" max="14336" width="10.125" style="5"/>
    <col min="14337" max="14337" width="36.25" style="5" customWidth="1"/>
    <col min="14338" max="14338" width="3.75" style="5" customWidth="1"/>
    <col min="14339" max="14340" width="13.125" style="5" customWidth="1"/>
    <col min="14341" max="14352" width="10" style="5" customWidth="1"/>
    <col min="14353" max="14592" width="10.125" style="5"/>
    <col min="14593" max="14593" width="36.25" style="5" customWidth="1"/>
    <col min="14594" max="14594" width="3.75" style="5" customWidth="1"/>
    <col min="14595" max="14596" width="13.125" style="5" customWidth="1"/>
    <col min="14597" max="14608" width="10" style="5" customWidth="1"/>
    <col min="14609" max="14848" width="10.125" style="5"/>
    <col min="14849" max="14849" width="36.25" style="5" customWidth="1"/>
    <col min="14850" max="14850" width="3.75" style="5" customWidth="1"/>
    <col min="14851" max="14852" width="13.125" style="5" customWidth="1"/>
    <col min="14853" max="14864" width="10" style="5" customWidth="1"/>
    <col min="14865" max="15104" width="10.125" style="5"/>
    <col min="15105" max="15105" width="36.25" style="5" customWidth="1"/>
    <col min="15106" max="15106" width="3.75" style="5" customWidth="1"/>
    <col min="15107" max="15108" width="13.125" style="5" customWidth="1"/>
    <col min="15109" max="15120" width="10" style="5" customWidth="1"/>
    <col min="15121" max="15360" width="10.125" style="5"/>
    <col min="15361" max="15361" width="36.25" style="5" customWidth="1"/>
    <col min="15362" max="15362" width="3.75" style="5" customWidth="1"/>
    <col min="15363" max="15364" width="13.125" style="5" customWidth="1"/>
    <col min="15365" max="15376" width="10" style="5" customWidth="1"/>
    <col min="15377" max="15616" width="10.125" style="5"/>
    <col min="15617" max="15617" width="36.25" style="5" customWidth="1"/>
    <col min="15618" max="15618" width="3.75" style="5" customWidth="1"/>
    <col min="15619" max="15620" width="13.125" style="5" customWidth="1"/>
    <col min="15621" max="15632" width="10" style="5" customWidth="1"/>
    <col min="15633" max="15872" width="10.125" style="5"/>
    <col min="15873" max="15873" width="36.25" style="5" customWidth="1"/>
    <col min="15874" max="15874" width="3.75" style="5" customWidth="1"/>
    <col min="15875" max="15876" width="13.125" style="5" customWidth="1"/>
    <col min="15877" max="15888" width="10" style="5" customWidth="1"/>
    <col min="15889" max="16128" width="10.125" style="5"/>
    <col min="16129" max="16129" width="36.25" style="5" customWidth="1"/>
    <col min="16130" max="16130" width="3.75" style="5" customWidth="1"/>
    <col min="16131" max="16132" width="13.125" style="5" customWidth="1"/>
    <col min="16133" max="16144" width="10" style="5" customWidth="1"/>
    <col min="16145" max="16384" width="10.125" style="5"/>
  </cols>
  <sheetData>
    <row r="1" s="1" customFormat="1" ht="30" customHeight="1" spans="1:16">
      <c r="A1" s="6" t="s">
        <v>170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ht="20.1" customHeight="1" spans="1:16">
      <c r="A2" s="7"/>
      <c r="B2" s="7"/>
      <c r="C2" s="7"/>
      <c r="D2" s="7"/>
      <c r="E2" s="8"/>
      <c r="F2" s="9">
        <f>[1]封面!C12</f>
        <v>2015</v>
      </c>
      <c r="G2" s="7" t="str">
        <f>[1]封面!D12</f>
        <v>年</v>
      </c>
      <c r="H2" s="10">
        <f>[1]封面!C13</f>
        <v>3</v>
      </c>
      <c r="I2" s="7" t="s">
        <v>136</v>
      </c>
      <c r="J2" s="26"/>
      <c r="K2" s="26"/>
      <c r="L2" s="26"/>
      <c r="M2" s="27" t="s">
        <v>51</v>
      </c>
      <c r="N2" s="27"/>
      <c r="O2" s="26"/>
      <c r="P2" s="26"/>
    </row>
    <row r="3" ht="20.1" customHeight="1" spans="1:16">
      <c r="A3" s="11" t="s">
        <v>171</v>
      </c>
      <c r="B3" s="12" t="s">
        <v>53</v>
      </c>
      <c r="C3" s="13" t="s">
        <v>138</v>
      </c>
      <c r="D3" s="13" t="s">
        <v>139</v>
      </c>
      <c r="E3" s="14" t="s">
        <v>140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ht="20.1" customHeight="1" spans="1:16">
      <c r="A4" s="11"/>
      <c r="B4" s="15"/>
      <c r="C4" s="13"/>
      <c r="D4" s="13"/>
      <c r="E4" s="16">
        <v>1</v>
      </c>
      <c r="F4" s="16">
        <v>2</v>
      </c>
      <c r="G4" s="16">
        <v>3</v>
      </c>
      <c r="H4" s="16">
        <v>4</v>
      </c>
      <c r="I4" s="16">
        <v>5</v>
      </c>
      <c r="J4" s="16">
        <v>6</v>
      </c>
      <c r="K4" s="16">
        <v>7</v>
      </c>
      <c r="L4" s="16">
        <v>8</v>
      </c>
      <c r="M4" s="16">
        <v>9</v>
      </c>
      <c r="N4" s="16">
        <v>10</v>
      </c>
      <c r="O4" s="16">
        <v>11</v>
      </c>
      <c r="P4" s="16">
        <v>12</v>
      </c>
    </row>
    <row r="5" ht="20.1" customHeight="1" spans="1:16">
      <c r="A5" s="17" t="s">
        <v>172</v>
      </c>
      <c r="B5" s="11"/>
      <c r="C5" s="18"/>
      <c r="D5" s="18"/>
      <c r="E5" s="19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ht="20.1" customHeight="1" spans="1:16">
      <c r="A6" s="17" t="s">
        <v>173</v>
      </c>
      <c r="B6" s="11">
        <v>1</v>
      </c>
      <c r="C6" s="18">
        <f>LOOKUP($H$2,$E$4:$P$4,E6:P6)</f>
        <v>301549639.02</v>
      </c>
      <c r="D6" s="18">
        <f t="shared" ref="D6:D60" si="0">SUM(E6:P6)</f>
        <v>663169775.9</v>
      </c>
      <c r="E6" s="21">
        <v>213568962.68</v>
      </c>
      <c r="F6" s="22">
        <v>148051174.2</v>
      </c>
      <c r="G6" s="23">
        <v>301549639.02</v>
      </c>
      <c r="H6" s="24"/>
      <c r="I6" s="21"/>
      <c r="J6" s="21"/>
      <c r="K6" s="24"/>
      <c r="L6" s="21"/>
      <c r="M6" s="24"/>
      <c r="N6" s="24"/>
      <c r="O6" s="24"/>
      <c r="P6" s="21"/>
    </row>
    <row r="7" ht="20.1" customHeight="1" spans="1:16">
      <c r="A7" s="17" t="s">
        <v>174</v>
      </c>
      <c r="B7" s="11">
        <v>5</v>
      </c>
      <c r="C7" s="18">
        <f t="shared" ref="C7:C70" si="1">LOOKUP($H$2,$E$4:$P$4,E7:P7)</f>
        <v>0</v>
      </c>
      <c r="D7" s="18">
        <f>SUM(E7:P7)</f>
        <v>32042490.75</v>
      </c>
      <c r="E7" s="24">
        <v>5402461.31</v>
      </c>
      <c r="F7" s="22">
        <v>26640029.44</v>
      </c>
      <c r="G7" s="23"/>
      <c r="H7" s="24"/>
      <c r="I7" s="24"/>
      <c r="J7" s="24"/>
      <c r="K7" s="24"/>
      <c r="L7" s="24"/>
      <c r="M7" s="24"/>
      <c r="N7" s="24"/>
      <c r="O7" s="24"/>
      <c r="P7" s="24"/>
    </row>
    <row r="8" ht="20.1" customHeight="1" spans="1:16">
      <c r="A8" s="17" t="s">
        <v>175</v>
      </c>
      <c r="B8" s="11">
        <v>6</v>
      </c>
      <c r="C8" s="18">
        <f>LOOKUP($H$2,$E$4:$P$4,E8:P8)</f>
        <v>26704485.82</v>
      </c>
      <c r="D8" s="18">
        <f>SUM(E8:P8)</f>
        <v>133301032.88</v>
      </c>
      <c r="E8" s="24">
        <v>21233604.99</v>
      </c>
      <c r="F8" s="22">
        <v>85362942.07</v>
      </c>
      <c r="G8" s="23">
        <v>26704485.82</v>
      </c>
      <c r="H8" s="24"/>
      <c r="I8" s="24"/>
      <c r="J8" s="24"/>
      <c r="K8" s="24"/>
      <c r="L8" s="24"/>
      <c r="M8" s="24"/>
      <c r="N8" s="24"/>
      <c r="O8" s="24"/>
      <c r="P8" s="24"/>
    </row>
    <row r="9" ht="20.1" customHeight="1" spans="1:16">
      <c r="A9" s="17" t="s">
        <v>176</v>
      </c>
      <c r="B9" s="11">
        <v>9</v>
      </c>
      <c r="C9" s="18">
        <f>LOOKUP($H$2,$E$4:$P$4,E9:P9)</f>
        <v>11200</v>
      </c>
      <c r="D9" s="18">
        <f>SUM(E9:P9)</f>
        <v>154018.48</v>
      </c>
      <c r="E9" s="24">
        <v>127533.6</v>
      </c>
      <c r="F9" s="22">
        <v>15284.88</v>
      </c>
      <c r="G9" s="23">
        <v>11200</v>
      </c>
      <c r="H9" s="24"/>
      <c r="I9" s="24"/>
      <c r="J9" s="24"/>
      <c r="K9" s="24"/>
      <c r="L9" s="24"/>
      <c r="M9" s="24"/>
      <c r="N9" s="24"/>
      <c r="O9" s="24"/>
      <c r="P9" s="24"/>
    </row>
    <row r="10" ht="20.1" customHeight="1" spans="1:16">
      <c r="A10" s="17" t="s">
        <v>177</v>
      </c>
      <c r="B10" s="11">
        <v>10</v>
      </c>
      <c r="C10" s="18">
        <f>LOOKUP($H$2,$E$4:$P$4,E10:P10)</f>
        <v>9975</v>
      </c>
      <c r="D10" s="18">
        <f>SUM(E10:P10)</f>
        <v>2204975</v>
      </c>
      <c r="E10" s="24">
        <v>2005000</v>
      </c>
      <c r="F10" s="22">
        <v>190000</v>
      </c>
      <c r="G10" s="23">
        <v>9975</v>
      </c>
      <c r="H10" s="24"/>
      <c r="I10" s="24"/>
      <c r="J10" s="24"/>
      <c r="K10" s="24"/>
      <c r="L10" s="24"/>
      <c r="M10" s="24"/>
      <c r="N10" s="24"/>
      <c r="O10" s="24"/>
      <c r="P10" s="24"/>
    </row>
    <row r="11" ht="20.1" customHeight="1" spans="1:16">
      <c r="A11" s="17" t="s">
        <v>178</v>
      </c>
      <c r="B11" s="11">
        <v>11</v>
      </c>
      <c r="C11" s="18">
        <f>LOOKUP($H$2,$E$4:$P$4,E11:P11)</f>
        <v>820000</v>
      </c>
      <c r="D11" s="18">
        <f>SUM(E11:P11)</f>
        <v>13495020.9</v>
      </c>
      <c r="E11" s="24">
        <v>12281020.9</v>
      </c>
      <c r="F11" s="22">
        <v>394000</v>
      </c>
      <c r="G11" s="23">
        <v>820000</v>
      </c>
      <c r="H11" s="24"/>
      <c r="I11" s="24"/>
      <c r="J11" s="24"/>
      <c r="K11" s="24"/>
      <c r="L11" s="24"/>
      <c r="M11" s="24"/>
      <c r="N11" s="24"/>
      <c r="O11" s="24"/>
      <c r="P11" s="24"/>
    </row>
    <row r="12" ht="20.1" customHeight="1" spans="1:16">
      <c r="A12" s="17" t="s">
        <v>179</v>
      </c>
      <c r="B12" s="11">
        <v>12</v>
      </c>
      <c r="C12" s="18">
        <f>LOOKUP($H$2,$E$4:$P$4,E12:P12)</f>
        <v>18305038.68</v>
      </c>
      <c r="D12" s="18">
        <f>SUM(E12:P12)</f>
        <v>103620077.33</v>
      </c>
      <c r="E12" s="24">
        <v>3342240.3</v>
      </c>
      <c r="F12" s="22">
        <v>81972798.35</v>
      </c>
      <c r="G12" s="23">
        <v>18305038.68</v>
      </c>
      <c r="H12" s="24"/>
      <c r="I12" s="24"/>
      <c r="J12" s="24"/>
      <c r="K12" s="24"/>
      <c r="L12" s="24"/>
      <c r="M12" s="24"/>
      <c r="N12" s="24"/>
      <c r="O12" s="24"/>
      <c r="P12" s="24"/>
    </row>
    <row r="13" ht="20.1" customHeight="1" spans="1:16">
      <c r="A13" s="17" t="s">
        <v>180</v>
      </c>
      <c r="B13" s="11">
        <v>13</v>
      </c>
      <c r="C13" s="18">
        <f>LOOKUP($H$2,$E$4:$P$4,E13:P13)</f>
        <v>2663051.61</v>
      </c>
      <c r="D13" s="18">
        <f>SUM(E13:P13)</f>
        <v>4855871.72</v>
      </c>
      <c r="E13" s="24">
        <v>1071915.01</v>
      </c>
      <c r="F13" s="22">
        <v>1120905.1</v>
      </c>
      <c r="G13" s="23">
        <v>2663051.61</v>
      </c>
      <c r="H13" s="24"/>
      <c r="I13" s="24"/>
      <c r="J13" s="24"/>
      <c r="K13" s="24"/>
      <c r="L13" s="24"/>
      <c r="M13" s="24"/>
      <c r="N13" s="24"/>
      <c r="O13" s="24"/>
      <c r="P13" s="24"/>
    </row>
    <row r="14" ht="20.1" customHeight="1" spans="1:16">
      <c r="A14" s="17" t="s">
        <v>181</v>
      </c>
      <c r="B14" s="11">
        <v>14</v>
      </c>
      <c r="C14" s="18">
        <f>LOOKUP($H$2,$E$4:$P$4,E14:P14)</f>
        <v>1287140.44</v>
      </c>
      <c r="D14" s="18">
        <f>SUM(E14:P14)</f>
        <v>4185565.27</v>
      </c>
      <c r="E14" s="24">
        <v>1260120.78</v>
      </c>
      <c r="F14" s="22">
        <v>1638304.05</v>
      </c>
      <c r="G14" s="23">
        <v>1287140.44</v>
      </c>
      <c r="H14" s="24"/>
      <c r="I14" s="24"/>
      <c r="J14" s="24"/>
      <c r="K14" s="24"/>
      <c r="L14" s="24"/>
      <c r="M14" s="24"/>
      <c r="N14" s="24"/>
      <c r="O14" s="24"/>
      <c r="P14" s="24"/>
    </row>
    <row r="15" ht="20.1" customHeight="1" spans="1:16">
      <c r="A15" s="17" t="s">
        <v>182</v>
      </c>
      <c r="B15" s="11"/>
      <c r="C15" s="18">
        <f>LOOKUP($H$2,$E$4:$P$4,E15:P15)</f>
        <v>3608080.09</v>
      </c>
      <c r="D15" s="18">
        <f>SUM(E15:P15)</f>
        <v>4785504.18</v>
      </c>
      <c r="E15" s="24">
        <v>1145774.4</v>
      </c>
      <c r="F15" s="22">
        <v>31649.69</v>
      </c>
      <c r="G15" s="23">
        <v>3608080.09</v>
      </c>
      <c r="H15" s="24"/>
      <c r="I15" s="24"/>
      <c r="J15" s="24"/>
      <c r="K15" s="24"/>
      <c r="L15" s="24"/>
      <c r="M15" s="24"/>
      <c r="N15" s="24"/>
      <c r="O15" s="24"/>
      <c r="P15" s="24"/>
    </row>
    <row r="16" ht="20.1" customHeight="1" spans="1:16">
      <c r="A16" s="17" t="s">
        <v>183</v>
      </c>
      <c r="B16" s="11">
        <v>15</v>
      </c>
      <c r="C16" s="18">
        <f>LOOKUP($H$2,$E$4:$P$4,E16:P16)</f>
        <v>328254124.84</v>
      </c>
      <c r="D16" s="18">
        <f>SUM(E16:P16)</f>
        <v>828513299.53</v>
      </c>
      <c r="E16" s="19">
        <f>E6+E7+E8</f>
        <v>240205028.98</v>
      </c>
      <c r="F16" s="19">
        <f t="shared" ref="F16:P16" si="2">F6+F7+F8</f>
        <v>260054145.71</v>
      </c>
      <c r="G16" s="19">
        <f>G6+G7+G8</f>
        <v>328254124.84</v>
      </c>
      <c r="H16" s="19">
        <f>H6+H7+H8</f>
        <v>0</v>
      </c>
      <c r="I16" s="19">
        <f>I6+I7+I8</f>
        <v>0</v>
      </c>
      <c r="J16" s="19">
        <f>J6+J7+J8</f>
        <v>0</v>
      </c>
      <c r="K16" s="19">
        <f>K6+K7+K8</f>
        <v>0</v>
      </c>
      <c r="L16" s="19">
        <f>L6+L7+L8</f>
        <v>0</v>
      </c>
      <c r="M16" s="19">
        <f>M6+M7+M8</f>
        <v>0</v>
      </c>
      <c r="N16" s="19">
        <f>N6+N7+N8</f>
        <v>0</v>
      </c>
      <c r="O16" s="19">
        <f>O6+O7+O8</f>
        <v>0</v>
      </c>
      <c r="P16" s="19">
        <f>P6+P7+P8</f>
        <v>0</v>
      </c>
    </row>
    <row r="17" ht="20.1" customHeight="1" spans="1:16">
      <c r="A17" s="17" t="s">
        <v>184</v>
      </c>
      <c r="B17" s="11">
        <v>16</v>
      </c>
      <c r="C17" s="18">
        <f>LOOKUP($H$2,$E$4:$P$4,E17:P17)</f>
        <v>166082993.39</v>
      </c>
      <c r="D17" s="18">
        <f>SUM(E17:P17)</f>
        <v>994398013.62</v>
      </c>
      <c r="E17" s="21">
        <v>403617147.26</v>
      </c>
      <c r="F17" s="22">
        <v>424697872.97</v>
      </c>
      <c r="G17" s="23">
        <v>166082993.39</v>
      </c>
      <c r="H17" s="24"/>
      <c r="I17" s="21"/>
      <c r="J17" s="21"/>
      <c r="K17" s="24"/>
      <c r="L17" s="21"/>
      <c r="M17" s="24"/>
      <c r="N17" s="24"/>
      <c r="O17" s="24"/>
      <c r="P17" s="21"/>
    </row>
    <row r="18" ht="20.1" customHeight="1" spans="1:16">
      <c r="A18" s="17" t="s">
        <v>185</v>
      </c>
      <c r="B18" s="11">
        <v>20</v>
      </c>
      <c r="C18" s="18">
        <f>LOOKUP($H$2,$E$4:$P$4,E18:P18)</f>
        <v>14900673.07</v>
      </c>
      <c r="D18" s="18">
        <f>SUM(E18:P18)</f>
        <v>63263168.41</v>
      </c>
      <c r="E18" s="24">
        <v>16846396.42</v>
      </c>
      <c r="F18" s="22">
        <v>31516098.92</v>
      </c>
      <c r="G18" s="23">
        <v>14900673.07</v>
      </c>
      <c r="H18" s="24"/>
      <c r="I18" s="24"/>
      <c r="J18" s="24"/>
      <c r="K18" s="24"/>
      <c r="L18" s="24"/>
      <c r="M18" s="24"/>
      <c r="N18" s="24"/>
      <c r="O18" s="24"/>
      <c r="P18" s="24"/>
    </row>
    <row r="19" ht="20.1" customHeight="1" spans="1:16">
      <c r="A19" s="17" t="s">
        <v>186</v>
      </c>
      <c r="B19" s="11">
        <v>21</v>
      </c>
      <c r="C19" s="18">
        <f>LOOKUP($H$2,$E$4:$P$4,E19:P19)</f>
        <v>2084656.24</v>
      </c>
      <c r="D19" s="18">
        <f>SUM(E19:P19)</f>
        <v>20096061.06</v>
      </c>
      <c r="E19" s="24">
        <v>17523781.32</v>
      </c>
      <c r="F19" s="22">
        <v>487623.5</v>
      </c>
      <c r="G19" s="23">
        <v>2084656.24</v>
      </c>
      <c r="H19" s="24"/>
      <c r="I19" s="24"/>
      <c r="J19" s="24"/>
      <c r="K19" s="24"/>
      <c r="L19" s="24"/>
      <c r="M19" s="24"/>
      <c r="N19" s="24"/>
      <c r="O19" s="24"/>
      <c r="P19" s="24"/>
    </row>
    <row r="20" ht="20.1" customHeight="1" spans="1:16">
      <c r="A20" s="17" t="s">
        <v>187</v>
      </c>
      <c r="B20" s="11">
        <v>22</v>
      </c>
      <c r="C20" s="18">
        <f>LOOKUP($H$2,$E$4:$P$4,E20:P20)</f>
        <v>42833781.34</v>
      </c>
      <c r="D20" s="18">
        <f>SUM(E20:P20)</f>
        <v>84643761.41</v>
      </c>
      <c r="E20" s="24">
        <v>13726278.35</v>
      </c>
      <c r="F20" s="22">
        <v>28083701.72</v>
      </c>
      <c r="G20" s="23">
        <v>42833781.34</v>
      </c>
      <c r="H20" s="24"/>
      <c r="I20" s="24"/>
      <c r="J20" s="24"/>
      <c r="K20" s="24"/>
      <c r="L20" s="24"/>
      <c r="M20" s="24"/>
      <c r="N20" s="24"/>
      <c r="O20" s="24"/>
      <c r="P20" s="24"/>
    </row>
    <row r="21" ht="20.1" customHeight="1" spans="1:16">
      <c r="A21" s="17" t="s">
        <v>188</v>
      </c>
      <c r="B21" s="11">
        <v>25</v>
      </c>
      <c r="C21" s="18">
        <f>LOOKUP($H$2,$E$4:$P$4,E21:P21)</f>
        <v>12245155</v>
      </c>
      <c r="D21" s="18">
        <f>SUM(E21:P21)</f>
        <v>21513748.8</v>
      </c>
      <c r="E21" s="24">
        <v>3648508.8</v>
      </c>
      <c r="F21" s="22">
        <v>5620085</v>
      </c>
      <c r="G21" s="23">
        <v>12245155</v>
      </c>
      <c r="H21" s="24"/>
      <c r="I21" s="24"/>
      <c r="J21" s="24"/>
      <c r="K21" s="24"/>
      <c r="L21" s="24"/>
      <c r="M21" s="24"/>
      <c r="N21" s="24"/>
      <c r="O21" s="24"/>
      <c r="P21" s="24"/>
    </row>
    <row r="22" ht="20.1" customHeight="1" spans="1:16">
      <c r="A22" s="17" t="s">
        <v>189</v>
      </c>
      <c r="B22" s="11">
        <v>26</v>
      </c>
      <c r="C22" s="18">
        <f>LOOKUP($H$2,$E$4:$P$4,E22:P22)</f>
        <v>809800</v>
      </c>
      <c r="D22" s="18">
        <f>SUM(E22:P22)</f>
        <v>6687800</v>
      </c>
      <c r="E22" s="24">
        <v>2056000</v>
      </c>
      <c r="F22" s="22">
        <v>3822000</v>
      </c>
      <c r="G22" s="23">
        <v>809800</v>
      </c>
      <c r="H22" s="24"/>
      <c r="I22" s="24"/>
      <c r="J22" s="24"/>
      <c r="K22" s="24"/>
      <c r="L22" s="24"/>
      <c r="M22" s="24"/>
      <c r="N22" s="24"/>
      <c r="O22" s="24"/>
      <c r="P22" s="24"/>
    </row>
    <row r="23" ht="20.1" customHeight="1" spans="1:16">
      <c r="A23" s="17" t="s">
        <v>190</v>
      </c>
      <c r="B23" s="11">
        <v>27</v>
      </c>
      <c r="C23" s="18">
        <f>LOOKUP($H$2,$E$4:$P$4,E23:P23)</f>
        <v>0</v>
      </c>
      <c r="D23" s="18">
        <f>SUM(E23:P23)</f>
        <v>0</v>
      </c>
      <c r="E23" s="24"/>
      <c r="F23" s="22"/>
      <c r="G23" s="23"/>
      <c r="H23" s="24"/>
      <c r="I23" s="24"/>
      <c r="J23" s="24"/>
      <c r="K23" s="24"/>
      <c r="L23" s="24"/>
      <c r="M23" s="24"/>
      <c r="N23" s="24"/>
      <c r="O23" s="24"/>
      <c r="P23" s="24"/>
    </row>
    <row r="24" ht="20.1" customHeight="1" spans="1:16">
      <c r="A24" s="17" t="s">
        <v>191</v>
      </c>
      <c r="B24" s="11">
        <v>28</v>
      </c>
      <c r="C24" s="18">
        <f>LOOKUP($H$2,$E$4:$P$4,E24:P24)</f>
        <v>0</v>
      </c>
      <c r="D24" s="18">
        <f>SUM(E24:P24)</f>
        <v>89512</v>
      </c>
      <c r="E24" s="24">
        <v>89512</v>
      </c>
      <c r="F24" s="22"/>
      <c r="G24" s="23"/>
      <c r="H24" s="24"/>
      <c r="I24" s="24"/>
      <c r="J24" s="24"/>
      <c r="K24" s="24"/>
      <c r="L24" s="24"/>
      <c r="M24" s="24"/>
      <c r="N24" s="24"/>
      <c r="O24" s="24"/>
      <c r="P24" s="24"/>
    </row>
    <row r="25" ht="20.1" customHeight="1" spans="1:16">
      <c r="A25" s="17" t="s">
        <v>192</v>
      </c>
      <c r="B25" s="11">
        <v>29</v>
      </c>
      <c r="C25" s="18">
        <f>LOOKUP($H$2,$E$4:$P$4,E25:P25)</f>
        <v>13325111.39</v>
      </c>
      <c r="D25" s="18">
        <f>SUM(E25:P25)</f>
        <v>37748154.63</v>
      </c>
      <c r="E25" s="24">
        <v>7121900.67</v>
      </c>
      <c r="F25" s="22">
        <v>17301142.57</v>
      </c>
      <c r="G25" s="23">
        <v>13325111.39</v>
      </c>
      <c r="H25" s="24"/>
      <c r="I25" s="24"/>
      <c r="J25" s="24"/>
      <c r="K25" s="24"/>
      <c r="L25" s="24"/>
      <c r="M25" s="24"/>
      <c r="N25" s="24"/>
      <c r="O25" s="24"/>
      <c r="P25" s="24"/>
    </row>
    <row r="26" ht="20.1" customHeight="1" spans="1:16">
      <c r="A26" s="17" t="s">
        <v>193</v>
      </c>
      <c r="B26" s="11">
        <v>30</v>
      </c>
      <c r="C26" s="18">
        <f>LOOKUP($H$2,$E$4:$P$4,E26:P26)</f>
        <v>6503375.43</v>
      </c>
      <c r="D26" s="18">
        <f>SUM(E26:P26)</f>
        <v>8535173.2</v>
      </c>
      <c r="E26" s="24">
        <v>768917.62</v>
      </c>
      <c r="F26" s="22">
        <v>1262880.15</v>
      </c>
      <c r="G26" s="23">
        <v>6503375.43</v>
      </c>
      <c r="H26" s="24"/>
      <c r="I26" s="24"/>
      <c r="J26" s="24"/>
      <c r="K26" s="24"/>
      <c r="L26" s="24"/>
      <c r="M26" s="24"/>
      <c r="N26" s="24"/>
      <c r="O26" s="24"/>
      <c r="P26" s="24"/>
    </row>
    <row r="27" ht="20.1" customHeight="1" spans="1:16">
      <c r="A27" s="17" t="s">
        <v>194</v>
      </c>
      <c r="B27" s="11"/>
      <c r="C27" s="18">
        <f>LOOKUP($H$2,$E$4:$P$4,E27:P27)</f>
        <v>9950339.52</v>
      </c>
      <c r="D27" s="18">
        <f>SUM(E27:P27)</f>
        <v>10069372.78</v>
      </c>
      <c r="E27" s="24">
        <v>41439.26</v>
      </c>
      <c r="F27" s="22">
        <v>77594</v>
      </c>
      <c r="G27" s="23">
        <v>9950339.52</v>
      </c>
      <c r="H27" s="24"/>
      <c r="I27" s="24"/>
      <c r="J27" s="24"/>
      <c r="K27" s="24"/>
      <c r="L27" s="24"/>
      <c r="M27" s="24"/>
      <c r="N27" s="24"/>
      <c r="O27" s="24"/>
      <c r="P27" s="24"/>
    </row>
    <row r="28" ht="20.1" customHeight="1" spans="1:16">
      <c r="A28" s="17" t="s">
        <v>195</v>
      </c>
      <c r="B28" s="11">
        <v>31</v>
      </c>
      <c r="C28" s="18">
        <f>LOOKUP($H$2,$E$4:$P$4,E28:P28)</f>
        <v>225902104.04</v>
      </c>
      <c r="D28" s="18">
        <f>SUM(E28:P28)</f>
        <v>1162401004.5</v>
      </c>
      <c r="E28" s="19">
        <f>E17+E18+E19+E20</f>
        <v>451713603.35</v>
      </c>
      <c r="F28" s="19">
        <f t="shared" ref="F28:P28" si="3">F17+F18+F19+F20</f>
        <v>484785297.11</v>
      </c>
      <c r="G28" s="19">
        <f>G17+G18+G19+G20</f>
        <v>225902104.04</v>
      </c>
      <c r="H28" s="19">
        <f>H17+H18+H19+H20</f>
        <v>0</v>
      </c>
      <c r="I28" s="19">
        <f>I17+I18+I19+I20</f>
        <v>0</v>
      </c>
      <c r="J28" s="19">
        <f>J17+J18+J19+J20</f>
        <v>0</v>
      </c>
      <c r="K28" s="19">
        <f>K17+K18+K19+K20</f>
        <v>0</v>
      </c>
      <c r="L28" s="19">
        <f>L17+L18+L19+L20</f>
        <v>0</v>
      </c>
      <c r="M28" s="19">
        <f>M17+M18+M19+M20</f>
        <v>0</v>
      </c>
      <c r="N28" s="19">
        <f>N17+N18+N19+N20</f>
        <v>0</v>
      </c>
      <c r="O28" s="19">
        <f>O17+O18+O19+O20</f>
        <v>0</v>
      </c>
      <c r="P28" s="19">
        <f>P17+P18+P19+P20</f>
        <v>0</v>
      </c>
    </row>
    <row r="29" ht="20.1" customHeight="1" spans="1:16">
      <c r="A29" s="17" t="s">
        <v>196</v>
      </c>
      <c r="B29" s="11">
        <v>32</v>
      </c>
      <c r="C29" s="18">
        <f>LOOKUP($H$2,$E$4:$P$4,E29:P29)</f>
        <v>102352020.8</v>
      </c>
      <c r="D29" s="18">
        <f>SUM(E29:P29)</f>
        <v>-333887704.97</v>
      </c>
      <c r="E29" s="19">
        <f t="shared" ref="E29:P29" si="4">E16-E28</f>
        <v>-211508574.37</v>
      </c>
      <c r="F29" s="19">
        <f>F16-F28</f>
        <v>-224731151.4</v>
      </c>
      <c r="G29" s="19">
        <f>G16-G28</f>
        <v>102352020.8</v>
      </c>
      <c r="H29" s="19">
        <f>H16-H28</f>
        <v>0</v>
      </c>
      <c r="I29" s="19">
        <f>I16-I28</f>
        <v>0</v>
      </c>
      <c r="J29" s="19">
        <f>J16-J28</f>
        <v>0</v>
      </c>
      <c r="K29" s="19">
        <f>K16-K28</f>
        <v>0</v>
      </c>
      <c r="L29" s="19">
        <f>L16-L28</f>
        <v>0</v>
      </c>
      <c r="M29" s="19">
        <f>M16-M28</f>
        <v>0</v>
      </c>
      <c r="N29" s="19">
        <f>N16-N28</f>
        <v>0</v>
      </c>
      <c r="O29" s="19">
        <f>O16-O28</f>
        <v>0</v>
      </c>
      <c r="P29" s="19">
        <f>P16-P28</f>
        <v>0</v>
      </c>
    </row>
    <row r="30" ht="20.1" customHeight="1" spans="1:16">
      <c r="A30" s="17" t="s">
        <v>197</v>
      </c>
      <c r="B30" s="11"/>
      <c r="C30" s="18">
        <f>LOOKUP($H$2,$E$4:$P$4,E30:P30)</f>
        <v>0</v>
      </c>
      <c r="D30" s="18">
        <f>SUM(E30:P30)</f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ht="20.1" customHeight="1" spans="1:16">
      <c r="A31" s="17" t="s">
        <v>198</v>
      </c>
      <c r="B31" s="11">
        <v>33</v>
      </c>
      <c r="C31" s="18">
        <f>LOOKUP($H$2,$E$4:$P$4,E31:P31)</f>
        <v>0</v>
      </c>
      <c r="D31" s="18">
        <f>SUM(E31:P31)</f>
        <v>0</v>
      </c>
      <c r="E31" s="21"/>
      <c r="F31" s="21"/>
      <c r="G31" s="21"/>
      <c r="H31" s="24"/>
      <c r="I31" s="21"/>
      <c r="J31" s="21"/>
      <c r="K31" s="21"/>
      <c r="L31" s="21"/>
      <c r="M31" s="21"/>
      <c r="N31" s="24"/>
      <c r="O31" s="21"/>
      <c r="P31" s="21"/>
    </row>
    <row r="32" ht="20.1" customHeight="1" spans="1:16">
      <c r="A32" s="17" t="s">
        <v>199</v>
      </c>
      <c r="B32" s="11">
        <v>34</v>
      </c>
      <c r="C32" s="18">
        <f>LOOKUP($H$2,$E$4:$P$4,E32:P32)</f>
        <v>0</v>
      </c>
      <c r="D32" s="18">
        <f>SUM(E32:P32)</f>
        <v>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ht="20.1" customHeight="1" spans="1:16">
      <c r="A33" s="17" t="s">
        <v>200</v>
      </c>
      <c r="B33" s="11">
        <v>35</v>
      </c>
      <c r="C33" s="18">
        <f>LOOKUP($H$2,$E$4:$P$4,E33:P33)</f>
        <v>0</v>
      </c>
      <c r="D33" s="18">
        <f>SUM(E33:P33)</f>
        <v>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ht="20.1" customHeight="1" spans="1:16">
      <c r="A34" s="17" t="s">
        <v>201</v>
      </c>
      <c r="B34" s="11">
        <v>36</v>
      </c>
      <c r="C34" s="18">
        <f>LOOKUP($H$2,$E$4:$P$4,E34:P34)</f>
        <v>0</v>
      </c>
      <c r="D34" s="18">
        <f>SUM(E34:P34)</f>
        <v>0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ht="20.1" customHeight="1" spans="1:16">
      <c r="A35" s="17" t="s">
        <v>202</v>
      </c>
      <c r="B35" s="11">
        <v>37</v>
      </c>
      <c r="C35" s="18">
        <f>LOOKUP($H$2,$E$4:$P$4,E35:P35)</f>
        <v>0</v>
      </c>
      <c r="D35" s="18">
        <f>SUM(E35:P35)</f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ht="20.1" customHeight="1" spans="1:16">
      <c r="A36" s="17" t="s">
        <v>203</v>
      </c>
      <c r="B36" s="11">
        <v>38</v>
      </c>
      <c r="C36" s="18">
        <f>LOOKUP($H$2,$E$4:$P$4,E36:P36)</f>
        <v>0</v>
      </c>
      <c r="D36" s="18">
        <f>SUM(E36:P36)</f>
        <v>1790000</v>
      </c>
      <c r="E36" s="24">
        <v>1790000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ht="20.1" customHeight="1" spans="1:16">
      <c r="A37" s="17" t="s">
        <v>204</v>
      </c>
      <c r="B37" s="11">
        <v>39</v>
      </c>
      <c r="C37" s="18">
        <f>LOOKUP($H$2,$E$4:$P$4,E37:P37)</f>
        <v>0</v>
      </c>
      <c r="D37" s="18">
        <f>SUM(E37:P37)</f>
        <v>1790000</v>
      </c>
      <c r="E37" s="24">
        <v>1790000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ht="20.1" customHeight="1" spans="1:16">
      <c r="A38" s="17" t="s">
        <v>205</v>
      </c>
      <c r="B38" s="11">
        <v>40</v>
      </c>
      <c r="C38" s="18">
        <f>LOOKUP($H$2,$E$4:$P$4,E38:P38)</f>
        <v>0</v>
      </c>
      <c r="D38" s="18">
        <f>SUM(E38:P38)</f>
        <v>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ht="20.1" customHeight="1" spans="1:16">
      <c r="A39" s="17" t="s">
        <v>206</v>
      </c>
      <c r="B39" s="11">
        <v>41</v>
      </c>
      <c r="C39" s="18">
        <f>LOOKUP($H$2,$E$4:$P$4,E39:P39)</f>
        <v>0</v>
      </c>
      <c r="D39" s="18">
        <f>SUM(E39:P39)</f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ht="20.1" customHeight="1" spans="1:16">
      <c r="A40" s="17" t="s">
        <v>183</v>
      </c>
      <c r="B40" s="11">
        <v>42</v>
      </c>
      <c r="C40" s="18">
        <f>LOOKUP($H$2,$E$4:$P$4,E40:P40)</f>
        <v>0</v>
      </c>
      <c r="D40" s="19">
        <f t="shared" ref="D40:P40" si="5">D31+D32+D35+D36+D39</f>
        <v>1790000</v>
      </c>
      <c r="E40" s="19">
        <f>E31+E32+E35+E36+E39</f>
        <v>1790000</v>
      </c>
      <c r="F40" s="19">
        <f>F31+F32+F35+F36+F39</f>
        <v>0</v>
      </c>
      <c r="G40" s="19">
        <f>G31+G32+G35+G36+G39</f>
        <v>0</v>
      </c>
      <c r="H40" s="19">
        <f>H31+H32+H35+H36+H39</f>
        <v>0</v>
      </c>
      <c r="I40" s="19">
        <f>I31+I32+I35+I36+I39</f>
        <v>0</v>
      </c>
      <c r="J40" s="19">
        <f>J31+J32+J35+J36+J39</f>
        <v>0</v>
      </c>
      <c r="K40" s="19">
        <f>K31+K32+K35+K36+K39</f>
        <v>0</v>
      </c>
      <c r="L40" s="19">
        <f>L31+L32+L35+L36+L39</f>
        <v>0</v>
      </c>
      <c r="M40" s="19">
        <f>M31+M32+M35+M36+M39</f>
        <v>0</v>
      </c>
      <c r="N40" s="19">
        <f>N31+N32+N35+N36+N39</f>
        <v>0</v>
      </c>
      <c r="O40" s="19">
        <f>O31+O32+O35+O36+O39</f>
        <v>0</v>
      </c>
      <c r="P40" s="19">
        <f>P31+P32+P35+P36+P39</f>
        <v>0</v>
      </c>
    </row>
    <row r="41" ht="20.1" customHeight="1" spans="1:16">
      <c r="A41" s="17" t="s">
        <v>207</v>
      </c>
      <c r="B41" s="11">
        <v>43</v>
      </c>
      <c r="C41" s="18">
        <f>LOOKUP($H$2,$E$4:$P$4,E41:P41)</f>
        <v>39464357.34</v>
      </c>
      <c r="D41" s="18">
        <f t="shared" ref="D41:D48" si="6">SUM(E41:P41)</f>
        <v>61891828.49</v>
      </c>
      <c r="E41" s="24">
        <v>12703773.11</v>
      </c>
      <c r="F41" s="24">
        <v>9723698.04</v>
      </c>
      <c r="G41" s="23">
        <v>39464357.34</v>
      </c>
      <c r="H41" s="24"/>
      <c r="I41" s="24"/>
      <c r="J41" s="24"/>
      <c r="K41" s="24"/>
      <c r="L41" s="24"/>
      <c r="M41" s="24"/>
      <c r="N41" s="24"/>
      <c r="O41" s="24"/>
      <c r="P41" s="24"/>
    </row>
    <row r="42" ht="20.1" customHeight="1" spans="1:16">
      <c r="A42" s="17" t="s">
        <v>208</v>
      </c>
      <c r="B42" s="11">
        <v>44</v>
      </c>
      <c r="C42" s="18">
        <f>LOOKUP($H$2,$E$4:$P$4,E42:P42)</f>
        <v>0</v>
      </c>
      <c r="D42" s="18">
        <f>SUM(E42:P42)</f>
        <v>0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ht="20.1" customHeight="1" spans="1:16">
      <c r="A43" s="17" t="s">
        <v>209</v>
      </c>
      <c r="B43" s="11">
        <v>45</v>
      </c>
      <c r="C43" s="18">
        <f>LOOKUP($H$2,$E$4:$P$4,E43:P43)</f>
        <v>0</v>
      </c>
      <c r="D43" s="18">
        <f>SUM(E43:P43)</f>
        <v>0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ht="20.1" customHeight="1" spans="1:16">
      <c r="A44" s="17" t="s">
        <v>210</v>
      </c>
      <c r="B44" s="11">
        <v>46</v>
      </c>
      <c r="C44" s="18">
        <f>LOOKUP($H$2,$E$4:$P$4,E44:P44)</f>
        <v>0</v>
      </c>
      <c r="D44" s="18">
        <f>SUM(E44:P44)</f>
        <v>0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ht="20.1" customHeight="1" spans="1:16">
      <c r="A45" s="17" t="s">
        <v>211</v>
      </c>
      <c r="B45" s="11">
        <v>47</v>
      </c>
      <c r="C45" s="18">
        <f>LOOKUP($H$2,$E$4:$P$4,E45:P45)</f>
        <v>0</v>
      </c>
      <c r="D45" s="18">
        <f>SUM(E45:P45)</f>
        <v>0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ht="20.1" customHeight="1" spans="1:16">
      <c r="A46" s="17" t="s">
        <v>212</v>
      </c>
      <c r="B46" s="11">
        <v>48</v>
      </c>
      <c r="C46" s="18">
        <f>LOOKUP($H$2,$E$4:$P$4,E46:P46)</f>
        <v>0</v>
      </c>
      <c r="D46" s="18">
        <f>SUM(E46:P46)</f>
        <v>0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ht="20.1" customHeight="1" spans="1:16">
      <c r="A47" s="17" t="s">
        <v>213</v>
      </c>
      <c r="B47" s="11">
        <v>49</v>
      </c>
      <c r="C47" s="18">
        <f>LOOKUP($H$2,$E$4:$P$4,E47:P47)</f>
        <v>0</v>
      </c>
      <c r="D47" s="18">
        <f>SUM(E47:P47)</f>
        <v>0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ht="20.1" customHeight="1" spans="1:16">
      <c r="A48" s="17" t="s">
        <v>214</v>
      </c>
      <c r="B48" s="11">
        <v>50</v>
      </c>
      <c r="C48" s="18">
        <f>LOOKUP($H$2,$E$4:$P$4,E48:P48)</f>
        <v>0</v>
      </c>
      <c r="D48" s="18">
        <f>SUM(E48:P48)</f>
        <v>0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ht="20.1" customHeight="1" spans="1:16">
      <c r="A49" s="17" t="s">
        <v>195</v>
      </c>
      <c r="B49" s="11">
        <v>51</v>
      </c>
      <c r="C49" s="18">
        <f>LOOKUP($H$2,$E$4:$P$4,E49:P49)</f>
        <v>39464357.34</v>
      </c>
      <c r="D49" s="19">
        <f t="shared" ref="D49:F49" si="7">D41+D42+D45+D48</f>
        <v>61891828.49</v>
      </c>
      <c r="E49" s="19">
        <f>E41+E42+E45+E48</f>
        <v>12703773.11</v>
      </c>
      <c r="F49" s="19">
        <f>F41+F42+F45+F48</f>
        <v>9723698.04</v>
      </c>
      <c r="G49" s="19">
        <f t="shared" ref="G49:P49" si="8">G41+G42+G45+G48</f>
        <v>39464357.34</v>
      </c>
      <c r="H49" s="19">
        <f>H41+H42+H45+H48</f>
        <v>0</v>
      </c>
      <c r="I49" s="19">
        <f>I41+I42+I45+I48</f>
        <v>0</v>
      </c>
      <c r="J49" s="19">
        <f>J41+J42+J45+J48</f>
        <v>0</v>
      </c>
      <c r="K49" s="19">
        <f>K41+K42+K45+K48</f>
        <v>0</v>
      </c>
      <c r="L49" s="19">
        <f>L41+L42+L45+L48</f>
        <v>0</v>
      </c>
      <c r="M49" s="19">
        <f>M41+M42+M45+M48</f>
        <v>0</v>
      </c>
      <c r="N49" s="19">
        <f>N41+N42+N45+N48</f>
        <v>0</v>
      </c>
      <c r="O49" s="19">
        <f>O41+O42+O45+O48</f>
        <v>0</v>
      </c>
      <c r="P49" s="19">
        <f>P41+P42+P45+P48</f>
        <v>0</v>
      </c>
    </row>
    <row r="50" ht="20.1" customHeight="1" spans="1:16">
      <c r="A50" s="17" t="s">
        <v>215</v>
      </c>
      <c r="B50" s="11">
        <v>52</v>
      </c>
      <c r="C50" s="18">
        <f>LOOKUP($H$2,$E$4:$P$4,E50:P50)</f>
        <v>-39464357.34</v>
      </c>
      <c r="D50" s="19">
        <f t="shared" ref="D50:F50" si="9">D40-D49</f>
        <v>-60101828.49</v>
      </c>
      <c r="E50" s="19">
        <f>E40-E49</f>
        <v>-10913773.11</v>
      </c>
      <c r="F50" s="19">
        <f>F40-F49</f>
        <v>-9723698.04</v>
      </c>
      <c r="G50" s="19">
        <f t="shared" ref="G50:P50" si="10">G40-G49</f>
        <v>-39464357.34</v>
      </c>
      <c r="H50" s="19">
        <f>H40-H49</f>
        <v>0</v>
      </c>
      <c r="I50" s="19">
        <f>I40-I49</f>
        <v>0</v>
      </c>
      <c r="J50" s="19">
        <f>J40-J49</f>
        <v>0</v>
      </c>
      <c r="K50" s="19">
        <f>K40-K49</f>
        <v>0</v>
      </c>
      <c r="L50" s="19">
        <f>L40-L49</f>
        <v>0</v>
      </c>
      <c r="M50" s="19">
        <f>M40-M49</f>
        <v>0</v>
      </c>
      <c r="N50" s="19">
        <f>N40-N49</f>
        <v>0</v>
      </c>
      <c r="O50" s="19">
        <f>O40-O49</f>
        <v>0</v>
      </c>
      <c r="P50" s="19">
        <f>P40-P49</f>
        <v>0</v>
      </c>
    </row>
    <row r="51" ht="20.1" customHeight="1" spans="1:16">
      <c r="A51" s="17" t="s">
        <v>216</v>
      </c>
      <c r="B51" s="11"/>
      <c r="C51" s="18">
        <f>LOOKUP($H$2,$E$4:$P$4,E51:P51)</f>
        <v>0</v>
      </c>
      <c r="D51" s="18">
        <f t="shared" ref="D51:D60" si="11">SUM(E51:P51)</f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ht="20.1" customHeight="1" spans="1:16">
      <c r="A52" s="17" t="s">
        <v>217</v>
      </c>
      <c r="B52" s="11">
        <v>53</v>
      </c>
      <c r="C52" s="18">
        <f>LOOKUP($H$2,$E$4:$P$4,E52:P52)</f>
        <v>0</v>
      </c>
      <c r="D52" s="18">
        <f>SUM(E52:P52)</f>
        <v>0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ht="20.1" customHeight="1" spans="1:16">
      <c r="A53" s="17" t="s">
        <v>218</v>
      </c>
      <c r="B53" s="11">
        <v>54</v>
      </c>
      <c r="C53" s="18">
        <f>LOOKUP($H$2,$E$4:$P$4,E53:P53)</f>
        <v>0</v>
      </c>
      <c r="D53" s="18">
        <f>SUM(E53:P53)</f>
        <v>0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ht="20.1" customHeight="1" spans="1:16">
      <c r="A54" s="17" t="s">
        <v>219</v>
      </c>
      <c r="B54" s="11">
        <v>55</v>
      </c>
      <c r="C54" s="18">
        <f>LOOKUP($H$2,$E$4:$P$4,E54:P54)</f>
        <v>0</v>
      </c>
      <c r="D54" s="18">
        <f>SUM(E54:P54)</f>
        <v>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ht="20.1" customHeight="1" spans="1:16">
      <c r="A55" s="17" t="s">
        <v>220</v>
      </c>
      <c r="B55" s="11">
        <v>56</v>
      </c>
      <c r="C55" s="18">
        <f>LOOKUP($H$2,$E$4:$P$4,E55:P55)</f>
        <v>0</v>
      </c>
      <c r="D55" s="18">
        <f>SUM(E55:P55)</f>
        <v>0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ht="20.1" customHeight="1" spans="1:16">
      <c r="A56" s="17" t="s">
        <v>221</v>
      </c>
      <c r="B56" s="11">
        <v>57</v>
      </c>
      <c r="C56" s="18">
        <f>LOOKUP($H$2,$E$4:$P$4,E56:P56)</f>
        <v>1273000000</v>
      </c>
      <c r="D56" s="18">
        <f>SUM(E56:P56)</f>
        <v>1623000000</v>
      </c>
      <c r="E56" s="24">
        <v>334000000</v>
      </c>
      <c r="F56" s="22">
        <v>16000000</v>
      </c>
      <c r="G56" s="23">
        <v>1273000000</v>
      </c>
      <c r="H56" s="24"/>
      <c r="I56" s="24"/>
      <c r="J56" s="24"/>
      <c r="K56" s="24"/>
      <c r="L56" s="24"/>
      <c r="M56" s="24"/>
      <c r="N56" s="24"/>
      <c r="O56" s="24"/>
      <c r="P56" s="24"/>
    </row>
    <row r="57" ht="20.1" customHeight="1" spans="1:16">
      <c r="A57" s="17" t="s">
        <v>222</v>
      </c>
      <c r="B57" s="11">
        <v>58</v>
      </c>
      <c r="C57" s="18">
        <f>LOOKUP($H$2,$E$4:$P$4,E57:P57)</f>
        <v>1273000000</v>
      </c>
      <c r="D57" s="18">
        <f>SUM(E57:P57)</f>
        <v>1623000000</v>
      </c>
      <c r="E57" s="24">
        <v>334000000</v>
      </c>
      <c r="F57" s="22">
        <v>16000000</v>
      </c>
      <c r="G57" s="23">
        <v>1273000000</v>
      </c>
      <c r="H57" s="24"/>
      <c r="I57" s="24"/>
      <c r="J57" s="24"/>
      <c r="K57" s="24"/>
      <c r="L57" s="24"/>
      <c r="M57" s="24"/>
      <c r="N57" s="24"/>
      <c r="O57" s="24"/>
      <c r="P57" s="24"/>
    </row>
    <row r="58" ht="20.1" customHeight="1" spans="1:16">
      <c r="A58" s="17" t="s">
        <v>223</v>
      </c>
      <c r="B58" s="11">
        <v>59</v>
      </c>
      <c r="C58" s="18">
        <f>LOOKUP($H$2,$E$4:$P$4,E58:P58)</f>
        <v>0</v>
      </c>
      <c r="D58" s="18">
        <f>SUM(E58:P58)</f>
        <v>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ht="20.1" customHeight="1" spans="1:16">
      <c r="A59" s="17" t="s">
        <v>224</v>
      </c>
      <c r="B59" s="11">
        <v>60</v>
      </c>
      <c r="C59" s="18">
        <f>LOOKUP($H$2,$E$4:$P$4,E59:P59)</f>
        <v>0</v>
      </c>
      <c r="D59" s="18">
        <f>SUM(E59:P59)</f>
        <v>0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ht="20.1" customHeight="1" spans="1:16">
      <c r="A60" s="17" t="s">
        <v>225</v>
      </c>
      <c r="B60" s="11">
        <v>61</v>
      </c>
      <c r="C60" s="18">
        <f>LOOKUP($H$2,$E$4:$P$4,E60:P60)</f>
        <v>0</v>
      </c>
      <c r="D60" s="18">
        <f>SUM(E60:P60)</f>
        <v>0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ht="20.1" customHeight="1" spans="1:16">
      <c r="A61" s="17" t="s">
        <v>183</v>
      </c>
      <c r="B61" s="11">
        <v>62</v>
      </c>
      <c r="C61" s="18">
        <f>LOOKUP($H$2,$E$4:$P$4,E61:P61)</f>
        <v>1273000000</v>
      </c>
      <c r="D61" s="25">
        <f t="shared" ref="D61:P61" si="12">D52+D55+D56+D59+D60</f>
        <v>1623000000</v>
      </c>
      <c r="E61" s="25">
        <f>E52+E55+E56+E59+E60</f>
        <v>334000000</v>
      </c>
      <c r="F61" s="25">
        <f>F52+F55+F56+F59+F60</f>
        <v>16000000</v>
      </c>
      <c r="G61" s="25">
        <f>G52+G55+G56+G59+G60</f>
        <v>1273000000</v>
      </c>
      <c r="H61" s="25">
        <f>H52+H55+H56+H59+H60</f>
        <v>0</v>
      </c>
      <c r="I61" s="25">
        <f>I52+I55+I56+I59+I60</f>
        <v>0</v>
      </c>
      <c r="J61" s="25">
        <f>J52+J55+J56+J59+J60</f>
        <v>0</v>
      </c>
      <c r="K61" s="25">
        <f>K52+K55+K56+K59+K60</f>
        <v>0</v>
      </c>
      <c r="L61" s="25">
        <f>L52+L55+L56+L59+L60</f>
        <v>0</v>
      </c>
      <c r="M61" s="25">
        <f>M52+M55+M56+M59+M60</f>
        <v>0</v>
      </c>
      <c r="N61" s="25">
        <f>N52+N55+N56+N59+N60</f>
        <v>0</v>
      </c>
      <c r="O61" s="25">
        <f>O52+O55+O56+O59+O60</f>
        <v>0</v>
      </c>
      <c r="P61" s="25">
        <f>P52+P55+P56+P59+P60</f>
        <v>0</v>
      </c>
    </row>
    <row r="62" ht="20.1" customHeight="1" spans="1:16">
      <c r="A62" s="17" t="s">
        <v>226</v>
      </c>
      <c r="B62" s="11">
        <v>63</v>
      </c>
      <c r="C62" s="18">
        <f>LOOKUP($H$2,$E$4:$P$4,E62:P62)</f>
        <v>518750000</v>
      </c>
      <c r="D62" s="18">
        <f t="shared" ref="D62:D91" si="13">SUM(E62:P62)</f>
        <v>648224000</v>
      </c>
      <c r="E62" s="24">
        <v>129474000</v>
      </c>
      <c r="F62" s="24"/>
      <c r="G62" s="23">
        <v>518750000</v>
      </c>
      <c r="H62" s="24"/>
      <c r="I62" s="24"/>
      <c r="J62" s="24"/>
      <c r="K62" s="24"/>
      <c r="L62" s="24"/>
      <c r="M62" s="24"/>
      <c r="N62" s="24"/>
      <c r="O62" s="24"/>
      <c r="P62" s="24"/>
    </row>
    <row r="63" ht="20.1" customHeight="1" spans="1:16">
      <c r="A63" s="17" t="s">
        <v>227</v>
      </c>
      <c r="B63" s="11">
        <v>64</v>
      </c>
      <c r="C63" s="18">
        <f>LOOKUP($H$2,$E$4:$P$4,E63:P63)</f>
        <v>518750000</v>
      </c>
      <c r="D63" s="18">
        <f>SUM(E63:P63)</f>
        <v>648224000</v>
      </c>
      <c r="E63" s="24">
        <v>129474000</v>
      </c>
      <c r="F63" s="24"/>
      <c r="G63" s="23">
        <v>518750000</v>
      </c>
      <c r="H63" s="24"/>
      <c r="I63" s="24"/>
      <c r="J63" s="24"/>
      <c r="K63" s="24"/>
      <c r="L63" s="24"/>
      <c r="M63" s="24"/>
      <c r="N63" s="24"/>
      <c r="O63" s="24"/>
      <c r="P63" s="24"/>
    </row>
    <row r="64" ht="20.1" customHeight="1" spans="1:16">
      <c r="A64" s="17" t="s">
        <v>228</v>
      </c>
      <c r="B64" s="11">
        <v>65</v>
      </c>
      <c r="C64" s="18">
        <f>LOOKUP($H$2,$E$4:$P$4,E64:P64)</f>
        <v>0</v>
      </c>
      <c r="D64" s="18">
        <f>SUM(E64:P64)</f>
        <v>0</v>
      </c>
      <c r="E64" s="24"/>
      <c r="F64" s="24"/>
      <c r="G64" s="23"/>
      <c r="H64" s="24"/>
      <c r="I64" s="24"/>
      <c r="J64" s="24"/>
      <c r="K64" s="24"/>
      <c r="L64" s="24"/>
      <c r="M64" s="24"/>
      <c r="N64" s="24"/>
      <c r="O64" s="24"/>
      <c r="P64" s="24"/>
    </row>
    <row r="65" ht="20.1" customHeight="1" spans="1:16">
      <c r="A65" s="17" t="s">
        <v>229</v>
      </c>
      <c r="B65" s="11">
        <v>66</v>
      </c>
      <c r="C65" s="18">
        <f>LOOKUP($H$2,$E$4:$P$4,E65:P65)</f>
        <v>15971663.17</v>
      </c>
      <c r="D65" s="18">
        <f>SUM(E65:P65)</f>
        <v>18220251.76</v>
      </c>
      <c r="E65" s="24">
        <v>1234055.25</v>
      </c>
      <c r="F65" s="24">
        <v>1014533.34</v>
      </c>
      <c r="G65" s="23">
        <v>15971663.17</v>
      </c>
      <c r="H65" s="24"/>
      <c r="I65" s="24"/>
      <c r="J65" s="24"/>
      <c r="K65" s="24"/>
      <c r="L65" s="24"/>
      <c r="M65" s="24"/>
      <c r="N65" s="24"/>
      <c r="O65" s="24"/>
      <c r="P65" s="24"/>
    </row>
    <row r="66" ht="20.1" customHeight="1" spans="1:16">
      <c r="A66" s="17" t="s">
        <v>230</v>
      </c>
      <c r="B66" s="11">
        <v>67</v>
      </c>
      <c r="C66" s="18">
        <f>LOOKUP($H$2,$E$4:$P$4,E66:P66)</f>
        <v>15971663.17</v>
      </c>
      <c r="D66" s="18">
        <f>SUM(E66:P66)</f>
        <v>18220251.76</v>
      </c>
      <c r="E66" s="24">
        <v>1234055.25</v>
      </c>
      <c r="F66" s="24">
        <v>1014533.34</v>
      </c>
      <c r="G66" s="23">
        <v>15971663.17</v>
      </c>
      <c r="H66" s="24"/>
      <c r="I66" s="24"/>
      <c r="J66" s="24"/>
      <c r="K66" s="24"/>
      <c r="L66" s="24"/>
      <c r="M66" s="24"/>
      <c r="N66" s="24"/>
      <c r="O66" s="24"/>
      <c r="P66" s="24"/>
    </row>
    <row r="67" ht="20.1" customHeight="1" spans="1:16">
      <c r="A67" s="17" t="s">
        <v>231</v>
      </c>
      <c r="B67" s="11">
        <v>68</v>
      </c>
      <c r="C67" s="18">
        <f>LOOKUP($H$2,$E$4:$P$4,E67:P67)</f>
        <v>0</v>
      </c>
      <c r="D67" s="18">
        <f>SUM(E67:P67)</f>
        <v>0</v>
      </c>
      <c r="E67" s="24"/>
      <c r="F67" s="24"/>
      <c r="G67" s="23"/>
      <c r="H67" s="24"/>
      <c r="I67" s="24"/>
      <c r="J67" s="24"/>
      <c r="K67" s="24"/>
      <c r="L67" s="24"/>
      <c r="M67" s="24"/>
      <c r="N67" s="24"/>
      <c r="O67" s="24"/>
      <c r="P67" s="24"/>
    </row>
    <row r="68" ht="20.1" customHeight="1" spans="1:16">
      <c r="A68" s="17" t="s">
        <v>232</v>
      </c>
      <c r="B68" s="11">
        <v>69</v>
      </c>
      <c r="C68" s="18">
        <f>LOOKUP($H$2,$E$4:$P$4,E68:P68)</f>
        <v>0</v>
      </c>
      <c r="D68" s="18">
        <f>SUM(E68:P68)</f>
        <v>0</v>
      </c>
      <c r="E68" s="24"/>
      <c r="F68" s="24"/>
      <c r="G68" s="23"/>
      <c r="H68" s="24"/>
      <c r="I68" s="24"/>
      <c r="J68" s="24"/>
      <c r="K68" s="24"/>
      <c r="L68" s="24"/>
      <c r="M68" s="24"/>
      <c r="N68" s="24"/>
      <c r="O68" s="24"/>
      <c r="P68" s="24"/>
    </row>
    <row r="69" ht="20.1" customHeight="1" spans="1:16">
      <c r="A69" s="17" t="s">
        <v>233</v>
      </c>
      <c r="B69" s="11"/>
      <c r="C69" s="18">
        <f>LOOKUP($H$2,$E$4:$P$4,E69:P69)</f>
        <v>0</v>
      </c>
      <c r="D69" s="18">
        <f>SUM(E69:P69)</f>
        <v>0</v>
      </c>
      <c r="E69" s="24"/>
      <c r="F69" s="24"/>
      <c r="G69" s="23"/>
      <c r="H69" s="24"/>
      <c r="I69" s="24"/>
      <c r="J69" s="24"/>
      <c r="K69" s="24"/>
      <c r="L69" s="24"/>
      <c r="M69" s="24"/>
      <c r="N69" s="24"/>
      <c r="O69" s="24"/>
      <c r="P69" s="24"/>
    </row>
    <row r="70" ht="20.1" customHeight="1" spans="1:16">
      <c r="A70" s="17" t="s">
        <v>234</v>
      </c>
      <c r="B70" s="11">
        <v>70</v>
      </c>
      <c r="C70" s="18">
        <f>LOOKUP($H$2,$E$4:$P$4,E70:P70)</f>
        <v>0</v>
      </c>
      <c r="D70" s="18">
        <f>SUM(E70:P70)</f>
        <v>0</v>
      </c>
      <c r="E70" s="24"/>
      <c r="F70" s="24"/>
      <c r="G70" s="23"/>
      <c r="H70" s="24"/>
      <c r="I70" s="24"/>
      <c r="J70" s="24"/>
      <c r="K70" s="24"/>
      <c r="L70" s="24"/>
      <c r="M70" s="24"/>
      <c r="N70" s="24"/>
      <c r="O70" s="24"/>
      <c r="P70" s="24"/>
    </row>
    <row r="71" ht="20.1" customHeight="1" spans="1:16">
      <c r="A71" s="17" t="s">
        <v>195</v>
      </c>
      <c r="B71" s="11">
        <v>71</v>
      </c>
      <c r="C71" s="18">
        <f t="shared" ref="C71:C94" si="14">LOOKUP($H$2,$E$4:$P$4,E71:P71)</f>
        <v>534721663.17</v>
      </c>
      <c r="D71" s="19">
        <f>D62+D65+D70</f>
        <v>666444251.76</v>
      </c>
      <c r="E71" s="19">
        <f t="shared" ref="E71:P71" si="15">E62+E65+E70</f>
        <v>130708055.25</v>
      </c>
      <c r="F71" s="19">
        <f>F62+F65+F70</f>
        <v>1014533.34</v>
      </c>
      <c r="G71" s="19">
        <f>G62+G65+G70</f>
        <v>534721663.17</v>
      </c>
      <c r="H71" s="19">
        <f>H62+H65+H70</f>
        <v>0</v>
      </c>
      <c r="I71" s="19">
        <f>I62+I65+I70</f>
        <v>0</v>
      </c>
      <c r="J71" s="19">
        <f>J62+J65+J70</f>
        <v>0</v>
      </c>
      <c r="K71" s="19">
        <f>K62+K65+K70</f>
        <v>0</v>
      </c>
      <c r="L71" s="19">
        <f>L62+L65+L70</f>
        <v>0</v>
      </c>
      <c r="M71" s="19">
        <f>M62+M65+M70</f>
        <v>0</v>
      </c>
      <c r="N71" s="19">
        <f>N62+N65+N70</f>
        <v>0</v>
      </c>
      <c r="O71" s="19">
        <f>O62+O65+O70</f>
        <v>0</v>
      </c>
      <c r="P71" s="19">
        <f>P62+P65+P70</f>
        <v>0</v>
      </c>
    </row>
    <row r="72" ht="20.1" customHeight="1" spans="1:16">
      <c r="A72" s="17" t="s">
        <v>235</v>
      </c>
      <c r="B72" s="11">
        <v>73</v>
      </c>
      <c r="C72" s="18">
        <f>LOOKUP($H$2,$E$4:$P$4,E72:P72)</f>
        <v>738278336.83</v>
      </c>
      <c r="D72" s="19">
        <f>D61-D71</f>
        <v>956555748.24</v>
      </c>
      <c r="E72" s="19">
        <f t="shared" ref="E72:P72" si="16">E61-E71</f>
        <v>203291944.75</v>
      </c>
      <c r="F72" s="19">
        <f>F61-F71</f>
        <v>14985466.66</v>
      </c>
      <c r="G72" s="19">
        <f>G61-G71</f>
        <v>738278336.83</v>
      </c>
      <c r="H72" s="19">
        <f>H61-H71</f>
        <v>0</v>
      </c>
      <c r="I72" s="19">
        <f>I61-I71</f>
        <v>0</v>
      </c>
      <c r="J72" s="19">
        <f>J61-J71</f>
        <v>0</v>
      </c>
      <c r="K72" s="19">
        <f>K61-K71</f>
        <v>0</v>
      </c>
      <c r="L72" s="19">
        <f>L61-L71</f>
        <v>0</v>
      </c>
      <c r="M72" s="19">
        <f>M61-M71</f>
        <v>0</v>
      </c>
      <c r="N72" s="19">
        <f>N61-N71</f>
        <v>0</v>
      </c>
      <c r="O72" s="19">
        <f>O61-O71</f>
        <v>0</v>
      </c>
      <c r="P72" s="19">
        <f>P61-P71</f>
        <v>0</v>
      </c>
    </row>
    <row r="73" ht="20.1" customHeight="1" spans="1:16">
      <c r="A73" s="17" t="s">
        <v>236</v>
      </c>
      <c r="B73" s="11"/>
      <c r="C73" s="18">
        <f>LOOKUP($H$2,$E$4:$P$4,E73:P73)</f>
        <v>0</v>
      </c>
      <c r="D73" s="18">
        <f t="shared" ref="D73:D80" si="17">SUM(E73:P73)</f>
        <v>0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ht="20.1" customHeight="1" spans="1:16">
      <c r="A74" s="17" t="s">
        <v>237</v>
      </c>
      <c r="B74" s="11">
        <v>74</v>
      </c>
      <c r="C74" s="18">
        <f>LOOKUP($H$2,$E$4:$P$4,E74:P74)</f>
        <v>0</v>
      </c>
      <c r="D74" s="18">
        <f>SUM(E74:P74)</f>
        <v>14291.67</v>
      </c>
      <c r="E74" s="21">
        <v>14291.67</v>
      </c>
      <c r="F74" s="21"/>
      <c r="G74" s="21"/>
      <c r="H74" s="24"/>
      <c r="I74" s="21"/>
      <c r="J74" s="21"/>
      <c r="K74" s="21"/>
      <c r="L74" s="21"/>
      <c r="M74" s="24"/>
      <c r="N74" s="24"/>
      <c r="O74" s="21"/>
      <c r="P74" s="21"/>
    </row>
    <row r="75" ht="20.1" customHeight="1" spans="1:16">
      <c r="A75" s="17" t="s">
        <v>238</v>
      </c>
      <c r="B75" s="11">
        <v>75</v>
      </c>
      <c r="C75" s="18">
        <f>LOOKUP($H$2,$E$4:$P$4,E75:P75)</f>
        <v>400000000</v>
      </c>
      <c r="D75" s="18">
        <f>SUM(E75:P75)</f>
        <v>400000000</v>
      </c>
      <c r="E75" s="21"/>
      <c r="F75" s="24"/>
      <c r="G75" s="23">
        <v>400000000</v>
      </c>
      <c r="H75" s="24"/>
      <c r="I75" s="21"/>
      <c r="J75" s="21"/>
      <c r="K75" s="21"/>
      <c r="L75" s="21"/>
      <c r="M75" s="24"/>
      <c r="N75" s="24"/>
      <c r="O75" s="21"/>
      <c r="P75" s="21"/>
    </row>
    <row r="76" ht="20.1" customHeight="1" spans="1:16">
      <c r="A76" s="17" t="s">
        <v>239</v>
      </c>
      <c r="B76" s="11">
        <v>76</v>
      </c>
      <c r="C76" s="18">
        <f>LOOKUP($H$2,$E$4:$P$4,E76:P76)</f>
        <v>533159967.4</v>
      </c>
      <c r="D76" s="18">
        <f>SUM(E76:P76)</f>
        <v>852149555.6</v>
      </c>
      <c r="E76" s="21">
        <v>193217831.14</v>
      </c>
      <c r="F76" s="22">
        <v>125771757.06</v>
      </c>
      <c r="G76" s="23">
        <v>533159967.4</v>
      </c>
      <c r="H76" s="24"/>
      <c r="I76" s="21"/>
      <c r="J76" s="21"/>
      <c r="K76" s="24"/>
      <c r="L76" s="21"/>
      <c r="M76" s="24"/>
      <c r="N76" s="24"/>
      <c r="O76" s="24"/>
      <c r="P76" s="21"/>
    </row>
    <row r="77" ht="20.1" customHeight="1" spans="1:16">
      <c r="A77" s="17" t="s">
        <v>240</v>
      </c>
      <c r="B77" s="11">
        <v>77</v>
      </c>
      <c r="C77" s="18">
        <f>LOOKUP($H$2,$E$4:$P$4,E77:P77)</f>
        <v>0</v>
      </c>
      <c r="D77" s="18">
        <f>SUM(E77:P77)</f>
        <v>0</v>
      </c>
      <c r="E77" s="21"/>
      <c r="F77" s="24"/>
      <c r="G77" s="21"/>
      <c r="H77" s="24"/>
      <c r="I77" s="21"/>
      <c r="J77" s="21"/>
      <c r="K77" s="21"/>
      <c r="L77" s="21"/>
      <c r="M77" s="24"/>
      <c r="N77" s="24"/>
      <c r="O77" s="21"/>
      <c r="P77" s="21"/>
    </row>
    <row r="78" ht="20.1" customHeight="1" spans="1:16">
      <c r="A78" s="17" t="s">
        <v>241</v>
      </c>
      <c r="B78" s="11">
        <v>80</v>
      </c>
      <c r="C78" s="18">
        <f>LOOKUP($H$2,$E$4:$P$4,E78:P78)</f>
        <v>0</v>
      </c>
      <c r="D78" s="18">
        <f>SUM(E78:P78)</f>
        <v>0</v>
      </c>
      <c r="E78" s="21"/>
      <c r="F78" s="24"/>
      <c r="G78" s="21"/>
      <c r="H78" s="24"/>
      <c r="I78" s="21"/>
      <c r="J78" s="21"/>
      <c r="K78" s="21"/>
      <c r="L78" s="21"/>
      <c r="M78" s="24"/>
      <c r="N78" s="24"/>
      <c r="O78" s="21"/>
      <c r="P78" s="21"/>
    </row>
    <row r="79" ht="20.1" customHeight="1" spans="1:16">
      <c r="A79" s="17" t="s">
        <v>242</v>
      </c>
      <c r="B79" s="11">
        <v>83</v>
      </c>
      <c r="C79" s="18">
        <f>LOOKUP($H$2,$E$4:$P$4,E79:P79)</f>
        <v>0</v>
      </c>
      <c r="D79" s="18">
        <f>SUM(E79:P79)</f>
        <v>0</v>
      </c>
      <c r="E79" s="21"/>
      <c r="F79" s="21"/>
      <c r="G79" s="21"/>
      <c r="H79" s="24"/>
      <c r="I79" s="21"/>
      <c r="J79" s="21"/>
      <c r="K79" s="21"/>
      <c r="L79" s="21"/>
      <c r="M79" s="24"/>
      <c r="N79" s="24"/>
      <c r="O79" s="21"/>
      <c r="P79" s="21"/>
    </row>
    <row r="80" ht="20.1" customHeight="1" spans="1:16">
      <c r="A80" s="17" t="s">
        <v>243</v>
      </c>
      <c r="B80" s="11">
        <v>86</v>
      </c>
      <c r="C80" s="18">
        <f>LOOKUP($H$2,$E$4:$P$4,E80:P80)</f>
        <v>50200</v>
      </c>
      <c r="D80" s="18">
        <f>SUM(E80:P80)</f>
        <v>50200</v>
      </c>
      <c r="E80" s="21"/>
      <c r="F80" s="21"/>
      <c r="G80" s="23">
        <v>50200</v>
      </c>
      <c r="H80" s="24"/>
      <c r="I80" s="21"/>
      <c r="J80" s="21"/>
      <c r="K80" s="21"/>
      <c r="L80" s="21"/>
      <c r="M80" s="24"/>
      <c r="N80" s="24"/>
      <c r="O80" s="21"/>
      <c r="P80" s="21"/>
    </row>
    <row r="81" ht="20.1" customHeight="1" spans="1:16">
      <c r="A81" s="17" t="s">
        <v>183</v>
      </c>
      <c r="B81" s="11">
        <v>89</v>
      </c>
      <c r="C81" s="18">
        <f>LOOKUP($H$2,$E$4:$P$4,E81:P81)</f>
        <v>933210167.4</v>
      </c>
      <c r="D81" s="19">
        <f t="shared" ref="D81:P81" si="18">D74+D75+D76+D77+D78+D79+D80</f>
        <v>1252214047.27</v>
      </c>
      <c r="E81" s="19">
        <f>E74+E75+E76+E77+E78+E79+E80</f>
        <v>193232122.81</v>
      </c>
      <c r="F81" s="19">
        <f>F74+F75+F76+F77+F78+F79+F80</f>
        <v>125771757.06</v>
      </c>
      <c r="G81" s="19">
        <f>G74+G75+G76+G77+G78+G79+G80</f>
        <v>933210167.4</v>
      </c>
      <c r="H81" s="19">
        <f>H74+H75+H76+H77+H78+H79+H80</f>
        <v>0</v>
      </c>
      <c r="I81" s="19">
        <f>I74+I75+I76+I77+I78+I79+I80</f>
        <v>0</v>
      </c>
      <c r="J81" s="19">
        <f>J74+J75+J76+J77+J78+J79+J80</f>
        <v>0</v>
      </c>
      <c r="K81" s="19">
        <f>K74+K75+K76+K77+K78+K79+K80</f>
        <v>0</v>
      </c>
      <c r="L81" s="19">
        <f>L74+L75+L76+L77+L78+L79+L80</f>
        <v>0</v>
      </c>
      <c r="M81" s="19">
        <f>M74+M75+M76+M77+M78+M79+M80</f>
        <v>0</v>
      </c>
      <c r="N81" s="19">
        <f>N74+N75+N76+N77+N78+N79+N80</f>
        <v>0</v>
      </c>
      <c r="O81" s="19">
        <f>O74+O75+O76+O77+O78+O79+O80</f>
        <v>0</v>
      </c>
      <c r="P81" s="19">
        <f>P74+P75+P76+P77+P78+P79+P80</f>
        <v>0</v>
      </c>
    </row>
    <row r="82" ht="20.1" customHeight="1" spans="1:16">
      <c r="A82" s="17" t="s">
        <v>244</v>
      </c>
      <c r="B82" s="11">
        <v>90</v>
      </c>
      <c r="C82" s="18">
        <f>LOOKUP($H$2,$E$4:$P$4,E82:P82)</f>
        <v>0</v>
      </c>
      <c r="D82" s="18">
        <f t="shared" ref="D82:D88" si="19">SUM(E82:P82)</f>
        <v>0</v>
      </c>
      <c r="E82" s="21"/>
      <c r="F82" s="21"/>
      <c r="G82" s="21"/>
      <c r="H82" s="24"/>
      <c r="I82" s="21"/>
      <c r="J82" s="21"/>
      <c r="K82" s="21"/>
      <c r="L82" s="21"/>
      <c r="M82" s="24"/>
      <c r="N82" s="24"/>
      <c r="O82" s="21"/>
      <c r="P82" s="21"/>
    </row>
    <row r="83" ht="20.1" customHeight="1" spans="1:16">
      <c r="A83" s="17" t="s">
        <v>245</v>
      </c>
      <c r="B83" s="11">
        <v>93</v>
      </c>
      <c r="C83" s="18">
        <f>LOOKUP($H$2,$E$4:$P$4,E83:P83)</f>
        <v>0</v>
      </c>
      <c r="D83" s="18">
        <f>SUM(E83:P83)</f>
        <v>0</v>
      </c>
      <c r="E83" s="21"/>
      <c r="F83" s="21"/>
      <c r="G83" s="21"/>
      <c r="H83" s="24"/>
      <c r="I83" s="21"/>
      <c r="J83" s="21"/>
      <c r="K83" s="21"/>
      <c r="L83" s="21"/>
      <c r="M83" s="24"/>
      <c r="N83" s="24"/>
      <c r="O83" s="21"/>
      <c r="P83" s="21"/>
    </row>
    <row r="84" ht="20.1" customHeight="1" spans="1:16">
      <c r="A84" s="17" t="s">
        <v>246</v>
      </c>
      <c r="B84" s="11">
        <v>96</v>
      </c>
      <c r="C84" s="18">
        <f>LOOKUP($H$2,$E$4:$P$4,E84:P84)</f>
        <v>0</v>
      </c>
      <c r="D84" s="18">
        <f>SUM(E84:P84)</f>
        <v>0</v>
      </c>
      <c r="E84" s="21"/>
      <c r="F84" s="21"/>
      <c r="G84" s="21"/>
      <c r="H84" s="24"/>
      <c r="I84" s="21"/>
      <c r="J84" s="21"/>
      <c r="K84" s="21"/>
      <c r="L84" s="21"/>
      <c r="M84" s="24"/>
      <c r="N84" s="24"/>
      <c r="O84" s="21"/>
      <c r="P84" s="21"/>
    </row>
    <row r="85" ht="20.1" customHeight="1" spans="1:16">
      <c r="A85" s="17" t="s">
        <v>247</v>
      </c>
      <c r="B85" s="11">
        <v>99</v>
      </c>
      <c r="C85" s="18">
        <f>LOOKUP($H$2,$E$4:$P$4,E85:P85)</f>
        <v>0</v>
      </c>
      <c r="D85" s="18">
        <f>SUM(E85:P85)</f>
        <v>110000000</v>
      </c>
      <c r="E85" s="21">
        <v>110000000</v>
      </c>
      <c r="F85" s="21"/>
      <c r="G85" s="21"/>
      <c r="H85" s="24"/>
      <c r="I85" s="21"/>
      <c r="J85" s="21"/>
      <c r="K85" s="21"/>
      <c r="L85" s="21"/>
      <c r="M85" s="24"/>
      <c r="N85" s="24"/>
      <c r="O85" s="21"/>
      <c r="P85" s="21"/>
    </row>
    <row r="86" ht="20.1" customHeight="1" spans="1:16">
      <c r="A86" s="17" t="s">
        <v>248</v>
      </c>
      <c r="B86" s="11">
        <v>100</v>
      </c>
      <c r="C86" s="18">
        <f>LOOKUP($H$2,$E$4:$P$4,E86:P86)</f>
        <v>0</v>
      </c>
      <c r="D86" s="18">
        <f>SUM(E86:P86)</f>
        <v>0</v>
      </c>
      <c r="E86" s="21"/>
      <c r="F86" s="21"/>
      <c r="G86" s="21"/>
      <c r="H86" s="24"/>
      <c r="I86" s="21"/>
      <c r="J86" s="21"/>
      <c r="K86" s="21"/>
      <c r="L86" s="21"/>
      <c r="M86" s="24"/>
      <c r="N86" s="24"/>
      <c r="O86" s="21"/>
      <c r="P86" s="21"/>
    </row>
    <row r="87" ht="20.1" customHeight="1" spans="1:16">
      <c r="A87" s="17" t="s">
        <v>249</v>
      </c>
      <c r="B87" s="11">
        <v>101</v>
      </c>
      <c r="C87" s="18">
        <f>LOOKUP($H$2,$E$4:$P$4,E87:P87)</f>
        <v>544583673.81</v>
      </c>
      <c r="D87" s="18">
        <f>SUM(E87:P87)</f>
        <v>753928746.57</v>
      </c>
      <c r="E87" s="21">
        <v>59792762.41</v>
      </c>
      <c r="F87" s="22">
        <v>149552310.35</v>
      </c>
      <c r="G87" s="23">
        <v>544583673.81</v>
      </c>
      <c r="H87" s="24"/>
      <c r="I87" s="21"/>
      <c r="J87" s="21"/>
      <c r="K87" s="24"/>
      <c r="L87" s="21"/>
      <c r="M87" s="24"/>
      <c r="N87" s="24"/>
      <c r="O87" s="24"/>
      <c r="P87" s="21"/>
    </row>
    <row r="88" ht="20.1" customHeight="1" spans="1:16">
      <c r="A88" s="17" t="s">
        <v>250</v>
      </c>
      <c r="B88" s="11">
        <v>102</v>
      </c>
      <c r="C88" s="18">
        <f>LOOKUP($H$2,$E$4:$P$4,E88:P88)</f>
        <v>50200</v>
      </c>
      <c r="D88" s="18">
        <f>SUM(E88:P88)</f>
        <v>50200</v>
      </c>
      <c r="E88" s="21"/>
      <c r="F88" s="21"/>
      <c r="G88" s="23">
        <v>50200</v>
      </c>
      <c r="H88" s="24"/>
      <c r="I88" s="21"/>
      <c r="J88" s="21"/>
      <c r="K88" s="21"/>
      <c r="L88" s="21"/>
      <c r="M88" s="24"/>
      <c r="N88" s="24"/>
      <c r="O88" s="21"/>
      <c r="P88" s="21"/>
    </row>
    <row r="89" ht="20.1" customHeight="1" spans="1:16">
      <c r="A89" s="17" t="s">
        <v>195</v>
      </c>
      <c r="B89" s="11">
        <v>105</v>
      </c>
      <c r="C89" s="18">
        <f>LOOKUP($H$2,$E$4:$P$4,E89:P89)</f>
        <v>544633873.81</v>
      </c>
      <c r="D89" s="19">
        <f t="shared" ref="D89:P89" si="20">D82+D83+D84+D85+D86+D87+D88</f>
        <v>863978946.57</v>
      </c>
      <c r="E89" s="19">
        <f>E82+E83+E84+E85+E86+E87+E88</f>
        <v>169792762.41</v>
      </c>
      <c r="F89" s="19">
        <f>F82+F83+F84+F85+F86+F87+F88</f>
        <v>149552310.35</v>
      </c>
      <c r="G89" s="19">
        <f>G82+G83+G84+G85+G86+G87+G88</f>
        <v>544633873.81</v>
      </c>
      <c r="H89" s="19">
        <f>H82+H83+H84+H85+H86+H87+H88</f>
        <v>0</v>
      </c>
      <c r="I89" s="19">
        <f>I82+I83+I84+I85+I86+I87+I88</f>
        <v>0</v>
      </c>
      <c r="J89" s="19">
        <f>J82+J83+J84+J85+J86+J87+J88</f>
        <v>0</v>
      </c>
      <c r="K89" s="19">
        <f>K82+K83+K84+K85+K86+K87+K88</f>
        <v>0</v>
      </c>
      <c r="L89" s="19">
        <f>L82+L83+L84+L85+L86+L87+L88</f>
        <v>0</v>
      </c>
      <c r="M89" s="19">
        <f>M82+M83+M84+M85+M86+M87+M88</f>
        <v>0</v>
      </c>
      <c r="N89" s="19">
        <f>N82+N83+N84+N85+N86+N87+N88</f>
        <v>0</v>
      </c>
      <c r="O89" s="19">
        <f>O82+O83+O84+O85+O86+O87+O88</f>
        <v>0</v>
      </c>
      <c r="P89" s="19">
        <f>P82+P83+P84+P85+P86+P87+P88</f>
        <v>0</v>
      </c>
    </row>
    <row r="90" ht="20.1" customHeight="1" spans="1:16">
      <c r="A90" s="17" t="s">
        <v>251</v>
      </c>
      <c r="B90" s="11">
        <v>106</v>
      </c>
      <c r="C90" s="18">
        <f>LOOKUP($H$2,$E$4:$P$4,E90:P90)</f>
        <v>388576293.59</v>
      </c>
      <c r="D90" s="19">
        <f t="shared" ref="D90:P90" si="21">D81-D89</f>
        <v>388235100.7</v>
      </c>
      <c r="E90" s="19">
        <f>E81-E89</f>
        <v>23439360.4</v>
      </c>
      <c r="F90" s="19">
        <f>F81-F89</f>
        <v>-23780553.29</v>
      </c>
      <c r="G90" s="19">
        <f>G81-G89</f>
        <v>388576293.59</v>
      </c>
      <c r="H90" s="19">
        <f>H81-H89</f>
        <v>0</v>
      </c>
      <c r="I90" s="19">
        <f>I81-I89</f>
        <v>0</v>
      </c>
      <c r="J90" s="19">
        <f>J81-J89</f>
        <v>0</v>
      </c>
      <c r="K90" s="19">
        <f>K81-K89</f>
        <v>0</v>
      </c>
      <c r="L90" s="19">
        <f>L81-L89</f>
        <v>0</v>
      </c>
      <c r="M90" s="19">
        <f>M81-M89</f>
        <v>0</v>
      </c>
      <c r="N90" s="19">
        <f>N81-N89</f>
        <v>0</v>
      </c>
      <c r="O90" s="19">
        <f>O81-O89</f>
        <v>0</v>
      </c>
      <c r="P90" s="19">
        <f>P81-P89</f>
        <v>0</v>
      </c>
    </row>
    <row r="91" ht="20.1" customHeight="1" spans="1:16">
      <c r="A91" s="17" t="s">
        <v>252</v>
      </c>
      <c r="B91" s="11">
        <v>107</v>
      </c>
      <c r="C91" s="18">
        <f>LOOKUP($H$2,$E$4:$P$4,E91:P91)</f>
        <v>-781257.8</v>
      </c>
      <c r="D91" s="18">
        <f>SUM(E91:P91)</f>
        <v>-722596.87</v>
      </c>
      <c r="E91" s="21">
        <v>26061.81</v>
      </c>
      <c r="F91" s="22">
        <v>32599.12</v>
      </c>
      <c r="G91" s="23">
        <v>-781257.8</v>
      </c>
      <c r="H91" s="24"/>
      <c r="I91" s="21"/>
      <c r="J91" s="21"/>
      <c r="K91" s="24"/>
      <c r="L91" s="21"/>
      <c r="M91" s="24"/>
      <c r="N91" s="24"/>
      <c r="O91" s="24"/>
      <c r="P91" s="24"/>
    </row>
    <row r="92" ht="20.1" customHeight="1" spans="1:16">
      <c r="A92" s="17" t="s">
        <v>253</v>
      </c>
      <c r="B92" s="11">
        <v>108</v>
      </c>
      <c r="C92" s="18">
        <f>LOOKUP($H$2,$E$4:$P$4,E92:P92)</f>
        <v>1188961036.08</v>
      </c>
      <c r="D92" s="19">
        <f t="shared" ref="D92:P92" si="22">D29+D50+D72+D91+D90</f>
        <v>950078718.61</v>
      </c>
      <c r="E92" s="19">
        <f>E29+E50+E72+E91+E90</f>
        <v>4335019.47999996</v>
      </c>
      <c r="F92" s="19">
        <f>F29+F50+F72+F91+F90</f>
        <v>-243217336.95</v>
      </c>
      <c r="G92" s="19">
        <f>G29+G50+G72+G91+G90</f>
        <v>1188961036.08</v>
      </c>
      <c r="H92" s="19">
        <f>H29+H50+H72+H91+H90</f>
        <v>0</v>
      </c>
      <c r="I92" s="19">
        <f>I29+I50+I72+I91+I90</f>
        <v>0</v>
      </c>
      <c r="J92" s="19">
        <f>J29+J50+J72+J91+J90</f>
        <v>0</v>
      </c>
      <c r="K92" s="19">
        <f>K29+K50+K72+K91+K90</f>
        <v>0</v>
      </c>
      <c r="L92" s="19">
        <f>L29+L50+L72+L91+L90</f>
        <v>0</v>
      </c>
      <c r="M92" s="19">
        <f>M29+M50+M72+M91+M90</f>
        <v>0</v>
      </c>
      <c r="N92" s="19">
        <f>N29+N50+N72+N91+N90</f>
        <v>0</v>
      </c>
      <c r="O92" s="19">
        <f>O29+O50+O72+O91+O90</f>
        <v>0</v>
      </c>
      <c r="P92" s="19">
        <f>P29+P50+P72+P91+P90</f>
        <v>0</v>
      </c>
    </row>
    <row r="93" ht="20.1" customHeight="1" spans="1:16">
      <c r="A93" s="17" t="s">
        <v>254</v>
      </c>
      <c r="B93" s="11">
        <v>109</v>
      </c>
      <c r="C93" s="18">
        <f>LOOKUP($H$2,$E$4:$P$4,E93:P93)</f>
        <v>1383065622.52</v>
      </c>
      <c r="D93" s="18">
        <f>E93</f>
        <v>1621947939.99</v>
      </c>
      <c r="E93" s="21">
        <v>1621947939.99</v>
      </c>
      <c r="F93" s="19">
        <f t="shared" ref="F93:P93" si="23">E94</f>
        <v>1626282959.47</v>
      </c>
      <c r="G93" s="19">
        <f>F94</f>
        <v>1383065622.52</v>
      </c>
      <c r="H93" s="19">
        <f>G94</f>
        <v>2572026658.6</v>
      </c>
      <c r="I93" s="19">
        <f>H94</f>
        <v>2572026658.6</v>
      </c>
      <c r="J93" s="19">
        <f>I94</f>
        <v>2572026658.6</v>
      </c>
      <c r="K93" s="19">
        <f>J94</f>
        <v>2572026658.6</v>
      </c>
      <c r="L93" s="19">
        <f>K94</f>
        <v>2572026658.6</v>
      </c>
      <c r="M93" s="19">
        <f>L94</f>
        <v>2572026658.6</v>
      </c>
      <c r="N93" s="19">
        <f>M94</f>
        <v>2572026658.6</v>
      </c>
      <c r="O93" s="19">
        <f>N94</f>
        <v>2572026658.6</v>
      </c>
      <c r="P93" s="19">
        <f>O94</f>
        <v>2572026658.6</v>
      </c>
    </row>
    <row r="94" ht="20.1" customHeight="1" spans="1:16">
      <c r="A94" s="17" t="s">
        <v>255</v>
      </c>
      <c r="B94" s="11">
        <v>110</v>
      </c>
      <c r="C94" s="18">
        <f>LOOKUP($H$2,$E$4:$P$4,E94:P94)</f>
        <v>2572026658.6</v>
      </c>
      <c r="D94" s="19">
        <f>D92+D93</f>
        <v>2572026658.6</v>
      </c>
      <c r="E94" s="19">
        <f t="shared" ref="E94:P94" si="24">E92+E93</f>
        <v>1626282959.47</v>
      </c>
      <c r="F94" s="19">
        <f>F92+F93</f>
        <v>1383065622.52</v>
      </c>
      <c r="G94" s="19">
        <f>G92+G93</f>
        <v>2572026658.6</v>
      </c>
      <c r="H94" s="19">
        <f>H92+H93</f>
        <v>2572026658.6</v>
      </c>
      <c r="I94" s="19">
        <f>I92+I93</f>
        <v>2572026658.6</v>
      </c>
      <c r="J94" s="19">
        <f>J92+J93</f>
        <v>2572026658.6</v>
      </c>
      <c r="K94" s="19">
        <f>K92+K93</f>
        <v>2572026658.6</v>
      </c>
      <c r="L94" s="19">
        <f>L92+L93</f>
        <v>2572026658.6</v>
      </c>
      <c r="M94" s="19">
        <f>M92+M93</f>
        <v>2572026658.6</v>
      </c>
      <c r="N94" s="19">
        <f>N92+N93</f>
        <v>2572026658.6</v>
      </c>
      <c r="O94" s="19">
        <f>O92+O93</f>
        <v>2572026658.6</v>
      </c>
      <c r="P94" s="19">
        <f>P92+P93</f>
        <v>2572026658.6</v>
      </c>
    </row>
    <row r="95" ht="20.1" customHeight="1" spans="1:16">
      <c r="A95" s="11" t="s">
        <v>171</v>
      </c>
      <c r="B95" s="28" t="s">
        <v>53</v>
      </c>
      <c r="C95" s="13" t="s">
        <v>138</v>
      </c>
      <c r="D95" s="13" t="s">
        <v>139</v>
      </c>
      <c r="E95" s="14" t="s">
        <v>169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ht="20.1" customHeight="1" spans="1:16">
      <c r="A96" s="11"/>
      <c r="B96" s="29"/>
      <c r="C96" s="13"/>
      <c r="D96" s="13"/>
      <c r="E96" s="16">
        <v>1</v>
      </c>
      <c r="F96" s="16">
        <v>2</v>
      </c>
      <c r="G96" s="16">
        <v>3</v>
      </c>
      <c r="H96" s="16">
        <v>4</v>
      </c>
      <c r="I96" s="16">
        <v>5</v>
      </c>
      <c r="J96" s="16">
        <v>6</v>
      </c>
      <c r="K96" s="16">
        <v>7</v>
      </c>
      <c r="L96" s="16">
        <v>8</v>
      </c>
      <c r="M96" s="16">
        <v>9</v>
      </c>
      <c r="N96" s="16">
        <v>10</v>
      </c>
      <c r="O96" s="16">
        <v>11</v>
      </c>
      <c r="P96" s="16">
        <v>12</v>
      </c>
    </row>
    <row r="97" ht="20.1" customHeight="1" spans="1:16">
      <c r="A97" s="17" t="s">
        <v>172</v>
      </c>
      <c r="B97" s="11"/>
      <c r="C97" s="18"/>
      <c r="D97" s="18"/>
      <c r="E97" s="19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ht="20.1" customHeight="1" spans="1:16">
      <c r="A98" s="17" t="s">
        <v>173</v>
      </c>
      <c r="B98" s="11">
        <v>1</v>
      </c>
      <c r="C98" s="18">
        <f t="shared" ref="C98:C119" si="25">LOOKUP($H$2,$E$4:$P$4,E98:P98)</f>
        <v>148745633.94</v>
      </c>
      <c r="D98" s="18">
        <f t="shared" ref="D98:D131" si="26">SUM(E98:P98)</f>
        <v>547473908.69</v>
      </c>
      <c r="E98" s="24">
        <v>224540298.69</v>
      </c>
      <c r="F98" s="24">
        <v>174187976.06</v>
      </c>
      <c r="G98" s="30">
        <v>148745633.94</v>
      </c>
      <c r="H98" s="24"/>
      <c r="I98" s="21"/>
      <c r="J98" s="21"/>
      <c r="K98" s="24"/>
      <c r="L98" s="21"/>
      <c r="M98" s="24"/>
      <c r="N98" s="24"/>
      <c r="O98" s="24"/>
      <c r="P98" s="32"/>
    </row>
    <row r="99" ht="20.1" customHeight="1" spans="1:16">
      <c r="A99" s="17" t="s">
        <v>174</v>
      </c>
      <c r="B99" s="11">
        <v>5</v>
      </c>
      <c r="C99" s="18">
        <f>LOOKUP($H$2,$E$4:$P$4,E99:P99)</f>
        <v>286887.79</v>
      </c>
      <c r="D99" s="18">
        <f>SUM(E99:P99)</f>
        <v>302942.43</v>
      </c>
      <c r="E99" s="24">
        <v>4872.23</v>
      </c>
      <c r="F99" s="24">
        <v>11182.41</v>
      </c>
      <c r="G99" s="30">
        <v>286887.79</v>
      </c>
      <c r="H99" s="24"/>
      <c r="I99" s="24"/>
      <c r="J99" s="24"/>
      <c r="K99" s="24"/>
      <c r="L99" s="24"/>
      <c r="M99" s="24"/>
      <c r="N99" s="24"/>
      <c r="O99" s="24"/>
      <c r="P99" s="24"/>
    </row>
    <row r="100" ht="20.1" customHeight="1" spans="1:16">
      <c r="A100" s="17" t="s">
        <v>175</v>
      </c>
      <c r="B100" s="11">
        <v>6</v>
      </c>
      <c r="C100" s="18">
        <f>LOOKUP($H$2,$E$4:$P$4,E100:P100)</f>
        <v>39701505.5</v>
      </c>
      <c r="D100" s="18">
        <f>SUM(E100:P100)</f>
        <v>89597275.83</v>
      </c>
      <c r="E100" s="24">
        <v>15265999.33</v>
      </c>
      <c r="F100" s="24">
        <v>34629771</v>
      </c>
      <c r="G100" s="30">
        <v>39701505.5</v>
      </c>
      <c r="H100" s="24"/>
      <c r="I100" s="24"/>
      <c r="J100" s="24"/>
      <c r="K100" s="24"/>
      <c r="L100" s="24"/>
      <c r="M100" s="24"/>
      <c r="N100" s="24"/>
      <c r="O100" s="24"/>
      <c r="P100" s="24"/>
    </row>
    <row r="101" ht="20.1" customHeight="1" spans="1:16">
      <c r="A101" s="17" t="s">
        <v>176</v>
      </c>
      <c r="B101" s="11">
        <v>9</v>
      </c>
      <c r="C101" s="18">
        <f>LOOKUP($H$2,$E$4:$P$4,E101:P101)</f>
        <v>-4228</v>
      </c>
      <c r="D101" s="18">
        <f>SUM(E101:P101)</f>
        <v>166638</v>
      </c>
      <c r="E101" s="24">
        <v>165892</v>
      </c>
      <c r="F101" s="24">
        <v>4974</v>
      </c>
      <c r="G101" s="30">
        <v>-4228</v>
      </c>
      <c r="H101" s="24"/>
      <c r="I101" s="24"/>
      <c r="J101" s="24"/>
      <c r="K101" s="24"/>
      <c r="L101" s="24"/>
      <c r="M101" s="24"/>
      <c r="N101" s="24"/>
      <c r="O101" s="24"/>
      <c r="P101" s="24"/>
    </row>
    <row r="102" ht="20.1" customHeight="1" spans="1:16">
      <c r="A102" s="17" t="s">
        <v>177</v>
      </c>
      <c r="B102" s="11">
        <v>10</v>
      </c>
      <c r="C102" s="18">
        <f>LOOKUP($H$2,$E$4:$P$4,E102:P102)</f>
        <v>541290</v>
      </c>
      <c r="D102" s="18">
        <f>SUM(E102:P102)</f>
        <v>1456790</v>
      </c>
      <c r="E102" s="24">
        <v>915500</v>
      </c>
      <c r="F102" s="24"/>
      <c r="G102" s="30">
        <v>541290</v>
      </c>
      <c r="H102" s="24"/>
      <c r="I102" s="24"/>
      <c r="J102" s="24"/>
      <c r="K102" s="24"/>
      <c r="L102" s="24"/>
      <c r="M102" s="24"/>
      <c r="N102" s="24"/>
      <c r="O102" s="24"/>
      <c r="P102" s="24"/>
    </row>
    <row r="103" ht="20.1" customHeight="1" spans="1:16">
      <c r="A103" s="17" t="s">
        <v>178</v>
      </c>
      <c r="B103" s="11">
        <v>11</v>
      </c>
      <c r="C103" s="18">
        <f>LOOKUP($H$2,$E$4:$P$4,E103:P103)</f>
        <v>1177920</v>
      </c>
      <c r="D103" s="18">
        <f>SUM(E103:P103)</f>
        <v>5609763</v>
      </c>
      <c r="E103" s="24">
        <v>3069643</v>
      </c>
      <c r="F103" s="24">
        <v>1362200</v>
      </c>
      <c r="G103" s="30">
        <v>1177920</v>
      </c>
      <c r="H103" s="24"/>
      <c r="I103" s="24"/>
      <c r="J103" s="24"/>
      <c r="K103" s="24"/>
      <c r="L103" s="24"/>
      <c r="M103" s="24"/>
      <c r="N103" s="24"/>
      <c r="O103" s="24"/>
      <c r="P103" s="24"/>
    </row>
    <row r="104" ht="20.1" customHeight="1" spans="1:16">
      <c r="A104" s="17" t="s">
        <v>179</v>
      </c>
      <c r="B104" s="11">
        <v>12</v>
      </c>
      <c r="C104" s="18">
        <f>LOOKUP($H$2,$E$4:$P$4,E104:P104)</f>
        <v>4534130.5</v>
      </c>
      <c r="D104" s="18">
        <f>SUM(E104:P104)</f>
        <v>6998000</v>
      </c>
      <c r="E104" s="24">
        <v>1133869.5</v>
      </c>
      <c r="F104" s="24">
        <v>1330000</v>
      </c>
      <c r="G104" s="30">
        <v>4534130.5</v>
      </c>
      <c r="H104" s="24"/>
      <c r="I104" s="24"/>
      <c r="J104" s="24"/>
      <c r="K104" s="24"/>
      <c r="L104" s="24"/>
      <c r="M104" s="24"/>
      <c r="N104" s="24"/>
      <c r="O104" s="24"/>
      <c r="P104" s="24"/>
    </row>
    <row r="105" ht="20.1" customHeight="1" spans="1:16">
      <c r="A105" s="17" t="s">
        <v>180</v>
      </c>
      <c r="B105" s="11">
        <v>13</v>
      </c>
      <c r="C105" s="18">
        <f>LOOKUP($H$2,$E$4:$P$4,E105:P105)</f>
        <v>2309494.28</v>
      </c>
      <c r="D105" s="18">
        <f>SUM(E105:P105)</f>
        <v>11076796</v>
      </c>
      <c r="E105" s="24">
        <v>5542976.82</v>
      </c>
      <c r="F105" s="24">
        <v>3224324.9</v>
      </c>
      <c r="G105" s="30">
        <v>2309494.28</v>
      </c>
      <c r="H105" s="24"/>
      <c r="I105" s="24"/>
      <c r="J105" s="24"/>
      <c r="K105" s="24"/>
      <c r="L105" s="24"/>
      <c r="M105" s="24"/>
      <c r="N105" s="24"/>
      <c r="O105" s="24"/>
      <c r="P105" s="24"/>
    </row>
    <row r="106" ht="20.1" customHeight="1" spans="1:16">
      <c r="A106" s="17" t="s">
        <v>181</v>
      </c>
      <c r="B106" s="11">
        <v>14</v>
      </c>
      <c r="C106" s="18">
        <f>LOOKUP($H$2,$E$4:$P$4,E106:P106)</f>
        <v>904040.85</v>
      </c>
      <c r="D106" s="18">
        <f>SUM(E106:P106)</f>
        <v>3161228.08</v>
      </c>
      <c r="E106" s="24">
        <v>796093.85</v>
      </c>
      <c r="F106" s="24">
        <v>1461093.38</v>
      </c>
      <c r="G106" s="30">
        <v>904040.85</v>
      </c>
      <c r="H106" s="24"/>
      <c r="I106" s="24"/>
      <c r="J106" s="24"/>
      <c r="K106" s="24"/>
      <c r="L106" s="24"/>
      <c r="M106" s="24"/>
      <c r="N106" s="24"/>
      <c r="O106" s="24"/>
      <c r="P106" s="24"/>
    </row>
    <row r="107" ht="20.1" customHeight="1" spans="1:16">
      <c r="A107" s="17" t="s">
        <v>182</v>
      </c>
      <c r="B107" s="11"/>
      <c r="C107" s="18">
        <f>LOOKUP($H$2,$E$4:$P$4,E107:P107)</f>
        <v>30238857.87</v>
      </c>
      <c r="D107" s="18">
        <f>SUM(E107:P107)</f>
        <v>61128060.75</v>
      </c>
      <c r="E107" s="24">
        <v>3642024.16</v>
      </c>
      <c r="F107" s="24">
        <v>27247178.72</v>
      </c>
      <c r="G107" s="30">
        <v>30238857.87</v>
      </c>
      <c r="H107" s="24"/>
      <c r="I107" s="24"/>
      <c r="J107" s="24"/>
      <c r="K107" s="24"/>
      <c r="L107" s="24"/>
      <c r="M107" s="24"/>
      <c r="N107" s="24"/>
      <c r="O107" s="24"/>
      <c r="P107" s="24"/>
    </row>
    <row r="108" ht="20.1" customHeight="1" spans="1:16">
      <c r="A108" s="17" t="s">
        <v>183</v>
      </c>
      <c r="B108" s="11">
        <v>15</v>
      </c>
      <c r="C108" s="18">
        <f>LOOKUP($H$2,$E$4:$P$4,E108:P108)</f>
        <v>188734027.23</v>
      </c>
      <c r="D108" s="18">
        <f>SUM(E108:P108)</f>
        <v>637374126.95</v>
      </c>
      <c r="E108" s="19">
        <f>E98+E99+E100</f>
        <v>239811170.25</v>
      </c>
      <c r="F108" s="19">
        <f t="shared" ref="F108:P108" si="27">F98+F99+F100</f>
        <v>208828929.47</v>
      </c>
      <c r="G108" s="19">
        <f>G98+G99+G100</f>
        <v>188734027.23</v>
      </c>
      <c r="H108" s="19">
        <f>H98+H99+H100</f>
        <v>0</v>
      </c>
      <c r="I108" s="19">
        <f>I98+I99+I100</f>
        <v>0</v>
      </c>
      <c r="J108" s="19">
        <f>J98+J99+J100</f>
        <v>0</v>
      </c>
      <c r="K108" s="19">
        <f>K98+K99+K100</f>
        <v>0</v>
      </c>
      <c r="L108" s="19">
        <f>L98+L99+L100</f>
        <v>0</v>
      </c>
      <c r="M108" s="19">
        <f>M98+M99+M100</f>
        <v>0</v>
      </c>
      <c r="N108" s="19">
        <f>N98+N99+N100</f>
        <v>0</v>
      </c>
      <c r="O108" s="19">
        <f>O98+O99+O100</f>
        <v>0</v>
      </c>
      <c r="P108" s="19">
        <f>P98+P99+P100</f>
        <v>0</v>
      </c>
    </row>
    <row r="109" ht="20.1" customHeight="1" spans="1:16">
      <c r="A109" s="17" t="s">
        <v>184</v>
      </c>
      <c r="B109" s="11">
        <v>16</v>
      </c>
      <c r="C109" s="18">
        <f>LOOKUP($H$2,$E$4:$P$4,E109:P109)</f>
        <v>181863226.23</v>
      </c>
      <c r="D109" s="18">
        <f>SUM(E109:P109)</f>
        <v>996995818.07</v>
      </c>
      <c r="E109" s="31">
        <v>400054147.15</v>
      </c>
      <c r="F109" s="23">
        <v>415078444.69</v>
      </c>
      <c r="G109" s="30">
        <v>181863226.23</v>
      </c>
      <c r="H109" s="24"/>
      <c r="I109" s="21"/>
      <c r="J109" s="21"/>
      <c r="K109" s="24"/>
      <c r="L109" s="21"/>
      <c r="M109" s="24"/>
      <c r="N109" s="24"/>
      <c r="O109" s="24"/>
      <c r="P109" s="21"/>
    </row>
    <row r="110" ht="20.1" customHeight="1" spans="1:16">
      <c r="A110" s="17" t="s">
        <v>185</v>
      </c>
      <c r="B110" s="11">
        <v>20</v>
      </c>
      <c r="C110" s="18">
        <f>LOOKUP($H$2,$E$4:$P$4,E110:P110)</f>
        <v>21754708.21</v>
      </c>
      <c r="D110" s="18">
        <f>SUM(E110:P110)</f>
        <v>51650116.82</v>
      </c>
      <c r="E110" s="31">
        <v>22134926.58</v>
      </c>
      <c r="F110" s="23">
        <v>7760482.03</v>
      </c>
      <c r="G110" s="30">
        <v>21754708.21</v>
      </c>
      <c r="H110" s="24"/>
      <c r="I110" s="24"/>
      <c r="J110" s="24"/>
      <c r="K110" s="24"/>
      <c r="L110" s="24"/>
      <c r="M110" s="24"/>
      <c r="N110" s="24"/>
      <c r="O110" s="24"/>
      <c r="P110" s="24"/>
    </row>
    <row r="111" ht="20.1" customHeight="1" spans="1:16">
      <c r="A111" s="17" t="s">
        <v>186</v>
      </c>
      <c r="B111" s="11">
        <v>21</v>
      </c>
      <c r="C111" s="18">
        <f>LOOKUP($H$2,$E$4:$P$4,E111:P111)</f>
        <v>3575651.04</v>
      </c>
      <c r="D111" s="18">
        <f>SUM(E111:P111)</f>
        <v>16445560.24</v>
      </c>
      <c r="E111" s="31">
        <v>11568167.29</v>
      </c>
      <c r="F111" s="23">
        <v>1301741.91</v>
      </c>
      <c r="G111" s="30">
        <v>3575651.04</v>
      </c>
      <c r="H111" s="24"/>
      <c r="I111" s="24"/>
      <c r="J111" s="24"/>
      <c r="K111" s="24"/>
      <c r="L111" s="24"/>
      <c r="M111" s="24"/>
      <c r="N111" s="24"/>
      <c r="O111" s="24"/>
      <c r="P111" s="24"/>
    </row>
    <row r="112" ht="20.1" customHeight="1" spans="1:16">
      <c r="A112" s="17" t="s">
        <v>187</v>
      </c>
      <c r="B112" s="11">
        <v>22</v>
      </c>
      <c r="C112" s="18">
        <f>LOOKUP($H$2,$E$4:$P$4,E112:P112)</f>
        <v>14300897.88</v>
      </c>
      <c r="D112" s="18">
        <f>SUM(E112:P112)</f>
        <v>103082028.43</v>
      </c>
      <c r="E112" s="31">
        <v>72372980.64</v>
      </c>
      <c r="F112" s="23">
        <v>16408149.91</v>
      </c>
      <c r="G112" s="30">
        <v>14300897.88</v>
      </c>
      <c r="H112" s="24"/>
      <c r="I112" s="24"/>
      <c r="J112" s="24"/>
      <c r="K112" s="24"/>
      <c r="L112" s="24"/>
      <c r="M112" s="24"/>
      <c r="N112" s="24"/>
      <c r="O112" s="24"/>
      <c r="P112" s="24"/>
    </row>
    <row r="113" ht="20.1" customHeight="1" spans="1:16">
      <c r="A113" s="17" t="s">
        <v>188</v>
      </c>
      <c r="B113" s="11">
        <v>25</v>
      </c>
      <c r="C113" s="18">
        <f>LOOKUP($H$2,$E$4:$P$4,E113:P113)</f>
        <v>5240015</v>
      </c>
      <c r="D113" s="18">
        <f>SUM(E113:P113)</f>
        <v>11930048</v>
      </c>
      <c r="E113" s="31">
        <v>2220000</v>
      </c>
      <c r="F113" s="23">
        <v>4470033</v>
      </c>
      <c r="G113" s="30">
        <v>5240015</v>
      </c>
      <c r="H113" s="24"/>
      <c r="I113" s="24"/>
      <c r="J113" s="24"/>
      <c r="K113" s="24"/>
      <c r="L113" s="24"/>
      <c r="M113" s="24"/>
      <c r="N113" s="24"/>
      <c r="O113" s="24"/>
      <c r="P113" s="24"/>
    </row>
    <row r="114" ht="20.1" customHeight="1" spans="1:16">
      <c r="A114" s="17" t="s">
        <v>189</v>
      </c>
      <c r="B114" s="11">
        <v>26</v>
      </c>
      <c r="C114" s="18">
        <f>LOOKUP($H$2,$E$4:$P$4,E114:P114)</f>
        <v>14000</v>
      </c>
      <c r="D114" s="18">
        <f>SUM(E114:P114)</f>
        <v>3132000</v>
      </c>
      <c r="E114" s="31">
        <v>3066000</v>
      </c>
      <c r="F114" s="23">
        <v>52000</v>
      </c>
      <c r="G114" s="30">
        <v>14000</v>
      </c>
      <c r="H114" s="24"/>
      <c r="I114" s="24"/>
      <c r="J114" s="24"/>
      <c r="K114" s="24"/>
      <c r="L114" s="24"/>
      <c r="M114" s="24"/>
      <c r="N114" s="24"/>
      <c r="O114" s="24"/>
      <c r="P114" s="24"/>
    </row>
    <row r="115" ht="20.1" customHeight="1" spans="1:16">
      <c r="A115" s="17" t="s">
        <v>190</v>
      </c>
      <c r="B115" s="11">
        <v>27</v>
      </c>
      <c r="C115" s="18">
        <f>LOOKUP($H$2,$E$4:$P$4,E115:P115)</f>
        <v>0</v>
      </c>
      <c r="D115" s="18">
        <f>SUM(E115:P115)</f>
        <v>0</v>
      </c>
      <c r="E115" s="31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ht="20.1" customHeight="1" spans="1:16">
      <c r="A116" s="17" t="s">
        <v>191</v>
      </c>
      <c r="B116" s="11">
        <v>28</v>
      </c>
      <c r="C116" s="18">
        <f>LOOKUP($H$2,$E$4:$P$4,E116:P116)</f>
        <v>0</v>
      </c>
      <c r="D116" s="18">
        <f>SUM(E116:P116)</f>
        <v>112200</v>
      </c>
      <c r="E116" s="31"/>
      <c r="F116" s="23">
        <v>112200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ht="20.1" customHeight="1" spans="1:16">
      <c r="A117" s="17" t="s">
        <v>192</v>
      </c>
      <c r="B117" s="11">
        <v>29</v>
      </c>
      <c r="C117" s="18">
        <f>LOOKUP($H$2,$E$4:$P$4,E117:P117)</f>
        <v>7567377.18</v>
      </c>
      <c r="D117" s="18">
        <f>SUM(E117:P117)</f>
        <v>36579276.53</v>
      </c>
      <c r="E117" s="31">
        <v>19284184.28</v>
      </c>
      <c r="F117" s="23">
        <v>9727715.07</v>
      </c>
      <c r="G117" s="30">
        <v>7567377.18</v>
      </c>
      <c r="H117" s="24"/>
      <c r="I117" s="24"/>
      <c r="J117" s="24"/>
      <c r="K117" s="24"/>
      <c r="L117" s="24"/>
      <c r="M117" s="24"/>
      <c r="N117" s="24"/>
      <c r="O117" s="24"/>
      <c r="P117" s="24"/>
    </row>
    <row r="118" ht="20.1" customHeight="1" spans="1:16">
      <c r="A118" s="17" t="s">
        <v>193</v>
      </c>
      <c r="B118" s="11">
        <v>30</v>
      </c>
      <c r="C118" s="18">
        <f>LOOKUP($H$2,$E$4:$P$4,E118:P118)</f>
        <v>558929.06</v>
      </c>
      <c r="D118" s="18">
        <f>SUM(E118:P118)</f>
        <v>1710934.29</v>
      </c>
      <c r="E118" s="31">
        <v>692322.37</v>
      </c>
      <c r="F118" s="23">
        <v>459682.86</v>
      </c>
      <c r="G118" s="30">
        <v>558929.06</v>
      </c>
      <c r="H118" s="24"/>
      <c r="I118" s="24"/>
      <c r="J118" s="24"/>
      <c r="K118" s="24"/>
      <c r="L118" s="24"/>
      <c r="M118" s="24"/>
      <c r="N118" s="24"/>
      <c r="O118" s="24"/>
      <c r="P118" s="24"/>
    </row>
    <row r="119" ht="20.1" customHeight="1" spans="1:16">
      <c r="A119" s="17" t="s">
        <v>194</v>
      </c>
      <c r="B119" s="11"/>
      <c r="C119" s="18">
        <f>LOOKUP($H$2,$E$4:$P$4,E119:P119)</f>
        <v>920576.64</v>
      </c>
      <c r="D119" s="18">
        <f>SUM(E119:P119)</f>
        <v>49617569.61</v>
      </c>
      <c r="E119" s="31">
        <v>47110473.99</v>
      </c>
      <c r="F119" s="23">
        <v>1586518.98</v>
      </c>
      <c r="G119" s="30">
        <v>920576.64</v>
      </c>
      <c r="H119" s="24"/>
      <c r="I119" s="24"/>
      <c r="J119" s="24"/>
      <c r="K119" s="24"/>
      <c r="L119" s="24"/>
      <c r="M119" s="24"/>
      <c r="N119" s="24"/>
      <c r="O119" s="24"/>
      <c r="P119" s="24"/>
    </row>
    <row r="120" ht="20.1" customHeight="1" spans="1:16">
      <c r="A120" s="17" t="s">
        <v>195</v>
      </c>
      <c r="B120" s="11">
        <v>31</v>
      </c>
      <c r="C120" s="18">
        <f t="shared" ref="C120:C137" si="28">LOOKUP($H$2,$E$4:$P$4,E120:P120)</f>
        <v>221494483.36</v>
      </c>
      <c r="D120" s="18">
        <f>SUM(E120:P120)</f>
        <v>1168173523.56</v>
      </c>
      <c r="E120" s="19">
        <f>E109+E110+E111+E112</f>
        <v>506130221.66</v>
      </c>
      <c r="F120" s="19">
        <f t="shared" ref="F120:P120" si="29">F109+F110+F111+F112</f>
        <v>440548818.54</v>
      </c>
      <c r="G120" s="19">
        <f>G109+G110+G111+G112</f>
        <v>221494483.36</v>
      </c>
      <c r="H120" s="19">
        <f>H109+H110+H111+H112</f>
        <v>0</v>
      </c>
      <c r="I120" s="19">
        <f>I109+I110+I111+I112</f>
        <v>0</v>
      </c>
      <c r="J120" s="19">
        <f>J109+J110+J111+J112</f>
        <v>0</v>
      </c>
      <c r="K120" s="19">
        <f>K109+K110+K111+K112</f>
        <v>0</v>
      </c>
      <c r="L120" s="19">
        <f>L109+L110+L111+L112</f>
        <v>0</v>
      </c>
      <c r="M120" s="19">
        <f>M109+M110+M111+M112</f>
        <v>0</v>
      </c>
      <c r="N120" s="19">
        <f>N109+N110+N111+N112</f>
        <v>0</v>
      </c>
      <c r="O120" s="19">
        <f>O109+O110+O111+O112</f>
        <v>0</v>
      </c>
      <c r="P120" s="19">
        <f>P109+P110+P111+P112</f>
        <v>0</v>
      </c>
    </row>
    <row r="121" ht="20.1" customHeight="1" spans="1:16">
      <c r="A121" s="17" t="s">
        <v>196</v>
      </c>
      <c r="B121" s="11">
        <v>32</v>
      </c>
      <c r="C121" s="18">
        <f>LOOKUP($H$2,$E$4:$P$4,E121:P121)</f>
        <v>-32760456.13</v>
      </c>
      <c r="D121" s="18">
        <f>SUM(E121:P121)</f>
        <v>-530799396.61</v>
      </c>
      <c r="E121" s="19">
        <f t="shared" ref="E121:P121" si="30">E108-E120</f>
        <v>-266319051.41</v>
      </c>
      <c r="F121" s="19">
        <f>F108-F120</f>
        <v>-231719889.07</v>
      </c>
      <c r="G121" s="19">
        <f>G108-G120</f>
        <v>-32760456.13</v>
      </c>
      <c r="H121" s="19">
        <f>H108-H120</f>
        <v>0</v>
      </c>
      <c r="I121" s="19">
        <f>I108-I120</f>
        <v>0</v>
      </c>
      <c r="J121" s="19">
        <f>J108-J120</f>
        <v>0</v>
      </c>
      <c r="K121" s="19">
        <f>K108-K120</f>
        <v>0</v>
      </c>
      <c r="L121" s="19">
        <f>L108-L120</f>
        <v>0</v>
      </c>
      <c r="M121" s="19">
        <f>M108-M120</f>
        <v>0</v>
      </c>
      <c r="N121" s="19">
        <f>N108-N120</f>
        <v>0</v>
      </c>
      <c r="O121" s="19">
        <f>O108-O120</f>
        <v>0</v>
      </c>
      <c r="P121" s="19">
        <f>P108-P120</f>
        <v>0</v>
      </c>
    </row>
    <row r="122" ht="20.1" customHeight="1" spans="1:16">
      <c r="A122" s="17" t="s">
        <v>197</v>
      </c>
      <c r="B122" s="11"/>
      <c r="C122" s="18">
        <f>LOOKUP($H$2,$E$4:$P$4,E122:P122)</f>
        <v>0</v>
      </c>
      <c r="D122" s="18">
        <f>SUM(E122:P122)</f>
        <v>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ht="20.1" customHeight="1" spans="1:16">
      <c r="A123" s="17" t="s">
        <v>198</v>
      </c>
      <c r="B123" s="11">
        <v>33</v>
      </c>
      <c r="C123" s="18">
        <f>LOOKUP($H$2,$E$4:$P$4,E123:P123)</f>
        <v>0</v>
      </c>
      <c r="D123" s="18">
        <f>SUM(E123:P123)</f>
        <v>0</v>
      </c>
      <c r="E123" s="21"/>
      <c r="F123" s="21"/>
      <c r="G123" s="21"/>
      <c r="H123" s="24"/>
      <c r="I123" s="21"/>
      <c r="J123" s="21"/>
      <c r="K123" s="21"/>
      <c r="L123" s="21"/>
      <c r="M123" s="21"/>
      <c r="N123" s="21"/>
      <c r="O123" s="21"/>
      <c r="P123" s="21"/>
    </row>
    <row r="124" ht="20.1" customHeight="1" spans="1:16">
      <c r="A124" s="17" t="s">
        <v>199</v>
      </c>
      <c r="B124" s="11">
        <v>34</v>
      </c>
      <c r="C124" s="18">
        <f>LOOKUP($H$2,$E$4:$P$4,E124:P124)</f>
        <v>0</v>
      </c>
      <c r="D124" s="18">
        <f>SUM(E124:P124)</f>
        <v>0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ht="20.1" customHeight="1" spans="1:16">
      <c r="A125" s="17" t="s">
        <v>200</v>
      </c>
      <c r="B125" s="11">
        <v>35</v>
      </c>
      <c r="C125" s="18">
        <f>LOOKUP($H$2,$E$4:$P$4,E125:P125)</f>
        <v>0</v>
      </c>
      <c r="D125" s="18">
        <f>SUM(E125:P125)</f>
        <v>0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ht="20.1" customHeight="1" spans="1:16">
      <c r="A126" s="17" t="s">
        <v>201</v>
      </c>
      <c r="B126" s="11">
        <v>36</v>
      </c>
      <c r="C126" s="18">
        <f>LOOKUP($H$2,$E$4:$P$4,E126:P126)</f>
        <v>0</v>
      </c>
      <c r="D126" s="18">
        <f>SUM(E126:P126)</f>
        <v>0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ht="20.1" customHeight="1" spans="1:16">
      <c r="A127" s="17" t="s">
        <v>202</v>
      </c>
      <c r="B127" s="11">
        <v>37</v>
      </c>
      <c r="C127" s="18">
        <f>LOOKUP($H$2,$E$4:$P$4,E127:P127)</f>
        <v>0</v>
      </c>
      <c r="D127" s="18">
        <f>SUM(E127:P127)</f>
        <v>0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ht="20.1" customHeight="1" spans="1:16">
      <c r="A128" s="17" t="s">
        <v>203</v>
      </c>
      <c r="B128" s="11">
        <v>38</v>
      </c>
      <c r="C128" s="18">
        <f>LOOKUP($H$2,$E$4:$P$4,E128:P128)</f>
        <v>0</v>
      </c>
      <c r="D128" s="18">
        <f>SUM(E128:P128)</f>
        <v>47633430.48</v>
      </c>
      <c r="E128" s="24">
        <v>47633430.48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ht="20.1" customHeight="1" spans="1:16">
      <c r="A129" s="17" t="s">
        <v>204</v>
      </c>
      <c r="B129" s="11">
        <v>39</v>
      </c>
      <c r="C129" s="18">
        <f>LOOKUP($H$2,$E$4:$P$4,E129:P129)</f>
        <v>0</v>
      </c>
      <c r="D129" s="18">
        <f>SUM(E129:P129)</f>
        <v>47633430.48</v>
      </c>
      <c r="E129" s="24">
        <v>47633430.48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ht="20.1" customHeight="1" spans="1:16">
      <c r="A130" s="17" t="s">
        <v>205</v>
      </c>
      <c r="B130" s="11">
        <v>40</v>
      </c>
      <c r="C130" s="18">
        <f>LOOKUP($H$2,$E$4:$P$4,E130:P130)</f>
        <v>0</v>
      </c>
      <c r="D130" s="18">
        <f>SUM(E130:P130)</f>
        <v>0</v>
      </c>
      <c r="E130" s="24"/>
      <c r="F130" s="33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ht="20.1" customHeight="1" spans="1:16">
      <c r="A131" s="17" t="s">
        <v>206</v>
      </c>
      <c r="B131" s="11">
        <v>41</v>
      </c>
      <c r="C131" s="18">
        <f>LOOKUP($H$2,$E$4:$P$4,E131:P131)</f>
        <v>0</v>
      </c>
      <c r="D131" s="18">
        <f>SUM(E131:P131)</f>
        <v>0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ht="20.1" customHeight="1" spans="1:16">
      <c r="A132" s="17" t="s">
        <v>183</v>
      </c>
      <c r="B132" s="11">
        <v>42</v>
      </c>
      <c r="C132" s="18">
        <f>LOOKUP($H$2,$E$4:$P$4,E132:P132)</f>
        <v>0</v>
      </c>
      <c r="D132" s="19">
        <f t="shared" ref="D132:P132" si="31">D123+D124+D127+D128+D131</f>
        <v>47633430.48</v>
      </c>
      <c r="E132" s="19">
        <f>E123+E124+E127+E128+E131</f>
        <v>47633430.48</v>
      </c>
      <c r="F132" s="19">
        <f>F123+F124+F127+F128+F131</f>
        <v>0</v>
      </c>
      <c r="G132" s="19">
        <f>G123+G124+G127+G128+G131</f>
        <v>0</v>
      </c>
      <c r="H132" s="19">
        <f>H123+H124+H127+H128+H131</f>
        <v>0</v>
      </c>
      <c r="I132" s="19">
        <f>I123+I124+I127+I128+I131</f>
        <v>0</v>
      </c>
      <c r="J132" s="19">
        <f>J123+J124+J127+J128+J131</f>
        <v>0</v>
      </c>
      <c r="K132" s="19">
        <f>K123+K124+K127+K128+K131</f>
        <v>0</v>
      </c>
      <c r="L132" s="19">
        <f>L123+L124+L127+L128+L131</f>
        <v>0</v>
      </c>
      <c r="M132" s="19">
        <f>M123+M124+M127+M128+M131</f>
        <v>0</v>
      </c>
      <c r="N132" s="19">
        <f>N123+N124+N127+N128+N131</f>
        <v>0</v>
      </c>
      <c r="O132" s="19">
        <f>O123+O124+O127+O128+O131</f>
        <v>0</v>
      </c>
      <c r="P132" s="19">
        <f>P123+P124+P127+P128+P131</f>
        <v>0</v>
      </c>
    </row>
    <row r="133" ht="20.1" customHeight="1" spans="1:16">
      <c r="A133" s="17" t="s">
        <v>207</v>
      </c>
      <c r="B133" s="11">
        <v>43</v>
      </c>
      <c r="C133" s="18">
        <f>LOOKUP($H$2,$E$4:$P$4,E133:P133)</f>
        <v>4747690.08</v>
      </c>
      <c r="D133" s="18">
        <f t="shared" ref="D133:D140" si="32">SUM(E133:P133)</f>
        <v>20739384.86</v>
      </c>
      <c r="E133" s="24">
        <v>9357087.95</v>
      </c>
      <c r="F133" s="24">
        <v>6634606.83</v>
      </c>
      <c r="G133" s="30">
        <v>4747690.08</v>
      </c>
      <c r="H133" s="24"/>
      <c r="I133" s="24"/>
      <c r="J133" s="24"/>
      <c r="K133" s="24"/>
      <c r="L133" s="24"/>
      <c r="M133" s="24"/>
      <c r="N133" s="24"/>
      <c r="O133" s="24"/>
      <c r="P133" s="24"/>
    </row>
    <row r="134" ht="20.1" customHeight="1" spans="1:16">
      <c r="A134" s="17" t="s">
        <v>208</v>
      </c>
      <c r="B134" s="11">
        <v>44</v>
      </c>
      <c r="C134" s="18">
        <f>LOOKUP($H$2,$E$4:$P$4,E134:P134)</f>
        <v>0</v>
      </c>
      <c r="D134" s="18">
        <f>SUM(E134:P134)</f>
        <v>0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ht="20.1" customHeight="1" spans="1:16">
      <c r="A135" s="17" t="s">
        <v>209</v>
      </c>
      <c r="B135" s="11">
        <v>45</v>
      </c>
      <c r="C135" s="18">
        <f>LOOKUP($H$2,$E$4:$P$4,E135:P135)</f>
        <v>0</v>
      </c>
      <c r="D135" s="18">
        <f>SUM(E135:P135)</f>
        <v>0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ht="20.1" customHeight="1" spans="1:16">
      <c r="A136" s="17" t="s">
        <v>210</v>
      </c>
      <c r="B136" s="11">
        <v>46</v>
      </c>
      <c r="C136" s="18">
        <f>LOOKUP($H$2,$E$4:$P$4,E136:P136)</f>
        <v>0</v>
      </c>
      <c r="D136" s="18">
        <f>SUM(E136:P136)</f>
        <v>0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ht="20.1" customHeight="1" spans="1:16">
      <c r="A137" s="17" t="s">
        <v>211</v>
      </c>
      <c r="B137" s="11">
        <v>47</v>
      </c>
      <c r="C137" s="18">
        <f>LOOKUP($H$2,$E$4:$P$4,E137:P137)</f>
        <v>0</v>
      </c>
      <c r="D137" s="18">
        <f>SUM(E137:P137)</f>
        <v>0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ht="20.1" customHeight="1" spans="1:16">
      <c r="A138" s="17" t="s">
        <v>212</v>
      </c>
      <c r="B138" s="11">
        <v>48</v>
      </c>
      <c r="C138" s="18">
        <f t="shared" ref="C138:C161" si="33">LOOKUP($H$2,$E$4:$P$4,E138:P138)</f>
        <v>0</v>
      </c>
      <c r="D138" s="18">
        <f>SUM(E138:P138)</f>
        <v>0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ht="20.1" customHeight="1" spans="1:16">
      <c r="A139" s="17" t="s">
        <v>213</v>
      </c>
      <c r="B139" s="11">
        <v>49</v>
      </c>
      <c r="C139" s="18">
        <f>LOOKUP($H$2,$E$4:$P$4,E139:P139)</f>
        <v>0</v>
      </c>
      <c r="D139" s="18">
        <f>SUM(E139:P139)</f>
        <v>0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ht="20.1" customHeight="1" spans="1:16">
      <c r="A140" s="17" t="s">
        <v>214</v>
      </c>
      <c r="B140" s="11">
        <v>50</v>
      </c>
      <c r="C140" s="18">
        <f>LOOKUP($H$2,$E$4:$P$4,E140:P140)</f>
        <v>0</v>
      </c>
      <c r="D140" s="18">
        <f>SUM(E140:P140)</f>
        <v>0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ht="20.1" customHeight="1" spans="1:16">
      <c r="A141" s="17" t="s">
        <v>195</v>
      </c>
      <c r="B141" s="11">
        <v>51</v>
      </c>
      <c r="C141" s="18">
        <f>LOOKUP($H$2,$E$4:$P$4,E141:P141)</f>
        <v>4747690.08</v>
      </c>
      <c r="D141" s="19">
        <f t="shared" ref="D141:P141" si="34">D133+D134+D137+D140</f>
        <v>20739384.86</v>
      </c>
      <c r="E141" s="19">
        <f>E133+E134+E137+E140</f>
        <v>9357087.95</v>
      </c>
      <c r="F141" s="19">
        <f>F133+F134+F137+F140</f>
        <v>6634606.83</v>
      </c>
      <c r="G141" s="19">
        <f>G133+G134+G137+G140</f>
        <v>4747690.08</v>
      </c>
      <c r="H141" s="19">
        <f>H133+H134+H137+H140</f>
        <v>0</v>
      </c>
      <c r="I141" s="19">
        <f>I133+I134+I137+I140</f>
        <v>0</v>
      </c>
      <c r="J141" s="19">
        <f>J133+J134+J137+J140</f>
        <v>0</v>
      </c>
      <c r="K141" s="19">
        <f>K133+K134+K137+K140</f>
        <v>0</v>
      </c>
      <c r="L141" s="19">
        <f>L133+L134+L137+L140</f>
        <v>0</v>
      </c>
      <c r="M141" s="19">
        <f>M133+M134+M137+M140</f>
        <v>0</v>
      </c>
      <c r="N141" s="19">
        <f>N133+N134+N137+N140</f>
        <v>0</v>
      </c>
      <c r="O141" s="19">
        <f>O133+O134+O137+O140</f>
        <v>0</v>
      </c>
      <c r="P141" s="19">
        <f>P133+P134+P137+P140</f>
        <v>0</v>
      </c>
    </row>
    <row r="142" ht="20.1" customHeight="1" spans="1:16">
      <c r="A142" s="17" t="s">
        <v>215</v>
      </c>
      <c r="B142" s="11">
        <v>52</v>
      </c>
      <c r="C142" s="18">
        <f>LOOKUP($H$2,$E$4:$P$4,E142:P142)</f>
        <v>-4747690.08</v>
      </c>
      <c r="D142" s="19">
        <f t="shared" ref="D142:P142" si="35">D132-D141</f>
        <v>26894045.62</v>
      </c>
      <c r="E142" s="19">
        <f>E132-E141</f>
        <v>38276342.53</v>
      </c>
      <c r="F142" s="19">
        <f>F132-F141</f>
        <v>-6634606.83</v>
      </c>
      <c r="G142" s="19">
        <f>G132-G141</f>
        <v>-4747690.08</v>
      </c>
      <c r="H142" s="19">
        <f>H132-H141</f>
        <v>0</v>
      </c>
      <c r="I142" s="19">
        <f>I132-I141</f>
        <v>0</v>
      </c>
      <c r="J142" s="19">
        <f>J132-J141</f>
        <v>0</v>
      </c>
      <c r="K142" s="19">
        <f>K132-K141</f>
        <v>0</v>
      </c>
      <c r="L142" s="19">
        <f>L132-L141</f>
        <v>0</v>
      </c>
      <c r="M142" s="19">
        <f>M132-M141</f>
        <v>0</v>
      </c>
      <c r="N142" s="19">
        <f>N132-N141</f>
        <v>0</v>
      </c>
      <c r="O142" s="19">
        <f>O132-O141</f>
        <v>0</v>
      </c>
      <c r="P142" s="19">
        <f>P132-P141</f>
        <v>0</v>
      </c>
    </row>
    <row r="143" ht="20.1" customHeight="1" spans="1:16">
      <c r="A143" s="17" t="s">
        <v>216</v>
      </c>
      <c r="B143" s="11"/>
      <c r="C143" s="18">
        <f>LOOKUP($H$2,$E$4:$P$4,E143:P143)</f>
        <v>0</v>
      </c>
      <c r="D143" s="18">
        <f t="shared" ref="D143:D152" si="36">SUM(E143:P143)</f>
        <v>0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ht="20.1" customHeight="1" spans="1:16">
      <c r="A144" s="17" t="s">
        <v>217</v>
      </c>
      <c r="B144" s="11">
        <v>53</v>
      </c>
      <c r="C144" s="18">
        <f>LOOKUP($H$2,$E$4:$P$4,E144:P144)</f>
        <v>0</v>
      </c>
      <c r="D144" s="18">
        <f>SUM(E144:P144)</f>
        <v>0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ht="20.1" customHeight="1" spans="1:16">
      <c r="A145" s="17" t="s">
        <v>218</v>
      </c>
      <c r="B145" s="11">
        <v>54</v>
      </c>
      <c r="C145" s="18">
        <f>LOOKUP($H$2,$E$4:$P$4,E145:P145)</f>
        <v>0</v>
      </c>
      <c r="D145" s="18">
        <f>SUM(E145:P145)</f>
        <v>0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ht="20.1" customHeight="1" spans="1:16">
      <c r="A146" s="17" t="s">
        <v>219</v>
      </c>
      <c r="B146" s="11">
        <v>55</v>
      </c>
      <c r="C146" s="18">
        <f>LOOKUP($H$2,$E$4:$P$4,E146:P146)</f>
        <v>0</v>
      </c>
      <c r="D146" s="18">
        <f>SUM(E146:P146)</f>
        <v>0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ht="20.1" customHeight="1" spans="1:16">
      <c r="A147" s="17" t="s">
        <v>220</v>
      </c>
      <c r="B147" s="11">
        <v>56</v>
      </c>
      <c r="C147" s="18">
        <f>LOOKUP($H$2,$E$4:$P$4,E147:P147)</f>
        <v>0</v>
      </c>
      <c r="D147" s="18">
        <f>SUM(E147:P147)</f>
        <v>0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ht="20.1" customHeight="1" spans="1:16">
      <c r="A148" s="17" t="s">
        <v>221</v>
      </c>
      <c r="B148" s="11">
        <v>57</v>
      </c>
      <c r="C148" s="18">
        <f>LOOKUP($H$2,$E$4:$P$4,E148:P148)</f>
        <v>120000000</v>
      </c>
      <c r="D148" s="18">
        <f>SUM(E148:P148)</f>
        <v>120000000</v>
      </c>
      <c r="E148" s="24"/>
      <c r="F148" s="24"/>
      <c r="G148" s="30">
        <v>120000000</v>
      </c>
      <c r="H148" s="24"/>
      <c r="I148" s="24"/>
      <c r="J148" s="24"/>
      <c r="K148" s="24"/>
      <c r="L148" s="24"/>
      <c r="M148" s="24"/>
      <c r="N148" s="24"/>
      <c r="O148" s="24"/>
      <c r="P148" s="24"/>
    </row>
    <row r="149" ht="20.1" customHeight="1" spans="1:16">
      <c r="A149" s="17" t="s">
        <v>222</v>
      </c>
      <c r="B149" s="11">
        <v>58</v>
      </c>
      <c r="C149" s="18">
        <f>LOOKUP($H$2,$E$4:$P$4,E149:P149)</f>
        <v>120000000</v>
      </c>
      <c r="D149" s="18">
        <f>SUM(E149:P149)</f>
        <v>120000000</v>
      </c>
      <c r="E149" s="24"/>
      <c r="F149" s="24"/>
      <c r="G149" s="30">
        <v>120000000</v>
      </c>
      <c r="H149" s="24"/>
      <c r="I149" s="24"/>
      <c r="J149" s="24"/>
      <c r="K149" s="24"/>
      <c r="L149" s="24"/>
      <c r="M149" s="24"/>
      <c r="N149" s="24"/>
      <c r="O149" s="24"/>
      <c r="P149" s="24"/>
    </row>
    <row r="150" ht="20.1" customHeight="1" spans="1:16">
      <c r="A150" s="17" t="s">
        <v>223</v>
      </c>
      <c r="B150" s="11">
        <v>59</v>
      </c>
      <c r="C150" s="18">
        <f>LOOKUP($H$2,$E$4:$P$4,E150:P150)</f>
        <v>0</v>
      </c>
      <c r="D150" s="18">
        <f>SUM(E150:P150)</f>
        <v>0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ht="20.1" customHeight="1" spans="1:16">
      <c r="A151" s="17" t="s">
        <v>224</v>
      </c>
      <c r="B151" s="11">
        <v>60</v>
      </c>
      <c r="C151" s="18">
        <f>LOOKUP($H$2,$E$4:$P$4,E151:P151)</f>
        <v>0</v>
      </c>
      <c r="D151" s="18">
        <f>SUM(E151:P151)</f>
        <v>0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ht="20.1" customHeight="1" spans="1:16">
      <c r="A152" s="17" t="s">
        <v>225</v>
      </c>
      <c r="B152" s="11">
        <v>61</v>
      </c>
      <c r="C152" s="18">
        <f>LOOKUP($H$2,$E$4:$P$4,E152:P152)</f>
        <v>0</v>
      </c>
      <c r="D152" s="18">
        <f>SUM(E152:P152)</f>
        <v>0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ht="20.1" customHeight="1" spans="1:16">
      <c r="A153" s="17" t="s">
        <v>183</v>
      </c>
      <c r="B153" s="11">
        <v>62</v>
      </c>
      <c r="C153" s="18">
        <f>LOOKUP($H$2,$E$4:$P$4,E153:P153)</f>
        <v>120000000</v>
      </c>
      <c r="D153" s="25">
        <f t="shared" ref="D153:P153" si="37">D144+D147+D148+D151+D152</f>
        <v>120000000</v>
      </c>
      <c r="E153" s="25">
        <f>E144+E147+E148+E151+E152</f>
        <v>0</v>
      </c>
      <c r="F153" s="25">
        <f>F144+F147+F148+F151+F152</f>
        <v>0</v>
      </c>
      <c r="G153" s="25">
        <f>G144+G147+G148+G151+G152</f>
        <v>120000000</v>
      </c>
      <c r="H153" s="25">
        <f>H144+H147+H148+H151+H152</f>
        <v>0</v>
      </c>
      <c r="I153" s="25">
        <f>I144+I147+I148+I151+I152</f>
        <v>0</v>
      </c>
      <c r="J153" s="25">
        <f>J144+J147+J148+J151+J152</f>
        <v>0</v>
      </c>
      <c r="K153" s="25">
        <f>K144+K147+K148+K151+K152</f>
        <v>0</v>
      </c>
      <c r="L153" s="25">
        <f>L144+L147+L148+L151+L152</f>
        <v>0</v>
      </c>
      <c r="M153" s="25">
        <f>M144+M147+M148+M151+M152</f>
        <v>0</v>
      </c>
      <c r="N153" s="25">
        <f>N144+N147+N148+N151+N152</f>
        <v>0</v>
      </c>
      <c r="O153" s="25">
        <f>O144+O147+O148+O151+O152</f>
        <v>0</v>
      </c>
      <c r="P153" s="25">
        <f>P144+P147+P148+P151+P152</f>
        <v>0</v>
      </c>
    </row>
    <row r="154" ht="20.1" customHeight="1" spans="1:16">
      <c r="A154" s="17" t="s">
        <v>226</v>
      </c>
      <c r="B154" s="11">
        <v>63</v>
      </c>
      <c r="C154" s="18">
        <f>LOOKUP($H$2,$E$4:$P$4,E154:P154)</f>
        <v>132500000</v>
      </c>
      <c r="D154" s="18">
        <f t="shared" ref="D154:D162" si="38">SUM(E154:P154)</f>
        <v>132500000</v>
      </c>
      <c r="E154" s="24"/>
      <c r="F154" s="24"/>
      <c r="G154" s="30">
        <v>132500000</v>
      </c>
      <c r="H154" s="24"/>
      <c r="I154" s="24"/>
      <c r="J154" s="24"/>
      <c r="K154" s="24"/>
      <c r="L154" s="24"/>
      <c r="M154" s="24"/>
      <c r="N154" s="24"/>
      <c r="O154" s="24"/>
      <c r="P154" s="24"/>
    </row>
    <row r="155" ht="20.1" customHeight="1" spans="1:16">
      <c r="A155" s="17" t="s">
        <v>227</v>
      </c>
      <c r="B155" s="11">
        <v>64</v>
      </c>
      <c r="C155" s="18">
        <f>LOOKUP($H$2,$E$4:$P$4,E155:P155)</f>
        <v>132500000</v>
      </c>
      <c r="D155" s="18">
        <f>SUM(E155:P155)</f>
        <v>132500000</v>
      </c>
      <c r="E155" s="24"/>
      <c r="F155" s="24"/>
      <c r="G155" s="30">
        <v>132500000</v>
      </c>
      <c r="H155" s="24"/>
      <c r="I155" s="24"/>
      <c r="J155" s="24"/>
      <c r="K155" s="24"/>
      <c r="L155" s="24"/>
      <c r="M155" s="24"/>
      <c r="N155" s="24"/>
      <c r="O155" s="24"/>
      <c r="P155" s="24"/>
    </row>
    <row r="156" ht="20.1" customHeight="1" spans="1:16">
      <c r="A156" s="17" t="s">
        <v>228</v>
      </c>
      <c r="B156" s="11">
        <v>65</v>
      </c>
      <c r="C156" s="18">
        <f>LOOKUP($H$2,$E$4:$P$4,E156:P156)</f>
        <v>0</v>
      </c>
      <c r="D156" s="18">
        <f>SUM(E156:P156)</f>
        <v>0</v>
      </c>
      <c r="E156" s="24"/>
      <c r="F156" s="24"/>
      <c r="G156" s="30"/>
      <c r="H156" s="24"/>
      <c r="I156" s="24"/>
      <c r="J156" s="24"/>
      <c r="K156" s="24"/>
      <c r="L156" s="24"/>
      <c r="M156" s="24"/>
      <c r="N156" s="24"/>
      <c r="O156" s="24"/>
      <c r="P156" s="24"/>
    </row>
    <row r="157" ht="20.1" customHeight="1" spans="1:16">
      <c r="A157" s="17" t="s">
        <v>229</v>
      </c>
      <c r="B157" s="11">
        <v>66</v>
      </c>
      <c r="C157" s="18">
        <f>LOOKUP($H$2,$E$4:$P$4,E157:P157)</f>
        <v>12664504.12</v>
      </c>
      <c r="D157" s="18">
        <f>SUM(E157:P157)</f>
        <v>13008809.12</v>
      </c>
      <c r="E157" s="24"/>
      <c r="F157" s="23">
        <v>344305</v>
      </c>
      <c r="G157" s="30">
        <v>12664504.12</v>
      </c>
      <c r="H157" s="24"/>
      <c r="I157" s="24"/>
      <c r="J157" s="24"/>
      <c r="K157" s="24"/>
      <c r="L157" s="24"/>
      <c r="M157" s="24"/>
      <c r="N157" s="24"/>
      <c r="O157" s="24"/>
      <c r="P157" s="24"/>
    </row>
    <row r="158" ht="20.1" customHeight="1" spans="1:16">
      <c r="A158" s="17" t="s">
        <v>230</v>
      </c>
      <c r="B158" s="11">
        <v>67</v>
      </c>
      <c r="C158" s="18">
        <f>LOOKUP($H$2,$E$4:$P$4,E158:P158)</f>
        <v>12664504.12</v>
      </c>
      <c r="D158" s="18">
        <f>SUM(E158:P158)</f>
        <v>13008809.12</v>
      </c>
      <c r="E158" s="24"/>
      <c r="F158" s="23">
        <v>344305</v>
      </c>
      <c r="G158" s="30">
        <v>12664504.12</v>
      </c>
      <c r="H158" s="24"/>
      <c r="I158" s="24"/>
      <c r="J158" s="24"/>
      <c r="K158" s="24"/>
      <c r="L158" s="24"/>
      <c r="M158" s="24"/>
      <c r="N158" s="24"/>
      <c r="O158" s="24"/>
      <c r="P158" s="24"/>
    </row>
    <row r="159" ht="20.1" customHeight="1" spans="1:16">
      <c r="A159" s="17" t="s">
        <v>231</v>
      </c>
      <c r="B159" s="11">
        <v>68</v>
      </c>
      <c r="C159" s="18">
        <f>LOOKUP($H$2,$E$4:$P$4,E159:P159)</f>
        <v>0</v>
      </c>
      <c r="D159" s="18">
        <f>SUM(E159:P159)</f>
        <v>0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ht="20.1" customHeight="1" spans="1:16">
      <c r="A160" s="17" t="s">
        <v>232</v>
      </c>
      <c r="B160" s="11">
        <v>69</v>
      </c>
      <c r="C160" s="18">
        <f>LOOKUP($H$2,$E$4:$P$4,E160:P160)</f>
        <v>0</v>
      </c>
      <c r="D160" s="18">
        <f>SUM(E160:P160)</f>
        <v>0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ht="20.1" customHeight="1" spans="1:16">
      <c r="A161" s="17" t="s">
        <v>233</v>
      </c>
      <c r="B161" s="11"/>
      <c r="C161" s="18">
        <f>LOOKUP($H$2,$E$4:$P$4,E161:P161)</f>
        <v>0</v>
      </c>
      <c r="D161" s="18">
        <f>SUM(E161:P161)</f>
        <v>0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</row>
    <row r="162" ht="20.1" customHeight="1" spans="1:16">
      <c r="A162" s="17" t="s">
        <v>234</v>
      </c>
      <c r="B162" s="11">
        <v>70</v>
      </c>
      <c r="C162" s="18">
        <f t="shared" ref="C162:C186" si="39">LOOKUP($H$2,$E$4:$P$4,E162:P162)</f>
        <v>0</v>
      </c>
      <c r="D162" s="18">
        <f>SUM(E162:P162)</f>
        <v>0</v>
      </c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ht="20.1" customHeight="1" spans="1:16">
      <c r="A163" s="17" t="s">
        <v>195</v>
      </c>
      <c r="B163" s="11">
        <v>71</v>
      </c>
      <c r="C163" s="18">
        <f>LOOKUP($H$2,$E$4:$P$4,E163:P163)</f>
        <v>145164504.12</v>
      </c>
      <c r="D163" s="19">
        <f t="shared" ref="D163:P163" si="40">D154+D157+D162</f>
        <v>145508809.12</v>
      </c>
      <c r="E163" s="19">
        <f>E154+E157+E162</f>
        <v>0</v>
      </c>
      <c r="F163" s="19">
        <f>F154+F157+F162</f>
        <v>344305</v>
      </c>
      <c r="G163" s="19">
        <f>G154+G157+G162</f>
        <v>145164504.12</v>
      </c>
      <c r="H163" s="19">
        <f>H154+H157+H162</f>
        <v>0</v>
      </c>
      <c r="I163" s="19">
        <f>I154+I157+I162</f>
        <v>0</v>
      </c>
      <c r="J163" s="19">
        <f>J154+J157+J162</f>
        <v>0</v>
      </c>
      <c r="K163" s="19">
        <f>K154+K157+K162</f>
        <v>0</v>
      </c>
      <c r="L163" s="19">
        <f>L154+L157+L162</f>
        <v>0</v>
      </c>
      <c r="M163" s="19">
        <f>M154+M157+M162</f>
        <v>0</v>
      </c>
      <c r="N163" s="19">
        <f>N154+N157+N162</f>
        <v>0</v>
      </c>
      <c r="O163" s="19">
        <f>O154+O157+O162</f>
        <v>0</v>
      </c>
      <c r="P163" s="19">
        <f>P154+P157+P162</f>
        <v>0</v>
      </c>
    </row>
    <row r="164" ht="20.1" customHeight="1" spans="1:16">
      <c r="A164" s="17" t="s">
        <v>235</v>
      </c>
      <c r="B164" s="11">
        <v>73</v>
      </c>
      <c r="C164" s="18">
        <f>LOOKUP($H$2,$E$4:$P$4,E164:P164)</f>
        <v>-25164504.12</v>
      </c>
      <c r="D164" s="19">
        <f t="shared" ref="D164:P164" si="41">D153-D163</f>
        <v>-25508809.12</v>
      </c>
      <c r="E164" s="19">
        <f>E153-E163</f>
        <v>0</v>
      </c>
      <c r="F164" s="19">
        <f>F153-F163</f>
        <v>-344305</v>
      </c>
      <c r="G164" s="19">
        <f>G153-G163</f>
        <v>-25164504.12</v>
      </c>
      <c r="H164" s="19">
        <f>H153-H163</f>
        <v>0</v>
      </c>
      <c r="I164" s="19">
        <f>I153-I163</f>
        <v>0</v>
      </c>
      <c r="J164" s="19">
        <f>J153-J163</f>
        <v>0</v>
      </c>
      <c r="K164" s="19">
        <f>K153-K163</f>
        <v>0</v>
      </c>
      <c r="L164" s="19">
        <f>L153-L163</f>
        <v>0</v>
      </c>
      <c r="M164" s="19">
        <f>M153-M163</f>
        <v>0</v>
      </c>
      <c r="N164" s="19">
        <f>N153-N163</f>
        <v>0</v>
      </c>
      <c r="O164" s="19">
        <f>O153-O163</f>
        <v>0</v>
      </c>
      <c r="P164" s="19">
        <f>P153-P163</f>
        <v>0</v>
      </c>
    </row>
    <row r="165" ht="20.1" customHeight="1" spans="1:16">
      <c r="A165" s="17" t="s">
        <v>236</v>
      </c>
      <c r="B165" s="11"/>
      <c r="C165" s="18">
        <f>LOOKUP($H$2,$E$4:$P$4,E165:P165)</f>
        <v>0</v>
      </c>
      <c r="D165" s="18">
        <f t="shared" ref="D165:D172" si="42">SUM(E165:P165)</f>
        <v>0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ht="20.1" customHeight="1" spans="1:16">
      <c r="A166" s="17" t="s">
        <v>237</v>
      </c>
      <c r="B166" s="11">
        <v>74</v>
      </c>
      <c r="C166" s="18">
        <f>LOOKUP($H$2,$E$4:$P$4,E166:P166)</f>
        <v>0</v>
      </c>
      <c r="D166" s="18">
        <f>SUM(E166:P166)</f>
        <v>0</v>
      </c>
      <c r="E166" s="21"/>
      <c r="F166" s="24"/>
      <c r="G166" s="21"/>
      <c r="H166" s="24"/>
      <c r="I166" s="21"/>
      <c r="J166" s="21"/>
      <c r="K166" s="21"/>
      <c r="L166" s="21"/>
      <c r="M166" s="24"/>
      <c r="N166" s="23"/>
      <c r="O166" s="21"/>
      <c r="P166" s="21"/>
    </row>
    <row r="167" ht="20.1" customHeight="1" spans="1:16">
      <c r="A167" s="17" t="s">
        <v>238</v>
      </c>
      <c r="B167" s="11">
        <v>75</v>
      </c>
      <c r="C167" s="18">
        <f>LOOKUP($H$2,$E$4:$P$4,E167:P167)</f>
        <v>0</v>
      </c>
      <c r="D167" s="18">
        <f>SUM(E167:P167)</f>
        <v>0</v>
      </c>
      <c r="E167" s="24"/>
      <c r="F167" s="24"/>
      <c r="G167" s="21"/>
      <c r="H167" s="24"/>
      <c r="I167" s="21"/>
      <c r="J167" s="21"/>
      <c r="K167" s="21"/>
      <c r="L167" s="21"/>
      <c r="M167" s="24"/>
      <c r="N167" s="23"/>
      <c r="O167" s="21"/>
      <c r="P167" s="21"/>
    </row>
    <row r="168" ht="20.1" customHeight="1" spans="1:16">
      <c r="A168" s="17" t="s">
        <v>239</v>
      </c>
      <c r="B168" s="11">
        <v>76</v>
      </c>
      <c r="C168" s="18">
        <f>LOOKUP($H$2,$E$4:$P$4,E168:P168)</f>
        <v>160000000</v>
      </c>
      <c r="D168" s="18">
        <f>SUM(E168:P168)</f>
        <v>340576142.27</v>
      </c>
      <c r="E168" s="24">
        <v>122000000</v>
      </c>
      <c r="F168" s="23">
        <v>58576142.27</v>
      </c>
      <c r="G168" s="30">
        <v>160000000</v>
      </c>
      <c r="H168" s="24"/>
      <c r="I168" s="21"/>
      <c r="J168" s="21"/>
      <c r="K168" s="24"/>
      <c r="L168" s="24"/>
      <c r="M168" s="24"/>
      <c r="N168" s="24"/>
      <c r="O168" s="24"/>
      <c r="P168" s="21"/>
    </row>
    <row r="169" ht="20.1" customHeight="1" spans="1:16">
      <c r="A169" s="17" t="s">
        <v>240</v>
      </c>
      <c r="B169" s="11">
        <v>77</v>
      </c>
      <c r="C169" s="18">
        <f>LOOKUP($H$2,$E$4:$P$4,E169:P169)</f>
        <v>0</v>
      </c>
      <c r="D169" s="18">
        <f>SUM(E169:P169)</f>
        <v>0</v>
      </c>
      <c r="E169" s="24"/>
      <c r="F169" s="24"/>
      <c r="G169" s="21"/>
      <c r="H169" s="24"/>
      <c r="I169" s="21"/>
      <c r="J169" s="21"/>
      <c r="K169" s="21"/>
      <c r="L169" s="21"/>
      <c r="M169" s="24"/>
      <c r="N169" s="23"/>
      <c r="O169" s="21"/>
      <c r="P169" s="21"/>
    </row>
    <row r="170" ht="20.1" customHeight="1" spans="1:16">
      <c r="A170" s="17" t="s">
        <v>241</v>
      </c>
      <c r="B170" s="11">
        <v>78</v>
      </c>
      <c r="C170" s="18">
        <f>LOOKUP($H$2,$E$4:$P$4,E170:P170)</f>
        <v>0</v>
      </c>
      <c r="D170" s="18">
        <f>SUM(E170:P170)</f>
        <v>0</v>
      </c>
      <c r="E170" s="24"/>
      <c r="F170" s="24"/>
      <c r="G170" s="21"/>
      <c r="H170" s="24"/>
      <c r="I170" s="21"/>
      <c r="J170" s="21"/>
      <c r="K170" s="21"/>
      <c r="L170" s="21"/>
      <c r="M170" s="24"/>
      <c r="N170" s="23"/>
      <c r="O170" s="21"/>
      <c r="P170" s="21"/>
    </row>
    <row r="171" ht="20.1" customHeight="1" spans="1:16">
      <c r="A171" s="17" t="s">
        <v>242</v>
      </c>
      <c r="B171" s="11">
        <v>79</v>
      </c>
      <c r="C171" s="18">
        <f>LOOKUP($H$2,$E$4:$P$4,E171:P171)</f>
        <v>0</v>
      </c>
      <c r="D171" s="18">
        <f>SUM(E171:P171)</f>
        <v>0</v>
      </c>
      <c r="E171" s="24"/>
      <c r="F171" s="21"/>
      <c r="G171" s="21"/>
      <c r="H171" s="24"/>
      <c r="I171" s="21"/>
      <c r="J171" s="21"/>
      <c r="K171" s="21"/>
      <c r="L171" s="21"/>
      <c r="M171" s="24"/>
      <c r="N171" s="23"/>
      <c r="O171" s="21"/>
      <c r="P171" s="21"/>
    </row>
    <row r="172" ht="20.1" customHeight="1" spans="1:16">
      <c r="A172" s="17" t="s">
        <v>243</v>
      </c>
      <c r="B172" s="11">
        <v>80</v>
      </c>
      <c r="C172" s="18">
        <f>LOOKUP($H$2,$E$4:$P$4,E172:P172)</f>
        <v>0</v>
      </c>
      <c r="D172" s="18">
        <f>SUM(E172:P172)</f>
        <v>0</v>
      </c>
      <c r="E172" s="21"/>
      <c r="F172" s="21"/>
      <c r="G172" s="21"/>
      <c r="H172" s="21"/>
      <c r="I172" s="21"/>
      <c r="J172" s="21"/>
      <c r="K172" s="21"/>
      <c r="L172" s="21"/>
      <c r="M172" s="24"/>
      <c r="N172" s="24"/>
      <c r="O172" s="21"/>
      <c r="P172" s="21"/>
    </row>
    <row r="173" ht="20.1" customHeight="1" spans="1:16">
      <c r="A173" s="17" t="s">
        <v>183</v>
      </c>
      <c r="B173" s="11">
        <v>81</v>
      </c>
      <c r="C173" s="18">
        <f>LOOKUP($H$2,$E$4:$P$4,E173:P173)</f>
        <v>160000000</v>
      </c>
      <c r="D173" s="19">
        <f t="shared" ref="D173:P173" si="43">D166+D167+D168+D169+D170+D171+D172</f>
        <v>340576142.27</v>
      </c>
      <c r="E173" s="19">
        <f>E166+E167+E168+E169+E170+E171+E172</f>
        <v>122000000</v>
      </c>
      <c r="F173" s="19">
        <f>F166+F167+F168+F169+F170+F171+F172</f>
        <v>58576142.27</v>
      </c>
      <c r="G173" s="19">
        <f>G166+G167+G168+G169+G170+G171+G172</f>
        <v>160000000</v>
      </c>
      <c r="H173" s="19">
        <f>H166+H167+H168+H169+H170+H171+H172</f>
        <v>0</v>
      </c>
      <c r="I173" s="19">
        <f>I166+I167+I168+I169+I170+I171+I172</f>
        <v>0</v>
      </c>
      <c r="J173" s="19">
        <f>J166+J167+J168+J169+J170+J171+J172</f>
        <v>0</v>
      </c>
      <c r="K173" s="19">
        <f>K166+K167+K168+K169+K170+K171+K172</f>
        <v>0</v>
      </c>
      <c r="L173" s="19">
        <f>L166+L167+L168+L169+L170+L171+L172</f>
        <v>0</v>
      </c>
      <c r="M173" s="19">
        <f>M166+M167+M168+M169+M170+M171+M172</f>
        <v>0</v>
      </c>
      <c r="N173" s="19">
        <f>N166+N167+N168+N169+N170+N171+N172</f>
        <v>0</v>
      </c>
      <c r="O173" s="19">
        <f>O166+O167+O168+O169+O170+O171+O172</f>
        <v>0</v>
      </c>
      <c r="P173" s="19">
        <f>P166+P167+P168+P169+P170+P171+P172</f>
        <v>0</v>
      </c>
    </row>
    <row r="174" ht="20.1" customHeight="1" spans="1:16">
      <c r="A174" s="17" t="s">
        <v>244</v>
      </c>
      <c r="B174" s="11">
        <v>82</v>
      </c>
      <c r="C174" s="18">
        <f>LOOKUP($H$2,$E$4:$P$4,E174:P174)</f>
        <v>0</v>
      </c>
      <c r="D174" s="18">
        <f t="shared" ref="D174:D180" si="44">SUM(E174:P174)</f>
        <v>0</v>
      </c>
      <c r="E174" s="21"/>
      <c r="F174" s="21"/>
      <c r="G174" s="21"/>
      <c r="H174" s="24"/>
      <c r="I174" s="21"/>
      <c r="J174" s="21"/>
      <c r="K174" s="21"/>
      <c r="L174" s="21"/>
      <c r="M174" s="24"/>
      <c r="N174" s="23"/>
      <c r="O174" s="21"/>
      <c r="P174" s="21"/>
    </row>
    <row r="175" ht="20.1" customHeight="1" spans="1:16">
      <c r="A175" s="17" t="s">
        <v>245</v>
      </c>
      <c r="B175" s="11">
        <v>83</v>
      </c>
      <c r="C175" s="18">
        <f>LOOKUP($H$2,$E$4:$P$4,E175:P175)</f>
        <v>0</v>
      </c>
      <c r="D175" s="18">
        <f>SUM(E175:P175)</f>
        <v>0</v>
      </c>
      <c r="E175" s="21"/>
      <c r="F175" s="24"/>
      <c r="G175" s="21"/>
      <c r="H175" s="24"/>
      <c r="I175" s="21"/>
      <c r="J175" s="21"/>
      <c r="K175" s="21"/>
      <c r="L175" s="21"/>
      <c r="M175" s="24"/>
      <c r="N175" s="23"/>
      <c r="O175" s="21"/>
      <c r="P175" s="21"/>
    </row>
    <row r="176" ht="20.1" customHeight="1" spans="1:16">
      <c r="A176" s="17" t="s">
        <v>246</v>
      </c>
      <c r="B176" s="11">
        <v>84</v>
      </c>
      <c r="C176" s="18">
        <f>LOOKUP($H$2,$E$4:$P$4,E176:P176)</f>
        <v>0</v>
      </c>
      <c r="D176" s="18">
        <f>SUM(E176:P176)</f>
        <v>0</v>
      </c>
      <c r="E176" s="21"/>
      <c r="F176" s="24"/>
      <c r="G176" s="21"/>
      <c r="H176" s="24"/>
      <c r="I176" s="21"/>
      <c r="J176" s="21"/>
      <c r="K176" s="21"/>
      <c r="L176" s="21"/>
      <c r="M176" s="24"/>
      <c r="N176" s="23"/>
      <c r="O176" s="21"/>
      <c r="P176" s="21"/>
    </row>
    <row r="177" ht="20.1" customHeight="1" spans="1:16">
      <c r="A177" s="17" t="s">
        <v>247</v>
      </c>
      <c r="B177" s="11">
        <v>85</v>
      </c>
      <c r="C177" s="18">
        <f>LOOKUP($H$2,$E$4:$P$4,E177:P177)</f>
        <v>0</v>
      </c>
      <c r="D177" s="18">
        <f>SUM(E177:P177)</f>
        <v>0</v>
      </c>
      <c r="E177" s="24"/>
      <c r="F177" s="24"/>
      <c r="G177" s="21"/>
      <c r="H177" s="24"/>
      <c r="I177" s="21"/>
      <c r="J177" s="21"/>
      <c r="K177" s="21"/>
      <c r="L177" s="21"/>
      <c r="M177" s="24"/>
      <c r="N177" s="23"/>
      <c r="O177" s="21"/>
      <c r="P177" s="21"/>
    </row>
    <row r="178" ht="20.1" customHeight="1" spans="1:16">
      <c r="A178" s="17" t="s">
        <v>248</v>
      </c>
      <c r="B178" s="11">
        <v>86</v>
      </c>
      <c r="C178" s="18">
        <f>LOOKUP($H$2,$E$4:$P$4,E178:P178)</f>
        <v>0</v>
      </c>
      <c r="D178" s="18">
        <f>SUM(E178:P178)</f>
        <v>0</v>
      </c>
      <c r="E178" s="24"/>
      <c r="F178" s="24"/>
      <c r="G178" s="21"/>
      <c r="H178" s="24"/>
      <c r="I178" s="21"/>
      <c r="J178" s="21"/>
      <c r="K178" s="21"/>
      <c r="L178" s="21"/>
      <c r="M178" s="24"/>
      <c r="N178" s="23"/>
      <c r="O178" s="21"/>
      <c r="P178" s="21"/>
    </row>
    <row r="179" ht="20.1" customHeight="1" spans="1:16">
      <c r="A179" s="17" t="s">
        <v>249</v>
      </c>
      <c r="B179" s="11">
        <v>87</v>
      </c>
      <c r="C179" s="18">
        <f>LOOKUP($H$2,$E$4:$P$4,E179:P179)</f>
        <v>26961226.08</v>
      </c>
      <c r="D179" s="18">
        <f>SUM(E179:P179)</f>
        <v>362360678.6</v>
      </c>
      <c r="E179" s="24">
        <v>311118836.83</v>
      </c>
      <c r="F179" s="23">
        <v>24280615.69</v>
      </c>
      <c r="G179" s="30">
        <v>26961226.08</v>
      </c>
      <c r="H179" s="24"/>
      <c r="I179" s="21"/>
      <c r="J179" s="21"/>
      <c r="K179" s="24"/>
      <c r="L179" s="21"/>
      <c r="M179" s="24"/>
      <c r="N179" s="24"/>
      <c r="O179" s="24"/>
      <c r="P179" s="21"/>
    </row>
    <row r="180" ht="20.1" customHeight="1" spans="1:16">
      <c r="A180" s="17" t="s">
        <v>250</v>
      </c>
      <c r="B180" s="11">
        <v>88</v>
      </c>
      <c r="C180" s="18">
        <f>LOOKUP($H$2,$E$4:$P$4,E180:P180)</f>
        <v>0</v>
      </c>
      <c r="D180" s="18">
        <f>SUM(E180:P180)</f>
        <v>0</v>
      </c>
      <c r="E180" s="24"/>
      <c r="F180" s="24"/>
      <c r="G180" s="21"/>
      <c r="H180" s="24"/>
      <c r="I180" s="21"/>
      <c r="J180" s="21"/>
      <c r="K180" s="21"/>
      <c r="L180" s="21"/>
      <c r="M180" s="24"/>
      <c r="N180" s="24"/>
      <c r="O180" s="21"/>
      <c r="P180" s="21"/>
    </row>
    <row r="181" ht="20.1" customHeight="1" spans="1:16">
      <c r="A181" s="17" t="s">
        <v>195</v>
      </c>
      <c r="B181" s="11">
        <v>89</v>
      </c>
      <c r="C181" s="18">
        <f>LOOKUP($H$2,$E$4:$P$4,E181:P181)</f>
        <v>26961226.08</v>
      </c>
      <c r="D181" s="19">
        <f t="shared" ref="D181:P181" si="45">D174+D175+D176+D177+D178+D179+D180</f>
        <v>362360678.6</v>
      </c>
      <c r="E181" s="19">
        <f>E174+E175+E176+E177+E178+E179+E180</f>
        <v>311118836.83</v>
      </c>
      <c r="F181" s="19">
        <f>F174+F175+F176+F177+F178+F179+F180</f>
        <v>24280615.69</v>
      </c>
      <c r="G181" s="19">
        <f>G174+G175+G176+G177+G178+G179+G180</f>
        <v>26961226.08</v>
      </c>
      <c r="H181" s="19">
        <f>H174+H175+H176+H177+H178+H179+H180</f>
        <v>0</v>
      </c>
      <c r="I181" s="19">
        <f>I174+I175+I176+I177+I178+I179+I180</f>
        <v>0</v>
      </c>
      <c r="J181" s="19">
        <f>J174+J175+J176+J177+J178+J179+J180</f>
        <v>0</v>
      </c>
      <c r="K181" s="19">
        <f>K174+K175+K176+K177+K178+K179+K180</f>
        <v>0</v>
      </c>
      <c r="L181" s="19">
        <f>L174+L175+L176+L177+L178+L179+L180</f>
        <v>0</v>
      </c>
      <c r="M181" s="19">
        <f>M174+M175+M176+M177+M178+M179+M180</f>
        <v>0</v>
      </c>
      <c r="N181" s="19">
        <f>N174+N175+N176+N177+N178+N179+N180</f>
        <v>0</v>
      </c>
      <c r="O181" s="19">
        <f>O174+O175+O176+O177+O178+O179+O180</f>
        <v>0</v>
      </c>
      <c r="P181" s="19">
        <f>P174+P175+P176+P177+P178+P179+P180</f>
        <v>0</v>
      </c>
    </row>
    <row r="182" ht="20.1" customHeight="1" spans="1:16">
      <c r="A182" s="17" t="s">
        <v>251</v>
      </c>
      <c r="B182" s="11">
        <v>106</v>
      </c>
      <c r="C182" s="18">
        <f>LOOKUP($H$2,$E$4:$P$4,E182:P182)</f>
        <v>133038773.92</v>
      </c>
      <c r="D182" s="19">
        <f t="shared" ref="D182:P182" si="46">D173-D181</f>
        <v>-21784536.33</v>
      </c>
      <c r="E182" s="19">
        <f>E173-E181</f>
        <v>-189118836.83</v>
      </c>
      <c r="F182" s="19">
        <f>F173-F181</f>
        <v>34295526.58</v>
      </c>
      <c r="G182" s="19">
        <f>G173-G181</f>
        <v>133038773.92</v>
      </c>
      <c r="H182" s="19">
        <f>H173-H181</f>
        <v>0</v>
      </c>
      <c r="I182" s="19">
        <f>I173-I181</f>
        <v>0</v>
      </c>
      <c r="J182" s="19">
        <f>J173-J181</f>
        <v>0</v>
      </c>
      <c r="K182" s="19">
        <f>K173-K181</f>
        <v>0</v>
      </c>
      <c r="L182" s="19">
        <f>L173-L181</f>
        <v>0</v>
      </c>
      <c r="M182" s="19">
        <f>M173-M181</f>
        <v>0</v>
      </c>
      <c r="N182" s="19">
        <f>N173-N181</f>
        <v>0</v>
      </c>
      <c r="O182" s="19">
        <f>O173-O181</f>
        <v>0</v>
      </c>
      <c r="P182" s="19">
        <f>P173-P181</f>
        <v>0</v>
      </c>
    </row>
    <row r="183" ht="20.1" customHeight="1" spans="1:16">
      <c r="A183" s="17" t="s">
        <v>252</v>
      </c>
      <c r="B183" s="11">
        <v>107</v>
      </c>
      <c r="C183" s="18">
        <f>LOOKUP($H$2,$E$4:$P$4,E183:P183)</f>
        <v>22486.73</v>
      </c>
      <c r="D183" s="18">
        <f>SUM(E183:P183)</f>
        <v>38101.32</v>
      </c>
      <c r="E183" s="24">
        <v>22943.94</v>
      </c>
      <c r="F183" s="23">
        <v>-7329.35</v>
      </c>
      <c r="G183" s="30">
        <v>22486.73</v>
      </c>
      <c r="H183" s="24"/>
      <c r="I183" s="21"/>
      <c r="J183" s="21"/>
      <c r="K183" s="24"/>
      <c r="L183" s="21"/>
      <c r="M183" s="24"/>
      <c r="N183" s="24"/>
      <c r="O183" s="24"/>
      <c r="P183" s="21"/>
    </row>
    <row r="184" ht="20.1" customHeight="1" spans="1:16">
      <c r="A184" s="17" t="s">
        <v>253</v>
      </c>
      <c r="B184" s="11">
        <v>108</v>
      </c>
      <c r="C184" s="18">
        <f>LOOKUP($H$2,$E$4:$P$4,E184:P184)</f>
        <v>70388610.32</v>
      </c>
      <c r="D184" s="19">
        <f t="shared" ref="D184:P184" si="47">D121+D142+D164+D183+D182</f>
        <v>-551160595.12</v>
      </c>
      <c r="E184" s="19">
        <f>E121+E142+E164+E183+E182</f>
        <v>-417138601.77</v>
      </c>
      <c r="F184" s="19">
        <f>F121+F142+F164+F183+F182</f>
        <v>-204410603.67</v>
      </c>
      <c r="G184" s="19">
        <f>G121+G142+G164+G183+G182</f>
        <v>70388610.32</v>
      </c>
      <c r="H184" s="19">
        <f>H121+H142+H164+H183+H182</f>
        <v>0</v>
      </c>
      <c r="I184" s="19">
        <f>I121+I142+I164+I183+I182</f>
        <v>0</v>
      </c>
      <c r="J184" s="19">
        <f>J121+J142+J164+J183+J182</f>
        <v>0</v>
      </c>
      <c r="K184" s="19">
        <f>K121+K142+K164+K183+K182</f>
        <v>0</v>
      </c>
      <c r="L184" s="19">
        <f>L121+L142+L164+L183+L182</f>
        <v>0</v>
      </c>
      <c r="M184" s="19">
        <f>M121+M142+M164+M183+M182</f>
        <v>0</v>
      </c>
      <c r="N184" s="19">
        <f>N121+N142+N164+N183+N182</f>
        <v>0</v>
      </c>
      <c r="O184" s="19">
        <f>O121+O142+O164+O183+O182</f>
        <v>0</v>
      </c>
      <c r="P184" s="19">
        <f>P121+P142+P164+P183+P182</f>
        <v>0</v>
      </c>
    </row>
    <row r="185" ht="20.1" customHeight="1" spans="1:16">
      <c r="A185" s="17" t="s">
        <v>254</v>
      </c>
      <c r="B185" s="11">
        <v>109</v>
      </c>
      <c r="C185" s="18">
        <f>LOOKUP($H$2,$E$4:$P$4,E185:P185)</f>
        <v>973446451.23</v>
      </c>
      <c r="D185" s="18">
        <f>E185</f>
        <v>1594995656.67</v>
      </c>
      <c r="E185" s="24">
        <v>1594995656.67</v>
      </c>
      <c r="F185" s="19">
        <f t="shared" ref="F185:P185" si="48">E186</f>
        <v>1177857054.9</v>
      </c>
      <c r="G185" s="19">
        <f>F186</f>
        <v>973446451.23</v>
      </c>
      <c r="H185" s="19">
        <f>G186</f>
        <v>1043835061.55</v>
      </c>
      <c r="I185" s="19">
        <f>H186</f>
        <v>1043835061.55</v>
      </c>
      <c r="J185" s="19">
        <f>I186</f>
        <v>1043835061.55</v>
      </c>
      <c r="K185" s="19">
        <f>J186</f>
        <v>1043835061.55</v>
      </c>
      <c r="L185" s="19">
        <f>K186</f>
        <v>1043835061.55</v>
      </c>
      <c r="M185" s="19">
        <f>L186</f>
        <v>1043835061.55</v>
      </c>
      <c r="N185" s="19">
        <f>M186</f>
        <v>1043835061.55</v>
      </c>
      <c r="O185" s="19">
        <f>N186</f>
        <v>1043835061.55</v>
      </c>
      <c r="P185" s="19">
        <f>O186</f>
        <v>1043835061.55</v>
      </c>
    </row>
    <row r="186" ht="20.1" customHeight="1" spans="1:16">
      <c r="A186" s="17" t="s">
        <v>255</v>
      </c>
      <c r="B186" s="11">
        <v>110</v>
      </c>
      <c r="C186" s="18">
        <f>LOOKUP($H$2,$E$4:$P$4,E186:P186)</f>
        <v>1043835061.55</v>
      </c>
      <c r="D186" s="19">
        <f t="shared" ref="D186:P186" si="49">D184+D185</f>
        <v>1043835061.55</v>
      </c>
      <c r="E186" s="19">
        <f>E184+E185</f>
        <v>1177857054.9</v>
      </c>
      <c r="F186" s="19">
        <f>F184+F185</f>
        <v>973446451.23</v>
      </c>
      <c r="G186" s="19">
        <f>G184+G185</f>
        <v>1043835061.55</v>
      </c>
      <c r="H186" s="19">
        <f>H184+H185</f>
        <v>1043835061.55</v>
      </c>
      <c r="I186" s="19">
        <f>I184+I185</f>
        <v>1043835061.55</v>
      </c>
      <c r="J186" s="19">
        <f>J184+J185</f>
        <v>1043835061.55</v>
      </c>
      <c r="K186" s="19">
        <f>K184+K185</f>
        <v>1043835061.55</v>
      </c>
      <c r="L186" s="19">
        <f>L184+L185</f>
        <v>1043835061.55</v>
      </c>
      <c r="M186" s="19">
        <f>M184+M185</f>
        <v>1043835061.55</v>
      </c>
      <c r="N186" s="19">
        <f>N184+N185</f>
        <v>1043835061.55</v>
      </c>
      <c r="O186" s="19">
        <f>O184+O185</f>
        <v>1043835061.55</v>
      </c>
      <c r="P186" s="19">
        <f>P184+P185</f>
        <v>1043835061.55</v>
      </c>
    </row>
  </sheetData>
  <protectedRanges>
    <protectedRange sqref="E31:P39 E41:P48 E52:P60 E62:P70 E91:P91 E93 E17:P27 E74:P80 E82:P88 E6:P15 E123:P131 E133:P140 E144:P152 E154:P162 E183:P183 E185 E109:P119 E166:P172 E174:P180 E98:P107" name="区域1" securityDescriptor=""/>
  </protectedRanges>
  <mergeCells count="11">
    <mergeCell ref="A1:P1"/>
    <mergeCell ref="E3:P3"/>
    <mergeCell ref="E95:P95"/>
    <mergeCell ref="A3:A4"/>
    <mergeCell ref="A95:A96"/>
    <mergeCell ref="B3:B4"/>
    <mergeCell ref="B95:B96"/>
    <mergeCell ref="C3:C4"/>
    <mergeCell ref="C95:C96"/>
    <mergeCell ref="D3:D4"/>
    <mergeCell ref="D95:D9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公司整体</vt:lpstr>
      <vt:lpstr>各事业部+各单位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2015-06-11T03:42:18Z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