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OneDrive\Dokumente\Studium\M2\Aicraft Design Seminar\Aircraft-Design-Seminar\code\Python\New_Design\"/>
    </mc:Choice>
  </mc:AlternateContent>
  <xr:revisionPtr revIDLastSave="0" documentId="13_ncr:1_{3C12F890-4EF3-4056-A8A4-396667CAB273}" xr6:coauthVersionLast="47" xr6:coauthVersionMax="47" xr10:uidLastSave="{00000000-0000-0000-0000-000000000000}"/>
  <bookViews>
    <workbookView xWindow="570" yWindow="1290" windowWidth="21600" windowHeight="11295" xr2:uid="{B77559EC-685B-4AD2-AE17-5F083A725C5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15" i="1" l="1"/>
  <c r="I7" i="1" l="1"/>
  <c r="D24" i="1" l="1"/>
  <c r="D13" i="1"/>
  <c r="I9" i="1" s="1"/>
  <c r="I8" i="1" l="1"/>
  <c r="I11" i="1"/>
  <c r="D12" i="1" s="1"/>
  <c r="I10" i="1"/>
  <c r="D3" i="1" l="1"/>
</calcChain>
</file>

<file path=xl/sharedStrings.xml><?xml version="1.0" encoding="utf-8"?>
<sst xmlns="http://schemas.openxmlformats.org/spreadsheetml/2006/main" count="47" uniqueCount="45">
  <si>
    <t>k_e</t>
  </si>
  <si>
    <t>maximum take-off weight</t>
  </si>
  <si>
    <t>m_to</t>
  </si>
  <si>
    <t>secondary wing structure weight</t>
  </si>
  <si>
    <t>w_sec</t>
  </si>
  <si>
    <t>Variables</t>
  </si>
  <si>
    <t>Equations</t>
  </si>
  <si>
    <t>aileron efficiency penalty factor</t>
  </si>
  <si>
    <t>k_ail</t>
  </si>
  <si>
    <t>wing loading at take-off</t>
  </si>
  <si>
    <t>W/S</t>
  </si>
  <si>
    <t>aspect ratio</t>
  </si>
  <si>
    <t>A</t>
  </si>
  <si>
    <t>thickness to chord ratio at kink</t>
  </si>
  <si>
    <t>t/c</t>
  </si>
  <si>
    <t>maximum operating speed</t>
  </si>
  <si>
    <t>V</t>
  </si>
  <si>
    <t>wing taper ratio</t>
  </si>
  <si>
    <t>lambda</t>
  </si>
  <si>
    <t>limit load factor</t>
  </si>
  <si>
    <t>n_z</t>
  </si>
  <si>
    <t>relative strut position</t>
  </si>
  <si>
    <t>eta</t>
  </si>
  <si>
    <t>strut parameter</t>
  </si>
  <si>
    <t>p_st</t>
  </si>
  <si>
    <t>ratio of strut chord to wing chord at attachment</t>
  </si>
  <si>
    <t>c_st/c</t>
  </si>
  <si>
    <t>engine relief factor covers</t>
  </si>
  <si>
    <t>engine relief factor webs+ribs</t>
  </si>
  <si>
    <t>engine relief factorstrut+juries</t>
  </si>
  <si>
    <t>Wing area</t>
  </si>
  <si>
    <t>S</t>
  </si>
  <si>
    <t>wing covers</t>
  </si>
  <si>
    <t>wing ribs and webs</t>
  </si>
  <si>
    <t>wing strut and juries</t>
  </si>
  <si>
    <t>w_covers</t>
  </si>
  <si>
    <t>w_ribs+webs</t>
  </si>
  <si>
    <t>w_strut</t>
  </si>
  <si>
    <t>aileron efficiency</t>
  </si>
  <si>
    <t>eta_ail</t>
  </si>
  <si>
    <t>wing sweep</t>
  </si>
  <si>
    <t>Lambda</t>
  </si>
  <si>
    <t>p_st2</t>
  </si>
  <si>
    <t>strut parameter for aileron efficieny</t>
  </si>
  <si>
    <t>m_wing 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</si>
</sst>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6" xfId="0" applyBorder="1"/>
    <xf numFmtId="164" fontId="0" fillId="0" borderId="6" xfId="0" applyNumberFormat="1" applyBorder="1"/>
    <xf numFmtId="0" fontId="1" fillId="2" borderId="0" xfId="0" applyFont="1" applyFill="1"/>
    <xf numFmtId="1" fontId="0" fillId="0" borderId="6" xfId="0" applyNumberFormat="1" applyBorder="1"/>
    <xf numFmtId="164" fontId="0" fillId="0" borderId="9" xfId="0" applyNumberFormat="1" applyBorder="1"/>
    <xf numFmtId="0" fontId="0" fillId="4" borderId="5" xfId="0" applyFill="1" applyBorder="1"/>
    <xf numFmtId="0" fontId="0" fillId="4" borderId="1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7" xfId="0" applyFill="1" applyBorder="1"/>
    <xf numFmtId="0" fontId="0" fillId="5" borderId="8" xfId="0" applyFill="1" applyBorder="1"/>
    <xf numFmtId="1" fontId="1" fillId="2" borderId="0" xfId="0" applyNumberFormat="1" applyFont="1" applyFill="1"/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center"/>
    </xf>
    <xf numFmtId="0" fontId="0" fillId="0" borderId="6" xfId="0" applyBorder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121F6-EC3F-44F0-BC4E-127052F50DF5}">
  <dimension ref="B3:I24"/>
  <sheetViews>
    <sheetView tabSelected="1" workbookViewId="0">
      <selection activeCell="D8" sqref="D8"/>
    </sheetView>
  </sheetViews>
  <sheetFormatPr baseColWidth="10" defaultRowHeight="15" x14ac:dyDescent="0.25"/>
  <cols>
    <col min="2" max="2" width="28.28515625" customWidth="1"/>
    <col min="7" max="7" width="28.5703125" customWidth="1"/>
    <col min="9" max="9" width="12" customWidth="1"/>
  </cols>
  <sheetData>
    <row r="3" spans="2:9" x14ac:dyDescent="0.25">
      <c r="C3" s="3" t="s">
        <v>44</v>
      </c>
      <c r="D3" s="14">
        <f>D12*(I8+I9)+I7+I10</f>
        <v>35017.727155705325</v>
      </c>
    </row>
    <row r="4" spans="2:9" ht="15.75" thickBot="1" x14ac:dyDescent="0.3"/>
    <row r="5" spans="2:9" x14ac:dyDescent="0.25">
      <c r="B5" s="21" t="s">
        <v>5</v>
      </c>
      <c r="C5" s="22"/>
      <c r="D5" s="23"/>
      <c r="G5" s="15" t="s">
        <v>6</v>
      </c>
      <c r="H5" s="16"/>
      <c r="I5" s="17"/>
    </row>
    <row r="6" spans="2:9" x14ac:dyDescent="0.25">
      <c r="B6" s="24"/>
      <c r="C6" s="25"/>
      <c r="D6" s="26"/>
      <c r="G6" s="18"/>
      <c r="H6" s="19"/>
      <c r="I6" s="20"/>
    </row>
    <row r="7" spans="2:9" x14ac:dyDescent="0.25">
      <c r="B7" s="6" t="s">
        <v>1</v>
      </c>
      <c r="C7" s="7" t="s">
        <v>2</v>
      </c>
      <c r="D7" s="1">
        <v>202000</v>
      </c>
      <c r="G7" s="10" t="s">
        <v>3</v>
      </c>
      <c r="H7" s="11" t="s">
        <v>4</v>
      </c>
      <c r="I7" s="1">
        <f>0.0443*D7</f>
        <v>8948.6</v>
      </c>
    </row>
    <row r="8" spans="2:9" x14ac:dyDescent="0.25">
      <c r="B8" s="6" t="s">
        <v>30</v>
      </c>
      <c r="C8" s="7" t="s">
        <v>31</v>
      </c>
      <c r="D8" s="1">
        <v>317.60000000000002</v>
      </c>
      <c r="G8" s="10" t="s">
        <v>32</v>
      </c>
      <c r="H8" s="11" t="s">
        <v>35</v>
      </c>
      <c r="I8" s="4">
        <f>D9*0.00225 *D7^1.351 *D13^(-0.708) *D14^1.19 *COS(D15)^(-1.794) * D16^(-0.724) *D17^0.02 *(1+D18)^0.603 *D19^0.886 *(1-D20)^1.511</f>
        <v>7749.0520768247097</v>
      </c>
    </row>
    <row r="9" spans="2:9" x14ac:dyDescent="0.25">
      <c r="B9" s="6" t="s">
        <v>27</v>
      </c>
      <c r="C9" s="7" t="s">
        <v>0</v>
      </c>
      <c r="D9" s="1">
        <v>0.99</v>
      </c>
      <c r="G9" s="10" t="s">
        <v>33</v>
      </c>
      <c r="H9" s="11" t="s">
        <v>36</v>
      </c>
      <c r="I9" s="4">
        <f>D10*0.209 *D7^1.435 *D13^(-0.954) *D14^0.2 *COS(D15)^(-0.702) * D16^0.34 *D17^0.016 *(1+D18)^0.344 *D19^0.686 *(1-D20)^0.726</f>
        <v>2036.2934018922158</v>
      </c>
    </row>
    <row r="10" spans="2:9" x14ac:dyDescent="0.25">
      <c r="B10" s="6" t="s">
        <v>28</v>
      </c>
      <c r="C10" s="7" t="s">
        <v>0</v>
      </c>
      <c r="D10" s="1">
        <v>0.98399999999999999</v>
      </c>
      <c r="G10" s="10" t="s">
        <v>34</v>
      </c>
      <c r="H10" s="11" t="s">
        <v>37</v>
      </c>
      <c r="I10" s="4">
        <f>D11*0.00101 *D7^1.556 *D13^(-1.107) *D14^0.885 *COS(D15)^-2.516 * D16^0.056 *D17^0.106 *(1+D18)^1.307 *D19^1.148 *(1-D20)^-4.295 *D21^46.2</f>
        <v>7038.8281321295162</v>
      </c>
    </row>
    <row r="11" spans="2:9" ht="15.75" thickBot="1" x14ac:dyDescent="0.3">
      <c r="B11" s="6" t="s">
        <v>29</v>
      </c>
      <c r="C11" s="7" t="s">
        <v>0</v>
      </c>
      <c r="D11" s="1">
        <v>0.94499999999999995</v>
      </c>
      <c r="G11" s="12" t="s">
        <v>38</v>
      </c>
      <c r="H11" s="13" t="s">
        <v>39</v>
      </c>
      <c r="I11" s="5">
        <f>464 *D7^-0.011 *D13^0.423 *D14^-0.342 *COS(D15)^2.38 * D16^0.552 *D17^-1.255 *(1+D18)^-0.075 *D19^0.522 *(1-D20)^1.64 *D24^-2.634</f>
        <v>0.27312497481509584</v>
      </c>
    </row>
    <row r="12" spans="2:9" x14ac:dyDescent="0.25">
      <c r="B12" s="6" t="s">
        <v>7</v>
      </c>
      <c r="C12" s="7" t="s">
        <v>8</v>
      </c>
      <c r="D12" s="2">
        <f>(I11/0.5)^-1.1</f>
        <v>1.9447753852908527</v>
      </c>
    </row>
    <row r="13" spans="2:9" x14ac:dyDescent="0.25">
      <c r="B13" s="6" t="s">
        <v>9</v>
      </c>
      <c r="C13" s="7" t="s">
        <v>10</v>
      </c>
      <c r="D13" s="4">
        <f>D7*9.81/D8</f>
        <v>6239.3576826196468</v>
      </c>
    </row>
    <row r="14" spans="2:9" x14ac:dyDescent="0.25">
      <c r="B14" s="6" t="s">
        <v>11</v>
      </c>
      <c r="C14" s="7" t="s">
        <v>12</v>
      </c>
      <c r="D14" s="1">
        <v>18.14</v>
      </c>
    </row>
    <row r="15" spans="2:9" x14ac:dyDescent="0.25">
      <c r="B15" s="6" t="s">
        <v>40</v>
      </c>
      <c r="C15" s="7" t="s">
        <v>41</v>
      </c>
      <c r="D15" s="2">
        <f>28.5*PI()/180</f>
        <v>0.49741883681838389</v>
      </c>
    </row>
    <row r="16" spans="2:9" x14ac:dyDescent="0.25">
      <c r="B16" s="6" t="s">
        <v>13</v>
      </c>
      <c r="C16" s="7" t="s">
        <v>14</v>
      </c>
      <c r="D16" s="1">
        <v>0.12</v>
      </c>
    </row>
    <row r="17" spans="2:4" x14ac:dyDescent="0.25">
      <c r="B17" s="6" t="s">
        <v>15</v>
      </c>
      <c r="C17" s="7" t="s">
        <v>16</v>
      </c>
      <c r="D17" s="1">
        <v>248</v>
      </c>
    </row>
    <row r="18" spans="2:4" x14ac:dyDescent="0.25">
      <c r="B18" s="6" t="s">
        <v>17</v>
      </c>
      <c r="C18" s="7" t="s">
        <v>18</v>
      </c>
      <c r="D18" s="1">
        <v>0.2</v>
      </c>
    </row>
    <row r="19" spans="2:4" x14ac:dyDescent="0.25">
      <c r="B19" s="6" t="s">
        <v>19</v>
      </c>
      <c r="C19" s="7" t="s">
        <v>20</v>
      </c>
      <c r="D19" s="1">
        <v>2.5</v>
      </c>
    </row>
    <row r="20" spans="2:4" x14ac:dyDescent="0.25">
      <c r="B20" s="6" t="s">
        <v>21</v>
      </c>
      <c r="C20" s="7" t="s">
        <v>22</v>
      </c>
      <c r="D20" s="1">
        <v>0.63</v>
      </c>
    </row>
    <row r="21" spans="2:4" x14ac:dyDescent="0.25">
      <c r="B21" s="6" t="s">
        <v>23</v>
      </c>
      <c r="C21" s="7" t="s">
        <v>24</v>
      </c>
      <c r="D21" s="2">
        <f>1-(D22^0.5 *D20^2)/(D14^0.5)</f>
        <v>0.94861939078497015</v>
      </c>
    </row>
    <row r="22" spans="2:4" x14ac:dyDescent="0.25">
      <c r="B22" s="27" t="s">
        <v>25</v>
      </c>
      <c r="C22" s="28" t="s">
        <v>26</v>
      </c>
      <c r="D22" s="29">
        <v>0.30399999999999999</v>
      </c>
    </row>
    <row r="23" spans="2:4" x14ac:dyDescent="0.25">
      <c r="B23" s="27"/>
      <c r="C23" s="28"/>
      <c r="D23" s="29"/>
    </row>
    <row r="24" spans="2:4" ht="15.75" thickBot="1" x14ac:dyDescent="0.3">
      <c r="B24" s="8" t="s">
        <v>43</v>
      </c>
      <c r="C24" s="9" t="s">
        <v>42</v>
      </c>
      <c r="D24" s="5">
        <f>2-D20/COS(D15)^2</f>
        <v>1.1842754381849854</v>
      </c>
    </row>
  </sheetData>
  <mergeCells count="5">
    <mergeCell ref="G5:I6"/>
    <mergeCell ref="B5:D6"/>
    <mergeCell ref="B22:B23"/>
    <mergeCell ref="C22:C23"/>
    <mergeCell ref="D22:D2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Schittenhelm</dc:creator>
  <cp:lastModifiedBy>Patrick Schittenhelm</cp:lastModifiedBy>
  <dcterms:created xsi:type="dcterms:W3CDTF">2022-12-30T13:23:29Z</dcterms:created>
  <dcterms:modified xsi:type="dcterms:W3CDTF">2023-01-29T13:38:31Z</dcterms:modified>
</cp:coreProperties>
</file>