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Patrick\Documents\"/>
    </mc:Choice>
  </mc:AlternateContent>
  <xr:revisionPtr revIDLastSave="0" documentId="13_ncr:1_{E3161B83-088F-4984-82C8-C12075658B8A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FDAS 100% COMPLETION" sheetId="8" r:id="rId1"/>
    <sheet name="FDAS BILLING NO.2" sheetId="7" r:id="rId2"/>
    <sheet name="MATERIAL SHEET" sheetId="9" r:id="rId3"/>
    <sheet name="DOCUMENT CONTROL" sheetId="3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3" i="7" l="1"/>
  <c r="J21" i="8"/>
  <c r="G21" i="8"/>
  <c r="J19" i="8"/>
  <c r="J18" i="8"/>
  <c r="J17" i="8"/>
  <c r="J16" i="8"/>
  <c r="J15" i="8"/>
  <c r="J14" i="8"/>
  <c r="J13" i="8"/>
  <c r="J12" i="8"/>
  <c r="J11" i="8"/>
  <c r="J10" i="8"/>
  <c r="J9" i="8"/>
  <c r="J8" i="8"/>
  <c r="J7" i="8"/>
  <c r="J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6" i="8"/>
  <c r="B12" i="9"/>
  <c r="M24" i="7"/>
  <c r="M23" i="7"/>
  <c r="M21" i="8"/>
  <c r="M22" i="8" s="1"/>
  <c r="M20" i="8"/>
  <c r="M22" i="7"/>
  <c r="G31" i="7"/>
  <c r="G32" i="7"/>
  <c r="G30" i="7"/>
  <c r="G29" i="7"/>
  <c r="J22" i="7"/>
  <c r="G22" i="7"/>
  <c r="D22" i="7"/>
  <c r="G28" i="7"/>
  <c r="C23" i="7"/>
  <c r="D20" i="8"/>
  <c r="O12" i="9"/>
  <c r="N12" i="9"/>
  <c r="M12" i="9"/>
  <c r="L12" i="9"/>
  <c r="K12" i="9"/>
  <c r="J12" i="9"/>
  <c r="I12" i="9"/>
  <c r="H12" i="9"/>
  <c r="G12" i="9"/>
  <c r="F12" i="9"/>
  <c r="E12" i="9"/>
  <c r="D12" i="9"/>
  <c r="C12" i="9"/>
  <c r="P11" i="9"/>
  <c r="P10" i="9"/>
  <c r="P9" i="9"/>
  <c r="P8" i="9"/>
  <c r="P7" i="9"/>
  <c r="P6" i="9"/>
  <c r="P5" i="9"/>
  <c r="P4" i="9"/>
  <c r="P3" i="9"/>
  <c r="P2" i="9"/>
  <c r="J20" i="8" l="1"/>
  <c r="J22" i="8" s="1"/>
  <c r="J23" i="7"/>
  <c r="J24" i="7" s="1"/>
  <c r="J25" i="7" s="1"/>
  <c r="G20" i="8"/>
  <c r="G22" i="8" s="1"/>
  <c r="P12" i="9"/>
  <c r="G24" i="7"/>
  <c r="M25" i="7"/>
  <c r="G25" i="7" l="1"/>
  <c r="C24" i="7"/>
  <c r="G27" i="7" s="1"/>
  <c r="C21" i="8"/>
  <c r="C22" i="8" s="1"/>
  <c r="C25" i="7" l="1"/>
  <c r="C28" i="7" s="1"/>
  <c r="C29" i="7" s="1"/>
  <c r="C32" i="7" s="1"/>
</calcChain>
</file>

<file path=xl/sharedStrings.xml><?xml version="1.0" encoding="utf-8"?>
<sst xmlns="http://schemas.openxmlformats.org/spreadsheetml/2006/main" count="462" uniqueCount="127">
  <si>
    <t xml:space="preserve">Project: </t>
  </si>
  <si>
    <t>CITY HUB CONDOTEL</t>
  </si>
  <si>
    <t xml:space="preserve">Subject:    </t>
  </si>
  <si>
    <t>FDAS</t>
  </si>
  <si>
    <t xml:space="preserve">Location: </t>
  </si>
  <si>
    <t>#92 Upper General Luna Corner Leonard Wood Road, Baguio City</t>
  </si>
  <si>
    <t xml:space="preserve">Sub Contractor: </t>
  </si>
  <si>
    <t>MR. MARCELINO DISU</t>
  </si>
  <si>
    <t>UNIT</t>
  </si>
  <si>
    <t>PCS</t>
  </si>
  <si>
    <t>FLOOR</t>
  </si>
  <si>
    <t>MATERIAL</t>
  </si>
  <si>
    <t>QTY</t>
  </si>
  <si>
    <t>MACHINE ROOM</t>
  </si>
  <si>
    <t>16 GAUGE UTP CABLE</t>
  </si>
  <si>
    <t>l.m.</t>
  </si>
  <si>
    <t>ROOF DECK</t>
  </si>
  <si>
    <t>8TH FLOOR</t>
  </si>
  <si>
    <t>7TH FLOOR</t>
  </si>
  <si>
    <t>6TH FLOOR</t>
  </si>
  <si>
    <t>5TH FLOOR</t>
  </si>
  <si>
    <t>4TH FLOOR</t>
  </si>
  <si>
    <t>3RD FLOOR</t>
  </si>
  <si>
    <t>2ND FLOOR</t>
  </si>
  <si>
    <t>GROUND FLOOR</t>
  </si>
  <si>
    <t>B1</t>
  </si>
  <si>
    <t>B2</t>
  </si>
  <si>
    <t>B3</t>
  </si>
  <si>
    <t>B4</t>
  </si>
  <si>
    <t>B5</t>
  </si>
  <si>
    <t>B6</t>
  </si>
  <si>
    <t>TOTAL</t>
  </si>
  <si>
    <t>PROJECT    :</t>
  </si>
  <si>
    <t>CITYHUB</t>
  </si>
  <si>
    <t>LOCATION :</t>
  </si>
  <si>
    <t>92 UPPER GENERAL LUNA, BAGUIO CITY</t>
  </si>
  <si>
    <t>___ Structural</t>
  </si>
  <si>
    <t>___ Sanitary/ Plumbing</t>
  </si>
  <si>
    <t>Date:</t>
  </si>
  <si>
    <t>Control No.</t>
  </si>
  <si>
    <t>___ Architectural</t>
  </si>
  <si>
    <t>___ FDAS/BAS</t>
  </si>
  <si>
    <t>___ EE/ECE</t>
  </si>
  <si>
    <t>___ FIRE PRO</t>
  </si>
  <si>
    <t>___ Mechanical</t>
  </si>
  <si>
    <t>___ Others</t>
  </si>
  <si>
    <t>PREPARED BY:</t>
  </si>
  <si>
    <t>WITNESSED BY:</t>
  </si>
  <si>
    <t>APPROVED BY:</t>
  </si>
  <si>
    <t>PATRICK GO</t>
  </si>
  <si>
    <t>MARCELINO DISU</t>
  </si>
  <si>
    <t>In-House Electrical Engineer</t>
  </si>
  <si>
    <t>Subcon PIC</t>
  </si>
  <si>
    <t>DISTRIBUTION :</t>
  </si>
  <si>
    <t>___ MBC Document Control</t>
  </si>
  <si>
    <t xml:space="preserve">FDAS WIRING ACCOMPLISHMENT% PER FLOOR </t>
  </si>
  <si>
    <t>FDAS COMMISSION AND TESTING PER FLOOR</t>
  </si>
  <si>
    <t>ACCOMPLISHMENT %</t>
  </si>
  <si>
    <t>TOTAL %</t>
  </si>
  <si>
    <t>ELECTRICAL IN CHARGE</t>
  </si>
  <si>
    <t xml:space="preserve">        PATRICK GO           </t>
  </si>
  <si>
    <t xml:space="preserve">   SUBCON PIC</t>
  </si>
  <si>
    <t>HEAD OF DESIGN TEAM</t>
  </si>
  <si>
    <t xml:space="preserve">     SHIELAMAR REYES    </t>
  </si>
  <si>
    <t xml:space="preserve">        MARCIANO GARCIA        </t>
  </si>
  <si>
    <t>CEO OF MBC</t>
  </si>
  <si>
    <t>TOTAL COST OF CONTRACT</t>
  </si>
  <si>
    <t>NET ACCOMPLISHMENT</t>
  </si>
  <si>
    <t xml:space="preserve">QTY </t>
  </si>
  <si>
    <t>LESS CASH ADVANCE (OCTOBER 23,2021)</t>
  </si>
  <si>
    <t>LESS 10% RETENTION</t>
  </si>
  <si>
    <t>PREVIOUS BILLING ACCOMPLISHMENT</t>
  </si>
  <si>
    <t>THIS DATE'S ACCOMPLISHMENT</t>
  </si>
  <si>
    <t>TOTAL CA AND MOB. FEE</t>
  </si>
  <si>
    <t>WIRING ACCOMPLISHMENT %</t>
  </si>
  <si>
    <t>FIXTURE INSTALL ACCOMPLISHMENT %</t>
  </si>
  <si>
    <t>TESTING ACCOMPLISHMENT %</t>
  </si>
  <si>
    <t>PREVIOUS GROSS ACCOMPLISHMENT %</t>
  </si>
  <si>
    <t>TO DATE GROSS % ACCOMPLISHMENT</t>
  </si>
  <si>
    <t>THIS DATE'S GROSS % ACCOMPLISHMENT</t>
  </si>
  <si>
    <t>1st</t>
  </si>
  <si>
    <t>2nd</t>
  </si>
  <si>
    <t>3rd</t>
  </si>
  <si>
    <t>4th</t>
  </si>
  <si>
    <t>5th</t>
  </si>
  <si>
    <t>6th</t>
  </si>
  <si>
    <t>7th</t>
  </si>
  <si>
    <t>8th</t>
  </si>
  <si>
    <t>ADDRESSABLE SMOKE DETECTOR</t>
  </si>
  <si>
    <t>MONITOR MODULE</t>
  </si>
  <si>
    <t>SUPERVISORY SWITCH</t>
  </si>
  <si>
    <t>FLOW SWITCH</t>
  </si>
  <si>
    <t>FIREMAN'S TELEPHONE OUTLET</t>
  </si>
  <si>
    <t>ANNUNCIATOR</t>
  </si>
  <si>
    <t>FIRE ALARM SOUNDER WITH STROBE LIGHT</t>
  </si>
  <si>
    <t>ADRESSABLE MANUAL PULL STATION</t>
  </si>
  <si>
    <t>CONTROL MODULE</t>
  </si>
  <si>
    <t>HEAT DETECTOR</t>
  </si>
  <si>
    <t>TOTAL FIXTURES</t>
  </si>
  <si>
    <t>TOTAL GROSS ACCOMPLISHMENT</t>
  </si>
  <si>
    <t>TOTAL DEDUCTIONS THIS DATE</t>
  </si>
  <si>
    <t>LESS MOB. FEE (RECOUPMENT)</t>
  </si>
  <si>
    <t>CA OCT. 8, 2021</t>
  </si>
  <si>
    <t>CA OCT.23 ,2021</t>
  </si>
  <si>
    <t>CASH ADVANCES:</t>
  </si>
  <si>
    <t xml:space="preserve"> MOBILIZATION FEE</t>
  </si>
  <si>
    <t>CA AUG.3,2021</t>
  </si>
  <si>
    <t>TOTAL DEDUCTIONS TO DATE</t>
  </si>
  <si>
    <t>PREVIOUS DATE DEDUCTIONS</t>
  </si>
  <si>
    <t>FDAS AS BUILT PLANS</t>
  </si>
  <si>
    <t>FDAS AS BUILT PLAN</t>
  </si>
  <si>
    <t>ASSY</t>
  </si>
  <si>
    <t>DEDUCTED CASH ADVANCES AND MOB. FEES</t>
  </si>
  <si>
    <t>CA OCT.8,2021</t>
  </si>
  <si>
    <t>CA OCT.23,2021</t>
  </si>
  <si>
    <t>CA AUG 3.2021</t>
  </si>
  <si>
    <t>MOB. FEES:</t>
  </si>
  <si>
    <t xml:space="preserve">        MARK GARCIA        </t>
  </si>
  <si>
    <t xml:space="preserve"> PRESIDENT OF MBC</t>
  </si>
  <si>
    <t xml:space="preserve">        MARTELL GARCIA       </t>
  </si>
  <si>
    <t>HEAD OF PROCUREMENT</t>
  </si>
  <si>
    <t>CONTROL DOCUMENT FOR FDAS BILLING PROCEDURE</t>
  </si>
  <si>
    <t>Column1</t>
  </si>
  <si>
    <t>FDAS FIXTURES ACCOMPLISHMENTS</t>
  </si>
  <si>
    <t xml:space="preserve">THIS DOCUMENT CERTIFIES WHAT FOLLOWS . PROGRESS BILLING PROCESS FOR FDAS WORKS SHALL BE GRADED AS 50 % FOR WIRING WORKS 30% FOR FIXTURE INSTALLATION, 10% FOR  COMMISSION AND TESTING AND 10% FOR AS BUILT PLANS. ASSUMING THE VARIABLE W AS WIRING ACCOMPLISHMENTS, X AS FIXTURE INSTALLATION ACCOMPLISHMENTS, Y AS COMMISSION AND TESTING ACCOMPLISHMENTS AND Z AS AS BUILT PLAN ACCOMPLISHMENTS , THE FORMULA FOR COMPUTING BILL TO BE RELEASED SHALL BE:     0.5*W + 0.3*X + 0.1*Y + 0.1*Z </t>
  </si>
  <si>
    <t>MARCIANO GARCIA</t>
  </si>
  <si>
    <t>CEO of MBC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</si>
</sst>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&quot;₱&quot;#,##0.0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1"/>
      <color indexed="8"/>
      <name val="Calibri"/>
      <family val="2"/>
      <charset val="1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3F3F76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3" tint="0.39997558519241921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/>
      <top style="thick">
        <color theme="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7F7F7F"/>
      </left>
      <right/>
      <top style="thin">
        <color rgb="FF7F7F7F"/>
      </top>
      <bottom style="thick">
        <color theme="4"/>
      </bottom>
      <diagonal/>
    </border>
    <border>
      <left/>
      <right style="thin">
        <color rgb="FF7F7F7F"/>
      </right>
      <top style="thin">
        <color rgb="FF7F7F7F"/>
      </top>
      <bottom style="thick">
        <color theme="4"/>
      </bottom>
      <diagonal/>
    </border>
    <border>
      <left/>
      <right/>
      <top/>
      <bottom style="thin">
        <color rgb="FF7F7F7F"/>
      </bottom>
      <diagonal/>
    </border>
  </borders>
  <cellStyleXfs count="7">
    <xf numFmtId="0" fontId="0" fillId="0" borderId="0"/>
    <xf numFmtId="0" fontId="4" fillId="0" borderId="0"/>
    <xf numFmtId="0" fontId="5" fillId="2" borderId="0" applyNumberFormat="0" applyBorder="0" applyAlignment="0" applyProtection="0"/>
    <xf numFmtId="0" fontId="6" fillId="3" borderId="9" applyNumberFormat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</cellStyleXfs>
  <cellXfs count="108">
    <xf numFmtId="0" fontId="0" fillId="0" borderId="0" xfId="0"/>
    <xf numFmtId="0" fontId="0" fillId="0" borderId="2" xfId="0" applyBorder="1"/>
    <xf numFmtId="0" fontId="1" fillId="0" borderId="2" xfId="0" applyFont="1" applyBorder="1"/>
    <xf numFmtId="0" fontId="0" fillId="0" borderId="3" xfId="0" applyBorder="1"/>
    <xf numFmtId="0" fontId="3" fillId="0" borderId="0" xfId="0" applyFont="1" applyAlignment="1">
      <alignment horizontal="left"/>
    </xf>
    <xf numFmtId="0" fontId="3" fillId="0" borderId="0" xfId="0" applyFont="1"/>
    <xf numFmtId="0" fontId="0" fillId="0" borderId="5" xfId="0" applyBorder="1"/>
    <xf numFmtId="0" fontId="3" fillId="0" borderId="0" xfId="0" applyFont="1" applyAlignment="1">
      <alignment horizontal="left" vertical="center" wrapText="1"/>
    </xf>
    <xf numFmtId="0" fontId="1" fillId="4" borderId="9" xfId="4" applyBorder="1"/>
    <xf numFmtId="0" fontId="1" fillId="6" borderId="9" xfId="6" applyBorder="1"/>
    <xf numFmtId="0" fontId="1" fillId="5" borderId="9" xfId="5" applyBorder="1"/>
    <xf numFmtId="0" fontId="5" fillId="2" borderId="9" xfId="2" applyBorder="1"/>
    <xf numFmtId="0" fontId="0" fillId="0" borderId="1" xfId="0" applyBorder="1"/>
    <xf numFmtId="0" fontId="0" fillId="0" borderId="4" xfId="0" applyBorder="1"/>
    <xf numFmtId="0" fontId="8" fillId="0" borderId="18" xfId="0" applyFont="1" applyBorder="1"/>
    <xf numFmtId="0" fontId="8" fillId="0" borderId="8" xfId="0" applyFont="1" applyBorder="1"/>
    <xf numFmtId="0" fontId="9" fillId="0" borderId="4" xfId="0" applyFont="1" applyBorder="1"/>
    <xf numFmtId="0" fontId="9" fillId="0" borderId="0" xfId="0" applyFont="1"/>
    <xf numFmtId="0" fontId="9" fillId="0" borderId="5" xfId="0" applyFont="1" applyBorder="1"/>
    <xf numFmtId="0" fontId="8" fillId="0" borderId="4" xfId="0" applyFont="1" applyBorder="1"/>
    <xf numFmtId="0" fontId="9" fillId="0" borderId="0" xfId="0" applyFont="1" applyAlignment="1">
      <alignment horizontal="center"/>
    </xf>
    <xf numFmtId="0" fontId="9" fillId="0" borderId="8" xfId="0" applyFont="1" applyBorder="1"/>
    <xf numFmtId="0" fontId="9" fillId="0" borderId="6" xfId="0" applyFont="1" applyBorder="1"/>
    <xf numFmtId="0" fontId="9" fillId="0" borderId="7" xfId="0" applyFont="1" applyBorder="1"/>
    <xf numFmtId="0" fontId="2" fillId="0" borderId="1" xfId="0" applyFont="1" applyBorder="1"/>
    <xf numFmtId="0" fontId="0" fillId="0" borderId="2" xfId="0" applyBorder="1" applyAlignment="1">
      <alignment horizontal="center"/>
    </xf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2" fillId="0" borderId="10" xfId="0" applyFont="1" applyBorder="1"/>
    <xf numFmtId="0" fontId="0" fillId="0" borderId="11" xfId="0" applyBorder="1"/>
    <xf numFmtId="0" fontId="0" fillId="0" borderId="25" xfId="0" applyBorder="1"/>
    <xf numFmtId="0" fontId="0" fillId="5" borderId="9" xfId="5" applyFont="1" applyBorder="1"/>
    <xf numFmtId="10" fontId="6" fillId="3" borderId="9" xfId="3" applyNumberFormat="1" applyAlignment="1"/>
    <xf numFmtId="10" fontId="6" fillId="3" borderId="9" xfId="3" applyNumberFormat="1"/>
    <xf numFmtId="0" fontId="5" fillId="2" borderId="9" xfId="2" applyNumberFormat="1" applyBorder="1"/>
    <xf numFmtId="0" fontId="10" fillId="3" borderId="16" xfId="3" applyFont="1" applyBorder="1" applyAlignment="1"/>
    <xf numFmtId="0" fontId="10" fillId="3" borderId="14" xfId="3" applyFont="1" applyBorder="1" applyAlignment="1"/>
    <xf numFmtId="0" fontId="10" fillId="3" borderId="15" xfId="3" applyFont="1" applyBorder="1" applyAlignment="1"/>
    <xf numFmtId="0" fontId="11" fillId="0" borderId="0" xfId="0" applyFont="1"/>
    <xf numFmtId="0" fontId="0" fillId="0" borderId="0" xfId="0" applyAlignment="1">
      <alignment horizontal="center"/>
    </xf>
    <xf numFmtId="0" fontId="11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17" xfId="0" applyBorder="1"/>
    <xf numFmtId="165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165" fontId="0" fillId="0" borderId="0" xfId="0" applyNumberFormat="1"/>
    <xf numFmtId="165" fontId="0" fillId="0" borderId="0" xfId="0" applyNumberFormat="1" applyAlignment="1">
      <alignment vertical="center"/>
    </xf>
    <xf numFmtId="165" fontId="0" fillId="0" borderId="0" xfId="0" applyNumberFormat="1" applyAlignment="1">
      <alignment horizontal="left"/>
    </xf>
    <xf numFmtId="0" fontId="2" fillId="0" borderId="0" xfId="0" applyFont="1" applyAlignment="1">
      <alignment horizontal="center" vertical="center"/>
    </xf>
    <xf numFmtId="0" fontId="2" fillId="0" borderId="0" xfId="0" applyFont="1"/>
    <xf numFmtId="165" fontId="2" fillId="0" borderId="0" xfId="0" applyNumberFormat="1" applyFont="1"/>
    <xf numFmtId="0" fontId="6" fillId="3" borderId="26" xfId="3" applyBorder="1" applyAlignment="1">
      <alignment horizontal="center"/>
    </xf>
    <xf numFmtId="0" fontId="6" fillId="3" borderId="27" xfId="3" applyBorder="1" applyAlignment="1">
      <alignment horizontal="center"/>
    </xf>
    <xf numFmtId="10" fontId="6" fillId="3" borderId="26" xfId="3" applyNumberFormat="1" applyBorder="1" applyAlignment="1">
      <alignment horizontal="center"/>
    </xf>
    <xf numFmtId="10" fontId="6" fillId="3" borderId="27" xfId="3" applyNumberFormat="1" applyBorder="1" applyAlignment="1">
      <alignment horizontal="center"/>
    </xf>
    <xf numFmtId="0" fontId="6" fillId="3" borderId="14" xfId="3" applyBorder="1" applyAlignment="1">
      <alignment horizontal="center"/>
    </xf>
    <xf numFmtId="0" fontId="6" fillId="3" borderId="15" xfId="3" applyBorder="1" applyAlignment="1">
      <alignment horizontal="center"/>
    </xf>
    <xf numFmtId="0" fontId="10" fillId="3" borderId="9" xfId="3" applyFont="1" applyAlignment="1">
      <alignment horizontal="center"/>
    </xf>
    <xf numFmtId="0" fontId="0" fillId="0" borderId="0" xfId="0" applyAlignment="1">
      <alignment horizontal="center"/>
    </xf>
    <xf numFmtId="164" fontId="3" fillId="0" borderId="1" xfId="0" applyNumberFormat="1" applyFont="1" applyBorder="1" applyAlignment="1">
      <alignment horizontal="left" vertical="center" wrapText="1"/>
    </xf>
    <xf numFmtId="164" fontId="3" fillId="0" borderId="2" xfId="0" applyNumberFormat="1" applyFont="1" applyBorder="1" applyAlignment="1">
      <alignment horizontal="left" vertical="center" wrapText="1"/>
    </xf>
    <xf numFmtId="165" fontId="0" fillId="0" borderId="0" xfId="0" applyNumberFormat="1" applyAlignment="1">
      <alignment horizontal="left"/>
    </xf>
    <xf numFmtId="165" fontId="0" fillId="0" borderId="0" xfId="0" applyNumberFormat="1" applyAlignment="1">
      <alignment horizontal="left" wrapText="1"/>
    </xf>
    <xf numFmtId="0" fontId="12" fillId="0" borderId="28" xfId="0" applyFont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17" xfId="0" applyBorder="1" applyAlignment="1">
      <alignment horizontal="left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7" fillId="7" borderId="1" xfId="0" applyFont="1" applyFill="1" applyBorder="1" applyAlignment="1">
      <alignment horizontal="center" vertical="center" wrapText="1"/>
    </xf>
    <xf numFmtId="0" fontId="7" fillId="7" borderId="2" xfId="0" applyFont="1" applyFill="1" applyBorder="1" applyAlignment="1">
      <alignment horizontal="center" vertical="center" wrapText="1"/>
    </xf>
    <xf numFmtId="0" fontId="7" fillId="7" borderId="3" xfId="0" applyFont="1" applyFill="1" applyBorder="1" applyAlignment="1">
      <alignment horizontal="center" vertical="center" wrapText="1"/>
    </xf>
    <xf numFmtId="0" fontId="7" fillId="7" borderId="4" xfId="0" applyFont="1" applyFill="1" applyBorder="1" applyAlignment="1">
      <alignment horizontal="center" vertical="center" wrapText="1"/>
    </xf>
    <xf numFmtId="0" fontId="7" fillId="7" borderId="0" xfId="0" applyFont="1" applyFill="1" applyAlignment="1">
      <alignment horizontal="center" vertical="center" wrapText="1"/>
    </xf>
    <xf numFmtId="0" fontId="7" fillId="7" borderId="5" xfId="0" applyFont="1" applyFill="1" applyBorder="1" applyAlignment="1">
      <alignment horizontal="center" vertical="center" wrapText="1"/>
    </xf>
    <xf numFmtId="0" fontId="7" fillId="7" borderId="8" xfId="0" applyFont="1" applyFill="1" applyBorder="1" applyAlignment="1">
      <alignment horizontal="center" vertical="center" wrapText="1"/>
    </xf>
    <xf numFmtId="0" fontId="7" fillId="7" borderId="6" xfId="0" applyFont="1" applyFill="1" applyBorder="1" applyAlignment="1">
      <alignment horizontal="center" vertical="center" wrapText="1"/>
    </xf>
    <xf numFmtId="0" fontId="7" fillId="7" borderId="7" xfId="0" applyFont="1" applyFill="1" applyBorder="1" applyAlignment="1">
      <alignment horizontal="center" vertical="center" wrapText="1"/>
    </xf>
    <xf numFmtId="0" fontId="0" fillId="0" borderId="19" xfId="0" applyBorder="1" applyAlignment="1">
      <alignment horizontal="left"/>
    </xf>
    <xf numFmtId="0" fontId="0" fillId="0" borderId="20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21" xfId="0" applyBorder="1" applyAlignment="1">
      <alignment horizontal="left"/>
    </xf>
    <xf numFmtId="14" fontId="9" fillId="0" borderId="4" xfId="0" applyNumberFormat="1" applyFont="1" applyBorder="1" applyAlignment="1">
      <alignment horizontal="center"/>
    </xf>
    <xf numFmtId="14" fontId="9" fillId="0" borderId="5" xfId="0" applyNumberFormat="1" applyFont="1" applyBorder="1" applyAlignment="1">
      <alignment horizontal="center"/>
    </xf>
    <xf numFmtId="15" fontId="9" fillId="0" borderId="4" xfId="0" applyNumberFormat="1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0" fillId="0" borderId="12" xfId="0" applyBorder="1" applyAlignment="1">
      <alignment horizontal="left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21" xfId="0" applyBorder="1" applyAlignment="1">
      <alignment horizontal="center"/>
    </xf>
    <xf numFmtId="0" fontId="2" fillId="0" borderId="1" xfId="0" applyFont="1" applyBorder="1"/>
    <xf numFmtId="0" fontId="2" fillId="0" borderId="2" xfId="0" applyFont="1" applyBorder="1"/>
    <xf numFmtId="0" fontId="2" fillId="0" borderId="1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4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</cellXfs>
  <cellStyles count="7">
    <cellStyle name="20% - Accent2" xfId="5" builtinId="34"/>
    <cellStyle name="60% - Accent5" xfId="6" builtinId="48"/>
    <cellStyle name="60% - Accent6" xfId="4" builtinId="52"/>
    <cellStyle name="Excel Built-in Normal 1" xfId="1" xr:uid="{00000000-0005-0000-0000-000001000000}"/>
    <cellStyle name="Input" xfId="3" builtinId="20"/>
    <cellStyle name="Neutral" xfId="2" builtinId="28"/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182880</xdr:colOff>
      <xdr:row>0</xdr:row>
      <xdr:rowOff>68580</xdr:rowOff>
    </xdr:from>
    <xdr:to>
      <xdr:col>0</xdr:col>
      <xdr:colOff>586740</xdr:colOff>
      <xdr:row>1</xdr:row>
      <xdr:rowOff>129455</xdr:rowOff>
    </xdr:to>
    <xdr:pic>
      <xdr:nvPicPr>
        <xdr:cNvPr id="2" name="Picture 1" descr="No description available.">
          <a:extLst>
            <a:ext uri="{FF2B5EF4-FFF2-40B4-BE49-F238E27FC236}">
              <a16:creationId xmlns:a16="http://schemas.microsoft.com/office/drawing/2014/main" id="{677836FA-739A-4267-970E-AAA8F5CD7B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" y="68580"/>
          <a:ext cx="403860" cy="2437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E54DB4B-233D-4698-9454-8ECEEA22F072}" name="Materials" displayName="Materials" ref="A1:P12" totalsRowShown="0" headerRowDxfId="0">
  <autoFilter ref="A1:P12" xr:uid="{7E54DB4B-233D-4698-9454-8ECEEA22F072}"/>
  <tableColumns count="16">
    <tableColumn id="1" xr3:uid="{E7D5DA6C-54CA-4D8A-B05D-3B48980ED7B6}" name="Column1"/>
    <tableColumn id="2" xr3:uid="{B685C9E1-3AE4-47B0-9937-3C0A9A591095}" name="B6"/>
    <tableColumn id="3" xr3:uid="{61799787-B9A5-4A77-952E-7A0CE5EC9302}" name="B5"/>
    <tableColumn id="4" xr3:uid="{A469EBA5-D1C4-4F48-B0F8-A3AC9C235DDB}" name="B4"/>
    <tableColumn id="5" xr3:uid="{D0131569-B910-4225-B938-03D081E2CA95}" name="B3"/>
    <tableColumn id="6" xr3:uid="{3A83532C-EEFE-4CE4-B69B-DFFDB11E8F73}" name="B2"/>
    <tableColumn id="7" xr3:uid="{D94B6FCF-3C07-4E71-A071-400C9F45B1F9}" name="B1"/>
    <tableColumn id="8" xr3:uid="{50B1DAF9-668C-47AF-85A5-F0ACFEFEA4B1}" name="1st"/>
    <tableColumn id="9" xr3:uid="{30C4267E-13AE-4A7B-AB75-34D5B9DD9C11}" name="2nd"/>
    <tableColumn id="10" xr3:uid="{23D1FB47-69FF-4E25-B7D5-ABE346F8CF48}" name="3rd"/>
    <tableColumn id="11" xr3:uid="{A4F5CC94-9095-41D2-8E4B-1AC5CF986AF8}" name="4th"/>
    <tableColumn id="12" xr3:uid="{B9BA2F38-FCFB-4658-9220-ACDA19E4A5B5}" name="5th"/>
    <tableColumn id="13" xr3:uid="{FABD1D4F-7BD3-4F0A-AACE-8AFCE3239E74}" name="6th"/>
    <tableColumn id="14" xr3:uid="{D6923FBB-C4AF-4895-B0E0-2C75DAC4D419}" name="7th"/>
    <tableColumn id="15" xr3:uid="{664C3C52-D258-49D7-8FC3-14EF331E3184}" name="8th"/>
    <tableColumn id="16" xr3:uid="{98CC12D2-991E-46CA-8EAC-542040418888}" name="TOTA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F5BCA-D011-48DE-9DE7-40DEA40FDEF1}">
  <sheetPr>
    <pageSetUpPr fitToPage="1"/>
  </sheetPr>
  <dimension ref="A2:M23"/>
  <sheetViews>
    <sheetView tabSelected="1" workbookViewId="0">
      <selection activeCell="C21" sqref="C21:D21"/>
    </sheetView>
  </sheetViews>
  <sheetFormatPr defaultRowHeight="15" x14ac:dyDescent="0.25"/>
  <cols>
    <col min="1" max="1" width="14.85546875" customWidth="1"/>
    <col min="2" max="2" width="20.28515625" customWidth="1"/>
    <col min="4" max="4" width="14.42578125" customWidth="1"/>
    <col min="5" max="5" width="15.7109375" customWidth="1"/>
    <col min="7" max="7" width="16.140625" customWidth="1"/>
    <col min="8" max="8" width="15.42578125" customWidth="1"/>
    <col min="10" max="10" width="17.140625" customWidth="1"/>
    <col min="11" max="11" width="17.5703125" customWidth="1"/>
    <col min="13" max="13" width="9.7109375" customWidth="1"/>
  </cols>
  <sheetData>
    <row r="2" spans="1:13" x14ac:dyDescent="0.25">
      <c r="A2" s="58" t="s">
        <v>55</v>
      </c>
      <c r="B2" s="58"/>
      <c r="C2" s="58"/>
      <c r="D2" s="58"/>
      <c r="E2" s="37" t="s">
        <v>123</v>
      </c>
      <c r="F2" s="36"/>
      <c r="G2" s="38"/>
      <c r="H2" s="37" t="s">
        <v>56</v>
      </c>
      <c r="I2" s="36"/>
      <c r="J2" s="38"/>
      <c r="K2" s="37" t="s">
        <v>110</v>
      </c>
      <c r="L2" s="36"/>
      <c r="M2" s="38"/>
    </row>
    <row r="3" spans="1:13" x14ac:dyDescent="0.25">
      <c r="A3" s="8" t="s">
        <v>10</v>
      </c>
      <c r="B3" s="9" t="s">
        <v>11</v>
      </c>
      <c r="C3" s="10" t="s">
        <v>8</v>
      </c>
      <c r="D3" s="11" t="s">
        <v>12</v>
      </c>
      <c r="E3" s="8" t="s">
        <v>10</v>
      </c>
      <c r="F3" s="10" t="s">
        <v>8</v>
      </c>
      <c r="G3" s="11" t="s">
        <v>68</v>
      </c>
      <c r="H3" s="8" t="s">
        <v>10</v>
      </c>
      <c r="I3" s="10" t="s">
        <v>8</v>
      </c>
      <c r="J3" s="11" t="s">
        <v>68</v>
      </c>
      <c r="K3" s="8" t="s">
        <v>10</v>
      </c>
      <c r="L3" s="10" t="s">
        <v>8</v>
      </c>
      <c r="M3" s="11" t="s">
        <v>68</v>
      </c>
    </row>
    <row r="4" spans="1:13" x14ac:dyDescent="0.25">
      <c r="A4" s="8" t="s">
        <v>13</v>
      </c>
      <c r="B4" s="9" t="s">
        <v>14</v>
      </c>
      <c r="C4" s="10" t="s">
        <v>15</v>
      </c>
      <c r="D4" s="11">
        <v>0</v>
      </c>
      <c r="E4" s="8" t="s">
        <v>13</v>
      </c>
      <c r="F4" s="32" t="s">
        <v>9</v>
      </c>
      <c r="G4" s="35">
        <v>0</v>
      </c>
      <c r="H4" s="8" t="s">
        <v>13</v>
      </c>
      <c r="I4" s="32" t="s">
        <v>9</v>
      </c>
      <c r="J4" s="35">
        <v>0</v>
      </c>
      <c r="K4" s="8" t="s">
        <v>13</v>
      </c>
      <c r="L4" s="32" t="s">
        <v>111</v>
      </c>
      <c r="M4" s="35">
        <v>1</v>
      </c>
    </row>
    <row r="5" spans="1:13" x14ac:dyDescent="0.25">
      <c r="A5" s="8" t="s">
        <v>16</v>
      </c>
      <c r="B5" s="9" t="s">
        <v>14</v>
      </c>
      <c r="C5" s="10" t="s">
        <v>15</v>
      </c>
      <c r="D5" s="11">
        <v>0</v>
      </c>
      <c r="E5" s="8" t="s">
        <v>16</v>
      </c>
      <c r="F5" s="32" t="s">
        <v>9</v>
      </c>
      <c r="G5" s="35">
        <v>0</v>
      </c>
      <c r="H5" s="8" t="s">
        <v>16</v>
      </c>
      <c r="I5" s="32" t="s">
        <v>9</v>
      </c>
      <c r="J5" s="35">
        <v>0</v>
      </c>
      <c r="K5" s="8" t="s">
        <v>16</v>
      </c>
      <c r="L5" s="32" t="s">
        <v>111</v>
      </c>
      <c r="M5" s="35">
        <v>1</v>
      </c>
    </row>
    <row r="6" spans="1:13" x14ac:dyDescent="0.25">
      <c r="A6" s="8" t="s">
        <v>17</v>
      </c>
      <c r="B6" s="9" t="s">
        <v>14</v>
      </c>
      <c r="C6" s="10" t="s">
        <v>15</v>
      </c>
      <c r="D6" s="11">
        <v>480</v>
      </c>
      <c r="E6" s="8" t="s">
        <v>87</v>
      </c>
      <c r="F6" s="32" t="s">
        <v>9</v>
      </c>
      <c r="G6" s="35">
        <f>INDEX(Materials[],11,MATCH('FDAS 100% COMPLETION'!E6,Materials[#Headers],0))</f>
        <v>83</v>
      </c>
      <c r="H6" s="8" t="s">
        <v>87</v>
      </c>
      <c r="I6" s="32" t="s">
        <v>9</v>
      </c>
      <c r="J6" s="35">
        <f>INDEX(Materials[],11,MATCH('FDAS 100% COMPLETION'!H6,Materials[#Headers],0))</f>
        <v>83</v>
      </c>
      <c r="K6" s="8" t="s">
        <v>17</v>
      </c>
      <c r="L6" s="32" t="s">
        <v>111</v>
      </c>
      <c r="M6" s="35">
        <v>1</v>
      </c>
    </row>
    <row r="7" spans="1:13" x14ac:dyDescent="0.25">
      <c r="A7" s="8" t="s">
        <v>18</v>
      </c>
      <c r="B7" s="9" t="s">
        <v>14</v>
      </c>
      <c r="C7" s="10" t="s">
        <v>15</v>
      </c>
      <c r="D7" s="11">
        <v>480</v>
      </c>
      <c r="E7" s="8" t="s">
        <v>86</v>
      </c>
      <c r="F7" s="32" t="s">
        <v>9</v>
      </c>
      <c r="G7" s="35">
        <f>INDEX(Materials[],11,MATCH('FDAS 100% COMPLETION'!E7,Materials[#Headers],0))</f>
        <v>83</v>
      </c>
      <c r="H7" s="8" t="s">
        <v>86</v>
      </c>
      <c r="I7" s="32" t="s">
        <v>9</v>
      </c>
      <c r="J7" s="35">
        <f>INDEX(Materials[],11,MATCH('FDAS 100% COMPLETION'!H7,Materials[#Headers],0))</f>
        <v>83</v>
      </c>
      <c r="K7" s="8" t="s">
        <v>18</v>
      </c>
      <c r="L7" s="32" t="s">
        <v>111</v>
      </c>
      <c r="M7" s="35">
        <v>1</v>
      </c>
    </row>
    <row r="8" spans="1:13" x14ac:dyDescent="0.25">
      <c r="A8" s="8" t="s">
        <v>19</v>
      </c>
      <c r="B8" s="9" t="s">
        <v>14</v>
      </c>
      <c r="C8" s="10" t="s">
        <v>15</v>
      </c>
      <c r="D8" s="11">
        <v>480</v>
      </c>
      <c r="E8" s="8" t="s">
        <v>85</v>
      </c>
      <c r="F8" s="32" t="s">
        <v>9</v>
      </c>
      <c r="G8" s="35">
        <f>INDEX(Materials[],11,MATCH('FDAS 100% COMPLETION'!E8,Materials[#Headers],0))</f>
        <v>83</v>
      </c>
      <c r="H8" s="8" t="s">
        <v>85</v>
      </c>
      <c r="I8" s="32" t="s">
        <v>9</v>
      </c>
      <c r="J8" s="35">
        <f>INDEX(Materials[],11,MATCH('FDAS 100% COMPLETION'!H8,Materials[#Headers],0))</f>
        <v>83</v>
      </c>
      <c r="K8" s="8" t="s">
        <v>19</v>
      </c>
      <c r="L8" s="32" t="s">
        <v>111</v>
      </c>
      <c r="M8" s="35">
        <v>1</v>
      </c>
    </row>
    <row r="9" spans="1:13" x14ac:dyDescent="0.25">
      <c r="A9" s="8" t="s">
        <v>20</v>
      </c>
      <c r="B9" s="9" t="s">
        <v>14</v>
      </c>
      <c r="C9" s="10" t="s">
        <v>15</v>
      </c>
      <c r="D9" s="11">
        <v>560</v>
      </c>
      <c r="E9" s="8" t="s">
        <v>84</v>
      </c>
      <c r="F9" s="32" t="s">
        <v>9</v>
      </c>
      <c r="G9" s="35">
        <f>INDEX(Materials[],11,MATCH('FDAS 100% COMPLETION'!E9,Materials[#Headers],0))</f>
        <v>6</v>
      </c>
      <c r="H9" s="8" t="s">
        <v>84</v>
      </c>
      <c r="I9" s="32" t="s">
        <v>9</v>
      </c>
      <c r="J9" s="35">
        <f>INDEX(Materials[],11,MATCH('FDAS 100% COMPLETION'!H9,Materials[#Headers],0))</f>
        <v>6</v>
      </c>
      <c r="K9" s="8" t="s">
        <v>20</v>
      </c>
      <c r="L9" s="32" t="s">
        <v>111</v>
      </c>
      <c r="M9" s="35">
        <v>1</v>
      </c>
    </row>
    <row r="10" spans="1:13" x14ac:dyDescent="0.25">
      <c r="A10" s="8" t="s">
        <v>21</v>
      </c>
      <c r="B10" s="9" t="s">
        <v>14</v>
      </c>
      <c r="C10" s="10" t="s">
        <v>15</v>
      </c>
      <c r="D10" s="11">
        <v>560</v>
      </c>
      <c r="E10" s="8" t="s">
        <v>83</v>
      </c>
      <c r="F10" s="32" t="s">
        <v>9</v>
      </c>
      <c r="G10" s="35">
        <f>INDEX(Materials[],11,MATCH('FDAS 100% COMPLETION'!E10,Materials[#Headers],0))</f>
        <v>104</v>
      </c>
      <c r="H10" s="8" t="s">
        <v>83</v>
      </c>
      <c r="I10" s="32" t="s">
        <v>9</v>
      </c>
      <c r="J10" s="35">
        <f>INDEX(Materials[],11,MATCH('FDAS 100% COMPLETION'!H10,Materials[#Headers],0))</f>
        <v>104</v>
      </c>
      <c r="K10" s="8" t="s">
        <v>21</v>
      </c>
      <c r="L10" s="32" t="s">
        <v>111</v>
      </c>
      <c r="M10" s="35">
        <v>1</v>
      </c>
    </row>
    <row r="11" spans="1:13" x14ac:dyDescent="0.25">
      <c r="A11" s="8" t="s">
        <v>22</v>
      </c>
      <c r="B11" s="9" t="s">
        <v>14</v>
      </c>
      <c r="C11" s="10" t="s">
        <v>15</v>
      </c>
      <c r="D11" s="11">
        <v>560</v>
      </c>
      <c r="E11" s="8" t="s">
        <v>82</v>
      </c>
      <c r="F11" s="32" t="s">
        <v>9</v>
      </c>
      <c r="G11" s="35">
        <f>INDEX(Materials[],11,MATCH('FDAS 100% COMPLETION'!E11,Materials[#Headers],0))</f>
        <v>104</v>
      </c>
      <c r="H11" s="8" t="s">
        <v>82</v>
      </c>
      <c r="I11" s="32" t="s">
        <v>9</v>
      </c>
      <c r="J11" s="35">
        <f>INDEX(Materials[],11,MATCH('FDAS 100% COMPLETION'!H11,Materials[#Headers],0))</f>
        <v>104</v>
      </c>
      <c r="K11" s="8" t="s">
        <v>22</v>
      </c>
      <c r="L11" s="32" t="s">
        <v>111</v>
      </c>
      <c r="M11" s="35">
        <v>1</v>
      </c>
    </row>
    <row r="12" spans="1:13" x14ac:dyDescent="0.25">
      <c r="A12" s="8" t="s">
        <v>23</v>
      </c>
      <c r="B12" s="9" t="s">
        <v>14</v>
      </c>
      <c r="C12" s="10" t="s">
        <v>15</v>
      </c>
      <c r="D12" s="11">
        <v>350</v>
      </c>
      <c r="E12" s="8" t="s">
        <v>81</v>
      </c>
      <c r="F12" s="32" t="s">
        <v>9</v>
      </c>
      <c r="G12" s="35">
        <f>INDEX(Materials[],11,MATCH('FDAS 100% COMPLETION'!E12,Materials[#Headers],0))</f>
        <v>71</v>
      </c>
      <c r="H12" s="8" t="s">
        <v>81</v>
      </c>
      <c r="I12" s="32" t="s">
        <v>9</v>
      </c>
      <c r="J12" s="35">
        <f>INDEX(Materials[],11,MATCH('FDAS 100% COMPLETION'!H12,Materials[#Headers],0))</f>
        <v>71</v>
      </c>
      <c r="K12" s="8" t="s">
        <v>23</v>
      </c>
      <c r="L12" s="32" t="s">
        <v>111</v>
      </c>
      <c r="M12" s="35">
        <v>1</v>
      </c>
    </row>
    <row r="13" spans="1:13" x14ac:dyDescent="0.25">
      <c r="A13" s="8" t="s">
        <v>24</v>
      </c>
      <c r="B13" s="9" t="s">
        <v>14</v>
      </c>
      <c r="C13" s="10" t="s">
        <v>15</v>
      </c>
      <c r="D13" s="11">
        <v>280</v>
      </c>
      <c r="E13" s="8" t="s">
        <v>80</v>
      </c>
      <c r="F13" s="32" t="s">
        <v>9</v>
      </c>
      <c r="G13" s="35">
        <f>INDEX(Materials[],11,MATCH('FDAS 100% COMPLETION'!E13,Materials[#Headers],0))</f>
        <v>41</v>
      </c>
      <c r="H13" s="8" t="s">
        <v>80</v>
      </c>
      <c r="I13" s="32" t="s">
        <v>9</v>
      </c>
      <c r="J13" s="35">
        <f>INDEX(Materials[],11,MATCH('FDAS 100% COMPLETION'!H13,Materials[#Headers],0))</f>
        <v>41</v>
      </c>
      <c r="K13" s="8" t="s">
        <v>24</v>
      </c>
      <c r="L13" s="32" t="s">
        <v>111</v>
      </c>
      <c r="M13" s="35">
        <v>1</v>
      </c>
    </row>
    <row r="14" spans="1:13" x14ac:dyDescent="0.25">
      <c r="A14" s="8" t="s">
        <v>25</v>
      </c>
      <c r="B14" s="9" t="s">
        <v>14</v>
      </c>
      <c r="C14" s="10" t="s">
        <v>15</v>
      </c>
      <c r="D14" s="11">
        <v>220</v>
      </c>
      <c r="E14" s="8" t="s">
        <v>25</v>
      </c>
      <c r="F14" s="32" t="s">
        <v>9</v>
      </c>
      <c r="G14" s="35">
        <f>INDEX(Materials[],11,MATCH('FDAS 100% COMPLETION'!E14,Materials[#Headers],0))</f>
        <v>24</v>
      </c>
      <c r="H14" s="8" t="s">
        <v>25</v>
      </c>
      <c r="I14" s="32" t="s">
        <v>9</v>
      </c>
      <c r="J14" s="35">
        <f>INDEX(Materials[],11,MATCH('FDAS 100% COMPLETION'!H14,Materials[#Headers],0))</f>
        <v>24</v>
      </c>
      <c r="K14" s="8" t="s">
        <v>25</v>
      </c>
      <c r="L14" s="32" t="s">
        <v>111</v>
      </c>
      <c r="M14" s="35">
        <v>1</v>
      </c>
    </row>
    <row r="15" spans="1:13" x14ac:dyDescent="0.25">
      <c r="A15" s="8" t="s">
        <v>26</v>
      </c>
      <c r="B15" s="9" t="s">
        <v>14</v>
      </c>
      <c r="C15" s="10" t="s">
        <v>15</v>
      </c>
      <c r="D15" s="11">
        <v>220</v>
      </c>
      <c r="E15" s="8" t="s">
        <v>26</v>
      </c>
      <c r="F15" s="32" t="s">
        <v>9</v>
      </c>
      <c r="G15" s="35">
        <f>INDEX(Materials[],11,MATCH('FDAS 100% COMPLETION'!E15,Materials[#Headers],0))</f>
        <v>15</v>
      </c>
      <c r="H15" s="8" t="s">
        <v>26</v>
      </c>
      <c r="I15" s="32" t="s">
        <v>9</v>
      </c>
      <c r="J15" s="35">
        <f>INDEX(Materials[],11,MATCH('FDAS 100% COMPLETION'!H15,Materials[#Headers],0))</f>
        <v>15</v>
      </c>
      <c r="K15" s="8" t="s">
        <v>26</v>
      </c>
      <c r="L15" s="32" t="s">
        <v>111</v>
      </c>
      <c r="M15" s="35">
        <v>1</v>
      </c>
    </row>
    <row r="16" spans="1:13" x14ac:dyDescent="0.25">
      <c r="A16" s="8" t="s">
        <v>27</v>
      </c>
      <c r="B16" s="9" t="s">
        <v>14</v>
      </c>
      <c r="C16" s="10" t="s">
        <v>15</v>
      </c>
      <c r="D16" s="11">
        <v>220</v>
      </c>
      <c r="E16" s="8" t="s">
        <v>27</v>
      </c>
      <c r="F16" s="32" t="s">
        <v>9</v>
      </c>
      <c r="G16" s="35">
        <f>INDEX(Materials[],11,MATCH('FDAS 100% COMPLETION'!E16,Materials[#Headers],0))</f>
        <v>16</v>
      </c>
      <c r="H16" s="8" t="s">
        <v>27</v>
      </c>
      <c r="I16" s="32" t="s">
        <v>9</v>
      </c>
      <c r="J16" s="35">
        <f>INDEX(Materials[],11,MATCH('FDAS 100% COMPLETION'!H16,Materials[#Headers],0))</f>
        <v>16</v>
      </c>
      <c r="K16" s="8" t="s">
        <v>27</v>
      </c>
      <c r="L16" s="32" t="s">
        <v>111</v>
      </c>
      <c r="M16" s="35">
        <v>1</v>
      </c>
    </row>
    <row r="17" spans="1:13" x14ac:dyDescent="0.25">
      <c r="A17" s="8" t="s">
        <v>28</v>
      </c>
      <c r="B17" s="9" t="s">
        <v>14</v>
      </c>
      <c r="C17" s="10" t="s">
        <v>15</v>
      </c>
      <c r="D17" s="11">
        <v>220</v>
      </c>
      <c r="E17" s="8" t="s">
        <v>28</v>
      </c>
      <c r="F17" s="32" t="s">
        <v>9</v>
      </c>
      <c r="G17" s="35">
        <f>INDEX(Materials[],11,MATCH('FDAS 100% COMPLETION'!E17,Materials[#Headers],0))</f>
        <v>16</v>
      </c>
      <c r="H17" s="8" t="s">
        <v>28</v>
      </c>
      <c r="I17" s="32" t="s">
        <v>9</v>
      </c>
      <c r="J17" s="35">
        <f>INDEX(Materials[],11,MATCH('FDAS 100% COMPLETION'!H17,Materials[#Headers],0))</f>
        <v>16</v>
      </c>
      <c r="K17" s="8" t="s">
        <v>28</v>
      </c>
      <c r="L17" s="32" t="s">
        <v>111</v>
      </c>
      <c r="M17" s="35">
        <v>1</v>
      </c>
    </row>
    <row r="18" spans="1:13" x14ac:dyDescent="0.25">
      <c r="A18" s="8" t="s">
        <v>29</v>
      </c>
      <c r="B18" s="9" t="s">
        <v>14</v>
      </c>
      <c r="C18" s="10" t="s">
        <v>15</v>
      </c>
      <c r="D18" s="11">
        <v>220</v>
      </c>
      <c r="E18" s="8" t="s">
        <v>29</v>
      </c>
      <c r="F18" s="32" t="s">
        <v>9</v>
      </c>
      <c r="G18" s="35">
        <f>INDEX(Materials[],11,MATCH('FDAS 100% COMPLETION'!E18,Materials[#Headers],0))</f>
        <v>12</v>
      </c>
      <c r="H18" s="8" t="s">
        <v>29</v>
      </c>
      <c r="I18" s="32" t="s">
        <v>9</v>
      </c>
      <c r="J18" s="35">
        <f>INDEX(Materials[],11,MATCH('FDAS 100% COMPLETION'!H18,Materials[#Headers],0))</f>
        <v>12</v>
      </c>
      <c r="K18" s="8" t="s">
        <v>29</v>
      </c>
      <c r="L18" s="32" t="s">
        <v>111</v>
      </c>
      <c r="M18" s="35">
        <v>1</v>
      </c>
    </row>
    <row r="19" spans="1:13" x14ac:dyDescent="0.25">
      <c r="A19" s="8" t="s">
        <v>30</v>
      </c>
      <c r="B19" s="9" t="s">
        <v>14</v>
      </c>
      <c r="C19" s="10" t="s">
        <v>15</v>
      </c>
      <c r="D19" s="11">
        <v>220</v>
      </c>
      <c r="E19" s="8" t="s">
        <v>30</v>
      </c>
      <c r="F19" s="32" t="s">
        <v>9</v>
      </c>
      <c r="G19" s="35">
        <f>INDEX(Materials[],11,MATCH('FDAS 100% COMPLETION'!E19,Materials[#Headers],0))</f>
        <v>12</v>
      </c>
      <c r="H19" s="8" t="s">
        <v>30</v>
      </c>
      <c r="I19" s="32" t="s">
        <v>9</v>
      </c>
      <c r="J19" s="35">
        <f>INDEX(Materials[],11,MATCH('FDAS 100% COMPLETION'!H19,Materials[#Headers],0))</f>
        <v>12</v>
      </c>
      <c r="K19" s="8" t="s">
        <v>30</v>
      </c>
      <c r="L19" s="32" t="s">
        <v>111</v>
      </c>
      <c r="M19" s="35">
        <v>1</v>
      </c>
    </row>
    <row r="20" spans="1:13" x14ac:dyDescent="0.25">
      <c r="A20" s="8" t="s">
        <v>31</v>
      </c>
      <c r="B20" s="9" t="s">
        <v>14</v>
      </c>
      <c r="C20" s="10" t="s">
        <v>15</v>
      </c>
      <c r="D20" s="11">
        <f>SUM(D4:D19)</f>
        <v>5070</v>
      </c>
      <c r="E20" s="8" t="s">
        <v>31</v>
      </c>
      <c r="F20" s="32" t="s">
        <v>9</v>
      </c>
      <c r="G20" s="35">
        <f>SUM(G4:G19)</f>
        <v>670</v>
      </c>
      <c r="H20" s="8" t="s">
        <v>31</v>
      </c>
      <c r="I20" s="32" t="s">
        <v>9</v>
      </c>
      <c r="J20" s="35">
        <f>SUM(J4:J19)</f>
        <v>670</v>
      </c>
      <c r="K20" s="8" t="s">
        <v>31</v>
      </c>
      <c r="L20" s="32" t="s">
        <v>111</v>
      </c>
      <c r="M20" s="35">
        <f>SUM(M4:M19)</f>
        <v>16</v>
      </c>
    </row>
    <row r="21" spans="1:13" ht="15.75" thickBot="1" x14ac:dyDescent="0.3">
      <c r="A21" s="56" t="s">
        <v>57</v>
      </c>
      <c r="B21" s="57"/>
      <c r="C21" s="54">
        <f>(SUM(D3:D19))/5070</f>
        <v>1</v>
      </c>
      <c r="D21" s="55"/>
      <c r="E21" s="56" t="s">
        <v>57</v>
      </c>
      <c r="F21" s="57"/>
      <c r="G21" s="33">
        <f>G20/670</f>
        <v>1</v>
      </c>
      <c r="H21" s="56" t="s">
        <v>57</v>
      </c>
      <c r="I21" s="57"/>
      <c r="J21" s="34">
        <f>J20/670</f>
        <v>1</v>
      </c>
      <c r="K21" s="56" t="s">
        <v>57</v>
      </c>
      <c r="L21" s="57"/>
      <c r="M21" s="34">
        <f>M20/16</f>
        <v>1</v>
      </c>
    </row>
    <row r="22" spans="1:13" ht="16.5" thickTop="1" thickBot="1" x14ac:dyDescent="0.3">
      <c r="A22" s="52" t="s">
        <v>58</v>
      </c>
      <c r="B22" s="53"/>
      <c r="C22" s="54">
        <f>C21*0.5</f>
        <v>0.5</v>
      </c>
      <c r="D22" s="55"/>
      <c r="E22" s="52" t="s">
        <v>58</v>
      </c>
      <c r="F22" s="53"/>
      <c r="G22" s="33">
        <f>G21*0.3</f>
        <v>0.3</v>
      </c>
      <c r="H22" s="52" t="s">
        <v>58</v>
      </c>
      <c r="I22" s="53"/>
      <c r="J22" s="33">
        <f>J21*0.1</f>
        <v>0.1</v>
      </c>
      <c r="K22" s="52" t="s">
        <v>58</v>
      </c>
      <c r="L22" s="53"/>
      <c r="M22" s="33">
        <f>M21*0.1</f>
        <v>0.1</v>
      </c>
    </row>
    <row r="23" spans="1:13" ht="15.75" thickTop="1" x14ac:dyDescent="0.25"/>
  </sheetData>
  <mergeCells count="11">
    <mergeCell ref="A2:D2"/>
    <mergeCell ref="A21:B21"/>
    <mergeCell ref="C21:D21"/>
    <mergeCell ref="E21:F21"/>
    <mergeCell ref="H21:I21"/>
    <mergeCell ref="A22:B22"/>
    <mergeCell ref="C22:D22"/>
    <mergeCell ref="E22:F22"/>
    <mergeCell ref="H22:I22"/>
    <mergeCell ref="K21:L21"/>
    <mergeCell ref="K22:L22"/>
  </mergeCells>
  <pageMargins left="0.70866141732283472" right="0.70866141732283472" top="0.74803149606299213" bottom="0.74803149606299213" header="0.31496062992125984" footer="0.31496062992125984"/>
  <pageSetup paperSize="9" scale="79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7013B-3C9C-4697-93DA-2AA0397B5559}">
  <sheetPr>
    <pageSetUpPr fitToPage="1"/>
  </sheetPr>
  <dimension ref="A1:M37"/>
  <sheetViews>
    <sheetView workbookViewId="0">
      <selection activeCell="C26" sqref="C26:D26"/>
    </sheetView>
  </sheetViews>
  <sheetFormatPr defaultRowHeight="15" x14ac:dyDescent="0.25"/>
  <cols>
    <col min="1" max="1" width="15.85546875" customWidth="1"/>
    <col min="2" max="2" width="19.5703125" customWidth="1"/>
    <col min="3" max="3" width="11.85546875" customWidth="1"/>
    <col min="4" max="4" width="6.7109375" customWidth="1"/>
    <col min="5" max="5" width="25.42578125" customWidth="1"/>
    <col min="6" max="6" width="10.85546875" customWidth="1"/>
    <col min="7" max="7" width="16.140625" customWidth="1"/>
    <col min="8" max="8" width="24.85546875" customWidth="1"/>
    <col min="9" max="9" width="11.7109375" customWidth="1"/>
    <col min="10" max="10" width="6.28515625" customWidth="1"/>
    <col min="11" max="11" width="15.140625" customWidth="1"/>
    <col min="12" max="12" width="23.42578125" customWidth="1"/>
    <col min="13" max="13" width="7.5703125" customWidth="1"/>
  </cols>
  <sheetData>
    <row r="1" spans="1:13" ht="15.75" x14ac:dyDescent="0.25">
      <c r="A1" s="60">
        <v>44880</v>
      </c>
      <c r="B1" s="61"/>
      <c r="C1" s="1"/>
      <c r="D1" s="1"/>
      <c r="E1" s="1"/>
      <c r="F1" s="1"/>
      <c r="G1" s="2"/>
      <c r="H1" s="2"/>
      <c r="I1" s="2"/>
      <c r="J1" s="1"/>
    </row>
    <row r="2" spans="1:13" ht="15.75" x14ac:dyDescent="0.25">
      <c r="A2" s="4" t="s">
        <v>0</v>
      </c>
      <c r="B2" s="65" t="s">
        <v>1</v>
      </c>
      <c r="C2" s="65"/>
      <c r="D2" s="65"/>
      <c r="E2" s="65"/>
      <c r="F2" s="65"/>
      <c r="G2" s="4" t="s">
        <v>2</v>
      </c>
      <c r="H2" s="45" t="s">
        <v>3</v>
      </c>
    </row>
    <row r="3" spans="1:13" ht="15.6" customHeight="1" x14ac:dyDescent="0.25">
      <c r="A3" s="7" t="s">
        <v>4</v>
      </c>
      <c r="B3" s="64" t="s">
        <v>5</v>
      </c>
      <c r="C3" s="64"/>
      <c r="D3" s="64"/>
      <c r="E3" s="64"/>
      <c r="F3" s="64"/>
      <c r="G3" s="4" t="s">
        <v>6</v>
      </c>
      <c r="H3" s="5" t="s">
        <v>7</v>
      </c>
    </row>
    <row r="4" spans="1:13" x14ac:dyDescent="0.25">
      <c r="A4" s="58" t="s">
        <v>55</v>
      </c>
      <c r="B4" s="58"/>
      <c r="C4" s="58"/>
      <c r="D4" s="58"/>
      <c r="E4" s="37" t="s">
        <v>98</v>
      </c>
      <c r="F4" s="36"/>
      <c r="G4" s="38"/>
      <c r="H4" s="37" t="s">
        <v>56</v>
      </c>
      <c r="I4" s="36"/>
      <c r="J4" s="38"/>
      <c r="K4" s="37" t="s">
        <v>109</v>
      </c>
      <c r="L4" s="36"/>
      <c r="M4" s="38"/>
    </row>
    <row r="5" spans="1:13" x14ac:dyDescent="0.25">
      <c r="A5" s="8" t="s">
        <v>10</v>
      </c>
      <c r="B5" s="9" t="s">
        <v>11</v>
      </c>
      <c r="C5" s="10" t="s">
        <v>8</v>
      </c>
      <c r="D5" s="11" t="s">
        <v>12</v>
      </c>
      <c r="E5" s="8" t="s">
        <v>10</v>
      </c>
      <c r="F5" s="10" t="s">
        <v>8</v>
      </c>
      <c r="G5" s="11" t="s">
        <v>68</v>
      </c>
      <c r="H5" s="8" t="s">
        <v>10</v>
      </c>
      <c r="I5" s="10" t="s">
        <v>8</v>
      </c>
      <c r="J5" s="11" t="s">
        <v>68</v>
      </c>
      <c r="K5" s="8" t="s">
        <v>10</v>
      </c>
      <c r="L5" s="10" t="s">
        <v>8</v>
      </c>
      <c r="M5" s="11" t="s">
        <v>68</v>
      </c>
    </row>
    <row r="6" spans="1:13" x14ac:dyDescent="0.25">
      <c r="A6" s="8" t="s">
        <v>13</v>
      </c>
      <c r="B6" s="9" t="s">
        <v>14</v>
      </c>
      <c r="C6" s="10" t="s">
        <v>15</v>
      </c>
      <c r="D6" s="11"/>
      <c r="E6" s="8" t="s">
        <v>13</v>
      </c>
      <c r="F6" s="32" t="s">
        <v>9</v>
      </c>
      <c r="G6" s="35">
        <v>0</v>
      </c>
      <c r="H6" s="8" t="s">
        <v>13</v>
      </c>
      <c r="I6" s="32" t="s">
        <v>9</v>
      </c>
      <c r="J6" s="35">
        <v>0</v>
      </c>
      <c r="K6" s="8" t="s">
        <v>13</v>
      </c>
      <c r="L6" s="32" t="s">
        <v>111</v>
      </c>
      <c r="M6" s="35">
        <v>0</v>
      </c>
    </row>
    <row r="7" spans="1:13" x14ac:dyDescent="0.25">
      <c r="A7" s="8" t="s">
        <v>16</v>
      </c>
      <c r="B7" s="9" t="s">
        <v>14</v>
      </c>
      <c r="C7" s="10" t="s">
        <v>15</v>
      </c>
      <c r="D7" s="11">
        <v>0</v>
      </c>
      <c r="E7" s="8" t="s">
        <v>16</v>
      </c>
      <c r="F7" s="32" t="s">
        <v>9</v>
      </c>
      <c r="G7" s="35">
        <v>0</v>
      </c>
      <c r="H7" s="8" t="s">
        <v>16</v>
      </c>
      <c r="I7" s="32" t="s">
        <v>9</v>
      </c>
      <c r="J7" s="35">
        <v>0</v>
      </c>
      <c r="K7" s="8" t="s">
        <v>16</v>
      </c>
      <c r="L7" s="32" t="s">
        <v>111</v>
      </c>
      <c r="M7" s="35">
        <v>0</v>
      </c>
    </row>
    <row r="8" spans="1:13" x14ac:dyDescent="0.25">
      <c r="A8" s="8" t="s">
        <v>17</v>
      </c>
      <c r="B8" s="9" t="s">
        <v>14</v>
      </c>
      <c r="C8" s="10" t="s">
        <v>15</v>
      </c>
      <c r="D8" s="11">
        <v>480</v>
      </c>
      <c r="E8" s="8" t="s">
        <v>87</v>
      </c>
      <c r="F8" s="32" t="s">
        <v>9</v>
      </c>
      <c r="G8" s="35">
        <v>0</v>
      </c>
      <c r="H8" s="8" t="s">
        <v>87</v>
      </c>
      <c r="I8" s="32" t="s">
        <v>9</v>
      </c>
      <c r="J8" s="35">
        <v>0</v>
      </c>
      <c r="K8" s="8" t="s">
        <v>17</v>
      </c>
      <c r="L8" s="32" t="s">
        <v>111</v>
      </c>
      <c r="M8" s="35">
        <v>0</v>
      </c>
    </row>
    <row r="9" spans="1:13" x14ac:dyDescent="0.25">
      <c r="A9" s="8" t="s">
        <v>18</v>
      </c>
      <c r="B9" s="9" t="s">
        <v>14</v>
      </c>
      <c r="C9" s="10" t="s">
        <v>15</v>
      </c>
      <c r="D9" s="11">
        <v>480</v>
      </c>
      <c r="E9" s="8" t="s">
        <v>86</v>
      </c>
      <c r="F9" s="32" t="s">
        <v>9</v>
      </c>
      <c r="G9" s="35">
        <v>0</v>
      </c>
      <c r="H9" s="8" t="s">
        <v>86</v>
      </c>
      <c r="I9" s="32" t="s">
        <v>9</v>
      </c>
      <c r="J9" s="35">
        <v>0</v>
      </c>
      <c r="K9" s="8" t="s">
        <v>18</v>
      </c>
      <c r="L9" s="32" t="s">
        <v>111</v>
      </c>
      <c r="M9" s="35">
        <v>0</v>
      </c>
    </row>
    <row r="10" spans="1:13" x14ac:dyDescent="0.25">
      <c r="A10" s="8" t="s">
        <v>19</v>
      </c>
      <c r="B10" s="9" t="s">
        <v>14</v>
      </c>
      <c r="C10" s="10" t="s">
        <v>15</v>
      </c>
      <c r="D10" s="11">
        <v>480</v>
      </c>
      <c r="E10" s="8" t="s">
        <v>85</v>
      </c>
      <c r="F10" s="32" t="s">
        <v>9</v>
      </c>
      <c r="G10" s="35">
        <v>0</v>
      </c>
      <c r="H10" s="8" t="s">
        <v>85</v>
      </c>
      <c r="I10" s="32" t="s">
        <v>9</v>
      </c>
      <c r="J10" s="35">
        <v>0</v>
      </c>
      <c r="K10" s="8" t="s">
        <v>19</v>
      </c>
      <c r="L10" s="32" t="s">
        <v>111</v>
      </c>
      <c r="M10" s="35">
        <v>0</v>
      </c>
    </row>
    <row r="11" spans="1:13" x14ac:dyDescent="0.25">
      <c r="A11" s="8" t="s">
        <v>20</v>
      </c>
      <c r="B11" s="9" t="s">
        <v>14</v>
      </c>
      <c r="C11" s="10" t="s">
        <v>15</v>
      </c>
      <c r="D11" s="11">
        <v>528</v>
      </c>
      <c r="E11" s="8" t="s">
        <v>84</v>
      </c>
      <c r="F11" s="32" t="s">
        <v>9</v>
      </c>
      <c r="G11" s="35">
        <v>0</v>
      </c>
      <c r="H11" s="8" t="s">
        <v>84</v>
      </c>
      <c r="I11" s="32" t="s">
        <v>9</v>
      </c>
      <c r="J11" s="35">
        <v>0</v>
      </c>
      <c r="K11" s="8" t="s">
        <v>20</v>
      </c>
      <c r="L11" s="32" t="s">
        <v>111</v>
      </c>
      <c r="M11" s="35">
        <v>0</v>
      </c>
    </row>
    <row r="12" spans="1:13" x14ac:dyDescent="0.25">
      <c r="A12" s="8" t="s">
        <v>21</v>
      </c>
      <c r="B12" s="9" t="s">
        <v>14</v>
      </c>
      <c r="C12" s="10" t="s">
        <v>15</v>
      </c>
      <c r="D12" s="11">
        <v>560</v>
      </c>
      <c r="E12" s="8" t="s">
        <v>83</v>
      </c>
      <c r="F12" s="32" t="s">
        <v>9</v>
      </c>
      <c r="G12" s="35">
        <v>0</v>
      </c>
      <c r="H12" s="8" t="s">
        <v>83</v>
      </c>
      <c r="I12" s="32" t="s">
        <v>9</v>
      </c>
      <c r="J12" s="35">
        <v>0</v>
      </c>
      <c r="K12" s="8" t="s">
        <v>21</v>
      </c>
      <c r="L12" s="32" t="s">
        <v>111</v>
      </c>
      <c r="M12" s="35">
        <v>0</v>
      </c>
    </row>
    <row r="13" spans="1:13" x14ac:dyDescent="0.25">
      <c r="A13" s="8" t="s">
        <v>22</v>
      </c>
      <c r="B13" s="9" t="s">
        <v>14</v>
      </c>
      <c r="C13" s="10" t="s">
        <v>15</v>
      </c>
      <c r="D13" s="11">
        <v>560</v>
      </c>
      <c r="E13" s="8" t="s">
        <v>82</v>
      </c>
      <c r="F13" s="32" t="s">
        <v>9</v>
      </c>
      <c r="G13" s="35">
        <v>0</v>
      </c>
      <c r="H13" s="8" t="s">
        <v>82</v>
      </c>
      <c r="I13" s="32" t="s">
        <v>9</v>
      </c>
      <c r="J13" s="35">
        <v>0</v>
      </c>
      <c r="K13" s="8" t="s">
        <v>22</v>
      </c>
      <c r="L13" s="32" t="s">
        <v>111</v>
      </c>
      <c r="M13" s="35">
        <v>0</v>
      </c>
    </row>
    <row r="14" spans="1:13" x14ac:dyDescent="0.25">
      <c r="A14" s="8" t="s">
        <v>23</v>
      </c>
      <c r="B14" s="9" t="s">
        <v>14</v>
      </c>
      <c r="C14" s="10" t="s">
        <v>15</v>
      </c>
      <c r="D14" s="11">
        <v>341</v>
      </c>
      <c r="E14" s="8" t="s">
        <v>81</v>
      </c>
      <c r="F14" s="32" t="s">
        <v>9</v>
      </c>
      <c r="G14" s="35">
        <v>0</v>
      </c>
      <c r="H14" s="8" t="s">
        <v>81</v>
      </c>
      <c r="I14" s="32" t="s">
        <v>9</v>
      </c>
      <c r="J14" s="35">
        <v>0</v>
      </c>
      <c r="K14" s="8" t="s">
        <v>23</v>
      </c>
      <c r="L14" s="32" t="s">
        <v>111</v>
      </c>
      <c r="M14" s="35">
        <v>0</v>
      </c>
    </row>
    <row r="15" spans="1:13" x14ac:dyDescent="0.25">
      <c r="A15" s="8" t="s">
        <v>24</v>
      </c>
      <c r="B15" s="9" t="s">
        <v>14</v>
      </c>
      <c r="C15" s="10" t="s">
        <v>15</v>
      </c>
      <c r="D15" s="11">
        <v>257</v>
      </c>
      <c r="E15" s="8" t="s">
        <v>80</v>
      </c>
      <c r="F15" s="32" t="s">
        <v>9</v>
      </c>
      <c r="G15" s="35">
        <v>0</v>
      </c>
      <c r="H15" s="8" t="s">
        <v>80</v>
      </c>
      <c r="I15" s="32" t="s">
        <v>9</v>
      </c>
      <c r="J15" s="35">
        <v>0</v>
      </c>
      <c r="K15" s="8" t="s">
        <v>24</v>
      </c>
      <c r="L15" s="32" t="s">
        <v>111</v>
      </c>
      <c r="M15" s="35">
        <v>0</v>
      </c>
    </row>
    <row r="16" spans="1:13" x14ac:dyDescent="0.25">
      <c r="A16" s="8" t="s">
        <v>25</v>
      </c>
      <c r="B16" s="9" t="s">
        <v>14</v>
      </c>
      <c r="C16" s="10" t="s">
        <v>15</v>
      </c>
      <c r="D16" s="11">
        <v>67</v>
      </c>
      <c r="E16" s="8" t="s">
        <v>25</v>
      </c>
      <c r="F16" s="32" t="s">
        <v>9</v>
      </c>
      <c r="G16" s="35">
        <v>0</v>
      </c>
      <c r="H16" s="8" t="s">
        <v>25</v>
      </c>
      <c r="I16" s="32" t="s">
        <v>9</v>
      </c>
      <c r="J16" s="35">
        <v>0</v>
      </c>
      <c r="K16" s="8" t="s">
        <v>25</v>
      </c>
      <c r="L16" s="32" t="s">
        <v>111</v>
      </c>
      <c r="M16" s="35">
        <v>0</v>
      </c>
    </row>
    <row r="17" spans="1:13" x14ac:dyDescent="0.25">
      <c r="A17" s="8" t="s">
        <v>26</v>
      </c>
      <c r="B17" s="9" t="s">
        <v>14</v>
      </c>
      <c r="C17" s="10" t="s">
        <v>15</v>
      </c>
      <c r="D17" s="11">
        <v>0</v>
      </c>
      <c r="E17" s="8" t="s">
        <v>26</v>
      </c>
      <c r="F17" s="32" t="s">
        <v>9</v>
      </c>
      <c r="G17" s="35">
        <v>0</v>
      </c>
      <c r="H17" s="8" t="s">
        <v>26</v>
      </c>
      <c r="I17" s="32" t="s">
        <v>9</v>
      </c>
      <c r="J17" s="35">
        <v>0</v>
      </c>
      <c r="K17" s="8" t="s">
        <v>26</v>
      </c>
      <c r="L17" s="32" t="s">
        <v>111</v>
      </c>
      <c r="M17" s="35">
        <v>0</v>
      </c>
    </row>
    <row r="18" spans="1:13" x14ac:dyDescent="0.25">
      <c r="A18" s="8" t="s">
        <v>27</v>
      </c>
      <c r="B18" s="9" t="s">
        <v>14</v>
      </c>
      <c r="C18" s="10" t="s">
        <v>15</v>
      </c>
      <c r="D18" s="11">
        <v>0</v>
      </c>
      <c r="E18" s="8" t="s">
        <v>27</v>
      </c>
      <c r="F18" s="32" t="s">
        <v>9</v>
      </c>
      <c r="G18" s="35">
        <v>0</v>
      </c>
      <c r="H18" s="8" t="s">
        <v>27</v>
      </c>
      <c r="I18" s="32" t="s">
        <v>9</v>
      </c>
      <c r="J18" s="35">
        <v>0</v>
      </c>
      <c r="K18" s="8" t="s">
        <v>27</v>
      </c>
      <c r="L18" s="32" t="s">
        <v>111</v>
      </c>
      <c r="M18" s="35">
        <v>0</v>
      </c>
    </row>
    <row r="19" spans="1:13" x14ac:dyDescent="0.25">
      <c r="A19" s="8" t="s">
        <v>28</v>
      </c>
      <c r="B19" s="9" t="s">
        <v>14</v>
      </c>
      <c r="C19" s="10" t="s">
        <v>15</v>
      </c>
      <c r="D19" s="11">
        <v>0</v>
      </c>
      <c r="E19" s="8" t="s">
        <v>28</v>
      </c>
      <c r="F19" s="32" t="s">
        <v>9</v>
      </c>
      <c r="G19" s="35">
        <v>0</v>
      </c>
      <c r="H19" s="8" t="s">
        <v>28</v>
      </c>
      <c r="I19" s="32" t="s">
        <v>9</v>
      </c>
      <c r="J19" s="35">
        <v>0</v>
      </c>
      <c r="K19" s="8" t="s">
        <v>28</v>
      </c>
      <c r="L19" s="32" t="s">
        <v>111</v>
      </c>
      <c r="M19" s="35">
        <v>0</v>
      </c>
    </row>
    <row r="20" spans="1:13" x14ac:dyDescent="0.25">
      <c r="A20" s="8" t="s">
        <v>29</v>
      </c>
      <c r="B20" s="9" t="s">
        <v>14</v>
      </c>
      <c r="C20" s="10" t="s">
        <v>15</v>
      </c>
      <c r="D20" s="11">
        <v>0</v>
      </c>
      <c r="E20" s="8" t="s">
        <v>29</v>
      </c>
      <c r="F20" s="32" t="s">
        <v>9</v>
      </c>
      <c r="G20" s="35">
        <v>0</v>
      </c>
      <c r="H20" s="8" t="s">
        <v>29</v>
      </c>
      <c r="I20" s="32" t="s">
        <v>9</v>
      </c>
      <c r="J20" s="35">
        <v>0</v>
      </c>
      <c r="K20" s="8" t="s">
        <v>29</v>
      </c>
      <c r="L20" s="32" t="s">
        <v>111</v>
      </c>
      <c r="M20" s="35">
        <v>0</v>
      </c>
    </row>
    <row r="21" spans="1:13" x14ac:dyDescent="0.25">
      <c r="A21" s="8" t="s">
        <v>30</v>
      </c>
      <c r="B21" s="9" t="s">
        <v>14</v>
      </c>
      <c r="C21" s="10" t="s">
        <v>15</v>
      </c>
      <c r="D21" s="11">
        <v>0</v>
      </c>
      <c r="E21" s="8" t="s">
        <v>30</v>
      </c>
      <c r="F21" s="32" t="s">
        <v>9</v>
      </c>
      <c r="G21" s="35">
        <v>0</v>
      </c>
      <c r="H21" s="8" t="s">
        <v>30</v>
      </c>
      <c r="I21" s="32" t="s">
        <v>9</v>
      </c>
      <c r="J21" s="35">
        <v>0</v>
      </c>
      <c r="K21" s="8" t="s">
        <v>30</v>
      </c>
      <c r="L21" s="32" t="s">
        <v>111</v>
      </c>
      <c r="M21" s="35">
        <v>0</v>
      </c>
    </row>
    <row r="22" spans="1:13" x14ac:dyDescent="0.25">
      <c r="A22" s="8" t="s">
        <v>31</v>
      </c>
      <c r="B22" s="9" t="s">
        <v>14</v>
      </c>
      <c r="C22" s="10" t="s">
        <v>15</v>
      </c>
      <c r="D22" s="11">
        <f>SUM(D6:D21)</f>
        <v>3753</v>
      </c>
      <c r="E22" s="8" t="s">
        <v>31</v>
      </c>
      <c r="F22" s="32" t="s">
        <v>9</v>
      </c>
      <c r="G22" s="35">
        <f>SUM(G6:G21)</f>
        <v>0</v>
      </c>
      <c r="H22" s="8" t="s">
        <v>31</v>
      </c>
      <c r="I22" s="32" t="s">
        <v>9</v>
      </c>
      <c r="J22" s="35">
        <f>SUM(J6:J21)</f>
        <v>0</v>
      </c>
      <c r="K22" s="8" t="s">
        <v>31</v>
      </c>
      <c r="L22" s="32" t="s">
        <v>111</v>
      </c>
      <c r="M22" s="35">
        <f>SUM(M6:M21)</f>
        <v>0</v>
      </c>
    </row>
    <row r="23" spans="1:13" ht="15.75" thickBot="1" x14ac:dyDescent="0.3">
      <c r="A23" s="56" t="s">
        <v>74</v>
      </c>
      <c r="B23" s="57"/>
      <c r="C23" s="54">
        <f>(SUM(D5:D21))/'FDAS 100% COMPLETION'!D20</f>
        <v>0.74023668639053253</v>
      </c>
      <c r="D23" s="55"/>
      <c r="E23" s="56" t="s">
        <v>75</v>
      </c>
      <c r="F23" s="57"/>
      <c r="G23" s="33">
        <f>SUM(G6:G21)/'FDAS 100% COMPLETION'!G20</f>
        <v>0</v>
      </c>
      <c r="H23" s="56" t="s">
        <v>76</v>
      </c>
      <c r="I23" s="57"/>
      <c r="J23" s="34">
        <f>SUM(J6:J21)/'FDAS 100% COMPLETION'!J20</f>
        <v>0</v>
      </c>
      <c r="K23" s="56" t="s">
        <v>76</v>
      </c>
      <c r="L23" s="57"/>
      <c r="M23" s="34">
        <f>M22/16</f>
        <v>0</v>
      </c>
    </row>
    <row r="24" spans="1:13" ht="16.5" thickTop="1" thickBot="1" x14ac:dyDescent="0.3">
      <c r="A24" s="52" t="s">
        <v>78</v>
      </c>
      <c r="B24" s="53"/>
      <c r="C24" s="54">
        <f>C23*0.5</f>
        <v>0.37011834319526626</v>
      </c>
      <c r="D24" s="55"/>
      <c r="E24" s="52" t="s">
        <v>78</v>
      </c>
      <c r="F24" s="53"/>
      <c r="G24" s="33">
        <f>G23*0.3</f>
        <v>0</v>
      </c>
      <c r="H24" s="52" t="s">
        <v>78</v>
      </c>
      <c r="I24" s="53"/>
      <c r="J24" s="33">
        <f>J23*0.1</f>
        <v>0</v>
      </c>
      <c r="K24" s="52" t="s">
        <v>78</v>
      </c>
      <c r="L24" s="53"/>
      <c r="M24" s="33">
        <f>M23*0.1</f>
        <v>0</v>
      </c>
    </row>
    <row r="25" spans="1:13" ht="16.5" thickTop="1" thickBot="1" x14ac:dyDescent="0.3">
      <c r="A25" s="52" t="s">
        <v>79</v>
      </c>
      <c r="B25" s="53"/>
      <c r="C25" s="54">
        <f>C24-C26</f>
        <v>0.20345167652856627</v>
      </c>
      <c r="D25" s="55"/>
      <c r="E25" s="52" t="s">
        <v>79</v>
      </c>
      <c r="F25" s="53"/>
      <c r="G25" s="33">
        <f>G24-G26</f>
        <v>0</v>
      </c>
      <c r="H25" s="52" t="s">
        <v>79</v>
      </c>
      <c r="I25" s="53"/>
      <c r="J25" s="33">
        <f>J24-J26</f>
        <v>0</v>
      </c>
      <c r="K25" s="52" t="s">
        <v>79</v>
      </c>
      <c r="L25" s="53"/>
      <c r="M25" s="33">
        <f>M24-M26</f>
        <v>0</v>
      </c>
    </row>
    <row r="26" spans="1:13" ht="16.5" thickTop="1" thickBot="1" x14ac:dyDescent="0.3">
      <c r="A26" s="52" t="s">
        <v>77</v>
      </c>
      <c r="B26" s="53"/>
      <c r="C26" s="54">
        <v>0.16666666666669999</v>
      </c>
      <c r="D26" s="55"/>
      <c r="E26" s="52" t="s">
        <v>77</v>
      </c>
      <c r="F26" s="53"/>
      <c r="G26" s="33">
        <v>0</v>
      </c>
      <c r="H26" s="52" t="s">
        <v>77</v>
      </c>
      <c r="I26" s="53"/>
      <c r="J26" s="33">
        <v>0</v>
      </c>
      <c r="K26" s="52" t="s">
        <v>77</v>
      </c>
      <c r="L26" s="53"/>
      <c r="M26" s="33">
        <v>0</v>
      </c>
    </row>
    <row r="27" spans="1:13" ht="14.45" customHeight="1" thickTop="1" x14ac:dyDescent="0.25">
      <c r="A27" s="43" t="s">
        <v>66</v>
      </c>
      <c r="B27" s="43"/>
      <c r="C27" s="46">
        <v>700000</v>
      </c>
      <c r="D27" s="43"/>
      <c r="E27" s="67" t="s">
        <v>99</v>
      </c>
      <c r="F27" s="67"/>
      <c r="G27" s="46">
        <f>(C24*C27)+(G24*C27)+(J24*C27)+(M24*C27)</f>
        <v>259082.84023668637</v>
      </c>
      <c r="H27" s="40" t="s">
        <v>104</v>
      </c>
      <c r="K27" t="s">
        <v>112</v>
      </c>
    </row>
    <row r="28" spans="1:13" x14ac:dyDescent="0.25">
      <c r="A28" t="s">
        <v>72</v>
      </c>
      <c r="C28" s="46">
        <f>C25*C27</f>
        <v>142416.1735699964</v>
      </c>
      <c r="E28" t="s">
        <v>71</v>
      </c>
      <c r="G28" s="46">
        <f>C26*C27</f>
        <v>116666.66666669</v>
      </c>
      <c r="H28" s="40" t="s">
        <v>105</v>
      </c>
      <c r="I28" s="46">
        <v>70000</v>
      </c>
      <c r="K28" t="s">
        <v>116</v>
      </c>
      <c r="L28" s="46">
        <v>20000</v>
      </c>
    </row>
    <row r="29" spans="1:13" ht="14.45" customHeight="1" x14ac:dyDescent="0.25">
      <c r="A29" t="s">
        <v>70</v>
      </c>
      <c r="C29" s="46">
        <f>C28*0.1</f>
        <v>14241.617356999641</v>
      </c>
      <c r="E29" s="66" t="s">
        <v>73</v>
      </c>
      <c r="F29" s="66"/>
      <c r="G29" s="46">
        <f>SUM(I28:I31)</f>
        <v>130000</v>
      </c>
      <c r="H29" s="44" t="s">
        <v>102</v>
      </c>
      <c r="I29" s="46">
        <v>30000</v>
      </c>
      <c r="J29" s="46"/>
      <c r="K29" t="s">
        <v>113</v>
      </c>
      <c r="L29" s="46">
        <v>30000</v>
      </c>
    </row>
    <row r="30" spans="1:13" x14ac:dyDescent="0.25">
      <c r="A30" t="s">
        <v>101</v>
      </c>
      <c r="C30" s="46">
        <v>50000</v>
      </c>
      <c r="E30" s="62" t="s">
        <v>100</v>
      </c>
      <c r="F30" s="62"/>
      <c r="G30" s="46">
        <f>C30+C31</f>
        <v>50000</v>
      </c>
      <c r="H30" s="40" t="s">
        <v>103</v>
      </c>
      <c r="I30" s="46">
        <v>20000</v>
      </c>
      <c r="K30" t="s">
        <v>114</v>
      </c>
      <c r="L30" s="46">
        <v>20000</v>
      </c>
    </row>
    <row r="31" spans="1:13" x14ac:dyDescent="0.25">
      <c r="A31" t="s">
        <v>69</v>
      </c>
      <c r="C31" s="46">
        <v>0</v>
      </c>
      <c r="E31" t="s">
        <v>108</v>
      </c>
      <c r="G31" s="46">
        <f>I30+I29+I31+20000</f>
        <v>80000</v>
      </c>
      <c r="H31" s="44" t="s">
        <v>106</v>
      </c>
      <c r="I31" s="46">
        <v>10000</v>
      </c>
      <c r="J31" s="46"/>
      <c r="K31" t="s">
        <v>115</v>
      </c>
      <c r="L31" s="46">
        <v>10000</v>
      </c>
    </row>
    <row r="32" spans="1:13" x14ac:dyDescent="0.25">
      <c r="A32" s="50" t="s">
        <v>67</v>
      </c>
      <c r="B32" s="50"/>
      <c r="C32" s="51">
        <f>C28-C29-C30-C31</f>
        <v>78174.556212996758</v>
      </c>
      <c r="E32" s="63" t="s">
        <v>107</v>
      </c>
      <c r="F32" s="63"/>
      <c r="G32" s="47">
        <f>20000+60000+C30</f>
        <v>130000</v>
      </c>
      <c r="H32" s="48"/>
      <c r="I32" s="46"/>
      <c r="J32" s="46"/>
    </row>
    <row r="33" spans="1:12" x14ac:dyDescent="0.25">
      <c r="H33" s="42"/>
    </row>
    <row r="34" spans="1:12" x14ac:dyDescent="0.25">
      <c r="A34" t="s">
        <v>46</v>
      </c>
      <c r="F34" t="s">
        <v>48</v>
      </c>
    </row>
    <row r="35" spans="1:12" x14ac:dyDescent="0.25">
      <c r="G35" s="39"/>
    </row>
    <row r="36" spans="1:12" x14ac:dyDescent="0.25">
      <c r="A36" s="39" t="s">
        <v>60</v>
      </c>
      <c r="C36" s="39" t="s">
        <v>50</v>
      </c>
      <c r="D36" s="39"/>
      <c r="F36" s="39" t="s">
        <v>63</v>
      </c>
      <c r="G36" s="42"/>
      <c r="H36" s="41" t="s">
        <v>64</v>
      </c>
      <c r="I36" s="41"/>
      <c r="J36" s="41" t="s">
        <v>117</v>
      </c>
      <c r="L36" s="41" t="s">
        <v>119</v>
      </c>
    </row>
    <row r="37" spans="1:12" x14ac:dyDescent="0.25">
      <c r="A37" t="s">
        <v>59</v>
      </c>
      <c r="C37" t="s">
        <v>61</v>
      </c>
      <c r="F37" s="42" t="s">
        <v>62</v>
      </c>
      <c r="H37" s="40" t="s">
        <v>65</v>
      </c>
      <c r="I37" s="40"/>
      <c r="J37" s="59" t="s">
        <v>120</v>
      </c>
      <c r="K37" s="59"/>
      <c r="L37" s="40" t="s">
        <v>118</v>
      </c>
    </row>
  </sheetData>
  <mergeCells count="29">
    <mergeCell ref="E30:F30"/>
    <mergeCell ref="E32:F32"/>
    <mergeCell ref="B3:F3"/>
    <mergeCell ref="B2:F2"/>
    <mergeCell ref="A26:B26"/>
    <mergeCell ref="C26:D26"/>
    <mergeCell ref="E26:F26"/>
    <mergeCell ref="A24:B24"/>
    <mergeCell ref="C24:D24"/>
    <mergeCell ref="E24:F24"/>
    <mergeCell ref="E29:F29"/>
    <mergeCell ref="E27:F27"/>
    <mergeCell ref="A25:B25"/>
    <mergeCell ref="C25:D25"/>
    <mergeCell ref="E25:F25"/>
    <mergeCell ref="A1:B1"/>
    <mergeCell ref="A4:D4"/>
    <mergeCell ref="A23:B23"/>
    <mergeCell ref="C23:D23"/>
    <mergeCell ref="E23:F23"/>
    <mergeCell ref="J37:K37"/>
    <mergeCell ref="H23:I23"/>
    <mergeCell ref="K23:L23"/>
    <mergeCell ref="K24:L24"/>
    <mergeCell ref="K25:L25"/>
    <mergeCell ref="K26:L26"/>
    <mergeCell ref="H24:I24"/>
    <mergeCell ref="H26:I26"/>
    <mergeCell ref="H25:I25"/>
  </mergeCells>
  <conditionalFormatting sqref="F28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{A522A4DC-CCBD-44DE-A7A1-98088C9A0AC3}</x14:id>
        </ext>
      </extLst>
    </cfRule>
  </conditionalFormatting>
  <printOptions gridLines="1"/>
  <pageMargins left="0.7" right="0.7" top="0.75" bottom="0.75" header="0.3" footer="0.3"/>
  <pageSetup paperSize="9" scale="67" orientation="landscape" horizontalDpi="0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522A4DC-CCBD-44DE-A7A1-98088C9A0AC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F28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D403E-5C95-4F10-8087-57B60C0F2327}">
  <dimension ref="A1:P12"/>
  <sheetViews>
    <sheetView workbookViewId="0">
      <selection activeCell="D17" sqref="D17"/>
    </sheetView>
  </sheetViews>
  <sheetFormatPr defaultRowHeight="15" x14ac:dyDescent="0.25"/>
  <cols>
    <col min="1" max="1" width="39.42578125" customWidth="1"/>
  </cols>
  <sheetData>
    <row r="1" spans="1:16" x14ac:dyDescent="0.25">
      <c r="A1" s="49" t="s">
        <v>122</v>
      </c>
      <c r="B1" s="49" t="s">
        <v>30</v>
      </c>
      <c r="C1" s="49" t="s">
        <v>29</v>
      </c>
      <c r="D1" s="49" t="s">
        <v>28</v>
      </c>
      <c r="E1" s="49" t="s">
        <v>27</v>
      </c>
      <c r="F1" s="49" t="s">
        <v>26</v>
      </c>
      <c r="G1" s="49" t="s">
        <v>25</v>
      </c>
      <c r="H1" s="49" t="s">
        <v>80</v>
      </c>
      <c r="I1" s="49" t="s">
        <v>81</v>
      </c>
      <c r="J1" s="49" t="s">
        <v>82</v>
      </c>
      <c r="K1" s="49" t="s">
        <v>83</v>
      </c>
      <c r="L1" s="49" t="s">
        <v>84</v>
      </c>
      <c r="M1" s="49" t="s">
        <v>85</v>
      </c>
      <c r="N1" s="49" t="s">
        <v>86</v>
      </c>
      <c r="O1" s="49" t="s">
        <v>87</v>
      </c>
      <c r="P1" s="49" t="s">
        <v>31</v>
      </c>
    </row>
    <row r="2" spans="1:16" x14ac:dyDescent="0.25">
      <c r="A2" t="s">
        <v>88</v>
      </c>
      <c r="B2">
        <v>2</v>
      </c>
      <c r="C2">
        <v>2</v>
      </c>
      <c r="D2">
        <v>7</v>
      </c>
      <c r="E2">
        <v>7</v>
      </c>
      <c r="F2">
        <v>4</v>
      </c>
      <c r="G2">
        <v>12</v>
      </c>
      <c r="H2">
        <v>32</v>
      </c>
      <c r="I2">
        <v>56</v>
      </c>
      <c r="J2">
        <v>57</v>
      </c>
      <c r="K2">
        <v>57</v>
      </c>
      <c r="L2">
        <v>6</v>
      </c>
      <c r="M2">
        <v>45</v>
      </c>
      <c r="N2">
        <v>45</v>
      </c>
      <c r="O2">
        <v>45</v>
      </c>
      <c r="P2">
        <f>SUM(C2:O2)</f>
        <v>375</v>
      </c>
    </row>
    <row r="3" spans="1:16" x14ac:dyDescent="0.25">
      <c r="A3" t="s">
        <v>89</v>
      </c>
      <c r="B3">
        <v>2</v>
      </c>
      <c r="C3">
        <v>2</v>
      </c>
      <c r="D3">
        <v>2</v>
      </c>
      <c r="E3">
        <v>2</v>
      </c>
      <c r="F3">
        <v>2</v>
      </c>
      <c r="G3">
        <v>2</v>
      </c>
      <c r="H3">
        <v>2</v>
      </c>
      <c r="I3">
        <v>2</v>
      </c>
      <c r="J3">
        <v>2</v>
      </c>
      <c r="K3">
        <v>2</v>
      </c>
      <c r="L3">
        <v>0</v>
      </c>
      <c r="M3">
        <v>2</v>
      </c>
      <c r="N3">
        <v>2</v>
      </c>
      <c r="O3">
        <v>2</v>
      </c>
      <c r="P3">
        <f>SUM(C3:O3)</f>
        <v>24</v>
      </c>
    </row>
    <row r="4" spans="1:16" x14ac:dyDescent="0.25">
      <c r="A4" t="s">
        <v>90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0</v>
      </c>
      <c r="M4">
        <v>1</v>
      </c>
      <c r="N4">
        <v>1</v>
      </c>
      <c r="O4">
        <v>1</v>
      </c>
      <c r="P4">
        <f>SUM(C4:O4)</f>
        <v>12</v>
      </c>
    </row>
    <row r="5" spans="1:16" x14ac:dyDescent="0.25">
      <c r="A5" t="s">
        <v>91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0</v>
      </c>
      <c r="M5">
        <v>1</v>
      </c>
      <c r="N5">
        <v>1</v>
      </c>
      <c r="O5">
        <v>1</v>
      </c>
      <c r="P5">
        <f>SUM(C5:O5)</f>
        <v>12</v>
      </c>
    </row>
    <row r="6" spans="1:16" x14ac:dyDescent="0.25">
      <c r="A6" t="s">
        <v>92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0</v>
      </c>
      <c r="M6">
        <v>1</v>
      </c>
      <c r="N6">
        <v>1</v>
      </c>
      <c r="O6">
        <v>1</v>
      </c>
      <c r="P6">
        <f>SUM(C6:O6)</f>
        <v>12</v>
      </c>
    </row>
    <row r="7" spans="1:16" x14ac:dyDescent="0.25">
      <c r="A7" t="s">
        <v>93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0</v>
      </c>
      <c r="M7">
        <v>1</v>
      </c>
      <c r="N7">
        <v>1</v>
      </c>
      <c r="O7">
        <v>1</v>
      </c>
      <c r="P7">
        <f>SUM(C7:O7)</f>
        <v>12</v>
      </c>
    </row>
    <row r="8" spans="1:16" x14ac:dyDescent="0.25">
      <c r="A8" t="s">
        <v>94</v>
      </c>
      <c r="B8">
        <v>1</v>
      </c>
      <c r="C8">
        <v>1</v>
      </c>
      <c r="D8">
        <v>1</v>
      </c>
      <c r="E8">
        <v>1</v>
      </c>
      <c r="F8">
        <v>1</v>
      </c>
      <c r="G8">
        <v>2</v>
      </c>
      <c r="H8">
        <v>1</v>
      </c>
      <c r="I8">
        <v>3</v>
      </c>
      <c r="J8">
        <v>4</v>
      </c>
      <c r="K8">
        <v>4</v>
      </c>
      <c r="L8">
        <v>0</v>
      </c>
      <c r="M8">
        <v>3</v>
      </c>
      <c r="N8">
        <v>3</v>
      </c>
      <c r="O8">
        <v>3</v>
      </c>
      <c r="P8">
        <f>SUM(C8:O8)</f>
        <v>27</v>
      </c>
    </row>
    <row r="9" spans="1:16" x14ac:dyDescent="0.25">
      <c r="A9" t="s">
        <v>95</v>
      </c>
      <c r="B9">
        <v>1</v>
      </c>
      <c r="C9">
        <v>1</v>
      </c>
      <c r="D9">
        <v>1</v>
      </c>
      <c r="E9">
        <v>1</v>
      </c>
      <c r="F9">
        <v>1</v>
      </c>
      <c r="G9">
        <v>2</v>
      </c>
      <c r="H9">
        <v>1</v>
      </c>
      <c r="I9">
        <v>3</v>
      </c>
      <c r="J9">
        <v>4</v>
      </c>
      <c r="K9">
        <v>4</v>
      </c>
      <c r="L9">
        <v>0</v>
      </c>
      <c r="M9">
        <v>3</v>
      </c>
      <c r="N9">
        <v>3</v>
      </c>
      <c r="O9">
        <v>3</v>
      </c>
      <c r="P9">
        <f>SUM(C9:O9)</f>
        <v>27</v>
      </c>
    </row>
    <row r="10" spans="1:16" x14ac:dyDescent="0.25">
      <c r="A10" t="s">
        <v>96</v>
      </c>
      <c r="B10">
        <v>1</v>
      </c>
      <c r="C10">
        <v>1</v>
      </c>
      <c r="D10">
        <v>1</v>
      </c>
      <c r="E10">
        <v>1</v>
      </c>
      <c r="F10">
        <v>1</v>
      </c>
      <c r="G10">
        <v>2</v>
      </c>
      <c r="H10">
        <v>1</v>
      </c>
      <c r="I10">
        <v>3</v>
      </c>
      <c r="J10">
        <v>4</v>
      </c>
      <c r="K10">
        <v>4</v>
      </c>
      <c r="L10">
        <v>0</v>
      </c>
      <c r="M10">
        <v>3</v>
      </c>
      <c r="N10">
        <v>3</v>
      </c>
      <c r="O10">
        <v>3</v>
      </c>
      <c r="P10">
        <f>SUM(C10:O10)</f>
        <v>27</v>
      </c>
    </row>
    <row r="11" spans="1:16" x14ac:dyDescent="0.25">
      <c r="A11" t="s">
        <v>97</v>
      </c>
      <c r="B11">
        <v>1</v>
      </c>
      <c r="C11">
        <v>1</v>
      </c>
      <c r="D11">
        <v>0</v>
      </c>
      <c r="E11">
        <v>0</v>
      </c>
      <c r="F11">
        <v>2</v>
      </c>
      <c r="G11">
        <v>0</v>
      </c>
      <c r="H11">
        <v>0</v>
      </c>
      <c r="I11">
        <v>0</v>
      </c>
      <c r="J11">
        <v>29</v>
      </c>
      <c r="K11">
        <v>29</v>
      </c>
      <c r="L11">
        <v>0</v>
      </c>
      <c r="M11">
        <v>23</v>
      </c>
      <c r="N11">
        <v>23</v>
      </c>
      <c r="O11">
        <v>23</v>
      </c>
      <c r="P11">
        <f>SUM(C11:O11)</f>
        <v>130</v>
      </c>
    </row>
    <row r="12" spans="1:16" x14ac:dyDescent="0.25">
      <c r="A12" t="s">
        <v>98</v>
      </c>
      <c r="B12">
        <f>SUM(B2:B11)</f>
        <v>12</v>
      </c>
      <c r="C12">
        <f>SUM(C2:C11)</f>
        <v>12</v>
      </c>
      <c r="D12">
        <f>SUM(D2:D11)</f>
        <v>16</v>
      </c>
      <c r="E12">
        <f>SUM(E2:E11)</f>
        <v>16</v>
      </c>
      <c r="F12">
        <f>SUM(F2:F11)</f>
        <v>15</v>
      </c>
      <c r="G12">
        <f>SUM(G2:G11)</f>
        <v>24</v>
      </c>
      <c r="H12">
        <f>SUM(H2:H11)</f>
        <v>41</v>
      </c>
      <c r="I12">
        <f>SUM(I2:I11)</f>
        <v>71</v>
      </c>
      <c r="J12">
        <f>SUM(J2:J11)</f>
        <v>104</v>
      </c>
      <c r="K12">
        <f>SUM(K2:K11)</f>
        <v>104</v>
      </c>
      <c r="L12">
        <f>SUM(L2:L11)</f>
        <v>6</v>
      </c>
      <c r="M12">
        <f>SUM(M2:M11)</f>
        <v>83</v>
      </c>
      <c r="N12">
        <f>SUM(N2:N11)</f>
        <v>83</v>
      </c>
      <c r="O12">
        <f>SUM(O2:O11)</f>
        <v>83</v>
      </c>
      <c r="P12">
        <f>SUM(P2:P11)</f>
        <v>658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B23A2-27CE-4E0A-A285-D29802A4A794}">
  <dimension ref="A1:L19"/>
  <sheetViews>
    <sheetView workbookViewId="0">
      <selection activeCell="H26" sqref="H26"/>
    </sheetView>
  </sheetViews>
  <sheetFormatPr defaultRowHeight="15" x14ac:dyDescent="0.25"/>
  <sheetData>
    <row r="1" spans="1:12" x14ac:dyDescent="0.25">
      <c r="A1" s="12"/>
      <c r="B1" s="1"/>
      <c r="C1" s="1"/>
      <c r="D1" s="1"/>
      <c r="E1" s="1"/>
      <c r="F1" s="1"/>
      <c r="G1" s="1"/>
      <c r="H1" s="1"/>
      <c r="I1" s="1"/>
      <c r="J1" s="1"/>
      <c r="K1" s="1"/>
      <c r="L1" s="3"/>
    </row>
    <row r="2" spans="1:12" ht="15.75" thickBot="1" x14ac:dyDescent="0.3">
      <c r="A2" s="13"/>
      <c r="L2" s="6"/>
    </row>
    <row r="3" spans="1:12" ht="14.45" customHeight="1" x14ac:dyDescent="0.25">
      <c r="A3" s="77" t="s">
        <v>121</v>
      </c>
      <c r="B3" s="78"/>
      <c r="C3" s="79"/>
      <c r="D3" s="14" t="s">
        <v>32</v>
      </c>
      <c r="E3" s="86" t="s">
        <v>33</v>
      </c>
      <c r="F3" s="86"/>
      <c r="G3" s="86"/>
      <c r="H3" s="86"/>
      <c r="I3" s="86"/>
      <c r="J3" s="86"/>
      <c r="K3" s="86"/>
      <c r="L3" s="87"/>
    </row>
    <row r="4" spans="1:12" ht="15" customHeight="1" thickBot="1" x14ac:dyDescent="0.3">
      <c r="A4" s="80"/>
      <c r="B4" s="81"/>
      <c r="C4" s="82"/>
      <c r="D4" s="15" t="s">
        <v>34</v>
      </c>
      <c r="E4" s="88" t="s">
        <v>35</v>
      </c>
      <c r="F4" s="88"/>
      <c r="G4" s="88"/>
      <c r="H4" s="88"/>
      <c r="I4" s="88"/>
      <c r="J4" s="88"/>
      <c r="K4" s="88"/>
      <c r="L4" s="89"/>
    </row>
    <row r="5" spans="1:12" ht="14.45" customHeight="1" x14ac:dyDescent="0.25">
      <c r="A5" s="80"/>
      <c r="B5" s="81"/>
      <c r="C5" s="82"/>
      <c r="D5" s="16" t="s">
        <v>36</v>
      </c>
      <c r="E5" s="17"/>
      <c r="F5" s="17" t="s">
        <v>37</v>
      </c>
      <c r="G5" s="18"/>
      <c r="H5" s="19" t="s">
        <v>38</v>
      </c>
      <c r="I5" s="18"/>
      <c r="J5" s="19" t="s">
        <v>39</v>
      </c>
      <c r="K5" s="17"/>
      <c r="L5" s="18"/>
    </row>
    <row r="6" spans="1:12" ht="14.45" customHeight="1" x14ac:dyDescent="0.25">
      <c r="A6" s="80"/>
      <c r="B6" s="81"/>
      <c r="C6" s="82"/>
      <c r="D6" s="16" t="s">
        <v>40</v>
      </c>
      <c r="E6" s="17"/>
      <c r="F6" s="17" t="s">
        <v>41</v>
      </c>
      <c r="G6" s="18"/>
      <c r="H6" s="90">
        <v>44879</v>
      </c>
      <c r="I6" s="91"/>
      <c r="J6" s="16"/>
      <c r="K6" s="17"/>
      <c r="L6" s="18"/>
    </row>
    <row r="7" spans="1:12" ht="14.45" customHeight="1" x14ac:dyDescent="0.25">
      <c r="A7" s="80"/>
      <c r="B7" s="81"/>
      <c r="C7" s="82"/>
      <c r="D7" s="16" t="s">
        <v>42</v>
      </c>
      <c r="E7" s="17"/>
      <c r="F7" s="17" t="s">
        <v>43</v>
      </c>
      <c r="G7" s="18"/>
      <c r="H7" s="92"/>
      <c r="I7" s="93"/>
      <c r="J7" s="16"/>
      <c r="K7" s="20"/>
      <c r="L7" s="18"/>
    </row>
    <row r="8" spans="1:12" ht="15" customHeight="1" thickBot="1" x14ac:dyDescent="0.3">
      <c r="A8" s="83"/>
      <c r="B8" s="84"/>
      <c r="C8" s="85"/>
      <c r="D8" s="21" t="s">
        <v>44</v>
      </c>
      <c r="E8" s="22"/>
      <c r="F8" s="22" t="s">
        <v>45</v>
      </c>
      <c r="G8" s="23"/>
      <c r="H8" s="21"/>
      <c r="I8" s="23"/>
      <c r="J8" s="21"/>
      <c r="K8" s="22"/>
      <c r="L8" s="23"/>
    </row>
    <row r="9" spans="1:12" x14ac:dyDescent="0.25">
      <c r="A9" s="68" t="s">
        <v>124</v>
      </c>
      <c r="B9" s="69"/>
      <c r="C9" s="69"/>
      <c r="D9" s="69"/>
      <c r="E9" s="69"/>
      <c r="F9" s="69"/>
      <c r="G9" s="69"/>
      <c r="H9" s="69"/>
      <c r="I9" s="69"/>
      <c r="J9" s="69"/>
      <c r="K9" s="69"/>
      <c r="L9" s="70"/>
    </row>
    <row r="10" spans="1:12" x14ac:dyDescent="0.25">
      <c r="A10" s="71"/>
      <c r="B10" s="72"/>
      <c r="C10" s="72"/>
      <c r="D10" s="72"/>
      <c r="E10" s="72"/>
      <c r="F10" s="72"/>
      <c r="G10" s="72"/>
      <c r="H10" s="72"/>
      <c r="I10" s="72"/>
      <c r="J10" s="72"/>
      <c r="K10" s="72"/>
      <c r="L10" s="73"/>
    </row>
    <row r="11" spans="1:12" x14ac:dyDescent="0.25">
      <c r="A11" s="71"/>
      <c r="B11" s="72"/>
      <c r="C11" s="72"/>
      <c r="D11" s="72"/>
      <c r="E11" s="72"/>
      <c r="F11" s="72"/>
      <c r="G11" s="72"/>
      <c r="H11" s="72"/>
      <c r="I11" s="72"/>
      <c r="J11" s="72"/>
      <c r="K11" s="72"/>
      <c r="L11" s="73"/>
    </row>
    <row r="12" spans="1:12" x14ac:dyDescent="0.25">
      <c r="A12" s="71"/>
      <c r="B12" s="72"/>
      <c r="C12" s="72"/>
      <c r="D12" s="72"/>
      <c r="E12" s="72"/>
      <c r="F12" s="72"/>
      <c r="G12" s="72"/>
      <c r="H12" s="72"/>
      <c r="I12" s="72"/>
      <c r="J12" s="72"/>
      <c r="K12" s="72"/>
      <c r="L12" s="73"/>
    </row>
    <row r="13" spans="1:12" ht="15.75" thickBot="1" x14ac:dyDescent="0.3">
      <c r="A13" s="74"/>
      <c r="B13" s="75"/>
      <c r="C13" s="75"/>
      <c r="D13" s="75"/>
      <c r="E13" s="75"/>
      <c r="F13" s="75"/>
      <c r="G13" s="75"/>
      <c r="H13" s="75"/>
      <c r="I13" s="75"/>
      <c r="J13" s="75"/>
      <c r="K13" s="75"/>
      <c r="L13" s="76"/>
    </row>
    <row r="14" spans="1:12" x14ac:dyDescent="0.25">
      <c r="A14" s="98" t="s">
        <v>46</v>
      </c>
      <c r="B14" s="99"/>
      <c r="C14" s="3"/>
      <c r="D14" s="100" t="s">
        <v>47</v>
      </c>
      <c r="E14" s="101"/>
      <c r="F14" s="101"/>
      <c r="G14" s="101"/>
      <c r="H14" s="3"/>
      <c r="I14" s="24" t="s">
        <v>48</v>
      </c>
      <c r="J14" s="25"/>
      <c r="K14" s="1"/>
      <c r="L14" s="3"/>
    </row>
    <row r="15" spans="1:12" x14ac:dyDescent="0.25">
      <c r="A15" s="13"/>
      <c r="C15" s="6"/>
      <c r="I15" s="13"/>
      <c r="L15" s="6"/>
    </row>
    <row r="16" spans="1:12" x14ac:dyDescent="0.25">
      <c r="A16" s="102" t="s">
        <v>49</v>
      </c>
      <c r="B16" s="103"/>
      <c r="C16" s="104"/>
      <c r="D16" s="102" t="s">
        <v>50</v>
      </c>
      <c r="E16" s="103"/>
      <c r="F16" s="103"/>
      <c r="G16" s="103"/>
      <c r="H16" s="104"/>
      <c r="I16" s="102" t="s">
        <v>125</v>
      </c>
      <c r="J16" s="103"/>
      <c r="K16" s="103"/>
      <c r="L16" s="104"/>
    </row>
    <row r="17" spans="1:12" x14ac:dyDescent="0.25">
      <c r="A17" s="26"/>
      <c r="B17" s="27"/>
      <c r="C17" s="28"/>
      <c r="D17" s="105"/>
      <c r="E17" s="106"/>
      <c r="F17" s="106"/>
      <c r="G17" s="106"/>
      <c r="H17" s="107"/>
      <c r="I17" s="26"/>
      <c r="J17" s="27"/>
      <c r="K17" s="27"/>
      <c r="L17" s="28"/>
    </row>
    <row r="18" spans="1:12" ht="15.75" thickBot="1" x14ac:dyDescent="0.3">
      <c r="A18" s="94" t="s">
        <v>51</v>
      </c>
      <c r="B18" s="88"/>
      <c r="C18" s="89"/>
      <c r="D18" s="95" t="s">
        <v>52</v>
      </c>
      <c r="E18" s="96"/>
      <c r="F18" s="96"/>
      <c r="G18" s="96"/>
      <c r="H18" s="97"/>
      <c r="I18" s="95" t="s">
        <v>126</v>
      </c>
      <c r="J18" s="96"/>
      <c r="K18" s="96"/>
      <c r="L18" s="97"/>
    </row>
    <row r="19" spans="1:12" ht="15.75" thickBot="1" x14ac:dyDescent="0.3">
      <c r="A19" s="29" t="s">
        <v>53</v>
      </c>
      <c r="B19" s="30"/>
      <c r="C19" s="30"/>
      <c r="D19" s="30"/>
      <c r="E19" s="30"/>
      <c r="F19" s="30"/>
      <c r="G19" s="30"/>
      <c r="H19" s="30"/>
      <c r="I19" s="30" t="s">
        <v>54</v>
      </c>
      <c r="J19" s="30"/>
      <c r="K19" s="30"/>
      <c r="L19" s="31"/>
    </row>
  </sheetData>
  <mergeCells count="15">
    <mergeCell ref="A18:C18"/>
    <mergeCell ref="D18:H18"/>
    <mergeCell ref="I18:L18"/>
    <mergeCell ref="A14:B14"/>
    <mergeCell ref="D14:G14"/>
    <mergeCell ref="A16:C16"/>
    <mergeCell ref="D16:H16"/>
    <mergeCell ref="I16:L16"/>
    <mergeCell ref="D17:H17"/>
    <mergeCell ref="A9:L13"/>
    <mergeCell ref="A3:C8"/>
    <mergeCell ref="E3:L3"/>
    <mergeCell ref="E4:L4"/>
    <mergeCell ref="H6:I6"/>
    <mergeCell ref="H7:I7"/>
  </mergeCells>
  <pageMargins left="0.7" right="0.7" top="0.75" bottom="0.75" header="0.3" footer="0.3"/>
  <pageSetup paperSize="9" orientation="landscape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FDAS 100% COMPLETION</vt:lpstr>
      <vt:lpstr>FDAS BILLING NO.2</vt:lpstr>
      <vt:lpstr>MATERIAL SHEET</vt:lpstr>
      <vt:lpstr>DOCUMENT CONTROL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 Disu</dc:creator>
  <cp:lastModifiedBy>Patrick</cp:lastModifiedBy>
  <cp:lastPrinted>2022-11-15T04:31:10Z</cp:lastPrinted>
  <dcterms:created xsi:type="dcterms:W3CDTF">2022-11-06T21:53:04Z</dcterms:created>
  <dcterms:modified xsi:type="dcterms:W3CDTF">2023-02-13T05:28:42Z</dcterms:modified>
</cp:coreProperties>
</file>