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DATA STUDY\"/>
    </mc:Choice>
  </mc:AlternateContent>
  <xr:revisionPtr revIDLastSave="0" documentId="13_ncr:1_{F285F46C-7855-4714-A533-BD6BF74667FD}" xr6:coauthVersionLast="47" xr6:coauthVersionMax="47" xr10:uidLastSave="{00000000-0000-0000-0000-000000000000}"/>
  <bookViews>
    <workbookView xWindow="-165" yWindow="-165" windowWidth="29130" windowHeight="16530" firstSheet="1" activeTab="3" xr2:uid="{00000000-000D-0000-FFFF-FFFF00000000}"/>
  </bookViews>
  <sheets>
    <sheet name="Raw Data" sheetId="1" r:id="rId1"/>
    <sheet name="KW-HR rating" sheetId="5" r:id="rId2"/>
    <sheet name="Pivot Table" sheetId="18" r:id="rId3"/>
    <sheet name="Incurred costs for each mode" sheetId="3" r:id="rId4"/>
    <sheet name="Data Viz" sheetId="19" r:id="rId5"/>
  </sheets>
  <definedNames>
    <definedName name="_xlnm._FilterDatabase" localSheetId="3" hidden="1">'Incurred costs for each mode'!$A$1:$N$1</definedName>
    <definedName name="_xlnm._FilterDatabase" localSheetId="1" hidden="1">'KW-HR rating'!$A$1:$B$1</definedName>
    <definedName name="_xlnm._FilterDatabase" localSheetId="0" hidden="1">'Raw Data'!$A$1:$F$1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3" i="3" l="1"/>
  <c r="F123" i="3"/>
  <c r="F124" i="3"/>
  <c r="F125" i="3"/>
  <c r="F126" i="3"/>
  <c r="F127" i="3"/>
  <c r="F128" i="3"/>
  <c r="F129" i="3"/>
  <c r="F130" i="3"/>
  <c r="F131" i="3"/>
  <c r="F132" i="3"/>
  <c r="F122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M123" i="3"/>
  <c r="M124" i="3"/>
  <c r="M125" i="3"/>
  <c r="M126" i="3"/>
  <c r="M127" i="3"/>
  <c r="M128" i="3"/>
  <c r="M129" i="3"/>
  <c r="M130" i="3"/>
  <c r="M131" i="3"/>
  <c r="M132" i="3"/>
  <c r="M133" i="3"/>
  <c r="M122" i="3"/>
  <c r="F120" i="3"/>
  <c r="F121" i="3"/>
  <c r="M120" i="3"/>
  <c r="M121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F111" i="3"/>
  <c r="F112" i="3"/>
  <c r="F113" i="3"/>
  <c r="F114" i="3"/>
  <c r="F115" i="3"/>
  <c r="F116" i="3"/>
  <c r="F117" i="3"/>
  <c r="F118" i="3"/>
  <c r="F119" i="3"/>
  <c r="F110" i="3"/>
  <c r="F99" i="3"/>
  <c r="F100" i="3"/>
  <c r="F101" i="3"/>
  <c r="F102" i="3"/>
  <c r="F103" i="3"/>
  <c r="F104" i="3"/>
  <c r="F105" i="3"/>
  <c r="F106" i="3"/>
  <c r="F107" i="3"/>
  <c r="F108" i="3"/>
  <c r="F109" i="3"/>
  <c r="F98" i="3"/>
  <c r="F87" i="3"/>
  <c r="F88" i="3"/>
  <c r="F89" i="3"/>
  <c r="F90" i="3"/>
  <c r="F91" i="3"/>
  <c r="F92" i="3"/>
  <c r="F93" i="3"/>
  <c r="F94" i="3"/>
  <c r="F95" i="3"/>
  <c r="F96" i="3"/>
  <c r="F97" i="3"/>
  <c r="F86" i="3"/>
  <c r="F85" i="3"/>
  <c r="F75" i="3"/>
  <c r="F76" i="3"/>
  <c r="F77" i="3"/>
  <c r="F78" i="3"/>
  <c r="F79" i="3"/>
  <c r="F80" i="3"/>
  <c r="F81" i="3"/>
  <c r="F82" i="3"/>
  <c r="F83" i="3"/>
  <c r="F84" i="3"/>
  <c r="F74" i="3"/>
  <c r="F63" i="3"/>
  <c r="F64" i="3"/>
  <c r="F65" i="3"/>
  <c r="F66" i="3"/>
  <c r="F67" i="3"/>
  <c r="F68" i="3"/>
  <c r="F69" i="3"/>
  <c r="F70" i="3"/>
  <c r="F71" i="3"/>
  <c r="F72" i="3"/>
  <c r="F73" i="3"/>
  <c r="F62" i="3"/>
  <c r="F61" i="3"/>
  <c r="F51" i="3"/>
  <c r="F52" i="3"/>
  <c r="F53" i="3"/>
  <c r="F54" i="3"/>
  <c r="F55" i="3"/>
  <c r="F56" i="3"/>
  <c r="F57" i="3"/>
  <c r="F58" i="3"/>
  <c r="F59" i="3"/>
  <c r="F60" i="3"/>
  <c r="F50" i="3"/>
  <c r="F39" i="3"/>
  <c r="F40" i="3"/>
  <c r="F41" i="3"/>
  <c r="F42" i="3"/>
  <c r="F43" i="3"/>
  <c r="F44" i="3"/>
  <c r="F45" i="3"/>
  <c r="F46" i="3"/>
  <c r="F47" i="3"/>
  <c r="F48" i="3"/>
  <c r="F49" i="3"/>
  <c r="F38" i="3"/>
  <c r="F27" i="3"/>
  <c r="F28" i="3"/>
  <c r="F29" i="3"/>
  <c r="F30" i="3"/>
  <c r="F31" i="3"/>
  <c r="F32" i="3"/>
  <c r="F33" i="3"/>
  <c r="F34" i="3"/>
  <c r="F35" i="3"/>
  <c r="F36" i="3"/>
  <c r="F37" i="3"/>
  <c r="F26" i="3"/>
  <c r="F15" i="3"/>
  <c r="F16" i="3"/>
  <c r="F17" i="3"/>
  <c r="F18" i="3"/>
  <c r="F19" i="3"/>
  <c r="F20" i="3"/>
  <c r="F21" i="3"/>
  <c r="F22" i="3"/>
  <c r="F23" i="3"/>
  <c r="F24" i="3"/>
  <c r="F25" i="3"/>
  <c r="F14" i="3"/>
  <c r="B18" i="5"/>
  <c r="B17" i="5"/>
  <c r="M111" i="3"/>
  <c r="M112" i="3"/>
  <c r="M113" i="3"/>
  <c r="M114" i="3"/>
  <c r="M115" i="3"/>
  <c r="M116" i="3"/>
  <c r="M117" i="3"/>
  <c r="M118" i="3"/>
  <c r="M119" i="3"/>
  <c r="M110" i="3"/>
  <c r="M99" i="3"/>
  <c r="M100" i="3"/>
  <c r="M101" i="3"/>
  <c r="M102" i="3"/>
  <c r="M103" i="3"/>
  <c r="M104" i="3"/>
  <c r="M105" i="3"/>
  <c r="M106" i="3"/>
  <c r="M107" i="3"/>
  <c r="M108" i="3"/>
  <c r="M109" i="3"/>
  <c r="M98" i="3"/>
  <c r="M87" i="3"/>
  <c r="M88" i="3"/>
  <c r="M89" i="3"/>
  <c r="M90" i="3"/>
  <c r="M91" i="3"/>
  <c r="M92" i="3"/>
  <c r="M93" i="3"/>
  <c r="M94" i="3"/>
  <c r="M95" i="3"/>
  <c r="M96" i="3"/>
  <c r="M97" i="3"/>
  <c r="M86" i="3"/>
  <c r="M75" i="3"/>
  <c r="M76" i="3"/>
  <c r="M77" i="3"/>
  <c r="M78" i="3"/>
  <c r="M79" i="3"/>
  <c r="M80" i="3"/>
  <c r="M81" i="3"/>
  <c r="M82" i="3"/>
  <c r="M83" i="3"/>
  <c r="M84" i="3"/>
  <c r="M85" i="3"/>
  <c r="M74" i="3"/>
  <c r="M63" i="3"/>
  <c r="M64" i="3"/>
  <c r="M65" i="3"/>
  <c r="M66" i="3"/>
  <c r="M67" i="3"/>
  <c r="M68" i="3"/>
  <c r="M69" i="3"/>
  <c r="M70" i="3"/>
  <c r="M71" i="3"/>
  <c r="M72" i="3"/>
  <c r="M73" i="3"/>
  <c r="M62" i="3"/>
  <c r="M51" i="3"/>
  <c r="M52" i="3"/>
  <c r="M53" i="3"/>
  <c r="M54" i="3"/>
  <c r="M55" i="3"/>
  <c r="M56" i="3"/>
  <c r="M57" i="3"/>
  <c r="M58" i="3"/>
  <c r="M59" i="3"/>
  <c r="M60" i="3"/>
  <c r="M61" i="3"/>
  <c r="M50" i="3"/>
  <c r="M39" i="3"/>
  <c r="M40" i="3"/>
  <c r="M41" i="3"/>
  <c r="M42" i="3"/>
  <c r="M43" i="3"/>
  <c r="M44" i="3"/>
  <c r="M45" i="3"/>
  <c r="M46" i="3"/>
  <c r="M47" i="3"/>
  <c r="M48" i="3"/>
  <c r="M49" i="3"/>
  <c r="M38" i="3"/>
  <c r="M27" i="3"/>
  <c r="M28" i="3"/>
  <c r="M29" i="3"/>
  <c r="M30" i="3"/>
  <c r="M31" i="3"/>
  <c r="M32" i="3"/>
  <c r="M33" i="3"/>
  <c r="M34" i="3"/>
  <c r="M35" i="3"/>
  <c r="M36" i="3"/>
  <c r="M37" i="3"/>
  <c r="M26" i="3"/>
  <c r="M14" i="3"/>
  <c r="M15" i="3"/>
  <c r="M16" i="3"/>
  <c r="M17" i="3"/>
  <c r="M18" i="3"/>
  <c r="M19" i="3"/>
  <c r="M20" i="3"/>
  <c r="M21" i="3"/>
  <c r="M22" i="3"/>
  <c r="M23" i="3"/>
  <c r="M24" i="3"/>
  <c r="M25" i="3"/>
  <c r="M1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B15" i="5"/>
  <c r="B16" i="5" s="1"/>
  <c r="E121" i="3" l="1"/>
  <c r="E120" i="3"/>
  <c r="E2" i="3"/>
  <c r="G2" i="3" s="1"/>
  <c r="E122" i="3" l="1"/>
  <c r="L2" i="3"/>
  <c r="N2" i="3" s="1"/>
  <c r="E123" i="3" l="1"/>
  <c r="L3" i="3"/>
  <c r="N3" i="3" s="1"/>
  <c r="E124" i="3" l="1"/>
  <c r="L4" i="3"/>
  <c r="N4" i="3" s="1"/>
  <c r="E3" i="3"/>
  <c r="G3" i="3" s="1"/>
  <c r="E125" i="3" l="1"/>
  <c r="L5" i="3"/>
  <c r="N5" i="3" s="1"/>
  <c r="E4" i="3"/>
  <c r="G4" i="3" s="1"/>
  <c r="E126" i="3" l="1"/>
  <c r="L6" i="3"/>
  <c r="N6" i="3" s="1"/>
  <c r="E5" i="3"/>
  <c r="G5" i="3" s="1"/>
  <c r="E127" i="3" l="1"/>
  <c r="L7" i="3"/>
  <c r="N7" i="3" s="1"/>
  <c r="E6" i="3"/>
  <c r="G6" i="3" s="1"/>
  <c r="E128" i="3" l="1"/>
  <c r="L8" i="3"/>
  <c r="N8" i="3" s="1"/>
  <c r="E7" i="3"/>
  <c r="G7" i="3" s="1"/>
  <c r="E129" i="3" l="1"/>
  <c r="L9" i="3"/>
  <c r="N9" i="3" s="1"/>
  <c r="E8" i="3"/>
  <c r="G8" i="3" s="1"/>
  <c r="E130" i="3" l="1"/>
  <c r="L10" i="3"/>
  <c r="N10" i="3" s="1"/>
  <c r="E9" i="3"/>
  <c r="G9" i="3" s="1"/>
  <c r="E131" i="3" l="1"/>
  <c r="L11" i="3"/>
  <c r="N11" i="3" s="1"/>
  <c r="E10" i="3"/>
  <c r="G10" i="3" s="1"/>
  <c r="E132" i="3" l="1"/>
  <c r="L12" i="3"/>
  <c r="N12" i="3" s="1"/>
  <c r="E11" i="3"/>
  <c r="G11" i="3" s="1"/>
  <c r="E133" i="3" l="1"/>
  <c r="L13" i="3"/>
  <c r="N13" i="3" s="1"/>
  <c r="E12" i="3"/>
  <c r="G12" i="3" s="1"/>
  <c r="L14" i="3" l="1"/>
  <c r="N14" i="3" s="1"/>
  <c r="E13" i="3"/>
  <c r="G13" i="3" s="1"/>
  <c r="L15" i="3" l="1"/>
  <c r="N15" i="3" s="1"/>
  <c r="E14" i="3"/>
  <c r="G14" i="3" s="1"/>
  <c r="L16" i="3" l="1"/>
  <c r="N16" i="3" s="1"/>
  <c r="E15" i="3"/>
  <c r="G15" i="3" s="1"/>
  <c r="L17" i="3" l="1"/>
  <c r="N17" i="3" s="1"/>
  <c r="E16" i="3"/>
  <c r="G16" i="3" s="1"/>
  <c r="L18" i="3" l="1"/>
  <c r="N18" i="3" s="1"/>
  <c r="E17" i="3"/>
  <c r="G17" i="3" s="1"/>
  <c r="L19" i="3" l="1"/>
  <c r="N19" i="3" s="1"/>
  <c r="E18" i="3"/>
  <c r="G18" i="3" s="1"/>
  <c r="L20" i="3" l="1"/>
  <c r="N20" i="3" s="1"/>
  <c r="E19" i="3"/>
  <c r="G19" i="3" s="1"/>
  <c r="L21" i="3" l="1"/>
  <c r="N21" i="3" s="1"/>
  <c r="E20" i="3"/>
  <c r="G20" i="3" s="1"/>
  <c r="L22" i="3" l="1"/>
  <c r="N22" i="3" s="1"/>
  <c r="E21" i="3"/>
  <c r="G21" i="3" s="1"/>
  <c r="L23" i="3" l="1"/>
  <c r="N23" i="3" s="1"/>
  <c r="E22" i="3"/>
  <c r="G22" i="3" s="1"/>
  <c r="L24" i="3" l="1"/>
  <c r="N24" i="3" s="1"/>
  <c r="E23" i="3"/>
  <c r="G23" i="3" s="1"/>
  <c r="L25" i="3" l="1"/>
  <c r="N25" i="3" s="1"/>
  <c r="E24" i="3"/>
  <c r="G24" i="3" s="1"/>
  <c r="L26" i="3" l="1"/>
  <c r="N26" i="3" s="1"/>
  <c r="E25" i="3"/>
  <c r="G25" i="3" s="1"/>
  <c r="L27" i="3" l="1"/>
  <c r="N27" i="3" s="1"/>
  <c r="E26" i="3"/>
  <c r="G26" i="3" s="1"/>
  <c r="L28" i="3" l="1"/>
  <c r="N28" i="3" s="1"/>
  <c r="E27" i="3"/>
  <c r="G27" i="3" s="1"/>
  <c r="L29" i="3" l="1"/>
  <c r="N29" i="3" s="1"/>
  <c r="E28" i="3"/>
  <c r="G28" i="3" s="1"/>
  <c r="L30" i="3" l="1"/>
  <c r="N30" i="3" s="1"/>
  <c r="E29" i="3"/>
  <c r="G29" i="3" s="1"/>
  <c r="L31" i="3" l="1"/>
  <c r="N31" i="3" s="1"/>
  <c r="E30" i="3"/>
  <c r="G30" i="3" s="1"/>
  <c r="L32" i="3" l="1"/>
  <c r="N32" i="3" s="1"/>
  <c r="E31" i="3"/>
  <c r="G31" i="3" s="1"/>
  <c r="L33" i="3" l="1"/>
  <c r="N33" i="3" s="1"/>
  <c r="E32" i="3"/>
  <c r="G32" i="3" s="1"/>
  <c r="L34" i="3" l="1"/>
  <c r="N34" i="3" s="1"/>
  <c r="E33" i="3"/>
  <c r="G33" i="3" s="1"/>
  <c r="L35" i="3" l="1"/>
  <c r="N35" i="3" s="1"/>
  <c r="E34" i="3"/>
  <c r="G34" i="3" s="1"/>
  <c r="L36" i="3" l="1"/>
  <c r="N36" i="3" s="1"/>
  <c r="E35" i="3"/>
  <c r="G35" i="3" s="1"/>
  <c r="L37" i="3" l="1"/>
  <c r="N37" i="3" s="1"/>
  <c r="E36" i="3"/>
  <c r="G36" i="3" s="1"/>
  <c r="L38" i="3" l="1"/>
  <c r="N38" i="3" s="1"/>
  <c r="E37" i="3"/>
  <c r="G37" i="3" s="1"/>
  <c r="L39" i="3" l="1"/>
  <c r="N39" i="3" s="1"/>
  <c r="E38" i="3"/>
  <c r="G38" i="3" s="1"/>
  <c r="L40" i="3" l="1"/>
  <c r="N40" i="3" s="1"/>
  <c r="E39" i="3"/>
  <c r="G39" i="3" s="1"/>
  <c r="L41" i="3" l="1"/>
  <c r="N41" i="3" s="1"/>
  <c r="E40" i="3"/>
  <c r="G40" i="3" s="1"/>
  <c r="L42" i="3" l="1"/>
  <c r="N42" i="3" s="1"/>
  <c r="E41" i="3"/>
  <c r="G41" i="3" s="1"/>
  <c r="L43" i="3" l="1"/>
  <c r="N43" i="3" s="1"/>
  <c r="E42" i="3"/>
  <c r="G42" i="3" s="1"/>
  <c r="L44" i="3" l="1"/>
  <c r="N44" i="3" s="1"/>
  <c r="E43" i="3"/>
  <c r="G43" i="3" s="1"/>
  <c r="L45" i="3" l="1"/>
  <c r="N45" i="3" s="1"/>
  <c r="E44" i="3"/>
  <c r="G44" i="3" s="1"/>
  <c r="L46" i="3" l="1"/>
  <c r="N46" i="3" s="1"/>
  <c r="E45" i="3"/>
  <c r="G45" i="3" s="1"/>
  <c r="L47" i="3" l="1"/>
  <c r="N47" i="3" s="1"/>
  <c r="E46" i="3"/>
  <c r="G46" i="3" s="1"/>
  <c r="L48" i="3" l="1"/>
  <c r="N48" i="3" s="1"/>
  <c r="E47" i="3"/>
  <c r="G47" i="3" s="1"/>
  <c r="L49" i="3" l="1"/>
  <c r="N49" i="3" s="1"/>
  <c r="E48" i="3"/>
  <c r="G48" i="3" s="1"/>
  <c r="L50" i="3" l="1"/>
  <c r="N50" i="3" s="1"/>
  <c r="E49" i="3"/>
  <c r="G49" i="3" s="1"/>
  <c r="L51" i="3" l="1"/>
  <c r="N51" i="3" s="1"/>
  <c r="E50" i="3"/>
  <c r="G50" i="3" s="1"/>
  <c r="L52" i="3" l="1"/>
  <c r="N52" i="3" s="1"/>
  <c r="E51" i="3"/>
  <c r="G51" i="3" s="1"/>
  <c r="L53" i="3" l="1"/>
  <c r="N53" i="3" s="1"/>
  <c r="E52" i="3"/>
  <c r="G52" i="3" s="1"/>
  <c r="L54" i="3" l="1"/>
  <c r="N54" i="3" s="1"/>
  <c r="E53" i="3"/>
  <c r="G53" i="3" s="1"/>
  <c r="L55" i="3" l="1"/>
  <c r="N55" i="3" s="1"/>
  <c r="E54" i="3"/>
  <c r="G54" i="3" s="1"/>
  <c r="L56" i="3" l="1"/>
  <c r="N56" i="3" s="1"/>
  <c r="E55" i="3"/>
  <c r="G55" i="3" s="1"/>
  <c r="L57" i="3" l="1"/>
  <c r="N57" i="3" s="1"/>
  <c r="E56" i="3"/>
  <c r="G56" i="3" s="1"/>
  <c r="L58" i="3" l="1"/>
  <c r="N58" i="3" s="1"/>
  <c r="E57" i="3"/>
  <c r="G57" i="3" s="1"/>
  <c r="L59" i="3" l="1"/>
  <c r="N59" i="3" s="1"/>
  <c r="E58" i="3"/>
  <c r="G58" i="3" s="1"/>
  <c r="L60" i="3" l="1"/>
  <c r="N60" i="3" s="1"/>
  <c r="E59" i="3"/>
  <c r="G59" i="3" s="1"/>
  <c r="L61" i="3" l="1"/>
  <c r="N61" i="3" s="1"/>
  <c r="E60" i="3"/>
  <c r="G60" i="3" s="1"/>
  <c r="L62" i="3" l="1"/>
  <c r="N62" i="3" s="1"/>
  <c r="E61" i="3"/>
  <c r="G61" i="3" s="1"/>
  <c r="L63" i="3" l="1"/>
  <c r="N63" i="3" s="1"/>
  <c r="E62" i="3"/>
  <c r="G62" i="3" s="1"/>
  <c r="L64" i="3" l="1"/>
  <c r="N64" i="3" s="1"/>
  <c r="E63" i="3"/>
  <c r="G63" i="3" s="1"/>
  <c r="L65" i="3" l="1"/>
  <c r="N65" i="3" s="1"/>
  <c r="E64" i="3"/>
  <c r="G64" i="3" s="1"/>
  <c r="L66" i="3" l="1"/>
  <c r="N66" i="3" s="1"/>
  <c r="E65" i="3"/>
  <c r="G65" i="3" s="1"/>
  <c r="L67" i="3" l="1"/>
  <c r="N67" i="3" s="1"/>
  <c r="E66" i="3"/>
  <c r="G66" i="3" s="1"/>
  <c r="L68" i="3" l="1"/>
  <c r="N68" i="3" s="1"/>
  <c r="E67" i="3"/>
  <c r="G67" i="3" s="1"/>
  <c r="L69" i="3" l="1"/>
  <c r="N69" i="3" s="1"/>
  <c r="E68" i="3"/>
  <c r="G68" i="3" s="1"/>
  <c r="L70" i="3" l="1"/>
  <c r="N70" i="3" s="1"/>
  <c r="E69" i="3"/>
  <c r="G69" i="3" s="1"/>
  <c r="L71" i="3" l="1"/>
  <c r="N71" i="3" s="1"/>
  <c r="E70" i="3"/>
  <c r="G70" i="3" s="1"/>
  <c r="L72" i="3" l="1"/>
  <c r="N72" i="3" s="1"/>
  <c r="E71" i="3"/>
  <c r="G71" i="3" s="1"/>
  <c r="L73" i="3" l="1"/>
  <c r="N73" i="3" s="1"/>
  <c r="E72" i="3"/>
  <c r="G72" i="3" s="1"/>
  <c r="L74" i="3" l="1"/>
  <c r="N74" i="3" s="1"/>
  <c r="E73" i="3"/>
  <c r="G73" i="3" s="1"/>
  <c r="L75" i="3" l="1"/>
  <c r="N75" i="3" s="1"/>
  <c r="E74" i="3"/>
  <c r="G74" i="3" s="1"/>
  <c r="L76" i="3" l="1"/>
  <c r="N76" i="3" s="1"/>
  <c r="E75" i="3"/>
  <c r="G75" i="3" s="1"/>
  <c r="L77" i="3" l="1"/>
  <c r="N77" i="3" s="1"/>
  <c r="E76" i="3"/>
  <c r="G76" i="3" s="1"/>
  <c r="L78" i="3" l="1"/>
  <c r="N78" i="3" s="1"/>
  <c r="E77" i="3"/>
  <c r="G77" i="3" s="1"/>
  <c r="L79" i="3" l="1"/>
  <c r="N79" i="3" s="1"/>
  <c r="E78" i="3"/>
  <c r="G78" i="3" s="1"/>
  <c r="L80" i="3" l="1"/>
  <c r="N80" i="3" s="1"/>
  <c r="E79" i="3"/>
  <c r="G79" i="3" s="1"/>
  <c r="L81" i="3" l="1"/>
  <c r="N81" i="3" s="1"/>
  <c r="E80" i="3"/>
  <c r="G80" i="3" s="1"/>
  <c r="L82" i="3" l="1"/>
  <c r="N82" i="3" s="1"/>
  <c r="E81" i="3"/>
  <c r="G81" i="3" s="1"/>
  <c r="L83" i="3" l="1"/>
  <c r="N83" i="3" s="1"/>
  <c r="E82" i="3"/>
  <c r="G82" i="3" s="1"/>
  <c r="L84" i="3" l="1"/>
  <c r="N84" i="3" s="1"/>
  <c r="E83" i="3"/>
  <c r="G83" i="3" s="1"/>
  <c r="L85" i="3" l="1"/>
  <c r="N85" i="3" s="1"/>
  <c r="E84" i="3"/>
  <c r="G84" i="3" s="1"/>
  <c r="L86" i="3" l="1"/>
  <c r="N86" i="3" s="1"/>
  <c r="E85" i="3"/>
  <c r="G85" i="3" s="1"/>
  <c r="L87" i="3" l="1"/>
  <c r="N87" i="3" s="1"/>
  <c r="E86" i="3"/>
  <c r="G86" i="3" s="1"/>
  <c r="L88" i="3" l="1"/>
  <c r="N88" i="3" s="1"/>
  <c r="E87" i="3"/>
  <c r="G87" i="3" s="1"/>
  <c r="L89" i="3" l="1"/>
  <c r="N89" i="3" s="1"/>
  <c r="E88" i="3"/>
  <c r="G88" i="3" s="1"/>
  <c r="L90" i="3" l="1"/>
  <c r="N90" i="3" s="1"/>
  <c r="E89" i="3"/>
  <c r="G89" i="3" s="1"/>
  <c r="L91" i="3" l="1"/>
  <c r="N91" i="3" s="1"/>
  <c r="E90" i="3"/>
  <c r="G90" i="3" s="1"/>
  <c r="L92" i="3" l="1"/>
  <c r="N92" i="3" s="1"/>
  <c r="E91" i="3"/>
  <c r="G91" i="3" s="1"/>
  <c r="L93" i="3" l="1"/>
  <c r="N93" i="3" s="1"/>
  <c r="E92" i="3"/>
  <c r="G92" i="3" s="1"/>
  <c r="L94" i="3" l="1"/>
  <c r="N94" i="3" s="1"/>
  <c r="E93" i="3"/>
  <c r="G93" i="3" s="1"/>
  <c r="L95" i="3" l="1"/>
  <c r="N95" i="3" s="1"/>
  <c r="E94" i="3"/>
  <c r="G94" i="3" s="1"/>
  <c r="L96" i="3" l="1"/>
  <c r="N96" i="3" s="1"/>
  <c r="E95" i="3"/>
  <c r="G95" i="3" s="1"/>
  <c r="L97" i="3" l="1"/>
  <c r="N97" i="3" s="1"/>
  <c r="E96" i="3"/>
  <c r="G96" i="3" s="1"/>
  <c r="L98" i="3" l="1"/>
  <c r="N98" i="3" s="1"/>
  <c r="E97" i="3"/>
  <c r="G97" i="3" s="1"/>
  <c r="L99" i="3" l="1"/>
  <c r="N99" i="3" s="1"/>
  <c r="E98" i="3"/>
  <c r="G98" i="3" s="1"/>
  <c r="L100" i="3" l="1"/>
  <c r="N100" i="3" s="1"/>
  <c r="E99" i="3"/>
  <c r="G99" i="3" s="1"/>
  <c r="L101" i="3" l="1"/>
  <c r="N101" i="3" s="1"/>
  <c r="E100" i="3"/>
  <c r="G100" i="3" s="1"/>
  <c r="L102" i="3" l="1"/>
  <c r="N102" i="3" s="1"/>
  <c r="E101" i="3"/>
  <c r="G101" i="3" s="1"/>
  <c r="L103" i="3" l="1"/>
  <c r="N103" i="3" s="1"/>
  <c r="E102" i="3"/>
  <c r="G102" i="3" s="1"/>
  <c r="L104" i="3" l="1"/>
  <c r="N104" i="3" s="1"/>
  <c r="E103" i="3"/>
  <c r="G103" i="3" s="1"/>
  <c r="L105" i="3" l="1"/>
  <c r="N105" i="3" s="1"/>
  <c r="E104" i="3"/>
  <c r="G104" i="3" s="1"/>
  <c r="L106" i="3" l="1"/>
  <c r="N106" i="3" s="1"/>
  <c r="E105" i="3"/>
  <c r="G105" i="3" s="1"/>
  <c r="L107" i="3" l="1"/>
  <c r="N107" i="3" s="1"/>
  <c r="E106" i="3"/>
  <c r="G106" i="3" s="1"/>
  <c r="L108" i="3" l="1"/>
  <c r="N108" i="3" s="1"/>
  <c r="E107" i="3"/>
  <c r="G107" i="3" s="1"/>
  <c r="L109" i="3" l="1"/>
  <c r="N109" i="3" s="1"/>
  <c r="E108" i="3"/>
  <c r="G108" i="3" s="1"/>
  <c r="L110" i="3" l="1"/>
  <c r="N110" i="3" s="1"/>
  <c r="E109" i="3"/>
  <c r="G109" i="3" s="1"/>
  <c r="L111" i="3" l="1"/>
  <c r="N111" i="3" s="1"/>
  <c r="E110" i="3"/>
  <c r="G110" i="3" s="1"/>
  <c r="L112" i="3" l="1"/>
  <c r="N112" i="3" s="1"/>
  <c r="E111" i="3"/>
  <c r="G111" i="3" s="1"/>
  <c r="L113" i="3" l="1"/>
  <c r="N113" i="3" s="1"/>
  <c r="E112" i="3"/>
  <c r="G112" i="3" s="1"/>
  <c r="L114" i="3" l="1"/>
  <c r="N114" i="3" s="1"/>
  <c r="E113" i="3"/>
  <c r="G113" i="3" s="1"/>
  <c r="L115" i="3" l="1"/>
  <c r="N115" i="3" s="1"/>
  <c r="E114" i="3"/>
  <c r="G114" i="3" s="1"/>
  <c r="L116" i="3" l="1"/>
  <c r="N116" i="3" s="1"/>
  <c r="E115" i="3"/>
  <c r="G115" i="3" s="1"/>
  <c r="L117" i="3" l="1"/>
  <c r="N117" i="3" s="1"/>
  <c r="E116" i="3"/>
  <c r="G116" i="3" s="1"/>
  <c r="L118" i="3" l="1"/>
  <c r="N118" i="3" s="1"/>
  <c r="E117" i="3"/>
  <c r="G117" i="3" s="1"/>
  <c r="L119" i="3" l="1"/>
  <c r="N119" i="3" s="1"/>
  <c r="E118" i="3"/>
  <c r="G118" i="3" s="1"/>
  <c r="E119" i="3"/>
  <c r="L120" i="3" l="1"/>
  <c r="N120" i="3" s="1"/>
  <c r="G119" i="3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L121" i="3" l="1"/>
  <c r="N121" i="3" s="1"/>
  <c r="L122" i="3" l="1"/>
  <c r="N122" i="3" s="1"/>
  <c r="L123" i="3" l="1"/>
  <c r="N123" i="3" s="1"/>
  <c r="L124" i="3" l="1"/>
  <c r="N124" i="3" s="1"/>
  <c r="L125" i="3" l="1"/>
  <c r="N125" i="3" s="1"/>
  <c r="L126" i="3" l="1"/>
  <c r="N126" i="3"/>
  <c r="L127" i="3" l="1"/>
  <c r="N127" i="3" s="1"/>
  <c r="L128" i="3" l="1"/>
  <c r="N128" i="3" s="1"/>
  <c r="L129" i="3" l="1"/>
  <c r="N129" i="3" s="1"/>
  <c r="L130" i="3" l="1"/>
  <c r="N130" i="3" s="1"/>
  <c r="L131" i="3" l="1"/>
  <c r="N131" i="3" s="1"/>
  <c r="L132" i="3" l="1"/>
  <c r="N132" i="3" s="1"/>
  <c r="L133" i="3" l="1"/>
  <c r="N133" i="3" s="1"/>
</calcChain>
</file>

<file path=xl/sharedStrings.xml><?xml version="1.0" encoding="utf-8"?>
<sst xmlns="http://schemas.openxmlformats.org/spreadsheetml/2006/main" count="40" uniqueCount="34">
  <si>
    <t>Automated V</t>
  </si>
  <si>
    <t>Manual V</t>
  </si>
  <si>
    <t>Material</t>
  </si>
  <si>
    <t>Operational hours</t>
  </si>
  <si>
    <t>Month-Year</t>
  </si>
  <si>
    <t>CMGR</t>
  </si>
  <si>
    <t>Material and labor Cost</t>
  </si>
  <si>
    <t>Date</t>
  </si>
  <si>
    <t>Total KW</t>
  </si>
  <si>
    <t>OP &amp; M cost per month</t>
  </si>
  <si>
    <t>Kw per Jet fan</t>
  </si>
  <si>
    <t>Amount of Jet fans</t>
  </si>
  <si>
    <t>Operational Hours</t>
  </si>
  <si>
    <t>PHP/Kw-hr rate</t>
  </si>
  <si>
    <t>PHP/ KW-hr rate</t>
  </si>
  <si>
    <t>Grand Total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</si>
  <si>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</si>
  <si>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</si>
  <si>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</si>
  <si>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</si>
  <si>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</si>
  <si>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</si>
  <si>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</si>
  <si>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</si>
  <si>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</si>
  <si>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</si>
  <si>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Auto Total incurred cost to date</t>
  </si>
  <si>
    <t>Manual Total incurred cost to date</t>
  </si>
  <si>
    <t>Year</t>
  </si>
  <si>
    <t>2033</t>
  </si>
  <si>
    <t>Manual Utility Bill from Jet fans</t>
  </si>
  <si>
    <t>Automated Utility Bill from Jet fans</t>
  </si>
  <si>
    <t>Automated OP Total incurred cost to date</t>
  </si>
  <si>
    <t>Manual OP Total Incurred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</si>
</sst>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[$₱-3409]#,##0;\-[$₱-3409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2D3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10" fontId="0" fillId="0" borderId="0" xfId="0" applyNumberFormat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1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17"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165" formatCode="0.0000"/>
    </dxf>
    <dxf>
      <numFmt numFmtId="22" formatCode="mmm\-yy"/>
    </dxf>
    <dxf>
      <numFmt numFmtId="164" formatCode="_-* #,##0_-;\-* #,##0_-;_-* &quot;-&quot;??_-;_-@_-"/>
    </dxf>
    <dxf>
      <numFmt numFmtId="1" formatCode="0"/>
    </dxf>
    <dxf>
      <numFmt numFmtId="0" formatCode="General"/>
    </dxf>
    <dxf>
      <numFmt numFmtId="165" formatCode="0.0000"/>
    </dxf>
    <dxf>
      <numFmt numFmtId="22" formatCode="mmm\-yy"/>
    </dxf>
    <dxf>
      <numFmt numFmtId="166" formatCode="[$₱-3409]#,##0;\-[$₱-3409]#,##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Inflation</a:t>
            </a:r>
            <a:r>
              <a:rPr lang="en-SG" baseline="0"/>
              <a:t> of </a:t>
            </a:r>
            <a:r>
              <a:rPr lang="en-SG"/>
              <a:t>PHP/KW-hr rate Oct-2021</a:t>
            </a:r>
            <a:r>
              <a:rPr lang="en-SG" baseline="0"/>
              <a:t> to Oct-2022</a:t>
            </a:r>
            <a:endParaRPr lang="en-SG"/>
          </a:p>
        </c:rich>
      </c:tx>
      <c:layout>
        <c:manualLayout>
          <c:xMode val="edge"/>
          <c:yMode val="edge"/>
          <c:x val="0.14153926071741033"/>
          <c:y val="2.456140350877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'KW-HR rating'!$A$2:$A$14</c:f>
              <c:numCache>
                <c:formatCode>mmm\-yy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'KW-HR rating'!$B$2:$B$14</c:f>
              <c:numCache>
                <c:formatCode>General</c:formatCode>
                <c:ptCount val="13"/>
                <c:pt idx="0">
                  <c:v>9.1582000000000008</c:v>
                </c:pt>
                <c:pt idx="1">
                  <c:v>9.1165000000000003</c:v>
                </c:pt>
                <c:pt idx="2">
                  <c:v>9.2562999999999995</c:v>
                </c:pt>
                <c:pt idx="3">
                  <c:v>9.2847000000000008</c:v>
                </c:pt>
                <c:pt idx="4">
                  <c:v>9.3355999999999995</c:v>
                </c:pt>
                <c:pt idx="5">
                  <c:v>9.5114000000000001</c:v>
                </c:pt>
                <c:pt idx="6">
                  <c:v>9.5408000000000008</c:v>
                </c:pt>
                <c:pt idx="7">
                  <c:v>9.5616000000000003</c:v>
                </c:pt>
                <c:pt idx="8">
                  <c:v>9.4695</c:v>
                </c:pt>
                <c:pt idx="9">
                  <c:v>9.5632000000000001</c:v>
                </c:pt>
                <c:pt idx="10">
                  <c:v>10.231400000000001</c:v>
                </c:pt>
                <c:pt idx="11">
                  <c:v>10.1823</c:v>
                </c:pt>
                <c:pt idx="12">
                  <c:v>10.222799999999999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1-41A0-995E-30BE02A7D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58912"/>
        <c:axId val="172074688"/>
      </c:lineChart>
      <c:dateAx>
        <c:axId val="20515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Month-yr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688"/>
        <c:crosses val="autoZero"/>
        <c:auto val="1"/>
        <c:lblOffset val="100"/>
        <c:baseTimeUnit val="months"/>
      </c:dateAx>
      <c:valAx>
        <c:axId val="1720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PHP/Kw-hr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[Jet fan Comparison.xlsx]Pivot Table!PivotTable8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Manual OP Total Incurred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Table'!$A$4:$A$15</c:f>
              <c:strCach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strCache>
            </c:strRef>
          </c:cat>
          <c:val>
            <c:numRef>
              <c:f>'Pivot Table'!$B$4:$B$15</c:f>
              <c:numCache>
                <c:formatCode>[$₱-3409]#,##0;\-[$₱-3409]#,##0</c:formatCode>
                <c:ptCount val="11"/>
                <c:pt idx="0">
                  <c:v>1424776.2535709483</c:v>
                </c:pt>
                <c:pt idx="1">
                  <c:v>2312107.3222506745</c:v>
                </c:pt>
                <c:pt idx="2">
                  <c:v>3244157.654000402</c:v>
                </c:pt>
                <c:pt idx="3">
                  <c:v>4223204.183130661</c:v>
                </c:pt>
                <c:pt idx="4">
                  <c:v>5251642.4499242362</c:v>
                </c:pt>
                <c:pt idx="5">
                  <c:v>6331993.0837755138</c:v>
                </c:pt>
                <c:pt idx="6">
                  <c:v>7471599.0094476184</c:v>
                </c:pt>
                <c:pt idx="7">
                  <c:v>8722969.6126241889</c:v>
                </c:pt>
                <c:pt idx="8">
                  <c:v>10037590.737107443</c:v>
                </c:pt>
                <c:pt idx="9">
                  <c:v>11418704.129838925</c:v>
                </c:pt>
                <c:pt idx="10">
                  <c:v>12869722.82749537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629-8D56-21A3DBB80B00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Automated OP Total incurred cost to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Table'!$A$4:$A$15</c:f>
              <c:strCach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strCache>
            </c:strRef>
          </c:cat>
          <c:val>
            <c:numRef>
              <c:f>'Pivot Table'!$C$4:$C$15</c:f>
              <c:numCache>
                <c:formatCode>[$₱-3409]#,##0;\-[$₱-3409]#,##0</c:formatCode>
                <c:ptCount val="11"/>
                <c:pt idx="0">
                  <c:v>3265026.2535709473</c:v>
                </c:pt>
                <c:pt idx="1">
                  <c:v>3333357.322250674</c:v>
                </c:pt>
                <c:pt idx="2">
                  <c:v>3405457.6540004015</c:v>
                </c:pt>
                <c:pt idx="3">
                  <c:v>3481556.683130661</c:v>
                </c:pt>
                <c:pt idx="4">
                  <c:v>3561900.0749242362</c:v>
                </c:pt>
                <c:pt idx="5">
                  <c:v>3646751.0900255167</c:v>
                </c:pt>
                <c:pt idx="6">
                  <c:v>3736392.0812679278</c:v>
                </c:pt>
                <c:pt idx="7">
                  <c:v>3831126.1370210615</c:v>
                </c:pt>
                <c:pt idx="8">
                  <c:v>3931278.8867097115</c:v>
                </c:pt>
                <c:pt idx="9">
                  <c:v>4037200.4859068599</c:v>
                </c:pt>
                <c:pt idx="10">
                  <c:v>4149267.8003522507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2-4629-8D56-21A3DBB80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6207"/>
        <c:axId val="116908703"/>
      </c:barChart>
      <c:catAx>
        <c:axId val="1169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8703"/>
        <c:crosses val="autoZero"/>
        <c:auto val="1"/>
        <c:lblAlgn val="ctr"/>
        <c:lblOffset val="100"/>
        <c:noMultiLvlLbl val="0"/>
      </c:catAx>
      <c:valAx>
        <c:axId val="1169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₱-3409]#,##0;\-[$₱-3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[Jet fan Comparison.xlsx]Pivot Table!PivotTable8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Operation 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7"/>
        <c:spPr>
          <a:solidFill>
            <a:srgbClr val="92D05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5.4237284275116563E-3"/>
              <c:y val="-4.540763673890609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5.4236928387424131E-3"/>
              <c:y val="8.790513801873836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5421464981789931E-2"/>
                  <c:h val="3.4365325077399374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3106592065014131E-2"/>
          <c:y val="0.11737776585976288"/>
          <c:w val="0.74085774343287558"/>
          <c:h val="0.75266798306558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Manual OP Total Incurred Costs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3BF0-41EF-BC3E-F4CA14705FC9}"/>
              </c:ext>
            </c:extLst>
          </c:dPt>
          <c:dLbls>
            <c:dLbl>
              <c:idx val="3"/>
              <c:layout>
                <c:manualLayout>
                  <c:x val="-5.4236928387424131E-3"/>
                  <c:y val="8.7905138018738366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421464981789931E-2"/>
                      <c:h val="3.43653250773993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BF0-41EF-BC3E-F4CA14705FC9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Table'!$A$4:$A$15</c:f>
              <c:strCach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strCache>
            </c:strRef>
          </c:cat>
          <c:val>
            <c:numRef>
              <c:f>'Pivot Table'!$B$4:$B$15</c:f>
              <c:numCache>
                <c:formatCode>[$₱-3409]#,##0;\-[$₱-3409]#,##0</c:formatCode>
                <c:ptCount val="11"/>
                <c:pt idx="0">
                  <c:v>1424776.2535709483</c:v>
                </c:pt>
                <c:pt idx="1">
                  <c:v>2312107.3222506745</c:v>
                </c:pt>
                <c:pt idx="2">
                  <c:v>3244157.654000402</c:v>
                </c:pt>
                <c:pt idx="3">
                  <c:v>4223204.183130661</c:v>
                </c:pt>
                <c:pt idx="4">
                  <c:v>5251642.4499242362</c:v>
                </c:pt>
                <c:pt idx="5">
                  <c:v>6331993.0837755138</c:v>
                </c:pt>
                <c:pt idx="6">
                  <c:v>7471599.0094476184</c:v>
                </c:pt>
                <c:pt idx="7">
                  <c:v>8722969.6126241889</c:v>
                </c:pt>
                <c:pt idx="8">
                  <c:v>10037590.737107443</c:v>
                </c:pt>
                <c:pt idx="9">
                  <c:v>11418704.129838925</c:v>
                </c:pt>
                <c:pt idx="10">
                  <c:v>12869722.82749537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0-41EF-BC3E-F4CA14705FC9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Automated OP Total incurred cost to date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3BF0-41EF-BC3E-F4CA14705FC9}"/>
              </c:ext>
            </c:extLst>
          </c:dPt>
          <c:dLbls>
            <c:dLbl>
              <c:idx val="2"/>
              <c:layout>
                <c:manualLayout>
                  <c:x val="-5.4237284275116563E-3"/>
                  <c:y val="-4.5407636738906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F0-41EF-BC3E-F4CA14705FC9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Table'!$A$4:$A$15</c:f>
              <c:strCach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strCache>
            </c:strRef>
          </c:cat>
          <c:val>
            <c:numRef>
              <c:f>'Pivot Table'!$C$4:$C$15</c:f>
              <c:numCache>
                <c:formatCode>[$₱-3409]#,##0;\-[$₱-3409]#,##0</c:formatCode>
                <c:ptCount val="11"/>
                <c:pt idx="0">
                  <c:v>3265026.2535709473</c:v>
                </c:pt>
                <c:pt idx="1">
                  <c:v>3333357.322250674</c:v>
                </c:pt>
                <c:pt idx="2">
                  <c:v>3405457.6540004015</c:v>
                </c:pt>
                <c:pt idx="3">
                  <c:v>3481556.683130661</c:v>
                </c:pt>
                <c:pt idx="4">
                  <c:v>3561900.0749242362</c:v>
                </c:pt>
                <c:pt idx="5">
                  <c:v>3646751.0900255167</c:v>
                </c:pt>
                <c:pt idx="6">
                  <c:v>3736392.0812679278</c:v>
                </c:pt>
                <c:pt idx="7">
                  <c:v>3831126.1370210615</c:v>
                </c:pt>
                <c:pt idx="8">
                  <c:v>3931278.8867097115</c:v>
                </c:pt>
                <c:pt idx="9">
                  <c:v>4037200.4859068599</c:v>
                </c:pt>
                <c:pt idx="10">
                  <c:v>4149267.8003522507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0-41EF-BC3E-F4CA14705F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6906207"/>
        <c:axId val="116908703"/>
      </c:barChart>
      <c:catAx>
        <c:axId val="116906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8703"/>
        <c:crosses val="autoZero"/>
        <c:auto val="1"/>
        <c:lblAlgn val="ctr"/>
        <c:lblOffset val="100"/>
        <c:noMultiLvlLbl val="0"/>
      </c:catAx>
      <c:valAx>
        <c:axId val="11690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Total Incurred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₱-3409]#,##0;\-[$₱-3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62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209992813915722"/>
          <c:y val="0.50177762609395182"/>
          <c:w val="0.16434075079206367"/>
          <c:h val="0.32480388093903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152400</xdr:rowOff>
    </xdr:from>
    <xdr:to>
      <xdr:col>11</xdr:col>
      <xdr:colOff>514350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004CA-169F-C013-35BB-BA1CF82A3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14</xdr:row>
      <xdr:rowOff>104775</xdr:rowOff>
    </xdr:from>
    <xdr:to>
      <xdr:col>11</xdr:col>
      <xdr:colOff>504825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B8635-A555-622A-4D04-0FEFE20E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</xdr:row>
      <xdr:rowOff>152400</xdr:rowOff>
    </xdr:from>
    <xdr:to>
      <xdr:col>23</xdr:col>
      <xdr:colOff>76200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6C200-AA34-492F-87F9-A81866B95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" refreshedDate="44956.151572337963" createdVersion="8" refreshedVersion="8" minRefreshableVersion="3" recordCount="132" xr:uid="{A349BDAF-D8D0-4864-9C2F-E665E607D83F}">
  <cacheSource type="worksheet">
    <worksheetSource ref="A1:N133" sheet="Incurred costs for each mode"/>
  </cacheSource>
  <cacheFields count="16">
    <cacheField name="Date" numFmtId="17">
      <sharedItems containsSemiMixedTypes="0" containsNonDate="0" containsDate="1" containsString="0" minDate="2023-01-01T00:00:00" maxDate="2033-12-02T00:00:00" count="13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  <d v="2030-01-01T00:00:00"/>
        <d v="2030-02-01T00:00:00"/>
        <d v="2030-03-01T00:00:00"/>
        <d v="2030-04-01T00:00:00"/>
        <d v="2030-05-01T00:00:00"/>
        <d v="2030-06-01T00:00:00"/>
        <d v="2030-07-01T00:00:00"/>
        <d v="2030-08-01T00:00:00"/>
        <d v="2030-09-01T00:00:00"/>
        <d v="2030-10-01T00:00:00"/>
        <d v="2030-11-01T00:00:00"/>
        <d v="2030-12-01T00:00:00"/>
        <d v="2031-01-01T00:00:00"/>
        <d v="2031-02-01T00:00:00"/>
        <d v="2031-03-01T00:00:00"/>
        <d v="2031-04-01T00:00:00"/>
        <d v="2031-05-01T00:00:00"/>
        <d v="2031-06-01T00:00:00"/>
        <d v="2031-07-01T00:00:00"/>
        <d v="2031-08-01T00:00:00"/>
        <d v="2031-09-01T00:00:00"/>
        <d v="2031-10-01T00:00:00"/>
        <d v="2031-11-01T00:00:00"/>
        <d v="2031-12-01T00:00:00"/>
        <d v="2032-01-01T00:00:00"/>
        <d v="2032-02-01T00:00:00"/>
        <d v="2032-03-01T00:00:00"/>
        <d v="2032-04-01T00:00:00"/>
        <d v="2032-05-01T00:00:00"/>
        <d v="2032-06-01T00:00:00"/>
        <d v="2032-07-01T00:00:00"/>
        <d v="2032-08-01T00:00:00"/>
        <d v="2032-09-01T00:00:00"/>
        <d v="2032-10-01T00:00:00"/>
        <d v="2032-11-01T00:00:00"/>
        <d v="2032-12-01T00:00:00"/>
        <d v="2033-01-01T00:00:00"/>
        <d v="2033-02-01T00:00:00"/>
        <d v="2033-03-01T00:00:00"/>
        <d v="2033-04-01T00:00:00"/>
        <d v="2033-05-01T00:00:00"/>
        <d v="2033-06-01T00:00:00"/>
        <d v="2033-07-01T00:00:00"/>
        <d v="2033-08-01T00:00:00"/>
        <d v="2033-09-01T00:00:00"/>
        <d v="2033-10-01T00:00:00"/>
        <d v="2033-11-01T00:00:00"/>
        <d v="2033-12-01T00:00:00"/>
      </sharedItems>
      <fieldGroup par="15" base="0">
        <rangePr groupBy="months" startDate="2023-01-01T00:00:00" endDate="2033-12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33"/>
        </groupItems>
      </fieldGroup>
    </cacheField>
    <cacheField name="PHP/Kw-hr rate" numFmtId="165">
      <sharedItems containsSemiMixedTypes="0" containsString="0" containsNumber="1" minValue="10.5078" maxValue="34.876306029986743"/>
    </cacheField>
    <cacheField name="Total KW" numFmtId="0">
      <sharedItems containsSemiMixedTypes="0" containsString="0" containsNumber="1" containsInteger="1" minValue="18" maxValue="18"/>
    </cacheField>
    <cacheField name="Operational Hours" numFmtId="0">
      <sharedItems containsSemiMixedTypes="0" containsString="0" containsNumber="1" containsInteger="1" minValue="2" maxValue="2"/>
    </cacheField>
    <cacheField name="Manual Utility Bill from Jet fans" numFmtId="1">
      <sharedItems containsSemiMixedTypes="0" containsString="0" containsNumber="1" minValue="378.2808" maxValue="1255.5470170795227"/>
    </cacheField>
    <cacheField name="OP &amp; M cost per month" numFmtId="0">
      <sharedItems containsSemiMixedTypes="0" containsString="0" containsNumber="1" minValue="70000" maxValue="119723.75506814198"/>
    </cacheField>
    <cacheField name="Manual Total incurred cost to date" numFmtId="164">
      <sharedItems containsSemiMixedTypes="0" containsString="0" containsNumber="1" minValue="650378.28079999995" maxValue="12869722.82749537"/>
    </cacheField>
    <cacheField name="Date2" numFmtId="17">
      <sharedItems containsSemiMixedTypes="0" containsNonDate="0" containsDate="1" containsString="0" minDate="2023-01-01T00:00:00" maxDate="2033-12-02T00:00:00"/>
    </cacheField>
    <cacheField name="PHP/Kw-hr rate2" numFmtId="165">
      <sharedItems containsSemiMixedTypes="0" containsString="0" containsNumber="1" minValue="10.5078" maxValue="34.876306029986743"/>
    </cacheField>
    <cacheField name="Total KW2" numFmtId="0">
      <sharedItems containsSemiMixedTypes="0" containsString="0" containsNumber="1" containsInteger="1" minValue="18" maxValue="18"/>
    </cacheField>
    <cacheField name="Operational Hours2" numFmtId="0">
      <sharedItems containsSemiMixedTypes="0" containsString="0" containsNumber="1" containsInteger="1" minValue="2" maxValue="2"/>
    </cacheField>
    <cacheField name="Automated Utility Bill from Jet fans" numFmtId="1">
      <sharedItems containsSemiMixedTypes="0" containsString="0" containsNumber="1" minValue="378.2808" maxValue="1255.5470170795227"/>
    </cacheField>
    <cacheField name="OP &amp; M cost per month2" numFmtId="164">
      <sharedItems containsSemiMixedTypes="0" containsString="0" containsNumber="1" minValue="5000" maxValue="8144.4731338872089"/>
    </cacheField>
    <cacheField name="Auto Total incurred cost to date" numFmtId="164">
      <sharedItems containsSemiMixedTypes="0" containsString="0" containsNumber="1" minValue="3205378.2807999998" maxValue="4149267.8003522507"/>
    </cacheField>
    <cacheField name="Quarters" numFmtId="0" databaseField="0">
      <fieldGroup base="0">
        <rangePr groupBy="quarters" startDate="2023-01-01T00:00:00" endDate="2033-12-02T00:00:00"/>
        <groupItems count="6">
          <s v="&lt;1/1/2023"/>
          <s v="Qtr1"/>
          <s v="Qtr2"/>
          <s v="Qtr3"/>
          <s v="Qtr4"/>
          <s v="&gt;2/12/2033"/>
        </groupItems>
      </fieldGroup>
    </cacheField>
    <cacheField name="Years" numFmtId="0" databaseField="0">
      <fieldGroup base="0">
        <rangePr groupBy="years" startDate="2023-01-01T00:00:00" endDate="2033-12-02T00:00:00"/>
        <groupItems count="13">
          <s v="&lt;1/1/2023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&gt;2/12/203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0.5078"/>
    <n v="18"/>
    <n v="2"/>
    <n v="378.2808"/>
    <n v="70000"/>
    <n v="650378.28079999995"/>
    <d v="2023-01-01T00:00:00"/>
    <n v="10.5078"/>
    <n v="18"/>
    <n v="2"/>
    <n v="378.2808"/>
    <n v="5000"/>
    <n v="3205378.2807999998"/>
  </r>
  <r>
    <x v="1"/>
    <n v="10.604471760000001"/>
    <n v="18"/>
    <n v="2"/>
    <n v="381.76098336000001"/>
    <n v="70000"/>
    <n v="720760.04178335995"/>
    <d v="2023-02-01T00:00:00"/>
    <n v="10.604471760000001"/>
    <n v="18"/>
    <n v="2"/>
    <n v="381.76098336000001"/>
    <n v="5000"/>
    <n v="3210760.0417833598"/>
  </r>
  <r>
    <x v="2"/>
    <n v="10.702032900192002"/>
    <n v="18"/>
    <n v="2"/>
    <n v="385.27318440691204"/>
    <n v="70000"/>
    <n v="791145.31496776687"/>
    <d v="2023-03-01T00:00:00"/>
    <n v="10.702032900192002"/>
    <n v="18"/>
    <n v="2"/>
    <n v="385.27318440691204"/>
    <n v="5000"/>
    <n v="3216145.3149677669"/>
  </r>
  <r>
    <x v="3"/>
    <n v="10.80049160287377"/>
    <n v="18"/>
    <n v="2"/>
    <n v="388.81769770345568"/>
    <n v="70000"/>
    <n v="861534.13266547036"/>
    <d v="2023-04-01T00:00:00"/>
    <n v="10.80049160287377"/>
    <n v="18"/>
    <n v="2"/>
    <n v="388.81769770345568"/>
    <n v="5000"/>
    <n v="3221534.1326654702"/>
  </r>
  <r>
    <x v="4"/>
    <n v="10.899856125620209"/>
    <n v="18"/>
    <n v="2"/>
    <n v="392.39482052232751"/>
    <n v="70000"/>
    <n v="931926.52748599264"/>
    <d v="2023-05-01T00:00:00"/>
    <n v="10.899856125620209"/>
    <n v="18"/>
    <n v="2"/>
    <n v="392.39482052232751"/>
    <n v="5000"/>
    <n v="3226926.5274859928"/>
  </r>
  <r>
    <x v="5"/>
    <n v="11.000134801975916"/>
    <n v="18"/>
    <n v="2"/>
    <n v="396.00485287113298"/>
    <n v="70000"/>
    <n v="1002322.5323388638"/>
    <d v="2023-06-01T00:00:00"/>
    <n v="11.000134801975916"/>
    <n v="18"/>
    <n v="2"/>
    <n v="396.00485287113298"/>
    <n v="5000"/>
    <n v="3232322.5323388637"/>
  </r>
  <r>
    <x v="6"/>
    <n v="11.101336042154095"/>
    <n v="18"/>
    <n v="2"/>
    <n v="399.6480975175474"/>
    <n v="70000"/>
    <n v="1072722.1804363814"/>
    <d v="2023-07-01T00:00:00"/>
    <n v="11.101336042154095"/>
    <n v="18"/>
    <n v="2"/>
    <n v="399.6480975175474"/>
    <n v="5000"/>
    <n v="3237722.1804363811"/>
  </r>
  <r>
    <x v="7"/>
    <n v="11.203468333741913"/>
    <n v="18"/>
    <n v="2"/>
    <n v="403.32486001470886"/>
    <n v="70000"/>
    <n v="1143125.5052963961"/>
    <d v="2023-08-01T00:00:00"/>
    <n v="11.203468333741913"/>
    <n v="18"/>
    <n v="2"/>
    <n v="403.32486001470886"/>
    <n v="5000"/>
    <n v="3243125.5052963956"/>
  </r>
  <r>
    <x v="8"/>
    <n v="11.306540242412339"/>
    <n v="18"/>
    <n v="2"/>
    <n v="407.03544872684421"/>
    <n v="70000"/>
    <n v="1213532.5407451228"/>
    <d v="2023-09-01T00:00:00"/>
    <n v="11.306540242412339"/>
    <n v="18"/>
    <n v="2"/>
    <n v="407.03544872684421"/>
    <n v="5000"/>
    <n v="3248532.5407451224"/>
  </r>
  <r>
    <x v="9"/>
    <n v="11.410560412642534"/>
    <n v="18"/>
    <n v="2"/>
    <n v="410.78017485513124"/>
    <n v="70000"/>
    <n v="1283943.320919978"/>
    <d v="2023-10-01T00:00:00"/>
    <n v="11.410560412642534"/>
    <n v="18"/>
    <n v="2"/>
    <n v="410.78017485513124"/>
    <n v="5000"/>
    <n v="3253943.3209199775"/>
  </r>
  <r>
    <x v="10"/>
    <n v="11.515537568438846"/>
    <n v="18"/>
    <n v="2"/>
    <n v="414.55935246379846"/>
    <n v="70000"/>
    <n v="1354357.8802724418"/>
    <d v="2023-11-01T00:00:00"/>
    <n v="11.515537568438846"/>
    <n v="18"/>
    <n v="2"/>
    <n v="414.55935246379846"/>
    <n v="5000"/>
    <n v="3259357.8802724411"/>
  </r>
  <r>
    <x v="11"/>
    <n v="11.621480514068486"/>
    <n v="18"/>
    <n v="2"/>
    <n v="418.37329850646546"/>
    <n v="70000"/>
    <n v="1424776.2535709483"/>
    <d v="2023-12-01T00:00:00"/>
    <n v="11.621480514068486"/>
    <n v="18"/>
    <n v="2"/>
    <n v="418.37329850646546"/>
    <n v="5250"/>
    <n v="3265026.2535709473"/>
  </r>
  <r>
    <x v="12"/>
    <n v="11.728398134797917"/>
    <n v="18"/>
    <n v="2"/>
    <n v="422.222332852725"/>
    <n v="73500"/>
    <n v="1498698.4759038009"/>
    <d v="2024-01-01T00:00:00"/>
    <n v="11.728398134797917"/>
    <n v="18"/>
    <n v="2"/>
    <n v="422.222332852725"/>
    <n v="5250"/>
    <n v="3270698.4759038002"/>
  </r>
  <r>
    <x v="13"/>
    <n v="11.83629939763806"/>
    <n v="18"/>
    <n v="2"/>
    <n v="426.10677831497014"/>
    <n v="73500"/>
    <n v="1572624.582682116"/>
    <d v="2024-02-01T00:00:00"/>
    <n v="11.83629939763806"/>
    <n v="18"/>
    <n v="2"/>
    <n v="426.10677831497014"/>
    <n v="5250"/>
    <n v="3276374.582682115"/>
  </r>
  <r>
    <x v="14"/>
    <n v="11.94519335209633"/>
    <n v="18"/>
    <n v="2"/>
    <n v="430.02696067546788"/>
    <n v="73500"/>
    <n v="1646554.6096427913"/>
    <d v="2024-03-01T00:00:00"/>
    <n v="11.94519335209633"/>
    <n v="18"/>
    <n v="2"/>
    <n v="430.02696067546788"/>
    <n v="5250"/>
    <n v="3282054.6096427906"/>
  </r>
  <r>
    <x v="15"/>
    <n v="12.055089130935619"/>
    <n v="18"/>
    <n v="2"/>
    <n v="433.98320871368225"/>
    <n v="73500"/>
    <n v="1720488.5928515049"/>
    <d v="2024-04-01T00:00:00"/>
    <n v="12.055089130935619"/>
    <n v="18"/>
    <n v="2"/>
    <n v="433.98320871368225"/>
    <n v="5250"/>
    <n v="3287738.5928515042"/>
  </r>
  <r>
    <x v="16"/>
    <n v="12.165995950940227"/>
    <n v="18"/>
    <n v="2"/>
    <n v="437.97585423384817"/>
    <n v="73500"/>
    <n v="1794426.5687057388"/>
    <d v="2024-05-01T00:00:00"/>
    <n v="12.165995950940227"/>
    <n v="18"/>
    <n v="2"/>
    <n v="437.97585423384817"/>
    <n v="5250"/>
    <n v="3293426.5687057381"/>
  </r>
  <r>
    <x v="17"/>
    <n v="12.277923113688878"/>
    <n v="18"/>
    <n v="2"/>
    <n v="442.00523209279959"/>
    <n v="73500"/>
    <n v="1868368.5739378314"/>
    <d v="2024-06-01T00:00:00"/>
    <n v="12.277923113688878"/>
    <n v="18"/>
    <n v="2"/>
    <n v="442.00523209279959"/>
    <n v="5250"/>
    <n v="3299118.573937831"/>
  </r>
  <r>
    <x v="18"/>
    <n v="12.390880006334816"/>
    <n v="18"/>
    <n v="2"/>
    <n v="446.07168022805337"/>
    <n v="73500"/>
    <n v="1942314.6456180594"/>
    <d v="2024-07-01T00:00:00"/>
    <n v="12.390880006334816"/>
    <n v="18"/>
    <n v="2"/>
    <n v="446.07168022805337"/>
    <n v="5250"/>
    <n v="3304814.6456180592"/>
  </r>
  <r>
    <x v="19"/>
    <n v="12.504876102393098"/>
    <n v="18"/>
    <n v="2"/>
    <n v="450.17553968615152"/>
    <n v="73500"/>
    <n v="2016264.8211577456"/>
    <d v="2024-08-01T00:00:00"/>
    <n v="12.504876102393098"/>
    <n v="18"/>
    <n v="2"/>
    <n v="450.17553968615152"/>
    <n v="5250"/>
    <n v="3310514.8211577456"/>
  </r>
  <r>
    <x v="20"/>
    <n v="12.619920962535115"/>
    <n v="18"/>
    <n v="2"/>
    <n v="454.31715465126416"/>
    <n v="73500"/>
    <n v="2090219.1383123968"/>
    <d v="2024-09-01T00:00:00"/>
    <n v="12.619920962535115"/>
    <n v="18"/>
    <n v="2"/>
    <n v="454.31715465126416"/>
    <n v="5250"/>
    <n v="3316219.1383123966"/>
  </r>
  <r>
    <x v="21"/>
    <n v="12.73602423539044"/>
    <n v="18"/>
    <n v="2"/>
    <n v="458.49687247405586"/>
    <n v="73500"/>
    <n v="2164177.635184871"/>
    <d v="2024-10-01T00:00:00"/>
    <n v="12.73602423539044"/>
    <n v="18"/>
    <n v="2"/>
    <n v="458.49687247405586"/>
    <n v="5250"/>
    <n v="3321927.6351848706"/>
  </r>
  <r>
    <x v="22"/>
    <n v="12.853195658356034"/>
    <n v="18"/>
    <n v="2"/>
    <n v="462.7150437008172"/>
    <n v="73500"/>
    <n v="2238140.3502285718"/>
    <d v="2024-11-01T00:00:00"/>
    <n v="12.853195658356034"/>
    <n v="18"/>
    <n v="2"/>
    <n v="462.7150437008172"/>
    <n v="5250"/>
    <n v="3327640.3502285713"/>
  </r>
  <r>
    <x v="23"/>
    <n v="12.971445058412911"/>
    <n v="18"/>
    <n v="2"/>
    <n v="466.9720221028648"/>
    <n v="73500"/>
    <n v="2312107.3222506745"/>
    <d v="2024-12-01T00:00:00"/>
    <n v="12.971445058412911"/>
    <n v="18"/>
    <n v="2"/>
    <n v="466.9720221028648"/>
    <n v="5250"/>
    <n v="3333357.322250674"/>
  </r>
  <r>
    <x v="24"/>
    <n v="13.090782352950312"/>
    <n v="18"/>
    <n v="2"/>
    <n v="471.26816470621122"/>
    <n v="77175"/>
    <n v="2389753.5904153809"/>
    <d v="2025-01-01T00:00:00"/>
    <n v="13.090782352950312"/>
    <n v="18"/>
    <n v="2"/>
    <n v="471.26816470621122"/>
    <n v="5512.5"/>
    <n v="3339341.0904153804"/>
  </r>
  <r>
    <x v="25"/>
    <n v="13.211217550597455"/>
    <n v="18"/>
    <n v="2"/>
    <n v="475.60383182150838"/>
    <n v="77175"/>
    <n v="2467404.1942472025"/>
    <d v="2025-02-01T00:00:00"/>
    <n v="13.211217550597455"/>
    <n v="18"/>
    <n v="2"/>
    <n v="475.60383182150838"/>
    <n v="5512.5"/>
    <n v="3345329.194247202"/>
  </r>
  <r>
    <x v="26"/>
    <n v="13.332760752062953"/>
    <n v="18"/>
    <n v="2"/>
    <n v="479.9793870742663"/>
    <n v="77175"/>
    <n v="2545059.1736342767"/>
    <d v="2025-03-01T00:00:00"/>
    <n v="13.332760752062953"/>
    <n v="18"/>
    <n v="2"/>
    <n v="479.9793870742663"/>
    <n v="5512.5"/>
    <n v="3351321.6736342763"/>
  </r>
  <r>
    <x v="27"/>
    <n v="13.455422150981933"/>
    <n v="18"/>
    <n v="2"/>
    <n v="484.39519743534959"/>
    <n v="77175"/>
    <n v="2622718.568831712"/>
    <d v="2025-04-01T00:00:00"/>
    <n v="13.455422150981933"/>
    <n v="18"/>
    <n v="2"/>
    <n v="484.39519743534959"/>
    <n v="5512.5"/>
    <n v="3357318.5688317115"/>
  </r>
  <r>
    <x v="28"/>
    <n v="13.579212034770968"/>
    <n v="18"/>
    <n v="2"/>
    <n v="488.85163325175483"/>
    <n v="77175"/>
    <n v="2700382.4204649637"/>
    <d v="2025-05-01T00:00:00"/>
    <n v="13.579212034770968"/>
    <n v="18"/>
    <n v="2"/>
    <n v="488.85163325175483"/>
    <n v="5512.5"/>
    <n v="3363319.9204649632"/>
  </r>
  <r>
    <x v="29"/>
    <n v="13.704140785490862"/>
    <n v="18"/>
    <n v="2"/>
    <n v="493.34906827767105"/>
    <n v="77175"/>
    <n v="2778050.7695332412"/>
    <d v="2025-06-01T00:00:00"/>
    <n v="13.704140785490862"/>
    <n v="18"/>
    <n v="2"/>
    <n v="493.34906827767105"/>
    <n v="5512.5"/>
    <n v="3369325.7695332407"/>
  </r>
  <r>
    <x v="30"/>
    <n v="13.83021888071738"/>
    <n v="18"/>
    <n v="2"/>
    <n v="497.8878797058257"/>
    <n v="77175"/>
    <n v="2855723.6574129472"/>
    <d v="2025-07-01T00:00:00"/>
    <n v="13.83021888071738"/>
    <n v="18"/>
    <n v="2"/>
    <n v="497.8878797058257"/>
    <n v="5512.5"/>
    <n v="3375336.1574129467"/>
  </r>
  <r>
    <x v="31"/>
    <n v="13.957456894419982"/>
    <n v="18"/>
    <n v="2"/>
    <n v="502.46844819911934"/>
    <n v="77175"/>
    <n v="2933401.1258611465"/>
    <d v="2025-08-01T00:00:00"/>
    <n v="13.957456894419982"/>
    <n v="18"/>
    <n v="2"/>
    <n v="502.46844819911934"/>
    <n v="5512.5"/>
    <n v="3381351.125861146"/>
  </r>
  <r>
    <x v="32"/>
    <n v="14.085865497848648"/>
    <n v="18"/>
    <n v="2"/>
    <n v="507.0911579225513"/>
    <n v="77175"/>
    <n v="3011083.217019069"/>
    <d v="2025-09-01T00:00:00"/>
    <n v="14.085865497848648"/>
    <n v="18"/>
    <n v="2"/>
    <n v="507.0911579225513"/>
    <n v="5512.5"/>
    <n v="3387370.7170190685"/>
  </r>
  <r>
    <x v="33"/>
    <n v="14.215455460428856"/>
    <n v="18"/>
    <n v="2"/>
    <n v="511.75639657543883"/>
    <n v="77175"/>
    <n v="3088769.9734156444"/>
    <d v="2025-10-01T00:00:00"/>
    <n v="14.215455460428856"/>
    <n v="18"/>
    <n v="2"/>
    <n v="511.75639657543883"/>
    <n v="5512.5"/>
    <n v="3393394.9734156439"/>
  </r>
  <r>
    <x v="34"/>
    <n v="14.346237650664802"/>
    <n v="18"/>
    <n v="2"/>
    <n v="516.46455542393289"/>
    <n v="77175"/>
    <n v="3166461.4379710681"/>
    <d v="2025-11-01T00:00:00"/>
    <n v="14.346237650664802"/>
    <n v="18"/>
    <n v="2"/>
    <n v="516.46455542393289"/>
    <n v="5512.5"/>
    <n v="3399423.9379710676"/>
  </r>
  <r>
    <x v="35"/>
    <n v="14.47822303705092"/>
    <n v="18"/>
    <n v="2"/>
    <n v="521.21602933383315"/>
    <n v="77175"/>
    <n v="3244157.654000402"/>
    <d v="2025-12-01T00:00:00"/>
    <n v="14.47822303705092"/>
    <n v="18"/>
    <n v="2"/>
    <n v="521.21602933383315"/>
    <n v="5512.5"/>
    <n v="3405457.6540004015"/>
  </r>
  <r>
    <x v="36"/>
    <n v="14.611422688991791"/>
    <n v="18"/>
    <n v="2"/>
    <n v="526.01121680370443"/>
    <n v="81033.75"/>
    <n v="3325717.4152172059"/>
    <d v="2026-01-01T00:00:00"/>
    <n v="14.611422688991791"/>
    <n v="18"/>
    <n v="2"/>
    <n v="526.01121680370443"/>
    <n v="5788.125"/>
    <n v="3411771.7902172054"/>
  </r>
  <r>
    <x v="37"/>
    <n v="14.745847777730516"/>
    <n v="18"/>
    <n v="2"/>
    <n v="530.85051999829852"/>
    <n v="81033.75"/>
    <n v="3407282.0157372043"/>
    <d v="2026-02-01T00:00:00"/>
    <n v="14.745847777730516"/>
    <n v="18"/>
    <n v="2"/>
    <n v="530.85051999829852"/>
    <n v="5788.125"/>
    <n v="3418090.7657372039"/>
  </r>
  <r>
    <x v="38"/>
    <n v="14.881509577285637"/>
    <n v="18"/>
    <n v="2"/>
    <n v="535.73434478228296"/>
    <n v="81033.75"/>
    <n v="3488851.5000819867"/>
    <d v="2026-03-01T00:00:00"/>
    <n v="14.881509577285637"/>
    <n v="18"/>
    <n v="2"/>
    <n v="535.73434478228296"/>
    <n v="5788.125"/>
    <n v="3424414.6250819862"/>
  </r>
  <r>
    <x v="39"/>
    <n v="15.018419465396667"/>
    <n v="18"/>
    <n v="2"/>
    <n v="540.66310075427998"/>
    <n v="81033.75"/>
    <n v="3570425.913182741"/>
    <d v="2026-04-01T00:00:00"/>
    <n v="15.018419465396667"/>
    <n v="18"/>
    <n v="2"/>
    <n v="540.66310075427998"/>
    <n v="5788.125"/>
    <n v="3430743.4131827406"/>
  </r>
  <r>
    <x v="40"/>
    <n v="15.156588924478317"/>
    <n v="18"/>
    <n v="2"/>
    <n v="545.6372012812194"/>
    <n v="81033.75"/>
    <n v="3652005.3003840223"/>
    <d v="2026-05-01T00:00:00"/>
    <n v="15.156588924478317"/>
    <n v="18"/>
    <n v="2"/>
    <n v="545.6372012812194"/>
    <n v="5788.125"/>
    <n v="3437077.1753840218"/>
  </r>
  <r>
    <x v="41"/>
    <n v="15.296029542583518"/>
    <n v="18"/>
    <n v="2"/>
    <n v="550.65706353300664"/>
    <n v="81033.75"/>
    <n v="3733589.7074475554"/>
    <d v="2026-06-01T00:00:00"/>
    <n v="15.296029542583518"/>
    <n v="18"/>
    <n v="2"/>
    <n v="550.65706353300664"/>
    <n v="5788.125"/>
    <n v="3443415.9574475549"/>
  </r>
  <r>
    <x v="42"/>
    <n v="15.436753014375288"/>
    <n v="18"/>
    <n v="2"/>
    <n v="555.72310851751035"/>
    <n v="81033.75"/>
    <n v="3815179.1805560729"/>
    <d v="2026-07-01T00:00:00"/>
    <n v="15.436753014375288"/>
    <n v="18"/>
    <n v="2"/>
    <n v="555.72310851751035"/>
    <n v="5788.125"/>
    <n v="3449759.8055560724"/>
  </r>
  <r>
    <x v="43"/>
    <n v="15.578771142107541"/>
    <n v="18"/>
    <n v="2"/>
    <n v="560.83576111587149"/>
    <n v="81033.75"/>
    <n v="3896773.7663171887"/>
    <d v="2026-08-01T00:00:00"/>
    <n v="15.578771142107541"/>
    <n v="18"/>
    <n v="2"/>
    <n v="560.83576111587149"/>
    <n v="5788.125"/>
    <n v="3456108.7663171883"/>
  </r>
  <r>
    <x v="44"/>
    <n v="15.722095836614931"/>
    <n v="18"/>
    <n v="2"/>
    <n v="565.99545011813757"/>
    <n v="81033.75"/>
    <n v="3978373.5117673068"/>
    <d v="2026-09-01T00:00:00"/>
    <n v="15.722095836614931"/>
    <n v="18"/>
    <n v="2"/>
    <n v="565.99545011813757"/>
    <n v="5788.125"/>
    <n v="3462462.8867673064"/>
  </r>
  <r>
    <x v="45"/>
    <n v="15.86673911831179"/>
    <n v="18"/>
    <n v="2"/>
    <n v="571.20260825922446"/>
    <n v="81033.75"/>
    <n v="4059978.4643755662"/>
    <d v="2026-10-01T00:00:00"/>
    <n v="15.86673911831179"/>
    <n v="18"/>
    <n v="2"/>
    <n v="571.20260825922446"/>
    <n v="5788.125"/>
    <n v="3468822.2143755658"/>
  </r>
  <r>
    <x v="46"/>
    <n v="16.01271311820026"/>
    <n v="18"/>
    <n v="2"/>
    <n v="576.45767225520933"/>
    <n v="81033.75"/>
    <n v="4141588.6720478213"/>
    <d v="2026-11-01T00:00:00"/>
    <n v="16.01271311820026"/>
    <n v="18"/>
    <n v="2"/>
    <n v="576.45767225520933"/>
    <n v="5788.125"/>
    <n v="3475186.7970478209"/>
  </r>
  <r>
    <x v="47"/>
    <n v="16.160030078887704"/>
    <n v="18"/>
    <n v="2"/>
    <n v="581.76108283995734"/>
    <n v="81033.75"/>
    <n v="4223204.183130661"/>
    <d v="2026-12-01T00:00:00"/>
    <n v="16.160030078887704"/>
    <n v="18"/>
    <n v="2"/>
    <n v="581.76108283995734"/>
    <n v="5788.125"/>
    <n v="3481556.683130661"/>
  </r>
  <r>
    <x v="48"/>
    <n v="16.308702355613473"/>
    <n v="18"/>
    <n v="2"/>
    <n v="587.11328480208499"/>
    <n v="85085.4375"/>
    <n v="4308876.7339154631"/>
    <d v="2027-01-01T00:00:00"/>
    <n v="16.308702355613473"/>
    <n v="18"/>
    <n v="2"/>
    <n v="587.11328480208499"/>
    <n v="6077.53125"/>
    <n v="3488221.3276654631"/>
  </r>
  <r>
    <x v="49"/>
    <n v="16.458742417285119"/>
    <n v="18"/>
    <n v="2"/>
    <n v="592.51472702226431"/>
    <n v="85085.4375"/>
    <n v="4394554.6861424856"/>
    <d v="2027-02-01T00:00:00"/>
    <n v="16.458742417285119"/>
    <n v="18"/>
    <n v="2"/>
    <n v="592.51472702226431"/>
    <n v="6077.53125"/>
    <n v="3494891.3736424851"/>
  </r>
  <r>
    <x v="50"/>
    <n v="16.610162847524144"/>
    <n v="18"/>
    <n v="2"/>
    <n v="597.96586251086921"/>
    <n v="85085.4375"/>
    <n v="4480238.0895049963"/>
    <d v="2027-03-01T00:00:00"/>
    <n v="16.610162847524144"/>
    <n v="18"/>
    <n v="2"/>
    <n v="597.96586251086921"/>
    <n v="6077.53125"/>
    <n v="3501566.8707549958"/>
  </r>
  <r>
    <x v="51"/>
    <n v="16.762976345721366"/>
    <n v="18"/>
    <n v="2"/>
    <n v="603.4671484459692"/>
    <n v="85085.4375"/>
    <n v="4565926.9941534419"/>
    <d v="2027-04-01T00:00:00"/>
    <n v="16.762976345721366"/>
    <n v="18"/>
    <n v="2"/>
    <n v="603.4671484459692"/>
    <n v="6077.53125"/>
    <n v="3508247.8691534419"/>
  </r>
  <r>
    <x v="52"/>
    <n v="16.917195728102005"/>
    <n v="18"/>
    <n v="2"/>
    <n v="609.01904621167216"/>
    <n v="85085.4375"/>
    <n v="4651621.4506996535"/>
    <d v="2027-05-01T00:00:00"/>
    <n v="16.917195728102005"/>
    <n v="18"/>
    <n v="2"/>
    <n v="609.01904621167216"/>
    <n v="6077.53125"/>
    <n v="3514934.4194496535"/>
  </r>
  <r>
    <x v="53"/>
    <n v="17.072833928800545"/>
    <n v="18"/>
    <n v="2"/>
    <n v="614.62202143681964"/>
    <n v="85085.4375"/>
    <n v="4737321.5102210902"/>
    <d v="2027-06-01T00:00:00"/>
    <n v="17.072833928800545"/>
    <n v="18"/>
    <n v="2"/>
    <n v="614.62202143681964"/>
    <n v="6077.53125"/>
    <n v="3521626.5727210902"/>
  </r>
  <r>
    <x v="54"/>
    <n v="17.229904000945513"/>
    <n v="18"/>
    <n v="2"/>
    <n v="620.27654403403847"/>
    <n v="85085.4375"/>
    <n v="4823027.2242651246"/>
    <d v="2027-07-01T00:00:00"/>
    <n v="17.229904000945513"/>
    <n v="18"/>
    <n v="2"/>
    <n v="620.27654403403847"/>
    <n v="6077.53125"/>
    <n v="3528324.3805151242"/>
  </r>
  <r>
    <x v="55"/>
    <n v="17.388419117754214"/>
    <n v="18"/>
    <n v="2"/>
    <n v="625.9830882391517"/>
    <n v="85085.4375"/>
    <n v="4908738.6448533637"/>
    <d v="2027-08-01T00:00:00"/>
    <n v="17.388419117754214"/>
    <n v="18"/>
    <n v="2"/>
    <n v="625.9830882391517"/>
    <n v="6077.53125"/>
    <n v="3535027.8948533633"/>
  </r>
  <r>
    <x v="56"/>
    <n v="17.548392573637553"/>
    <n v="18"/>
    <n v="2"/>
    <n v="631.74213265095193"/>
    <n v="85085.4375"/>
    <n v="4994455.8244860144"/>
    <d v="2027-09-01T00:00:00"/>
    <n v="17.548392573637553"/>
    <n v="18"/>
    <n v="2"/>
    <n v="631.74213265095193"/>
    <n v="6077.53125"/>
    <n v="3541737.1682360144"/>
  </r>
  <r>
    <x v="57"/>
    <n v="17.70983778531502"/>
    <n v="18"/>
    <n v="2"/>
    <n v="637.55416027134072"/>
    <n v="85085.4375"/>
    <n v="5080178.8161462862"/>
    <d v="2027-10-01T00:00:00"/>
    <n v="17.70983778531502"/>
    <n v="18"/>
    <n v="2"/>
    <n v="637.55416027134072"/>
    <n v="6077.53125"/>
    <n v="3548452.2536462857"/>
  </r>
  <r>
    <x v="58"/>
    <n v="17.87276829293992"/>
    <n v="18"/>
    <n v="2"/>
    <n v="643.41965854583714"/>
    <n v="85085.4375"/>
    <n v="5165907.6733048316"/>
    <d v="2027-11-01T00:00:00"/>
    <n v="17.87276829293992"/>
    <n v="18"/>
    <n v="2"/>
    <n v="643.41965854583714"/>
    <n v="6077.53125"/>
    <n v="3555173.2045548316"/>
  </r>
  <r>
    <x v="59"/>
    <n v="18.037197761234967"/>
    <n v="18"/>
    <n v="2"/>
    <n v="649.33911940445887"/>
    <n v="85085.4375"/>
    <n v="5251642.4499242362"/>
    <d v="2027-12-01T00:00:00"/>
    <n v="18.037197761234967"/>
    <n v="18"/>
    <n v="2"/>
    <n v="649.33911940445887"/>
    <n v="6077.53125"/>
    <n v="3561900.0749242362"/>
  </r>
  <r>
    <x v="60"/>
    <n v="18.20313998063833"/>
    <n v="18"/>
    <n v="2"/>
    <n v="655.31303930297986"/>
    <n v="89339.709375000006"/>
    <n v="5341637.4723385386"/>
    <d v="2028-01-01T00:00:00"/>
    <n v="18.20313998063833"/>
    <n v="18"/>
    <n v="2"/>
    <n v="655.31303930297986"/>
    <n v="6381.4078125000005"/>
    <n v="3568936.7957760389"/>
  </r>
  <r>
    <x v="61"/>
    <n v="18.370608868460206"/>
    <n v="18"/>
    <n v="2"/>
    <n v="661.34191926456742"/>
    <n v="89339.709375000006"/>
    <n v="5431638.523632803"/>
    <d v="2028-02-01T00:00:00"/>
    <n v="18.370608868460206"/>
    <n v="18"/>
    <n v="2"/>
    <n v="661.34191926456742"/>
    <n v="6381.4078125000005"/>
    <n v="3575979.5455078036"/>
  </r>
  <r>
    <x v="62"/>
    <n v="18.539618470050041"/>
    <n v="18"/>
    <n v="2"/>
    <n v="667.42626492180148"/>
    <n v="89339.709375000006"/>
    <n v="5521645.6592727248"/>
    <d v="2028-03-01T00:00:00"/>
    <n v="18.539618470050041"/>
    <n v="18"/>
    <n v="2"/>
    <n v="667.42626492180148"/>
    <n v="6381.4078125000005"/>
    <n v="3583028.3795852251"/>
  </r>
  <r>
    <x v="63"/>
    <n v="18.710182959974503"/>
    <n v="18"/>
    <n v="2"/>
    <n v="673.56658655908211"/>
    <n v="89339.709375000006"/>
    <n v="5611658.9352342831"/>
    <d v="2028-04-01T00:00:00"/>
    <n v="18.710182959974503"/>
    <n v="18"/>
    <n v="2"/>
    <n v="673.56658655908211"/>
    <n v="6381.4078125000005"/>
    <n v="3590083.3539842842"/>
  </r>
  <r>
    <x v="64"/>
    <n v="18.88231664320627"/>
    <n v="18"/>
    <n v="2"/>
    <n v="679.76339915542576"/>
    <n v="89339.709375000006"/>
    <n v="5701678.4080084385"/>
    <d v="2028-05-01T00:00:00"/>
    <n v="18.88231664320627"/>
    <n v="18"/>
    <n v="2"/>
    <n v="679.76339915542576"/>
    <n v="6381.4078125000005"/>
    <n v="3597144.5251959395"/>
  </r>
  <r>
    <x v="65"/>
    <n v="19.05603395632377"/>
    <n v="18"/>
    <n v="2"/>
    <n v="686.01722242765572"/>
    <n v="89339.709375000006"/>
    <n v="5791704.1346058659"/>
    <d v="2028-06-01T00:00:00"/>
    <n v="19.05603395632377"/>
    <n v="18"/>
    <n v="2"/>
    <n v="686.01722242765572"/>
    <n v="6381.4078125000005"/>
    <n v="3604211.9502308671"/>
  </r>
  <r>
    <x v="66"/>
    <n v="19.231349468721952"/>
    <n v="18"/>
    <n v="2"/>
    <n v="692.32858087399029"/>
    <n v="89339.709375000006"/>
    <n v="5881736.1725617396"/>
    <d v="2028-07-01T00:00:00"/>
    <n v="19.231349468721952"/>
    <n v="18"/>
    <n v="2"/>
    <n v="692.32858087399029"/>
    <n v="6381.4078125000005"/>
    <n v="3611285.6866242411"/>
  </r>
  <r>
    <x v="67"/>
    <n v="19.408277883834195"/>
    <n v="18"/>
    <n v="2"/>
    <n v="698.698003818031"/>
    <n v="89339.709375000006"/>
    <n v="5971774.5799405575"/>
    <d v="2028-08-01T00:00:00"/>
    <n v="19.408277883834195"/>
    <n v="18"/>
    <n v="2"/>
    <n v="698.698003818031"/>
    <n v="6381.4078125000005"/>
    <n v="3618365.7924405588"/>
  </r>
  <r>
    <x v="68"/>
    <n v="19.586834040365471"/>
    <n v="18"/>
    <n v="2"/>
    <n v="705.1260254531569"/>
    <n v="89339.709375000006"/>
    <n v="6061819.4153410103"/>
    <d v="2028-09-01T00:00:00"/>
    <n v="19.586834040365471"/>
    <n v="18"/>
    <n v="2"/>
    <n v="705.1260254531569"/>
    <n v="6381.4078125000005"/>
    <n v="3625452.3262785119"/>
  </r>
  <r>
    <x v="69"/>
    <n v="19.767032913536834"/>
    <n v="18"/>
    <n v="2"/>
    <n v="711.61318488732604"/>
    <n v="89339.709375000006"/>
    <n v="6151870.7379008969"/>
    <d v="2028-10-01T00:00:00"/>
    <n v="19.767032913536834"/>
    <n v="18"/>
    <n v="2"/>
    <n v="711.61318488732604"/>
    <n v="6381.4078125000005"/>
    <n v="3632545.3472758993"/>
  </r>
  <r>
    <x v="70"/>
    <n v="19.948889616341376"/>
    <n v="18"/>
    <n v="2"/>
    <n v="718.16002618828952"/>
    <n v="89339.709375000006"/>
    <n v="6241928.6073020846"/>
    <d v="2028-11-01T00:00:00"/>
    <n v="19.948889616341376"/>
    <n v="18"/>
    <n v="2"/>
    <n v="718.16002618828952"/>
    <n v="6381.4078125000005"/>
    <n v="3639644.9151145876"/>
  </r>
  <r>
    <x v="71"/>
    <n v="20.132419400811717"/>
    <n v="18"/>
    <n v="2"/>
    <n v="724.76709842922185"/>
    <n v="89339.709375000006"/>
    <n v="6331993.0837755138"/>
    <d v="2028-12-01T00:00:00"/>
    <n v="20.132419400811717"/>
    <n v="18"/>
    <n v="2"/>
    <n v="724.76709842922185"/>
    <n v="6381.4078125000005"/>
    <n v="3646751.0900255167"/>
  </r>
  <r>
    <x v="72"/>
    <n v="20.317637659299187"/>
    <n v="18"/>
    <n v="2"/>
    <n v="731.43495573477071"/>
    <n v="93806.69484375001"/>
    <n v="6426531.213574999"/>
    <d v="2029-01-01T00:00:00"/>
    <n v="20.317637659299187"/>
    <n v="18"/>
    <n v="2"/>
    <n v="731.43495573477071"/>
    <n v="6700.4782031250006"/>
    <n v="3654183.0031843763"/>
  </r>
  <r>
    <x v="73"/>
    <n v="20.504559925764742"/>
    <n v="18"/>
    <n v="2"/>
    <n v="738.16415732753069"/>
    <n v="93806.69484375001"/>
    <n v="6521076.0725760767"/>
    <d v="2029-02-01T00:00:00"/>
    <n v="20.504559925764742"/>
    <n v="18"/>
    <n v="2"/>
    <n v="738.16415732753069"/>
    <n v="6700.4782031250006"/>
    <n v="3661621.6455448288"/>
  </r>
  <r>
    <x v="74"/>
    <n v="20.69320187708178"/>
    <n v="18"/>
    <n v="2"/>
    <n v="744.95526757494406"/>
    <n v="93806.69484375001"/>
    <n v="6615627.7226874018"/>
    <d v="2029-03-01T00:00:00"/>
    <n v="20.69320187708178"/>
    <n v="18"/>
    <n v="2"/>
    <n v="744.95526757494406"/>
    <n v="6700.4782031250006"/>
    <n v="3669067.0790155288"/>
  </r>
  <r>
    <x v="75"/>
    <n v="20.883579334350934"/>
    <n v="18"/>
    <n v="2"/>
    <n v="751.80885603663364"/>
    <n v="93806.69484375001"/>
    <n v="6710186.2263871888"/>
    <d v="2029-04-01T00:00:00"/>
    <n v="20.883579334350934"/>
    <n v="18"/>
    <n v="2"/>
    <n v="751.80885603663364"/>
    <n v="6700.4782031250006"/>
    <n v="3676519.3660746901"/>
  </r>
  <r>
    <x v="76"/>
    <n v="21.075708264226964"/>
    <n v="18"/>
    <n v="2"/>
    <n v="758.7254975121707"/>
    <n v="93806.69484375001"/>
    <n v="6804751.6467284514"/>
    <d v="2029-05-01T00:00:00"/>
    <n v="21.075708264226964"/>
    <n v="18"/>
    <n v="2"/>
    <n v="758.7254975121707"/>
    <n v="6700.4782031250006"/>
    <n v="3683978.5697753271"/>
  </r>
  <r>
    <x v="77"/>
    <n v="21.269604780257854"/>
    <n v="18"/>
    <n v="2"/>
    <n v="765.70577208928273"/>
    <n v="93806.69484375001"/>
    <n v="6899324.0473442907"/>
    <d v="2029-06-01T00:00:00"/>
    <n v="21.269604780257854"/>
    <n v="18"/>
    <n v="2"/>
    <n v="765.70577208928273"/>
    <n v="6700.4782031250006"/>
    <n v="3691444.7537505412"/>
  </r>
  <r>
    <x v="78"/>
    <n v="21.46528514423623"/>
    <n v="18"/>
    <n v="2"/>
    <n v="772.75026519250423"/>
    <n v="93806.69484375001"/>
    <n v="6993903.4924532333"/>
    <d v="2029-07-01T00:00:00"/>
    <n v="21.46528514423623"/>
    <n v="18"/>
    <n v="2"/>
    <n v="772.75026519250423"/>
    <n v="6700.4782031250006"/>
    <n v="3698917.9822188588"/>
  </r>
  <r>
    <x v="79"/>
    <n v="21.662765767563204"/>
    <n v="18"/>
    <n v="2"/>
    <n v="779.85956763227534"/>
    <n v="93806.69484375001"/>
    <n v="7088490.0468646158"/>
    <d v="2029-08-01T00:00:00"/>
    <n v="21.662765767563204"/>
    <n v="18"/>
    <n v="2"/>
    <n v="779.85956763227534"/>
    <n v="6700.4782031250006"/>
    <n v="3706398.3199896161"/>
  </r>
  <r>
    <x v="80"/>
    <n v="21.862063212624786"/>
    <n v="18"/>
    <n v="2"/>
    <n v="787.03427565449226"/>
    <n v="93806.69484375001"/>
    <n v="7183083.7759840209"/>
    <d v="2029-09-01T00:00:00"/>
    <n v="21.862063212624786"/>
    <n v="18"/>
    <n v="2"/>
    <n v="787.03427565449226"/>
    <n v="6700.4782031250006"/>
    <n v="3713885.8324683956"/>
  </r>
  <r>
    <x v="81"/>
    <n v="22.063194194180937"/>
    <n v="18"/>
    <n v="2"/>
    <n v="794.27499099051374"/>
    <n v="93806.69484375001"/>
    <n v="7277684.7458187621"/>
    <d v="2029-10-01T00:00:00"/>
    <n v="22.063194194180937"/>
    <n v="18"/>
    <n v="2"/>
    <n v="794.27499099051374"/>
    <n v="6700.4782031250006"/>
    <n v="3721380.5856625107"/>
  </r>
  <r>
    <x v="82"/>
    <n v="22.266175580767403"/>
    <n v="18"/>
    <n v="2"/>
    <n v="801.58232090762647"/>
    <n v="93806.69484375001"/>
    <n v="7372293.0229834206"/>
    <d v="2029-11-01T00:00:00"/>
    <n v="22.266175580767403"/>
    <n v="18"/>
    <n v="2"/>
    <n v="801.58232090762647"/>
    <n v="6700.4782031250006"/>
    <n v="3728882.6461865432"/>
  </r>
  <r>
    <x v="83"/>
    <n v="22.471024396110465"/>
    <n v="18"/>
    <n v="2"/>
    <n v="808.95687825997675"/>
    <n v="98497.029585937518"/>
    <n v="7471599.0094476184"/>
    <d v="2029-12-01T00:00:00"/>
    <n v="22.471024396110465"/>
    <n v="18"/>
    <n v="2"/>
    <n v="808.95687825997675"/>
    <n v="6700.4782031250006"/>
    <n v="3736392.0812679278"/>
  </r>
  <r>
    <x v="84"/>
    <n v="22.677757820554685"/>
    <n v="18"/>
    <n v="2"/>
    <n v="816.39928153996868"/>
    <n v="103421.8810652344"/>
    <n v="7575837.2897943929"/>
    <d v="2030-01-01T00:00:00"/>
    <n v="22.677757820554685"/>
    <n v="18"/>
    <n v="2"/>
    <n v="816.39928153996868"/>
    <n v="7035.5021132812508"/>
    <n v="3744243.982662749"/>
  </r>
  <r>
    <x v="85"/>
    <n v="22.886393192503789"/>
    <n v="18"/>
    <n v="2"/>
    <n v="823.9101549301364"/>
    <n v="103421.8810652344"/>
    <n v="7680083.0810145577"/>
    <d v="2030-02-01T00:00:00"/>
    <n v="22.886393192503789"/>
    <n v="18"/>
    <n v="2"/>
    <n v="823.9101549301364"/>
    <n v="7035.5021132812508"/>
    <n v="3752103.3949309606"/>
  </r>
  <r>
    <x v="86"/>
    <n v="23.096948009874826"/>
    <n v="18"/>
    <n v="2"/>
    <n v="831.49012835549377"/>
    <n v="103421.8810652344"/>
    <n v="7784336.4522081474"/>
    <d v="2030-03-01T00:00:00"/>
    <n v="23.096948009874826"/>
    <n v="18"/>
    <n v="2"/>
    <n v="831.49012835549377"/>
    <n v="7035.5021132812508"/>
    <n v="3759970.3871725975"/>
  </r>
  <r>
    <x v="87"/>
    <n v="23.309439931565677"/>
    <n v="18"/>
    <n v="2"/>
    <n v="839.13983753636444"/>
    <n v="103421.8810652344"/>
    <n v="7888597.473110918"/>
    <d v="2030-04-01T00:00:00"/>
    <n v="23.309439931565677"/>
    <n v="18"/>
    <n v="2"/>
    <n v="839.13983753636444"/>
    <n v="7035.5021132812508"/>
    <n v="3767845.0291234152"/>
  </r>
  <r>
    <x v="88"/>
    <n v="23.523886778936085"/>
    <n v="18"/>
    <n v="2"/>
    <n v="846.85992404169906"/>
    <n v="103421.8810652344"/>
    <n v="7992866.2141001942"/>
    <d v="2030-05-01T00:00:00"/>
    <n v="23.523886778936085"/>
    <n v="18"/>
    <n v="2"/>
    <n v="846.85992404169906"/>
    <n v="7035.5021132812508"/>
    <n v="3775727.3911607382"/>
  </r>
  <r>
    <x v="89"/>
    <n v="23.740306537302299"/>
    <n v="18"/>
    <n v="2"/>
    <n v="854.65103534288278"/>
    <n v="103421.8810652344"/>
    <n v="8097142.746200772"/>
    <d v="2030-06-01T00:00:00"/>
    <n v="23.740306537302299"/>
    <n v="18"/>
    <n v="2"/>
    <n v="854.65103534288278"/>
    <n v="7035.5021132812508"/>
    <n v="3783617.5443093623"/>
  </r>
  <r>
    <x v="90"/>
    <n v="23.958717357445483"/>
    <n v="18"/>
    <n v="2"/>
    <n v="862.51382486803743"/>
    <n v="103421.8810652344"/>
    <n v="8201427.1410908746"/>
    <d v="2030-07-01T00:00:00"/>
    <n v="23.958717357445483"/>
    <n v="18"/>
    <n v="2"/>
    <n v="862.51382486803743"/>
    <n v="7035.5021132812508"/>
    <n v="3791515.5602475116"/>
  </r>
  <r>
    <x v="91"/>
    <n v="24.179137557133984"/>
    <n v="18"/>
    <n v="2"/>
    <n v="870.44895205682337"/>
    <n v="103421.8810652344"/>
    <n v="8305719.4711081656"/>
    <d v="2030-08-01T00:00:00"/>
    <n v="24.179137557133984"/>
    <n v="18"/>
    <n v="2"/>
    <n v="870.44895205682337"/>
    <n v="7035.5021132812508"/>
    <n v="3799421.5113128498"/>
  </r>
  <r>
    <x v="92"/>
    <n v="24.401585622659621"/>
    <n v="18"/>
    <n v="2"/>
    <n v="878.4570824157463"/>
    <n v="103421.8810652344"/>
    <n v="8410019.809255816"/>
    <d v="2030-09-01T00:00:00"/>
    <n v="24.401585622659621"/>
    <n v="18"/>
    <n v="2"/>
    <n v="878.4570824157463"/>
    <n v="7035.5021132812508"/>
    <n v="3807335.470508547"/>
  </r>
  <r>
    <x v="93"/>
    <n v="24.626080210388093"/>
    <n v="18"/>
    <n v="2"/>
    <n v="886.53888757397135"/>
    <n v="103421.8810652344"/>
    <n v="8514328.229208624"/>
    <d v="2030-10-01T00:00:00"/>
    <n v="24.626080210388093"/>
    <n v="18"/>
    <n v="2"/>
    <n v="886.53888757397135"/>
    <n v="7035.5021132812508"/>
    <n v="3815257.5115094022"/>
  </r>
  <r>
    <x v="94"/>
    <n v="24.852640148323665"/>
    <n v="18"/>
    <n v="2"/>
    <n v="894.69504533965198"/>
    <n v="103421.8810652344"/>
    <n v="8618644.8053191975"/>
    <d v="2030-11-01T00:00:00"/>
    <n v="24.852640148323665"/>
    <n v="18"/>
    <n v="2"/>
    <n v="894.69504533965198"/>
    <n v="7035.5021132812508"/>
    <n v="3823187.7086680233"/>
  </r>
  <r>
    <x v="95"/>
    <n v="25.081284437688247"/>
    <n v="18"/>
    <n v="2"/>
    <n v="902.92623975677691"/>
    <n v="103421.8810652344"/>
    <n v="8722969.6126241889"/>
    <d v="2030-12-01T00:00:00"/>
    <n v="25.081284437688247"/>
    <n v="18"/>
    <n v="2"/>
    <n v="902.92623975677691"/>
    <n v="7035.5021132812508"/>
    <n v="3831126.1370210615"/>
  </r>
  <r>
    <x v="96"/>
    <n v="25.312032254514982"/>
    <n v="18"/>
    <n v="2"/>
    <n v="911.23316116253932"/>
    <n v="108592.97511849612"/>
    <n v="8832473.820903847"/>
    <d v="2031-01-01T00:00:00"/>
    <n v="25.312032254514982"/>
    <n v="18"/>
    <n v="2"/>
    <n v="911.23316116253932"/>
    <n v="7387.2772189453135"/>
    <n v="3839424.6474011694"/>
  </r>
  <r>
    <x v="97"/>
    <n v="25.544902951256521"/>
    <n v="18"/>
    <n v="2"/>
    <n v="919.61650624523475"/>
    <n v="108592.97511849612"/>
    <n v="8941986.4125285875"/>
    <d v="2031-02-01T00:00:00"/>
    <n v="25.544902951256521"/>
    <n v="18"/>
    <n v="2"/>
    <n v="919.61650624523475"/>
    <n v="7387.2772189453135"/>
    <n v="3847731.5411263602"/>
  </r>
  <r>
    <x v="98"/>
    <n v="25.779916058408084"/>
    <n v="18"/>
    <n v="2"/>
    <n v="928.07697810269099"/>
    <n v="108592.97511849612"/>
    <n v="9051507.4646251854"/>
    <d v="2031-03-01T00:00:00"/>
    <n v="25.779916058408084"/>
    <n v="18"/>
    <n v="2"/>
    <n v="928.07697810269099"/>
    <n v="7387.2772189453135"/>
    <n v="3856046.8953234083"/>
  </r>
  <r>
    <x v="99"/>
    <n v="26.01709128614544"/>
    <n v="18"/>
    <n v="2"/>
    <n v="936.61528630123587"/>
    <n v="108592.97511849612"/>
    <n v="9161037.0550299827"/>
    <d v="2031-04-01T00:00:00"/>
    <n v="26.01709128614544"/>
    <n v="18"/>
    <n v="2"/>
    <n v="936.61528630123587"/>
    <n v="7387.2772189453135"/>
    <n v="3864370.787828655"/>
  </r>
  <r>
    <x v="100"/>
    <n v="26.25644852597798"/>
    <n v="18"/>
    <n v="2"/>
    <n v="945.23214693520731"/>
    <n v="108592.97511849612"/>
    <n v="9270575.2622954138"/>
    <d v="2031-05-01T00:00:00"/>
    <n v="26.25644852597798"/>
    <n v="18"/>
    <n v="2"/>
    <n v="945.23214693520731"/>
    <n v="7387.2772189453135"/>
    <n v="3872703.2971945354"/>
  </r>
  <r>
    <x v="101"/>
    <n v="26.498007852416979"/>
    <n v="18"/>
    <n v="2"/>
    <n v="953.92828268701123"/>
    <n v="108592.97511849612"/>
    <n v="9380122.1656965967"/>
    <d v="2031-06-01T00:00:00"/>
    <n v="26.498007852416979"/>
    <n v="18"/>
    <n v="2"/>
    <n v="953.92828268701123"/>
    <n v="7387.2772189453135"/>
    <n v="3881044.5026961677"/>
  </r>
  <r>
    <x v="102"/>
    <n v="26.741789524659218"/>
    <n v="18"/>
    <n v="2"/>
    <n v="962.70442288773188"/>
    <n v="108592.97511849612"/>
    <n v="9489677.8452379797"/>
    <d v="2031-07-01T00:00:00"/>
    <n v="26.741789524659218"/>
    <n v="18"/>
    <n v="2"/>
    <n v="962.70442288773188"/>
    <n v="7387.2772189453135"/>
    <n v="3889394.4843380009"/>
  </r>
  <r>
    <x v="103"/>
    <n v="26.987813988286085"/>
    <n v="18"/>
    <n v="2"/>
    <n v="971.56130357829909"/>
    <n v="108592.97511849612"/>
    <n v="9599242.3816600535"/>
    <d v="2031-08-01T00:00:00"/>
    <n v="26.987813988286085"/>
    <n v="18"/>
    <n v="2"/>
    <n v="971.56130357829909"/>
    <n v="7387.2772189453135"/>
    <n v="3897753.3228605245"/>
  </r>
  <r>
    <x v="104"/>
    <n v="27.236101876978321"/>
    <n v="18"/>
    <n v="2"/>
    <n v="980.49966757121956"/>
    <n v="108592.97511849612"/>
    <n v="9708815.8564461209"/>
    <d v="2031-09-01T00:00:00"/>
    <n v="27.236101876978321"/>
    <n v="18"/>
    <n v="2"/>
    <n v="980.49966757121956"/>
    <n v="7387.2772189453135"/>
    <n v="3906121.0997470412"/>
  </r>
  <r>
    <x v="105"/>
    <n v="27.486674014246525"/>
    <n v="18"/>
    <n v="2"/>
    <n v="989.52026451287486"/>
    <n v="108592.97511849612"/>
    <n v="9818398.3518291302"/>
    <d v="2031-10-01T00:00:00"/>
    <n v="27.486674014246525"/>
    <n v="18"/>
    <n v="2"/>
    <n v="989.52026451287486"/>
    <n v="7387.2772189453135"/>
    <n v="3914497.8972304994"/>
  </r>
  <r>
    <x v="106"/>
    <n v="27.739551415177594"/>
    <n v="18"/>
    <n v="2"/>
    <n v="998.62385094639342"/>
    <n v="108592.97511849612"/>
    <n v="9927989.950798573"/>
    <d v="2031-11-01T00:00:00"/>
    <n v="27.739551415177594"/>
    <n v="18"/>
    <n v="2"/>
    <n v="998.62385094639342"/>
    <n v="7387.2772189453135"/>
    <n v="3922883.7983003911"/>
  </r>
  <r>
    <x v="107"/>
    <n v="27.994755288197229"/>
    <n v="18"/>
    <n v="2"/>
    <n v="1007.8111903751003"/>
    <n v="108592.97511849612"/>
    <n v="10037590.737107443"/>
    <d v="2031-12-01T00:00:00"/>
    <n v="27.994755288197229"/>
    <n v="18"/>
    <n v="2"/>
    <n v="1007.8111903751003"/>
    <n v="7387.2772189453135"/>
    <n v="3931278.8867097115"/>
  </r>
  <r>
    <x v="108"/>
    <n v="28.252307036848645"/>
    <n v="18"/>
    <n v="2"/>
    <n v="1017.0830533265512"/>
    <n v="114022.62387442093"/>
    <n v="10152630.444035189"/>
    <d v="2032-01-01T00:00:00"/>
    <n v="28.252307036848645"/>
    <n v="18"/>
    <n v="2"/>
    <n v="1017.0830533265512"/>
    <n v="7756.6410798925799"/>
    <n v="3940052.6108429306"/>
  </r>
  <r>
    <x v="109"/>
    <n v="28.512228261587655"/>
    <n v="18"/>
    <n v="2"/>
    <n v="1026.4402174171555"/>
    <n v="114022.62387442093"/>
    <n v="10267679.508127026"/>
    <d v="2032-02-01T00:00:00"/>
    <n v="28.512228261587655"/>
    <n v="18"/>
    <n v="2"/>
    <n v="1026.4402174171555"/>
    <n v="7756.6410798925799"/>
    <n v="3948835.6921402402"/>
  </r>
  <r>
    <x v="110"/>
    <n v="28.774540761594263"/>
    <n v="18"/>
    <n v="2"/>
    <n v="1035.8834674173934"/>
    <n v="114022.62387442093"/>
    <n v="10382738.015468864"/>
    <d v="2032-03-01T00:00:00"/>
    <n v="28.774540761594263"/>
    <n v="18"/>
    <n v="2"/>
    <n v="1035.8834674173934"/>
    <n v="7756.6410798925799"/>
    <n v="3957628.2166875498"/>
  </r>
  <r>
    <x v="111"/>
    <n v="29.039266536600934"/>
    <n v="18"/>
    <n v="2"/>
    <n v="1045.4135953176337"/>
    <n v="114022.62387442093"/>
    <n v="10497806.052938601"/>
    <d v="2032-04-01T00:00:00"/>
    <n v="29.039266536600934"/>
    <n v="18"/>
    <n v="2"/>
    <n v="1045.4135953176337"/>
    <n v="7756.6410798925799"/>
    <n v="3966430.2713627601"/>
  </r>
  <r>
    <x v="112"/>
    <n v="29.306427788737665"/>
    <n v="18"/>
    <n v="2"/>
    <n v="1055.0314003945559"/>
    <n v="114022.62387442093"/>
    <n v="10612883.708213415"/>
    <d v="2032-05-01T00:00:00"/>
    <n v="29.306427788737665"/>
    <n v="18"/>
    <n v="2"/>
    <n v="1055.0314003945559"/>
    <n v="7756.6410798925799"/>
    <n v="3975241.9438430471"/>
  </r>
  <r>
    <x v="113"/>
    <n v="29.576046924394053"/>
    <n v="18"/>
    <n v="2"/>
    <n v="1064.7376892781858"/>
    <n v="114022.62387442093"/>
    <n v="10727971.069777114"/>
    <d v="2032-06-01T00:00:00"/>
    <n v="29.576046924394053"/>
    <n v="18"/>
    <n v="2"/>
    <n v="1064.7376892781858"/>
    <n v="7756.6410798925799"/>
    <n v="3984063.3226122176"/>
  </r>
  <r>
    <x v="114"/>
    <n v="29.848146556098481"/>
    <n v="18"/>
    <n v="2"/>
    <n v="1074.5332760195454"/>
    <n v="114022.62387442093"/>
    <n v="10843068.226927554"/>
    <d v="2032-07-01T00:00:00"/>
    <n v="29.848146556098481"/>
    <n v="18"/>
    <n v="2"/>
    <n v="1074.5332760195454"/>
    <n v="7756.6410798925799"/>
    <n v="3992894.4969681296"/>
  </r>
  <r>
    <x v="115"/>
    <n v="30.122749504414589"/>
    <n v="18"/>
    <n v="2"/>
    <n v="1084.4189821589252"/>
    <n v="114022.62387442093"/>
    <n v="10958175.269784134"/>
    <d v="2032-08-01T00:00:00"/>
    <n v="30.122749504414589"/>
    <n v="18"/>
    <n v="2"/>
    <n v="1084.4189821589252"/>
    <n v="7756.6410798925799"/>
    <n v="4001735.5570301809"/>
  </r>
  <r>
    <x v="116"/>
    <n v="30.399878799855205"/>
    <n v="18"/>
    <n v="2"/>
    <n v="1094.3956367947874"/>
    <n v="114022.62387442093"/>
    <n v="11073292.289295349"/>
    <d v="2032-09-01T00:00:00"/>
    <n v="30.399878799855205"/>
    <n v="18"/>
    <n v="2"/>
    <n v="1094.3956367947874"/>
    <n v="7756.6410798925799"/>
    <n v="4010586.593746868"/>
  </r>
  <r>
    <x v="117"/>
    <n v="30.679557684813876"/>
    <n v="18"/>
    <n v="2"/>
    <n v="1104.4640766532996"/>
    <n v="114022.62387442093"/>
    <n v="11188419.377246423"/>
    <d v="2032-10-01T00:00:00"/>
    <n v="30.679557684813876"/>
    <n v="18"/>
    <n v="2"/>
    <n v="1104.4640766532996"/>
    <n v="7756.6410798925799"/>
    <n v="4019447.6989034135"/>
  </r>
  <r>
    <x v="118"/>
    <n v="30.961809615514166"/>
    <n v="18"/>
    <n v="2"/>
    <n v="1114.62514615851"/>
    <n v="114022.62387442093"/>
    <n v="11303556.626267001"/>
    <d v="2032-11-01T00:00:00"/>
    <n v="30.961809615514166"/>
    <n v="18"/>
    <n v="2"/>
    <n v="1114.62514615851"/>
    <n v="7756.6410798925799"/>
    <n v="4028318.9651294644"/>
  </r>
  <r>
    <x v="119"/>
    <n v="31.246658263976901"/>
    <n v="18"/>
    <n v="2"/>
    <n v="1124.8796975031685"/>
    <n v="114022.62387442093"/>
    <n v="11418704.129838925"/>
    <d v="2032-12-01T00:00:00"/>
    <n v="31.246658263976901"/>
    <n v="18"/>
    <n v="2"/>
    <n v="1124.8796975031685"/>
    <n v="7756.6410798925799"/>
    <n v="4037200.4859068599"/>
  </r>
  <r>
    <x v="120"/>
    <n v="31.534127520005491"/>
    <n v="18"/>
    <n v="2"/>
    <n v="1135.2285907201976"/>
    <n v="119723.75506814198"/>
    <n v="11539563.113497786"/>
    <d v="2033-01-01T00:00:00"/>
    <n v="31.534127520005491"/>
    <n v="18"/>
    <n v="2"/>
    <n v="1135.2285907201976"/>
    <n v="8144.4731338872089"/>
    <n v="4046480.1876314674"/>
  </r>
  <r>
    <x v="121"/>
    <n v="31.824241493189543"/>
    <n v="18"/>
    <n v="2"/>
    <n v="1145.6726937548235"/>
    <n v="119723.75506814198"/>
    <n v="11660432.541259684"/>
    <d v="2033-02-01T00:00:00"/>
    <n v="31.824241493189543"/>
    <n v="18"/>
    <n v="2"/>
    <n v="1145.6726937548235"/>
    <n v="8144.4731338872089"/>
    <n v="4055770.3334591095"/>
  </r>
  <r>
    <x v="122"/>
    <n v="32.117024514926889"/>
    <n v="18"/>
    <n v="2"/>
    <n v="1156.2128825373679"/>
    <n v="119723.75506814198"/>
    <n v="11781312.509210363"/>
    <d v="2033-03-01T00:00:00"/>
    <n v="32.117024514926889"/>
    <n v="18"/>
    <n v="2"/>
    <n v="1156.2128825373679"/>
    <n v="8144.4731338872089"/>
    <n v="4065071.0194755341"/>
  </r>
  <r>
    <x v="123"/>
    <n v="32.412501140464222"/>
    <n v="18"/>
    <n v="2"/>
    <n v="1166.8500410567119"/>
    <n v="119723.75506814198"/>
    <n v="11902203.114319561"/>
    <d v="2033-04-01T00:00:00"/>
    <n v="32.412501140464222"/>
    <n v="18"/>
    <n v="2"/>
    <n v="1166.8500410567119"/>
    <n v="8144.4731338872089"/>
    <n v="4074382.3426504778"/>
  </r>
  <r>
    <x v="124"/>
    <n v="32.710696150956494"/>
    <n v="18"/>
    <n v="2"/>
    <n v="1177.5850614344338"/>
    <n v="119723.75506814198"/>
    <n v="12023104.454449138"/>
    <d v="2033-05-01T00:00:00"/>
    <n v="32.710696150956494"/>
    <n v="18"/>
    <n v="2"/>
    <n v="1177.5850614344338"/>
    <n v="8144.4731338872089"/>
    <n v="4083704.4008457996"/>
  </r>
  <r>
    <x v="125"/>
    <n v="33.011634555545299"/>
    <n v="18"/>
    <n v="2"/>
    <n v="1188.4188439996308"/>
    <n v="119723.75506814198"/>
    <n v="12144016.628361279"/>
    <d v="2033-06-01T00:00:00"/>
    <n v="33.011634555545299"/>
    <n v="18"/>
    <n v="2"/>
    <n v="1188.4188439996308"/>
    <n v="8144.4731338872089"/>
    <n v="4093037.2928236863"/>
  </r>
  <r>
    <x v="126"/>
    <n v="33.315341593456317"/>
    <n v="18"/>
    <n v="2"/>
    <n v="1199.3522973644274"/>
    <n v="119723.75506814198"/>
    <n v="12264939.735726785"/>
    <d v="2033-07-01T00:00:00"/>
    <n v="33.315341593456317"/>
    <n v="18"/>
    <n v="2"/>
    <n v="1199.3522973644274"/>
    <n v="8144.4731338872089"/>
    <n v="4102381.1182549377"/>
  </r>
  <r>
    <x v="127"/>
    <n v="33.621842736116122"/>
    <n v="18"/>
    <n v="2"/>
    <n v="1210.3863385001805"/>
    <n v="119723.75506814198"/>
    <n v="12385873.877133427"/>
    <d v="2033-08-01T00:00:00"/>
    <n v="33.621842736116122"/>
    <n v="18"/>
    <n v="2"/>
    <n v="1210.3863385001805"/>
    <n v="8144.4731338872089"/>
    <n v="4111735.9777273252"/>
  </r>
  <r>
    <x v="128"/>
    <n v="33.931163689288397"/>
    <n v="18"/>
    <n v="2"/>
    <n v="1221.5218928143822"/>
    <n v="119723.75506814198"/>
    <n v="12506819.154094383"/>
    <d v="2033-09-01T00:00:00"/>
    <n v="33.931163689288397"/>
    <n v="18"/>
    <n v="2"/>
    <n v="1221.5218928143822"/>
    <n v="8144.4731338872089"/>
    <n v="4121101.9727540268"/>
  </r>
  <r>
    <x v="129"/>
    <n v="34.243330395229854"/>
    <n v="18"/>
    <n v="2"/>
    <n v="1232.7598942282748"/>
    <n v="119723.75506814198"/>
    <n v="12627775.669056753"/>
    <d v="2033-10-01T00:00:00"/>
    <n v="34.243330395229854"/>
    <n v="18"/>
    <n v="2"/>
    <n v="1232.7598942282748"/>
    <n v="8144.4731338872089"/>
    <n v="4130479.205782142"/>
  </r>
  <r>
    <x v="130"/>
    <n v="34.558369034865976"/>
    <n v="18"/>
    <n v="2"/>
    <n v="1244.1012852551751"/>
    <n v="119723.75506814198"/>
    <n v="12748743.525410149"/>
    <d v="2033-11-01T00:00:00"/>
    <n v="34.558369034865976"/>
    <n v="18"/>
    <n v="2"/>
    <n v="1244.1012852551751"/>
    <n v="8144.4731338872089"/>
    <n v="4139867.7802012842"/>
  </r>
  <r>
    <x v="131"/>
    <n v="34.876306029986743"/>
    <n v="18"/>
    <n v="2"/>
    <n v="1255.5470170795227"/>
    <n v="119723.75506814198"/>
    <n v="12869722.82749537"/>
    <d v="2033-12-01T00:00:00"/>
    <n v="34.876306029986743"/>
    <n v="18"/>
    <n v="2"/>
    <n v="1255.5470170795227"/>
    <n v="8144.4731338872089"/>
    <n v="4149267.8003522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CA7E2-D18A-4558-B33A-83EE68DB1FE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Year">
  <location ref="A3:C15" firstHeaderRow="0" firstDataRow="1" firstDataCol="1"/>
  <pivotFields count="16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numFmtId="1" showAll="0"/>
    <pivotField showAll="0"/>
    <pivotField dataField="1" numFmtId="164" showAll="0"/>
    <pivotField numFmtId="17" showAll="0"/>
    <pivotField numFmtId="165" showAll="0"/>
    <pivotField showAll="0"/>
    <pivotField showAll="0"/>
    <pivotField numFmtId="1" showAll="0"/>
    <pivotField numFmtId="164" showAll="0"/>
    <pivotField dataField="1"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15"/>
    <field x="14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Manual OP Total Incurred Costs" fld="6" subtotal="max" baseField="9" baseItem="0"/>
    <dataField name="Automated OP Total incurred cost to date" fld="13" subtotal="max" baseField="9" baseItem="0"/>
  </dataFields>
  <formats count="1">
    <format dxfId="10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1"/>
          </reference>
          <reference field="15" count="1" selected="0">
            <x v="3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A32252-586F-432D-92C1-EE7FD4E01E3D}" name="Table3" displayName="Table3" ref="A1:F3" totalsRowShown="0" dataDxfId="16" dataCellStyle="Comma">
  <autoFilter ref="A1:F3" xr:uid="{B1A32252-586F-432D-92C1-EE7FD4E01E3D}"/>
  <tableColumns count="6">
    <tableColumn id="1" xr3:uid="{7C7CFA7D-5C98-4651-B1D9-B33FBDDCDD4C}" name="Material"/>
    <tableColumn id="2" xr3:uid="{5B409F57-B0D6-469C-A75A-3D711E2A4DF6}" name="Material and labor Cost" dataDxfId="15" dataCellStyle="Comma"/>
    <tableColumn id="3" xr3:uid="{35A998A9-AD3F-4157-A8FC-97D8D54D9FF8}" name="Operational hours" dataDxfId="14"/>
    <tableColumn id="4" xr3:uid="{DCDE7BB5-CC47-4253-B8F4-A78C49598E98}" name="OP &amp; M cost per month" dataDxfId="13" dataCellStyle="Comma"/>
    <tableColumn id="5" xr3:uid="{7F5AC7FE-D62E-448C-95CD-CA67A91B0205}" name="Amount of Jet fans" dataDxfId="12" dataCellStyle="Comma"/>
    <tableColumn id="6" xr3:uid="{A66C04FF-D6A0-400D-846F-9D4778EE5ABF}" name="Kw per Jet fa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D092A3-5A1E-4886-A51D-866FEAD0D8B5}" name="Table4" displayName="Table4" ref="A1:B18" totalsRowShown="0">
  <autoFilter ref="A1:B18" xr:uid="{88D092A3-5A1E-4886-A51D-866FEAD0D8B5}"/>
  <tableColumns count="2">
    <tableColumn id="1" xr3:uid="{4FB1553A-C5D1-41AF-9071-17428F02DC04}" name="Month-Year" dataDxfId="11"/>
    <tableColumn id="2" xr3:uid="{A54C1DA1-3E1F-49F5-B376-D8F9C956D5AC}" name="PHP/ KW-hr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AC75C-066B-4AE7-A669-696615E2E36B}" name="Table1" displayName="Table1" ref="A1:G133" totalsRowShown="0">
  <autoFilter ref="A1:G133" xr:uid="{87DAC75C-066B-4AE7-A669-696615E2E36B}"/>
  <tableColumns count="7">
    <tableColumn id="1" xr3:uid="{AFD9F111-8B54-4014-BCD4-042C18F4D430}" name="Date" dataDxfId="9"/>
    <tableColumn id="2" xr3:uid="{60B167FD-A05A-49A6-B384-EE7F879F1E23}" name="PHP/Kw-hr rate" dataDxfId="8">
      <calculatedColumnFormula>B1+(1.0092)</calculatedColumnFormula>
    </tableColumn>
    <tableColumn id="3" xr3:uid="{CF598BC7-FE51-4AFF-AB8E-F71EE722205A}" name="Total KW"/>
    <tableColumn id="4" xr3:uid="{D235FFAA-BD39-4234-81CF-6B727C1524C9}" name="Operational Hours" dataDxfId="7">
      <calculatedColumnFormula>'Raw Data'!$C$3</calculatedColumnFormula>
    </tableColumn>
    <tableColumn id="5" xr3:uid="{D614F5E3-8FF3-41B0-85C5-06B6E47620FA}" name="Manual Utility Bill from Jet fans" dataDxfId="6">
      <calculatedColumnFormula>B2*C2*D2</calculatedColumnFormula>
    </tableColumn>
    <tableColumn id="6" xr3:uid="{51584ADA-E9BC-40CA-AE1C-3D9C806A3664}" name="OP &amp; M cost per month">
      <calculatedColumnFormula>46305*1.05*1.05*1.05*1.05*1.05*1.05</calculatedColumnFormula>
    </tableColumn>
    <tableColumn id="7" xr3:uid="{0FBB0D0F-87BA-40F3-99DD-F4F79BDE3812}" name="Manual Total incurred cost to date" dataDxfId="5">
      <calculatedColumnFormula>SUM(G1,E2,F2)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7FD802-F413-4019-9AFB-F315DF9B79C2}" name="Table2" displayName="Table2" ref="H1:N133" totalsRowShown="0">
  <autoFilter ref="H1:N133" xr:uid="{DD7FD802-F413-4019-9AFB-F315DF9B79C2}"/>
  <tableColumns count="7">
    <tableColumn id="1" xr3:uid="{BA073FF6-D3D4-40F5-BCC9-E99A226F3A73}" name="Date" dataDxfId="4"/>
    <tableColumn id="2" xr3:uid="{1297CE05-21C7-404B-81A2-B1C3E610A415}" name="PHP/Kw-hr rate" dataDxfId="3">
      <calculatedColumnFormula>I1*(1+'KW-HR rating'!B$15)</calculatedColumnFormula>
    </tableColumn>
    <tableColumn id="3" xr3:uid="{355DBF48-929C-44ED-9523-884314442B97}" name="Total KW"/>
    <tableColumn id="4" xr3:uid="{14C29B3C-9C11-45E6-B6B2-5CFB8F7DCB27}" name="Operational Hours"/>
    <tableColumn id="5" xr3:uid="{83C6414B-93FE-4F6F-B3CF-2B08EC14C1E0}" name="Automated Utility Bill from Jet fans" dataDxfId="2">
      <calculatedColumnFormula>I2*J2*K2</calculatedColumnFormula>
    </tableColumn>
    <tableColumn id="6" xr3:uid="{6FA70E0A-CC89-479E-BEBC-C4E893EE5735}" name="OP &amp; M cost per month" dataDxfId="1">
      <calculatedColumnFormula>1500*1.05*1.05*1.05*1.05*1.05*1.05*1.05*1.05*1.05</calculatedColumnFormula>
    </tableColumn>
    <tableColumn id="7" xr3:uid="{DB4E6CF8-23B4-45F7-A3AE-D12A25749CB5}" name="Auto Total incurred cost to date" dataDxfId="0">
      <calculatedColumnFormula>N1+Table2[[#This Row],[OP &amp; M cost per month]]+Table2[[#This Row],[Automated Utility Bill from Jet fans]]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41" sqref="B41"/>
    </sheetView>
  </sheetViews>
  <sheetFormatPr defaultRowHeight="15" x14ac:dyDescent="0.25"/>
  <cols>
    <col min="1" max="1" width="16.7109375" customWidth="1"/>
    <col min="2" max="2" width="23.7109375" customWidth="1"/>
    <col min="3" max="3" width="19.140625" customWidth="1"/>
    <col min="4" max="4" width="23.7109375" customWidth="1"/>
    <col min="5" max="5" width="21.85546875" customWidth="1"/>
    <col min="6" max="6" width="21.42578125" customWidth="1"/>
    <col min="7" max="7" width="24.140625" customWidth="1"/>
    <col min="10" max="10" width="15.5703125" customWidth="1"/>
    <col min="12" max="12" width="17.28515625" customWidth="1"/>
    <col min="13" max="13" width="22.42578125" customWidth="1"/>
    <col min="14" max="14" width="22" customWidth="1"/>
    <col min="15" max="15" width="25.85546875" customWidth="1"/>
  </cols>
  <sheetData>
    <row r="1" spans="1:6" x14ac:dyDescent="0.25">
      <c r="A1" t="s">
        <v>2</v>
      </c>
      <c r="B1" t="s">
        <v>6</v>
      </c>
      <c r="C1" t="s">
        <v>3</v>
      </c>
      <c r="D1" t="s">
        <v>9</v>
      </c>
      <c r="E1" t="s">
        <v>11</v>
      </c>
      <c r="F1" t="s">
        <v>10</v>
      </c>
    </row>
    <row r="2" spans="1:6" x14ac:dyDescent="0.25">
      <c r="A2" t="s">
        <v>0</v>
      </c>
      <c r="B2" s="4">
        <v>3200000</v>
      </c>
      <c r="C2" s="5">
        <v>2</v>
      </c>
      <c r="D2" s="4">
        <v>1500</v>
      </c>
      <c r="E2" s="4">
        <v>18</v>
      </c>
      <c r="F2" s="7">
        <v>1</v>
      </c>
    </row>
    <row r="3" spans="1:6" x14ac:dyDescent="0.25">
      <c r="A3" t="s">
        <v>1</v>
      </c>
      <c r="B3" s="4">
        <v>580000</v>
      </c>
      <c r="C3" s="5">
        <v>2</v>
      </c>
      <c r="D3" s="4">
        <v>40000</v>
      </c>
      <c r="E3" s="4">
        <v>18</v>
      </c>
      <c r="F3" s="4">
        <v>1</v>
      </c>
    </row>
    <row r="20" spans="3:3" x14ac:dyDescent="0.25">
      <c r="C2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H27" sqref="H27"/>
    </sheetView>
  </sheetViews>
  <sheetFormatPr defaultRowHeight="15" x14ac:dyDescent="0.25"/>
  <cols>
    <col min="1" max="1" width="14" customWidth="1"/>
    <col min="2" max="2" width="17.7109375" customWidth="1"/>
  </cols>
  <sheetData>
    <row r="1" spans="1:2" x14ac:dyDescent="0.25">
      <c r="A1" t="s">
        <v>4</v>
      </c>
      <c r="B1" t="s">
        <v>14</v>
      </c>
    </row>
    <row r="2" spans="1:2" x14ac:dyDescent="0.25">
      <c r="A2" s="1">
        <v>44470</v>
      </c>
      <c r="B2">
        <v>9.1582000000000008</v>
      </c>
    </row>
    <row r="3" spans="1:2" x14ac:dyDescent="0.25">
      <c r="A3" s="1">
        <v>44501</v>
      </c>
      <c r="B3">
        <v>9.1165000000000003</v>
      </c>
    </row>
    <row r="4" spans="1:2" x14ac:dyDescent="0.25">
      <c r="A4" s="1">
        <v>44531</v>
      </c>
      <c r="B4">
        <v>9.2562999999999995</v>
      </c>
    </row>
    <row r="5" spans="1:2" x14ac:dyDescent="0.25">
      <c r="A5" s="1">
        <v>44562</v>
      </c>
      <c r="B5" s="3">
        <v>9.2847000000000008</v>
      </c>
    </row>
    <row r="6" spans="1:2" x14ac:dyDescent="0.25">
      <c r="A6" s="1">
        <v>44593</v>
      </c>
      <c r="B6">
        <v>9.3355999999999995</v>
      </c>
    </row>
    <row r="7" spans="1:2" x14ac:dyDescent="0.25">
      <c r="A7" s="1">
        <v>44621</v>
      </c>
      <c r="B7">
        <v>9.5114000000000001</v>
      </c>
    </row>
    <row r="8" spans="1:2" x14ac:dyDescent="0.25">
      <c r="A8" s="1">
        <v>44652</v>
      </c>
      <c r="B8">
        <v>9.5408000000000008</v>
      </c>
    </row>
    <row r="9" spans="1:2" x14ac:dyDescent="0.25">
      <c r="A9" s="1">
        <v>44682</v>
      </c>
      <c r="B9">
        <v>9.5616000000000003</v>
      </c>
    </row>
    <row r="10" spans="1:2" x14ac:dyDescent="0.25">
      <c r="A10" s="1">
        <v>44713</v>
      </c>
      <c r="B10">
        <v>9.4695</v>
      </c>
    </row>
    <row r="11" spans="1:2" x14ac:dyDescent="0.25">
      <c r="A11" s="1">
        <v>44743</v>
      </c>
      <c r="B11">
        <v>9.5632000000000001</v>
      </c>
    </row>
    <row r="12" spans="1:2" x14ac:dyDescent="0.25">
      <c r="A12" s="1">
        <v>44774</v>
      </c>
      <c r="B12">
        <v>10.231400000000001</v>
      </c>
    </row>
    <row r="13" spans="1:2" x14ac:dyDescent="0.25">
      <c r="A13" s="1">
        <v>44805</v>
      </c>
      <c r="B13">
        <v>10.1823</v>
      </c>
    </row>
    <row r="14" spans="1:2" x14ac:dyDescent="0.25">
      <c r="A14" s="1">
        <v>44835</v>
      </c>
      <c r="B14">
        <v>10.222799999999999</v>
      </c>
    </row>
    <row r="15" spans="1:2" x14ac:dyDescent="0.25">
      <c r="A15" s="1" t="s">
        <v>5</v>
      </c>
      <c r="B15" s="2">
        <f>(B14/B2)^(1/12)-1</f>
        <v>9.2063591247697474E-3</v>
      </c>
    </row>
    <row r="16" spans="1:2" x14ac:dyDescent="0.25">
      <c r="A16" s="1">
        <v>44866</v>
      </c>
      <c r="B16" s="6">
        <f>B14*(1+B15)</f>
        <v>10.316914768060695</v>
      </c>
    </row>
    <row r="17" spans="1:2" x14ac:dyDescent="0.25">
      <c r="A17" s="1">
        <v>44896</v>
      </c>
      <c r="B17" s="6">
        <f>B16*(1+B15)</f>
        <v>10.411895990475102</v>
      </c>
    </row>
    <row r="18" spans="1:2" x14ac:dyDescent="0.25">
      <c r="A18" s="1">
        <v>44562</v>
      </c>
      <c r="B18" s="6">
        <f>B17*(1+B15)</f>
        <v>10.507751644133167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D87B-40FB-45A8-8536-7E1AC31FC38F}">
  <dimension ref="A3:C15"/>
  <sheetViews>
    <sheetView topLeftCell="D7" workbookViewId="0">
      <selection activeCell="K12" sqref="K12"/>
    </sheetView>
  </sheetViews>
  <sheetFormatPr defaultRowHeight="15" x14ac:dyDescent="0.25"/>
  <cols>
    <col min="1" max="1" width="11.28515625" bestFit="1" customWidth="1"/>
    <col min="2" max="2" width="29.140625" bestFit="1" customWidth="1"/>
    <col min="3" max="3" width="38.42578125" bestFit="1" customWidth="1"/>
  </cols>
  <sheetData>
    <row r="3" spans="1:3" x14ac:dyDescent="0.25">
      <c r="A3" s="8" t="s">
        <v>28</v>
      </c>
      <c r="B3" t="s">
        <v>33</v>
      </c>
      <c r="C3" t="s">
        <v>32</v>
      </c>
    </row>
    <row r="4" spans="1:3" x14ac:dyDescent="0.25">
      <c r="A4" s="9" t="s">
        <v>16</v>
      </c>
      <c r="B4" s="11">
        <v>1424776.2535709483</v>
      </c>
      <c r="C4" s="11">
        <v>3265026.2535709473</v>
      </c>
    </row>
    <row r="5" spans="1:3" x14ac:dyDescent="0.25">
      <c r="A5" s="9" t="s">
        <v>17</v>
      </c>
      <c r="B5" s="11">
        <v>2312107.3222506745</v>
      </c>
      <c r="C5" s="11">
        <v>3333357.322250674</v>
      </c>
    </row>
    <row r="6" spans="1:3" x14ac:dyDescent="0.25">
      <c r="A6" s="9" t="s">
        <v>18</v>
      </c>
      <c r="B6" s="11">
        <v>3244157.654000402</v>
      </c>
      <c r="C6" s="11">
        <v>3405457.6540004015</v>
      </c>
    </row>
    <row r="7" spans="1:3" x14ac:dyDescent="0.25">
      <c r="A7" s="9" t="s">
        <v>19</v>
      </c>
      <c r="B7" s="11">
        <v>4223204.183130661</v>
      </c>
      <c r="C7" s="11">
        <v>3481556.683130661</v>
      </c>
    </row>
    <row r="8" spans="1:3" x14ac:dyDescent="0.25">
      <c r="A8" s="9" t="s">
        <v>20</v>
      </c>
      <c r="B8" s="11">
        <v>5251642.4499242362</v>
      </c>
      <c r="C8" s="11">
        <v>3561900.0749242362</v>
      </c>
    </row>
    <row r="9" spans="1:3" x14ac:dyDescent="0.25">
      <c r="A9" s="9" t="s">
        <v>21</v>
      </c>
      <c r="B9" s="11">
        <v>6331993.0837755138</v>
      </c>
      <c r="C9" s="11">
        <v>3646751.0900255167</v>
      </c>
    </row>
    <row r="10" spans="1:3" x14ac:dyDescent="0.25">
      <c r="A10" s="9" t="s">
        <v>22</v>
      </c>
      <c r="B10" s="11">
        <v>7471599.0094476184</v>
      </c>
      <c r="C10" s="11">
        <v>3736392.0812679278</v>
      </c>
    </row>
    <row r="11" spans="1:3" x14ac:dyDescent="0.25">
      <c r="A11" s="9" t="s">
        <v>23</v>
      </c>
      <c r="B11" s="11">
        <v>8722969.6126241889</v>
      </c>
      <c r="C11" s="11">
        <v>3831126.1370210615</v>
      </c>
    </row>
    <row r="12" spans="1:3" x14ac:dyDescent="0.25">
      <c r="A12" s="9" t="s">
        <v>24</v>
      </c>
      <c r="B12" s="11">
        <v>10037590.737107443</v>
      </c>
      <c r="C12" s="11">
        <v>3931278.8867097115</v>
      </c>
    </row>
    <row r="13" spans="1:3" x14ac:dyDescent="0.25">
      <c r="A13" s="9" t="s">
        <v>25</v>
      </c>
      <c r="B13" s="11">
        <v>11418704.129838925</v>
      </c>
      <c r="C13" s="11">
        <v>4037200.4859068599</v>
      </c>
    </row>
    <row r="14" spans="1:3" x14ac:dyDescent="0.25">
      <c r="A14" s="9" t="s">
        <v>29</v>
      </c>
      <c r="B14" s="11">
        <v>12869722.82749537</v>
      </c>
      <c r="C14" s="11">
        <v>4149267.8003522507</v>
      </c>
    </row>
    <row r="15" spans="1:3" x14ac:dyDescent="0.25">
      <c r="A15" s="9" t="s">
        <v>15</v>
      </c>
      <c r="B15" s="11">
        <v>12869722.82749537</v>
      </c>
      <c r="C15" s="11">
        <v>4149267.8003522507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3"/>
  <sheetViews>
    <sheetView tabSelected="1" topLeftCell="A40" workbookViewId="0">
      <selection activeCell="G14" sqref="G14"/>
    </sheetView>
  </sheetViews>
  <sheetFormatPr defaultRowHeight="15" x14ac:dyDescent="0.25"/>
  <cols>
    <col min="2" max="2" width="16.85546875" customWidth="1"/>
    <col min="3" max="3" width="11.140625" customWidth="1"/>
    <col min="4" max="4" width="19.28515625" customWidth="1"/>
    <col min="5" max="5" width="23.85546875" customWidth="1"/>
    <col min="6" max="6" width="23.7109375" customWidth="1"/>
    <col min="7" max="7" width="33.28515625" customWidth="1"/>
    <col min="8" max="8" width="11.7109375" customWidth="1"/>
    <col min="9" max="9" width="16.85546875" customWidth="1"/>
    <col min="10" max="10" width="16.7109375" customWidth="1"/>
    <col min="11" max="11" width="19.28515625" customWidth="1"/>
    <col min="12" max="12" width="23.85546875" customWidth="1"/>
    <col min="13" max="13" width="23.7109375" customWidth="1"/>
    <col min="14" max="14" width="30.85546875" customWidth="1"/>
  </cols>
  <sheetData>
    <row r="1" spans="1:14" x14ac:dyDescent="0.25">
      <c r="A1" t="s">
        <v>7</v>
      </c>
      <c r="B1" t="s">
        <v>13</v>
      </c>
      <c r="C1" t="s">
        <v>8</v>
      </c>
      <c r="D1" t="s">
        <v>12</v>
      </c>
      <c r="E1" t="s">
        <v>30</v>
      </c>
      <c r="F1" t="s">
        <v>9</v>
      </c>
      <c r="G1" t="s">
        <v>27</v>
      </c>
      <c r="H1" t="s">
        <v>7</v>
      </c>
      <c r="I1" t="s">
        <v>13</v>
      </c>
      <c r="J1" t="s">
        <v>8</v>
      </c>
      <c r="K1" t="s">
        <v>12</v>
      </c>
      <c r="L1" t="s">
        <v>31</v>
      </c>
      <c r="M1" t="s">
        <v>9</v>
      </c>
      <c r="N1" t="s">
        <v>26</v>
      </c>
    </row>
    <row r="2" spans="1:14" x14ac:dyDescent="0.25">
      <c r="A2" s="1">
        <v>44927</v>
      </c>
      <c r="B2" s="6">
        <v>10.5078</v>
      </c>
      <c r="C2">
        <v>18</v>
      </c>
      <c r="D2">
        <f>'Raw Data'!$C$3</f>
        <v>2</v>
      </c>
      <c r="E2" s="10">
        <f>B2*C2*D2</f>
        <v>378.2808</v>
      </c>
      <c r="F2">
        <v>70000</v>
      </c>
      <c r="G2" s="5">
        <f>SUM(Table1[[#This Row],[OP &amp; M cost per month]],Table1[[#This Row],[Manual Utility Bill from Jet fans]],580000)</f>
        <v>650378.28079999995</v>
      </c>
      <c r="H2" s="1">
        <v>44927</v>
      </c>
      <c r="I2" s="6">
        <v>10.5078</v>
      </c>
      <c r="J2">
        <v>18</v>
      </c>
      <c r="K2">
        <v>2</v>
      </c>
      <c r="L2" s="10">
        <f t="shared" ref="L2:L30" si="0">I2*J2*K2</f>
        <v>378.2808</v>
      </c>
      <c r="M2" s="5">
        <v>5000</v>
      </c>
      <c r="N2" s="5">
        <f>SUM(3200000,Table2[[#This Row],[OP &amp; M cost per month]],Table2[[#This Row],[Automated Utility Bill from Jet fans]])</f>
        <v>3205378.2807999998</v>
      </c>
    </row>
    <row r="3" spans="1:14" x14ac:dyDescent="0.25">
      <c r="A3" s="1">
        <v>44958</v>
      </c>
      <c r="B3" s="6">
        <f>B2*(1.0092)</f>
        <v>10.604471760000001</v>
      </c>
      <c r="C3">
        <v>18</v>
      </c>
      <c r="D3">
        <f>'Raw Data'!$C$3</f>
        <v>2</v>
      </c>
      <c r="E3" s="10">
        <f t="shared" ref="E3:E30" si="1">B3*C3*D3</f>
        <v>381.76098336000001</v>
      </c>
      <c r="F3">
        <v>70000</v>
      </c>
      <c r="G3" s="5">
        <f t="shared" ref="G3:G31" si="2">SUM(G2,E3,F3)</f>
        <v>720760.04178335995</v>
      </c>
      <c r="H3" s="1">
        <v>44958</v>
      </c>
      <c r="I3" s="6">
        <f>I2*(1.0092)</f>
        <v>10.604471760000001</v>
      </c>
      <c r="J3">
        <v>18</v>
      </c>
      <c r="K3">
        <v>2</v>
      </c>
      <c r="L3" s="10">
        <f t="shared" si="0"/>
        <v>381.76098336000001</v>
      </c>
      <c r="M3" s="5">
        <v>5000</v>
      </c>
      <c r="N3" s="5">
        <f>SUM(N2,Table2[[#This Row],[OP &amp; M cost per month]],Table2[[#This Row],[Automated Utility Bill from Jet fans]])</f>
        <v>3210760.0417833598</v>
      </c>
    </row>
    <row r="4" spans="1:14" x14ac:dyDescent="0.25">
      <c r="A4" s="1">
        <v>44986</v>
      </c>
      <c r="B4" s="6">
        <f t="shared" ref="B4:B67" si="3">B3*(1.0092)</f>
        <v>10.702032900192002</v>
      </c>
      <c r="C4">
        <v>18</v>
      </c>
      <c r="D4">
        <f>'Raw Data'!$C$3</f>
        <v>2</v>
      </c>
      <c r="E4" s="10">
        <f t="shared" si="1"/>
        <v>385.27318440691204</v>
      </c>
      <c r="F4">
        <v>70000</v>
      </c>
      <c r="G4" s="5">
        <f t="shared" si="2"/>
        <v>791145.31496776687</v>
      </c>
      <c r="H4" s="1">
        <v>44986</v>
      </c>
      <c r="I4" s="6">
        <f t="shared" ref="I4:I67" si="4">I3*(1.0092)</f>
        <v>10.702032900192002</v>
      </c>
      <c r="J4">
        <v>18</v>
      </c>
      <c r="K4">
        <v>2</v>
      </c>
      <c r="L4" s="10">
        <f t="shared" si="0"/>
        <v>385.27318440691204</v>
      </c>
      <c r="M4" s="5">
        <v>5000</v>
      </c>
      <c r="N4" s="5">
        <f>SUM(N3,Table2[[#This Row],[OP &amp; M cost per month]],Table2[[#This Row],[Automated Utility Bill from Jet fans]])</f>
        <v>3216145.3149677669</v>
      </c>
    </row>
    <row r="5" spans="1:14" x14ac:dyDescent="0.25">
      <c r="A5" s="1">
        <v>45017</v>
      </c>
      <c r="B5" s="6">
        <f t="shared" si="3"/>
        <v>10.80049160287377</v>
      </c>
      <c r="C5">
        <v>18</v>
      </c>
      <c r="D5">
        <f>'Raw Data'!$C$3</f>
        <v>2</v>
      </c>
      <c r="E5" s="10">
        <f t="shared" si="1"/>
        <v>388.81769770345568</v>
      </c>
      <c r="F5">
        <v>70000</v>
      </c>
      <c r="G5" s="5">
        <f t="shared" si="2"/>
        <v>861534.13266547036</v>
      </c>
      <c r="H5" s="1">
        <v>45017</v>
      </c>
      <c r="I5" s="6">
        <f t="shared" si="4"/>
        <v>10.80049160287377</v>
      </c>
      <c r="J5">
        <v>18</v>
      </c>
      <c r="K5">
        <v>2</v>
      </c>
      <c r="L5" s="10">
        <f t="shared" si="0"/>
        <v>388.81769770345568</v>
      </c>
      <c r="M5" s="5">
        <v>5000</v>
      </c>
      <c r="N5" s="5">
        <f>SUM(N4,Table2[[#This Row],[OP &amp; M cost per month]],Table2[[#This Row],[Automated Utility Bill from Jet fans]])</f>
        <v>3221534.1326654702</v>
      </c>
    </row>
    <row r="6" spans="1:14" x14ac:dyDescent="0.25">
      <c r="A6" s="1">
        <v>45047</v>
      </c>
      <c r="B6" s="6">
        <f t="shared" si="3"/>
        <v>10.899856125620209</v>
      </c>
      <c r="C6">
        <v>18</v>
      </c>
      <c r="D6">
        <f>'Raw Data'!$C$3</f>
        <v>2</v>
      </c>
      <c r="E6" s="10">
        <f t="shared" si="1"/>
        <v>392.39482052232751</v>
      </c>
      <c r="F6">
        <v>70000</v>
      </c>
      <c r="G6" s="5">
        <f t="shared" si="2"/>
        <v>931926.52748599264</v>
      </c>
      <c r="H6" s="1">
        <v>45047</v>
      </c>
      <c r="I6" s="6">
        <f t="shared" si="4"/>
        <v>10.899856125620209</v>
      </c>
      <c r="J6">
        <v>18</v>
      </c>
      <c r="K6">
        <v>2</v>
      </c>
      <c r="L6" s="10">
        <f t="shared" si="0"/>
        <v>392.39482052232751</v>
      </c>
      <c r="M6" s="5">
        <v>5000</v>
      </c>
      <c r="N6" s="5">
        <f>SUM(N5,Table2[[#This Row],[OP &amp; M cost per month]],Table2[[#This Row],[Automated Utility Bill from Jet fans]])</f>
        <v>3226926.5274859928</v>
      </c>
    </row>
    <row r="7" spans="1:14" x14ac:dyDescent="0.25">
      <c r="A7" s="1">
        <v>45078</v>
      </c>
      <c r="B7" s="6">
        <f t="shared" si="3"/>
        <v>11.000134801975916</v>
      </c>
      <c r="C7">
        <v>18</v>
      </c>
      <c r="D7">
        <f>'Raw Data'!$C$3</f>
        <v>2</v>
      </c>
      <c r="E7" s="10">
        <f t="shared" si="1"/>
        <v>396.00485287113298</v>
      </c>
      <c r="F7">
        <v>70000</v>
      </c>
      <c r="G7" s="5">
        <f t="shared" si="2"/>
        <v>1002322.5323388638</v>
      </c>
      <c r="H7" s="1">
        <v>45078</v>
      </c>
      <c r="I7" s="6">
        <f t="shared" si="4"/>
        <v>11.000134801975916</v>
      </c>
      <c r="J7">
        <v>18</v>
      </c>
      <c r="K7">
        <v>2</v>
      </c>
      <c r="L7" s="10">
        <f t="shared" si="0"/>
        <v>396.00485287113298</v>
      </c>
      <c r="M7" s="5">
        <v>5000</v>
      </c>
      <c r="N7" s="5">
        <f>SUM(N6,Table2[[#This Row],[OP &amp; M cost per month]],Table2[[#This Row],[Automated Utility Bill from Jet fans]])</f>
        <v>3232322.5323388637</v>
      </c>
    </row>
    <row r="8" spans="1:14" x14ac:dyDescent="0.25">
      <c r="A8" s="1">
        <v>45108</v>
      </c>
      <c r="B8" s="6">
        <f t="shared" si="3"/>
        <v>11.101336042154095</v>
      </c>
      <c r="C8">
        <v>18</v>
      </c>
      <c r="D8">
        <f>'Raw Data'!$C$3</f>
        <v>2</v>
      </c>
      <c r="E8" s="10">
        <f t="shared" si="1"/>
        <v>399.6480975175474</v>
      </c>
      <c r="F8">
        <v>70000</v>
      </c>
      <c r="G8" s="5">
        <f t="shared" si="2"/>
        <v>1072722.1804363814</v>
      </c>
      <c r="H8" s="1">
        <v>45108</v>
      </c>
      <c r="I8" s="6">
        <f t="shared" si="4"/>
        <v>11.101336042154095</v>
      </c>
      <c r="J8">
        <v>18</v>
      </c>
      <c r="K8">
        <v>2</v>
      </c>
      <c r="L8" s="10">
        <f t="shared" si="0"/>
        <v>399.6480975175474</v>
      </c>
      <c r="M8" s="5">
        <v>5000</v>
      </c>
      <c r="N8" s="5">
        <f>SUM(N7,Table2[[#This Row],[OP &amp; M cost per month]],Table2[[#This Row],[Automated Utility Bill from Jet fans]])</f>
        <v>3237722.1804363811</v>
      </c>
    </row>
    <row r="9" spans="1:14" x14ac:dyDescent="0.25">
      <c r="A9" s="1">
        <v>45139</v>
      </c>
      <c r="B9" s="6">
        <f t="shared" si="3"/>
        <v>11.203468333741913</v>
      </c>
      <c r="C9">
        <v>18</v>
      </c>
      <c r="D9">
        <f>'Raw Data'!$C$3</f>
        <v>2</v>
      </c>
      <c r="E9" s="10">
        <f t="shared" si="1"/>
        <v>403.32486001470886</v>
      </c>
      <c r="F9">
        <v>70000</v>
      </c>
      <c r="G9" s="5">
        <f t="shared" si="2"/>
        <v>1143125.5052963961</v>
      </c>
      <c r="H9" s="1">
        <v>45139</v>
      </c>
      <c r="I9" s="6">
        <f t="shared" si="4"/>
        <v>11.203468333741913</v>
      </c>
      <c r="J9">
        <v>18</v>
      </c>
      <c r="K9">
        <v>2</v>
      </c>
      <c r="L9" s="10">
        <f t="shared" si="0"/>
        <v>403.32486001470886</v>
      </c>
      <c r="M9" s="5">
        <v>5000</v>
      </c>
      <c r="N9" s="5">
        <f>SUM(N8,Table2[[#This Row],[OP &amp; M cost per month]],Table2[[#This Row],[Automated Utility Bill from Jet fans]])</f>
        <v>3243125.5052963956</v>
      </c>
    </row>
    <row r="10" spans="1:14" x14ac:dyDescent="0.25">
      <c r="A10" s="1">
        <v>45170</v>
      </c>
      <c r="B10" s="6">
        <f t="shared" si="3"/>
        <v>11.306540242412339</v>
      </c>
      <c r="C10">
        <v>18</v>
      </c>
      <c r="D10">
        <f>'Raw Data'!$C$3</f>
        <v>2</v>
      </c>
      <c r="E10" s="10">
        <f t="shared" si="1"/>
        <v>407.03544872684421</v>
      </c>
      <c r="F10">
        <v>70000</v>
      </c>
      <c r="G10" s="5">
        <f t="shared" si="2"/>
        <v>1213532.5407451228</v>
      </c>
      <c r="H10" s="1">
        <v>45170</v>
      </c>
      <c r="I10" s="6">
        <f t="shared" si="4"/>
        <v>11.306540242412339</v>
      </c>
      <c r="J10">
        <v>18</v>
      </c>
      <c r="K10">
        <v>2</v>
      </c>
      <c r="L10" s="10">
        <f t="shared" si="0"/>
        <v>407.03544872684421</v>
      </c>
      <c r="M10" s="5">
        <v>5000</v>
      </c>
      <c r="N10" s="5">
        <f>SUM(N9,Table2[[#This Row],[OP &amp; M cost per month]],Table2[[#This Row],[Automated Utility Bill from Jet fans]])</f>
        <v>3248532.5407451224</v>
      </c>
    </row>
    <row r="11" spans="1:14" x14ac:dyDescent="0.25">
      <c r="A11" s="1">
        <v>45200</v>
      </c>
      <c r="B11" s="6">
        <f t="shared" si="3"/>
        <v>11.410560412642534</v>
      </c>
      <c r="C11">
        <v>18</v>
      </c>
      <c r="D11">
        <f>'Raw Data'!$C$3</f>
        <v>2</v>
      </c>
      <c r="E11" s="10">
        <f t="shared" si="1"/>
        <v>410.78017485513124</v>
      </c>
      <c r="F11">
        <v>70000</v>
      </c>
      <c r="G11" s="5">
        <f t="shared" si="2"/>
        <v>1283943.320919978</v>
      </c>
      <c r="H11" s="1">
        <v>45200</v>
      </c>
      <c r="I11" s="6">
        <f t="shared" si="4"/>
        <v>11.410560412642534</v>
      </c>
      <c r="J11">
        <v>18</v>
      </c>
      <c r="K11">
        <v>2</v>
      </c>
      <c r="L11" s="10">
        <f t="shared" si="0"/>
        <v>410.78017485513124</v>
      </c>
      <c r="M11" s="5">
        <v>5000</v>
      </c>
      <c r="N11" s="5">
        <f>SUM(N10,Table2[[#This Row],[OP &amp; M cost per month]],Table2[[#This Row],[Automated Utility Bill from Jet fans]])</f>
        <v>3253943.3209199775</v>
      </c>
    </row>
    <row r="12" spans="1:14" x14ac:dyDescent="0.25">
      <c r="A12" s="1">
        <v>45231</v>
      </c>
      <c r="B12" s="6">
        <f t="shared" si="3"/>
        <v>11.515537568438846</v>
      </c>
      <c r="C12">
        <v>18</v>
      </c>
      <c r="D12">
        <f>'Raw Data'!$C$3</f>
        <v>2</v>
      </c>
      <c r="E12" s="10">
        <f t="shared" si="1"/>
        <v>414.55935246379846</v>
      </c>
      <c r="F12">
        <v>70000</v>
      </c>
      <c r="G12" s="5">
        <f t="shared" si="2"/>
        <v>1354357.8802724418</v>
      </c>
      <c r="H12" s="1">
        <v>45231</v>
      </c>
      <c r="I12" s="6">
        <f t="shared" si="4"/>
        <v>11.515537568438846</v>
      </c>
      <c r="J12">
        <v>18</v>
      </c>
      <c r="K12">
        <v>2</v>
      </c>
      <c r="L12" s="10">
        <f t="shared" si="0"/>
        <v>414.55935246379846</v>
      </c>
      <c r="M12" s="5">
        <v>5000</v>
      </c>
      <c r="N12" s="5">
        <f>SUM(N11,Table2[[#This Row],[OP &amp; M cost per month]],Table2[[#This Row],[Automated Utility Bill from Jet fans]])</f>
        <v>3259357.8802724411</v>
      </c>
    </row>
    <row r="13" spans="1:14" x14ac:dyDescent="0.25">
      <c r="A13" s="1">
        <v>45261</v>
      </c>
      <c r="B13" s="6">
        <f t="shared" si="3"/>
        <v>11.621480514068486</v>
      </c>
      <c r="C13">
        <v>18</v>
      </c>
      <c r="D13">
        <f>'Raw Data'!$C$3</f>
        <v>2</v>
      </c>
      <c r="E13" s="10">
        <f t="shared" si="1"/>
        <v>418.37329850646546</v>
      </c>
      <c r="F13">
        <v>70000</v>
      </c>
      <c r="G13" s="5">
        <f t="shared" si="2"/>
        <v>1424776.2535709483</v>
      </c>
      <c r="H13" s="1">
        <v>45261</v>
      </c>
      <c r="I13" s="6">
        <f t="shared" si="4"/>
        <v>11.621480514068486</v>
      </c>
      <c r="J13">
        <v>18</v>
      </c>
      <c r="K13">
        <v>2</v>
      </c>
      <c r="L13" s="10">
        <f t="shared" si="0"/>
        <v>418.37329850646546</v>
      </c>
      <c r="M13" s="5">
        <f>5000*1.05</f>
        <v>5250</v>
      </c>
      <c r="N13" s="5">
        <f>SUM(N12,Table2[[#This Row],[OP &amp; M cost per month]],Table2[[#This Row],[Automated Utility Bill from Jet fans]])</f>
        <v>3265026.2535709473</v>
      </c>
    </row>
    <row r="14" spans="1:14" x14ac:dyDescent="0.25">
      <c r="A14" s="1">
        <v>45292</v>
      </c>
      <c r="B14" s="6">
        <f t="shared" si="3"/>
        <v>11.728398134797917</v>
      </c>
      <c r="C14">
        <v>18</v>
      </c>
      <c r="D14">
        <f>'Raw Data'!$C$3</f>
        <v>2</v>
      </c>
      <c r="E14" s="10">
        <f t="shared" si="1"/>
        <v>422.222332852725</v>
      </c>
      <c r="F14">
        <f>70000*1.05</f>
        <v>73500</v>
      </c>
      <c r="G14" s="5">
        <f t="shared" si="2"/>
        <v>1498698.4759038009</v>
      </c>
      <c r="H14" s="1">
        <v>45292</v>
      </c>
      <c r="I14" s="6">
        <f t="shared" si="4"/>
        <v>11.728398134797917</v>
      </c>
      <c r="J14">
        <v>18</v>
      </c>
      <c r="K14">
        <v>2</v>
      </c>
      <c r="L14" s="10">
        <f t="shared" si="0"/>
        <v>422.222332852725</v>
      </c>
      <c r="M14" s="5">
        <f t="shared" ref="M14:M25" si="5">5000*1.05</f>
        <v>5250</v>
      </c>
      <c r="N14" s="5">
        <f>SUM(N13,Table2[[#This Row],[OP &amp; M cost per month]],Table2[[#This Row],[Automated Utility Bill from Jet fans]])</f>
        <v>3270698.4759038002</v>
      </c>
    </row>
    <row r="15" spans="1:14" x14ac:dyDescent="0.25">
      <c r="A15" s="1">
        <v>45323</v>
      </c>
      <c r="B15" s="6">
        <f t="shared" si="3"/>
        <v>11.83629939763806</v>
      </c>
      <c r="C15">
        <v>18</v>
      </c>
      <c r="D15">
        <f>'Raw Data'!$C$3</f>
        <v>2</v>
      </c>
      <c r="E15" s="10">
        <f t="shared" si="1"/>
        <v>426.10677831497014</v>
      </c>
      <c r="F15">
        <f t="shared" ref="F15:F25" si="6">70000*1.05</f>
        <v>73500</v>
      </c>
      <c r="G15" s="5">
        <f t="shared" si="2"/>
        <v>1572624.582682116</v>
      </c>
      <c r="H15" s="1">
        <v>45323</v>
      </c>
      <c r="I15" s="6">
        <f t="shared" si="4"/>
        <v>11.83629939763806</v>
      </c>
      <c r="J15">
        <v>18</v>
      </c>
      <c r="K15">
        <v>2</v>
      </c>
      <c r="L15" s="10">
        <f t="shared" si="0"/>
        <v>426.10677831497014</v>
      </c>
      <c r="M15" s="5">
        <f t="shared" si="5"/>
        <v>5250</v>
      </c>
      <c r="N15" s="5">
        <f>SUM(N14,Table2[[#This Row],[OP &amp; M cost per month]],Table2[[#This Row],[Automated Utility Bill from Jet fans]])</f>
        <v>3276374.582682115</v>
      </c>
    </row>
    <row r="16" spans="1:14" x14ac:dyDescent="0.25">
      <c r="A16" s="1">
        <v>45352</v>
      </c>
      <c r="B16" s="6">
        <f t="shared" si="3"/>
        <v>11.94519335209633</v>
      </c>
      <c r="C16">
        <v>18</v>
      </c>
      <c r="D16">
        <f>'Raw Data'!$C$3</f>
        <v>2</v>
      </c>
      <c r="E16" s="10">
        <f t="shared" si="1"/>
        <v>430.02696067546788</v>
      </c>
      <c r="F16">
        <f t="shared" si="6"/>
        <v>73500</v>
      </c>
      <c r="G16" s="5">
        <f t="shared" si="2"/>
        <v>1646554.6096427913</v>
      </c>
      <c r="H16" s="1">
        <v>45352</v>
      </c>
      <c r="I16" s="6">
        <f t="shared" si="4"/>
        <v>11.94519335209633</v>
      </c>
      <c r="J16">
        <v>18</v>
      </c>
      <c r="K16">
        <v>2</v>
      </c>
      <c r="L16" s="10">
        <f t="shared" si="0"/>
        <v>430.02696067546788</v>
      </c>
      <c r="M16" s="5">
        <f t="shared" si="5"/>
        <v>5250</v>
      </c>
      <c r="N16" s="5">
        <f>SUM(N15,Table2[[#This Row],[OP &amp; M cost per month]],Table2[[#This Row],[Automated Utility Bill from Jet fans]])</f>
        <v>3282054.6096427906</v>
      </c>
    </row>
    <row r="17" spans="1:14" x14ac:dyDescent="0.25">
      <c r="A17" s="1">
        <v>45383</v>
      </c>
      <c r="B17" s="6">
        <f t="shared" si="3"/>
        <v>12.055089130935619</v>
      </c>
      <c r="C17">
        <v>18</v>
      </c>
      <c r="D17">
        <f>'Raw Data'!$C$3</f>
        <v>2</v>
      </c>
      <c r="E17" s="10">
        <f t="shared" si="1"/>
        <v>433.98320871368225</v>
      </c>
      <c r="F17">
        <f t="shared" si="6"/>
        <v>73500</v>
      </c>
      <c r="G17" s="5">
        <f t="shared" si="2"/>
        <v>1720488.5928515049</v>
      </c>
      <c r="H17" s="1">
        <v>45383</v>
      </c>
      <c r="I17" s="6">
        <f t="shared" si="4"/>
        <v>12.055089130935619</v>
      </c>
      <c r="J17">
        <v>18</v>
      </c>
      <c r="K17">
        <v>2</v>
      </c>
      <c r="L17" s="10">
        <f t="shared" si="0"/>
        <v>433.98320871368225</v>
      </c>
      <c r="M17" s="5">
        <f t="shared" si="5"/>
        <v>5250</v>
      </c>
      <c r="N17" s="5">
        <f>SUM(N16,Table2[[#This Row],[OP &amp; M cost per month]],Table2[[#This Row],[Automated Utility Bill from Jet fans]])</f>
        <v>3287738.5928515042</v>
      </c>
    </row>
    <row r="18" spans="1:14" x14ac:dyDescent="0.25">
      <c r="A18" s="1">
        <v>45413</v>
      </c>
      <c r="B18" s="6">
        <f t="shared" si="3"/>
        <v>12.165995950940227</v>
      </c>
      <c r="C18">
        <v>18</v>
      </c>
      <c r="D18">
        <f>'Raw Data'!$C$3</f>
        <v>2</v>
      </c>
      <c r="E18" s="10">
        <f t="shared" si="1"/>
        <v>437.97585423384817</v>
      </c>
      <c r="F18">
        <f t="shared" si="6"/>
        <v>73500</v>
      </c>
      <c r="G18" s="5">
        <f t="shared" si="2"/>
        <v>1794426.5687057388</v>
      </c>
      <c r="H18" s="1">
        <v>45413</v>
      </c>
      <c r="I18" s="6">
        <f t="shared" si="4"/>
        <v>12.165995950940227</v>
      </c>
      <c r="J18">
        <v>18</v>
      </c>
      <c r="K18">
        <v>2</v>
      </c>
      <c r="L18" s="10">
        <f t="shared" si="0"/>
        <v>437.97585423384817</v>
      </c>
      <c r="M18" s="5">
        <f t="shared" si="5"/>
        <v>5250</v>
      </c>
      <c r="N18" s="5">
        <f>SUM(N17,Table2[[#This Row],[OP &amp; M cost per month]],Table2[[#This Row],[Automated Utility Bill from Jet fans]])</f>
        <v>3293426.5687057381</v>
      </c>
    </row>
    <row r="19" spans="1:14" x14ac:dyDescent="0.25">
      <c r="A19" s="1">
        <v>45444</v>
      </c>
      <c r="B19" s="6">
        <f t="shared" si="3"/>
        <v>12.277923113688878</v>
      </c>
      <c r="C19">
        <v>18</v>
      </c>
      <c r="D19">
        <f>'Raw Data'!$C$3</f>
        <v>2</v>
      </c>
      <c r="E19" s="10">
        <f t="shared" si="1"/>
        <v>442.00523209279959</v>
      </c>
      <c r="F19">
        <f t="shared" si="6"/>
        <v>73500</v>
      </c>
      <c r="G19" s="5">
        <f t="shared" si="2"/>
        <v>1868368.5739378314</v>
      </c>
      <c r="H19" s="1">
        <v>45444</v>
      </c>
      <c r="I19" s="6">
        <f t="shared" si="4"/>
        <v>12.277923113688878</v>
      </c>
      <c r="J19">
        <v>18</v>
      </c>
      <c r="K19">
        <v>2</v>
      </c>
      <c r="L19" s="10">
        <f t="shared" si="0"/>
        <v>442.00523209279959</v>
      </c>
      <c r="M19" s="5">
        <f t="shared" si="5"/>
        <v>5250</v>
      </c>
      <c r="N19" s="5">
        <f>SUM(N18,Table2[[#This Row],[OP &amp; M cost per month]],Table2[[#This Row],[Automated Utility Bill from Jet fans]])</f>
        <v>3299118.573937831</v>
      </c>
    </row>
    <row r="20" spans="1:14" x14ac:dyDescent="0.25">
      <c r="A20" s="1">
        <v>45474</v>
      </c>
      <c r="B20" s="6">
        <f t="shared" si="3"/>
        <v>12.390880006334816</v>
      </c>
      <c r="C20">
        <v>18</v>
      </c>
      <c r="D20">
        <f>'Raw Data'!$C$3</f>
        <v>2</v>
      </c>
      <c r="E20" s="10">
        <f t="shared" si="1"/>
        <v>446.07168022805337</v>
      </c>
      <c r="F20">
        <f t="shared" si="6"/>
        <v>73500</v>
      </c>
      <c r="G20" s="5">
        <f t="shared" si="2"/>
        <v>1942314.6456180594</v>
      </c>
      <c r="H20" s="1">
        <v>45474</v>
      </c>
      <c r="I20" s="6">
        <f t="shared" si="4"/>
        <v>12.390880006334816</v>
      </c>
      <c r="J20">
        <v>18</v>
      </c>
      <c r="K20">
        <v>2</v>
      </c>
      <c r="L20" s="10">
        <f t="shared" si="0"/>
        <v>446.07168022805337</v>
      </c>
      <c r="M20" s="5">
        <f t="shared" si="5"/>
        <v>5250</v>
      </c>
      <c r="N20" s="5">
        <f>SUM(N19,Table2[[#This Row],[OP &amp; M cost per month]],Table2[[#This Row],[Automated Utility Bill from Jet fans]])</f>
        <v>3304814.6456180592</v>
      </c>
    </row>
    <row r="21" spans="1:14" x14ac:dyDescent="0.25">
      <c r="A21" s="1">
        <v>45505</v>
      </c>
      <c r="B21" s="6">
        <f t="shared" si="3"/>
        <v>12.504876102393098</v>
      </c>
      <c r="C21">
        <v>18</v>
      </c>
      <c r="D21">
        <f>'Raw Data'!$C$3</f>
        <v>2</v>
      </c>
      <c r="E21" s="10">
        <f t="shared" si="1"/>
        <v>450.17553968615152</v>
      </c>
      <c r="F21">
        <f t="shared" si="6"/>
        <v>73500</v>
      </c>
      <c r="G21" s="5">
        <f t="shared" si="2"/>
        <v>2016264.8211577456</v>
      </c>
      <c r="H21" s="1">
        <v>45505</v>
      </c>
      <c r="I21" s="6">
        <f t="shared" si="4"/>
        <v>12.504876102393098</v>
      </c>
      <c r="J21">
        <v>18</v>
      </c>
      <c r="K21">
        <v>2</v>
      </c>
      <c r="L21" s="10">
        <f t="shared" si="0"/>
        <v>450.17553968615152</v>
      </c>
      <c r="M21" s="5">
        <f t="shared" si="5"/>
        <v>5250</v>
      </c>
      <c r="N21" s="5">
        <f>SUM(N20,Table2[[#This Row],[OP &amp; M cost per month]],Table2[[#This Row],[Automated Utility Bill from Jet fans]])</f>
        <v>3310514.8211577456</v>
      </c>
    </row>
    <row r="22" spans="1:14" x14ac:dyDescent="0.25">
      <c r="A22" s="1">
        <v>45536</v>
      </c>
      <c r="B22" s="6">
        <f t="shared" si="3"/>
        <v>12.619920962535115</v>
      </c>
      <c r="C22">
        <v>18</v>
      </c>
      <c r="D22">
        <f>'Raw Data'!$C$3</f>
        <v>2</v>
      </c>
      <c r="E22" s="10">
        <f t="shared" si="1"/>
        <v>454.31715465126416</v>
      </c>
      <c r="F22">
        <f t="shared" si="6"/>
        <v>73500</v>
      </c>
      <c r="G22" s="5">
        <f t="shared" si="2"/>
        <v>2090219.1383123968</v>
      </c>
      <c r="H22" s="1">
        <v>45536</v>
      </c>
      <c r="I22" s="6">
        <f t="shared" si="4"/>
        <v>12.619920962535115</v>
      </c>
      <c r="J22">
        <v>18</v>
      </c>
      <c r="K22">
        <v>2</v>
      </c>
      <c r="L22" s="10">
        <f t="shared" si="0"/>
        <v>454.31715465126416</v>
      </c>
      <c r="M22" s="5">
        <f t="shared" si="5"/>
        <v>5250</v>
      </c>
      <c r="N22" s="5">
        <f>SUM(N21,Table2[[#This Row],[OP &amp; M cost per month]],Table2[[#This Row],[Automated Utility Bill from Jet fans]])</f>
        <v>3316219.1383123966</v>
      </c>
    </row>
    <row r="23" spans="1:14" x14ac:dyDescent="0.25">
      <c r="A23" s="1">
        <v>45566</v>
      </c>
      <c r="B23" s="6">
        <f t="shared" si="3"/>
        <v>12.73602423539044</v>
      </c>
      <c r="C23">
        <v>18</v>
      </c>
      <c r="D23">
        <f>'Raw Data'!$C$3</f>
        <v>2</v>
      </c>
      <c r="E23" s="10">
        <f t="shared" si="1"/>
        <v>458.49687247405586</v>
      </c>
      <c r="F23">
        <f t="shared" si="6"/>
        <v>73500</v>
      </c>
      <c r="G23" s="5">
        <f t="shared" si="2"/>
        <v>2164177.635184871</v>
      </c>
      <c r="H23" s="1">
        <v>45566</v>
      </c>
      <c r="I23" s="6">
        <f t="shared" si="4"/>
        <v>12.73602423539044</v>
      </c>
      <c r="J23">
        <v>18</v>
      </c>
      <c r="K23">
        <v>2</v>
      </c>
      <c r="L23" s="10">
        <f t="shared" si="0"/>
        <v>458.49687247405586</v>
      </c>
      <c r="M23" s="5">
        <f t="shared" si="5"/>
        <v>5250</v>
      </c>
      <c r="N23" s="5">
        <f>SUM(N22,Table2[[#This Row],[OP &amp; M cost per month]],Table2[[#This Row],[Automated Utility Bill from Jet fans]])</f>
        <v>3321927.6351848706</v>
      </c>
    </row>
    <row r="24" spans="1:14" x14ac:dyDescent="0.25">
      <c r="A24" s="1">
        <v>45597</v>
      </c>
      <c r="B24" s="6">
        <f t="shared" si="3"/>
        <v>12.853195658356034</v>
      </c>
      <c r="C24">
        <v>18</v>
      </c>
      <c r="D24">
        <f>'Raw Data'!$C$3</f>
        <v>2</v>
      </c>
      <c r="E24" s="10">
        <f t="shared" si="1"/>
        <v>462.7150437008172</v>
      </c>
      <c r="F24">
        <f t="shared" si="6"/>
        <v>73500</v>
      </c>
      <c r="G24" s="5">
        <f t="shared" si="2"/>
        <v>2238140.3502285718</v>
      </c>
      <c r="H24" s="1">
        <v>45597</v>
      </c>
      <c r="I24" s="6">
        <f t="shared" si="4"/>
        <v>12.853195658356034</v>
      </c>
      <c r="J24">
        <v>18</v>
      </c>
      <c r="K24">
        <v>2</v>
      </c>
      <c r="L24" s="10">
        <f t="shared" si="0"/>
        <v>462.7150437008172</v>
      </c>
      <c r="M24" s="5">
        <f t="shared" si="5"/>
        <v>5250</v>
      </c>
      <c r="N24" s="5">
        <f>SUM(N23,Table2[[#This Row],[OP &amp; M cost per month]],Table2[[#This Row],[Automated Utility Bill from Jet fans]])</f>
        <v>3327640.3502285713</v>
      </c>
    </row>
    <row r="25" spans="1:14" x14ac:dyDescent="0.25">
      <c r="A25" s="1">
        <v>45627</v>
      </c>
      <c r="B25" s="6">
        <f t="shared" si="3"/>
        <v>12.971445058412911</v>
      </c>
      <c r="C25">
        <v>18</v>
      </c>
      <c r="D25">
        <f>'Raw Data'!$C$3</f>
        <v>2</v>
      </c>
      <c r="E25" s="10">
        <f t="shared" si="1"/>
        <v>466.9720221028648</v>
      </c>
      <c r="F25">
        <f t="shared" si="6"/>
        <v>73500</v>
      </c>
      <c r="G25" s="5">
        <f t="shared" si="2"/>
        <v>2312107.3222506745</v>
      </c>
      <c r="H25" s="1">
        <v>45627</v>
      </c>
      <c r="I25" s="6">
        <f t="shared" si="4"/>
        <v>12.971445058412911</v>
      </c>
      <c r="J25">
        <v>18</v>
      </c>
      <c r="K25">
        <v>2</v>
      </c>
      <c r="L25" s="10">
        <f t="shared" si="0"/>
        <v>466.9720221028648</v>
      </c>
      <c r="M25" s="5">
        <f t="shared" si="5"/>
        <v>5250</v>
      </c>
      <c r="N25" s="5">
        <f>SUM(N24,Table2[[#This Row],[OP &amp; M cost per month]],Table2[[#This Row],[Automated Utility Bill from Jet fans]])</f>
        <v>3333357.322250674</v>
      </c>
    </row>
    <row r="26" spans="1:14" x14ac:dyDescent="0.25">
      <c r="A26" s="1">
        <v>45658</v>
      </c>
      <c r="B26" s="6">
        <f t="shared" si="3"/>
        <v>13.090782352950312</v>
      </c>
      <c r="C26">
        <v>18</v>
      </c>
      <c r="D26">
        <f>'Raw Data'!$C$3</f>
        <v>2</v>
      </c>
      <c r="E26" s="10">
        <f t="shared" si="1"/>
        <v>471.26816470621122</v>
      </c>
      <c r="F26">
        <f>70000*1.05*1.05</f>
        <v>77175</v>
      </c>
      <c r="G26" s="5">
        <f t="shared" si="2"/>
        <v>2389753.5904153809</v>
      </c>
      <c r="H26" s="1">
        <v>45658</v>
      </c>
      <c r="I26" s="6">
        <f t="shared" si="4"/>
        <v>13.090782352950312</v>
      </c>
      <c r="J26">
        <v>18</v>
      </c>
      <c r="K26">
        <v>2</v>
      </c>
      <c r="L26" s="10">
        <f t="shared" si="0"/>
        <v>471.26816470621122</v>
      </c>
      <c r="M26" s="5">
        <f>5000*1.05*1.05</f>
        <v>5512.5</v>
      </c>
      <c r="N26" s="5">
        <f>SUM(N25,Table2[[#This Row],[OP &amp; M cost per month]],Table2[[#This Row],[Automated Utility Bill from Jet fans]])</f>
        <v>3339341.0904153804</v>
      </c>
    </row>
    <row r="27" spans="1:14" x14ac:dyDescent="0.25">
      <c r="A27" s="1">
        <v>45689</v>
      </c>
      <c r="B27" s="6">
        <f t="shared" si="3"/>
        <v>13.211217550597455</v>
      </c>
      <c r="C27">
        <v>18</v>
      </c>
      <c r="D27">
        <f>'Raw Data'!$C$3</f>
        <v>2</v>
      </c>
      <c r="E27" s="10">
        <f t="shared" si="1"/>
        <v>475.60383182150838</v>
      </c>
      <c r="F27">
        <f t="shared" ref="F27:F37" si="7">70000*1.05*1.05</f>
        <v>77175</v>
      </c>
      <c r="G27" s="5">
        <f t="shared" si="2"/>
        <v>2467404.1942472025</v>
      </c>
      <c r="H27" s="1">
        <v>45689</v>
      </c>
      <c r="I27" s="6">
        <f t="shared" si="4"/>
        <v>13.211217550597455</v>
      </c>
      <c r="J27">
        <v>18</v>
      </c>
      <c r="K27">
        <v>2</v>
      </c>
      <c r="L27" s="10">
        <f t="shared" si="0"/>
        <v>475.60383182150838</v>
      </c>
      <c r="M27" s="5">
        <f t="shared" ref="M27:M37" si="8">5000*1.05*1.05</f>
        <v>5512.5</v>
      </c>
      <c r="N27" s="5">
        <f>SUM(N26,Table2[[#This Row],[OP &amp; M cost per month]],Table2[[#This Row],[Automated Utility Bill from Jet fans]])</f>
        <v>3345329.194247202</v>
      </c>
    </row>
    <row r="28" spans="1:14" x14ac:dyDescent="0.25">
      <c r="A28" s="1">
        <v>45717</v>
      </c>
      <c r="B28" s="6">
        <f t="shared" si="3"/>
        <v>13.332760752062953</v>
      </c>
      <c r="C28">
        <v>18</v>
      </c>
      <c r="D28">
        <f>'Raw Data'!$C$3</f>
        <v>2</v>
      </c>
      <c r="E28" s="10">
        <f t="shared" si="1"/>
        <v>479.9793870742663</v>
      </c>
      <c r="F28">
        <f t="shared" si="7"/>
        <v>77175</v>
      </c>
      <c r="G28" s="5">
        <f t="shared" si="2"/>
        <v>2545059.1736342767</v>
      </c>
      <c r="H28" s="1">
        <v>45717</v>
      </c>
      <c r="I28" s="6">
        <f t="shared" si="4"/>
        <v>13.332760752062953</v>
      </c>
      <c r="J28">
        <v>18</v>
      </c>
      <c r="K28">
        <v>2</v>
      </c>
      <c r="L28" s="10">
        <f t="shared" si="0"/>
        <v>479.9793870742663</v>
      </c>
      <c r="M28" s="5">
        <f t="shared" si="8"/>
        <v>5512.5</v>
      </c>
      <c r="N28" s="5">
        <f>SUM(N27,Table2[[#This Row],[OP &amp; M cost per month]],Table2[[#This Row],[Automated Utility Bill from Jet fans]])</f>
        <v>3351321.6736342763</v>
      </c>
    </row>
    <row r="29" spans="1:14" x14ac:dyDescent="0.25">
      <c r="A29" s="1">
        <v>45748</v>
      </c>
      <c r="B29" s="6">
        <f t="shared" si="3"/>
        <v>13.455422150981933</v>
      </c>
      <c r="C29">
        <v>18</v>
      </c>
      <c r="D29">
        <f>'Raw Data'!$C$3</f>
        <v>2</v>
      </c>
      <c r="E29" s="10">
        <f t="shared" si="1"/>
        <v>484.39519743534959</v>
      </c>
      <c r="F29">
        <f t="shared" si="7"/>
        <v>77175</v>
      </c>
      <c r="G29" s="5">
        <f t="shared" si="2"/>
        <v>2622718.568831712</v>
      </c>
      <c r="H29" s="1">
        <v>45748</v>
      </c>
      <c r="I29" s="6">
        <f t="shared" si="4"/>
        <v>13.455422150981933</v>
      </c>
      <c r="J29">
        <v>18</v>
      </c>
      <c r="K29">
        <v>2</v>
      </c>
      <c r="L29" s="10">
        <f t="shared" si="0"/>
        <v>484.39519743534959</v>
      </c>
      <c r="M29" s="5">
        <f t="shared" si="8"/>
        <v>5512.5</v>
      </c>
      <c r="N29" s="5">
        <f>SUM(N28,Table2[[#This Row],[OP &amp; M cost per month]],Table2[[#This Row],[Automated Utility Bill from Jet fans]])</f>
        <v>3357318.5688317115</v>
      </c>
    </row>
    <row r="30" spans="1:14" x14ac:dyDescent="0.25">
      <c r="A30" s="1">
        <v>45778</v>
      </c>
      <c r="B30" s="6">
        <f t="shared" si="3"/>
        <v>13.579212034770968</v>
      </c>
      <c r="C30">
        <v>18</v>
      </c>
      <c r="D30">
        <f>'Raw Data'!$C$3</f>
        <v>2</v>
      </c>
      <c r="E30" s="10">
        <f t="shared" si="1"/>
        <v>488.85163325175483</v>
      </c>
      <c r="F30">
        <f t="shared" si="7"/>
        <v>77175</v>
      </c>
      <c r="G30" s="5">
        <f t="shared" si="2"/>
        <v>2700382.4204649637</v>
      </c>
      <c r="H30" s="1">
        <v>45778</v>
      </c>
      <c r="I30" s="6">
        <f t="shared" si="4"/>
        <v>13.579212034770968</v>
      </c>
      <c r="J30">
        <v>18</v>
      </c>
      <c r="K30">
        <v>2</v>
      </c>
      <c r="L30" s="10">
        <f t="shared" si="0"/>
        <v>488.85163325175483</v>
      </c>
      <c r="M30" s="5">
        <f t="shared" si="8"/>
        <v>5512.5</v>
      </c>
      <c r="N30" s="5">
        <f>SUM(N29,Table2[[#This Row],[OP &amp; M cost per month]],Table2[[#This Row],[Automated Utility Bill from Jet fans]])</f>
        <v>3363319.9204649632</v>
      </c>
    </row>
    <row r="31" spans="1:14" x14ac:dyDescent="0.25">
      <c r="A31" s="1">
        <v>45809</v>
      </c>
      <c r="B31" s="6">
        <f t="shared" si="3"/>
        <v>13.704140785490862</v>
      </c>
      <c r="C31">
        <v>18</v>
      </c>
      <c r="D31">
        <f>'Raw Data'!$C$3</f>
        <v>2</v>
      </c>
      <c r="E31" s="10">
        <f t="shared" ref="E31:E62" si="9">B31*C31*D31</f>
        <v>493.34906827767105</v>
      </c>
      <c r="F31">
        <f t="shared" si="7"/>
        <v>77175</v>
      </c>
      <c r="G31" s="5">
        <f t="shared" si="2"/>
        <v>2778050.7695332412</v>
      </c>
      <c r="H31" s="1">
        <v>45809</v>
      </c>
      <c r="I31" s="6">
        <f t="shared" si="4"/>
        <v>13.704140785490862</v>
      </c>
      <c r="J31">
        <v>18</v>
      </c>
      <c r="K31">
        <v>2</v>
      </c>
      <c r="L31" s="10">
        <f t="shared" ref="L31:L62" si="10">I31*J31*K31</f>
        <v>493.34906827767105</v>
      </c>
      <c r="M31" s="5">
        <f t="shared" si="8"/>
        <v>5512.5</v>
      </c>
      <c r="N31" s="5">
        <f>SUM(N30,Table2[[#This Row],[OP &amp; M cost per month]],Table2[[#This Row],[Automated Utility Bill from Jet fans]])</f>
        <v>3369325.7695332407</v>
      </c>
    </row>
    <row r="32" spans="1:14" x14ac:dyDescent="0.25">
      <c r="A32" s="1">
        <v>45839</v>
      </c>
      <c r="B32" s="6">
        <f t="shared" si="3"/>
        <v>13.83021888071738</v>
      </c>
      <c r="C32">
        <v>18</v>
      </c>
      <c r="D32">
        <f>'Raw Data'!$C$3</f>
        <v>2</v>
      </c>
      <c r="E32" s="10">
        <f t="shared" si="9"/>
        <v>497.8878797058257</v>
      </c>
      <c r="F32">
        <f t="shared" si="7"/>
        <v>77175</v>
      </c>
      <c r="G32" s="5">
        <f t="shared" ref="G32:G63" si="11">SUM(G31,E32,F32)</f>
        <v>2855723.6574129472</v>
      </c>
      <c r="H32" s="1">
        <v>45839</v>
      </c>
      <c r="I32" s="6">
        <f t="shared" si="4"/>
        <v>13.83021888071738</v>
      </c>
      <c r="J32">
        <v>18</v>
      </c>
      <c r="K32">
        <v>2</v>
      </c>
      <c r="L32" s="10">
        <f t="shared" si="10"/>
        <v>497.8878797058257</v>
      </c>
      <c r="M32" s="5">
        <f t="shared" si="8"/>
        <v>5512.5</v>
      </c>
      <c r="N32" s="5">
        <f>SUM(N31,Table2[[#This Row],[OP &amp; M cost per month]],Table2[[#This Row],[Automated Utility Bill from Jet fans]])</f>
        <v>3375336.1574129467</v>
      </c>
    </row>
    <row r="33" spans="1:14" x14ac:dyDescent="0.25">
      <c r="A33" s="1">
        <v>45870</v>
      </c>
      <c r="B33" s="6">
        <f t="shared" si="3"/>
        <v>13.957456894419982</v>
      </c>
      <c r="C33">
        <v>18</v>
      </c>
      <c r="D33">
        <f>'Raw Data'!$C$3</f>
        <v>2</v>
      </c>
      <c r="E33" s="10">
        <f t="shared" si="9"/>
        <v>502.46844819911934</v>
      </c>
      <c r="F33">
        <f t="shared" si="7"/>
        <v>77175</v>
      </c>
      <c r="G33" s="5">
        <f t="shared" si="11"/>
        <v>2933401.1258611465</v>
      </c>
      <c r="H33" s="1">
        <v>45870</v>
      </c>
      <c r="I33" s="6">
        <f t="shared" si="4"/>
        <v>13.957456894419982</v>
      </c>
      <c r="J33">
        <v>18</v>
      </c>
      <c r="K33">
        <v>2</v>
      </c>
      <c r="L33" s="10">
        <f t="shared" si="10"/>
        <v>502.46844819911934</v>
      </c>
      <c r="M33" s="5">
        <f t="shared" si="8"/>
        <v>5512.5</v>
      </c>
      <c r="N33" s="5">
        <f>SUM(N32,Table2[[#This Row],[OP &amp; M cost per month]],Table2[[#This Row],[Automated Utility Bill from Jet fans]])</f>
        <v>3381351.125861146</v>
      </c>
    </row>
    <row r="34" spans="1:14" x14ac:dyDescent="0.25">
      <c r="A34" s="1">
        <v>45901</v>
      </c>
      <c r="B34" s="6">
        <f t="shared" si="3"/>
        <v>14.085865497848648</v>
      </c>
      <c r="C34">
        <v>18</v>
      </c>
      <c r="D34">
        <f>'Raw Data'!$C$3</f>
        <v>2</v>
      </c>
      <c r="E34" s="10">
        <f t="shared" si="9"/>
        <v>507.0911579225513</v>
      </c>
      <c r="F34">
        <f t="shared" si="7"/>
        <v>77175</v>
      </c>
      <c r="G34" s="5">
        <f t="shared" si="11"/>
        <v>3011083.217019069</v>
      </c>
      <c r="H34" s="1">
        <v>45901</v>
      </c>
      <c r="I34" s="6">
        <f t="shared" si="4"/>
        <v>14.085865497848648</v>
      </c>
      <c r="J34">
        <v>18</v>
      </c>
      <c r="K34">
        <v>2</v>
      </c>
      <c r="L34" s="10">
        <f t="shared" si="10"/>
        <v>507.0911579225513</v>
      </c>
      <c r="M34" s="5">
        <f t="shared" si="8"/>
        <v>5512.5</v>
      </c>
      <c r="N34" s="5">
        <f>SUM(N33,Table2[[#This Row],[OP &amp; M cost per month]],Table2[[#This Row],[Automated Utility Bill from Jet fans]])</f>
        <v>3387370.7170190685</v>
      </c>
    </row>
    <row r="35" spans="1:14" x14ac:dyDescent="0.25">
      <c r="A35" s="1">
        <v>45931</v>
      </c>
      <c r="B35" s="6">
        <f t="shared" si="3"/>
        <v>14.215455460428856</v>
      </c>
      <c r="C35">
        <v>18</v>
      </c>
      <c r="D35">
        <f>'Raw Data'!$C$3</f>
        <v>2</v>
      </c>
      <c r="E35" s="10">
        <f t="shared" si="9"/>
        <v>511.75639657543883</v>
      </c>
      <c r="F35">
        <f t="shared" si="7"/>
        <v>77175</v>
      </c>
      <c r="G35" s="5">
        <f t="shared" si="11"/>
        <v>3088769.9734156444</v>
      </c>
      <c r="H35" s="1">
        <v>45931</v>
      </c>
      <c r="I35" s="6">
        <f t="shared" si="4"/>
        <v>14.215455460428856</v>
      </c>
      <c r="J35">
        <v>18</v>
      </c>
      <c r="K35">
        <v>2</v>
      </c>
      <c r="L35" s="10">
        <f t="shared" si="10"/>
        <v>511.75639657543883</v>
      </c>
      <c r="M35" s="5">
        <f t="shared" si="8"/>
        <v>5512.5</v>
      </c>
      <c r="N35" s="5">
        <f>SUM(N34,Table2[[#This Row],[OP &amp; M cost per month]],Table2[[#This Row],[Automated Utility Bill from Jet fans]])</f>
        <v>3393394.9734156439</v>
      </c>
    </row>
    <row r="36" spans="1:14" x14ac:dyDescent="0.25">
      <c r="A36" s="1">
        <v>45962</v>
      </c>
      <c r="B36" s="6">
        <f t="shared" si="3"/>
        <v>14.346237650664802</v>
      </c>
      <c r="C36">
        <v>18</v>
      </c>
      <c r="D36">
        <f>'Raw Data'!$C$3</f>
        <v>2</v>
      </c>
      <c r="E36" s="10">
        <f t="shared" si="9"/>
        <v>516.46455542393289</v>
      </c>
      <c r="F36">
        <f t="shared" si="7"/>
        <v>77175</v>
      </c>
      <c r="G36" s="5">
        <f t="shared" si="11"/>
        <v>3166461.4379710681</v>
      </c>
      <c r="H36" s="1">
        <v>45962</v>
      </c>
      <c r="I36" s="6">
        <f t="shared" si="4"/>
        <v>14.346237650664802</v>
      </c>
      <c r="J36">
        <v>18</v>
      </c>
      <c r="K36">
        <v>2</v>
      </c>
      <c r="L36" s="10">
        <f t="shared" si="10"/>
        <v>516.46455542393289</v>
      </c>
      <c r="M36" s="5">
        <f t="shared" si="8"/>
        <v>5512.5</v>
      </c>
      <c r="N36" s="5">
        <f>SUM(N35,Table2[[#This Row],[OP &amp; M cost per month]],Table2[[#This Row],[Automated Utility Bill from Jet fans]])</f>
        <v>3399423.9379710676</v>
      </c>
    </row>
    <row r="37" spans="1:14" x14ac:dyDescent="0.25">
      <c r="A37" s="1">
        <v>45992</v>
      </c>
      <c r="B37" s="6">
        <f t="shared" si="3"/>
        <v>14.47822303705092</v>
      </c>
      <c r="C37">
        <v>18</v>
      </c>
      <c r="D37">
        <f>'Raw Data'!$C$3</f>
        <v>2</v>
      </c>
      <c r="E37" s="10">
        <f t="shared" si="9"/>
        <v>521.21602933383315</v>
      </c>
      <c r="F37">
        <f t="shared" si="7"/>
        <v>77175</v>
      </c>
      <c r="G37" s="5">
        <f t="shared" si="11"/>
        <v>3244157.654000402</v>
      </c>
      <c r="H37" s="1">
        <v>45992</v>
      </c>
      <c r="I37" s="6">
        <f t="shared" si="4"/>
        <v>14.47822303705092</v>
      </c>
      <c r="J37">
        <v>18</v>
      </c>
      <c r="K37">
        <v>2</v>
      </c>
      <c r="L37" s="10">
        <f t="shared" si="10"/>
        <v>521.21602933383315</v>
      </c>
      <c r="M37" s="5">
        <f t="shared" si="8"/>
        <v>5512.5</v>
      </c>
      <c r="N37" s="5">
        <f>SUM(N36,Table2[[#This Row],[OP &amp; M cost per month]],Table2[[#This Row],[Automated Utility Bill from Jet fans]])</f>
        <v>3405457.6540004015</v>
      </c>
    </row>
    <row r="38" spans="1:14" x14ac:dyDescent="0.25">
      <c r="A38" s="1">
        <v>46023</v>
      </c>
      <c r="B38" s="6">
        <f t="shared" si="3"/>
        <v>14.611422688991791</v>
      </c>
      <c r="C38">
        <v>18</v>
      </c>
      <c r="D38">
        <f>'Raw Data'!$C$3</f>
        <v>2</v>
      </c>
      <c r="E38" s="10">
        <f t="shared" si="9"/>
        <v>526.01121680370443</v>
      </c>
      <c r="F38">
        <f>70000*1.05*1.05*1.05</f>
        <v>81033.75</v>
      </c>
      <c r="G38" s="5">
        <f t="shared" si="11"/>
        <v>3325717.4152172059</v>
      </c>
      <c r="H38" s="1">
        <v>46023</v>
      </c>
      <c r="I38" s="6">
        <f t="shared" si="4"/>
        <v>14.611422688991791</v>
      </c>
      <c r="J38">
        <v>18</v>
      </c>
      <c r="K38">
        <v>2</v>
      </c>
      <c r="L38" s="10">
        <f t="shared" si="10"/>
        <v>526.01121680370443</v>
      </c>
      <c r="M38" s="5">
        <f>5000*1.05*1.05*1.05</f>
        <v>5788.125</v>
      </c>
      <c r="N38" s="5">
        <f>SUM(N37,Table2[[#This Row],[OP &amp; M cost per month]],Table2[[#This Row],[Automated Utility Bill from Jet fans]])</f>
        <v>3411771.7902172054</v>
      </c>
    </row>
    <row r="39" spans="1:14" x14ac:dyDescent="0.25">
      <c r="A39" s="1">
        <v>46054</v>
      </c>
      <c r="B39" s="6">
        <f t="shared" si="3"/>
        <v>14.745847777730516</v>
      </c>
      <c r="C39">
        <v>18</v>
      </c>
      <c r="D39">
        <f>'Raw Data'!$C$3</f>
        <v>2</v>
      </c>
      <c r="E39" s="10">
        <f t="shared" si="9"/>
        <v>530.85051999829852</v>
      </c>
      <c r="F39">
        <f t="shared" ref="F39:F49" si="12">70000*1.05*1.05*1.05</f>
        <v>81033.75</v>
      </c>
      <c r="G39" s="5">
        <f t="shared" si="11"/>
        <v>3407282.0157372043</v>
      </c>
      <c r="H39" s="1">
        <v>46054</v>
      </c>
      <c r="I39" s="6">
        <f t="shared" si="4"/>
        <v>14.745847777730516</v>
      </c>
      <c r="J39">
        <v>18</v>
      </c>
      <c r="K39">
        <v>2</v>
      </c>
      <c r="L39" s="10">
        <f t="shared" si="10"/>
        <v>530.85051999829852</v>
      </c>
      <c r="M39" s="5">
        <f t="shared" ref="M39:M49" si="13">5000*1.05*1.05*1.05</f>
        <v>5788.125</v>
      </c>
      <c r="N39" s="5">
        <f>SUM(N38,Table2[[#This Row],[OP &amp; M cost per month]],Table2[[#This Row],[Automated Utility Bill from Jet fans]])</f>
        <v>3418090.7657372039</v>
      </c>
    </row>
    <row r="40" spans="1:14" x14ac:dyDescent="0.25">
      <c r="A40" s="1">
        <v>46082</v>
      </c>
      <c r="B40" s="6">
        <f t="shared" si="3"/>
        <v>14.881509577285637</v>
      </c>
      <c r="C40">
        <v>18</v>
      </c>
      <c r="D40">
        <f>'Raw Data'!$C$3</f>
        <v>2</v>
      </c>
      <c r="E40" s="10">
        <f t="shared" si="9"/>
        <v>535.73434478228296</v>
      </c>
      <c r="F40">
        <f t="shared" si="12"/>
        <v>81033.75</v>
      </c>
      <c r="G40" s="5">
        <f t="shared" si="11"/>
        <v>3488851.5000819867</v>
      </c>
      <c r="H40" s="1">
        <v>46082</v>
      </c>
      <c r="I40" s="6">
        <f t="shared" si="4"/>
        <v>14.881509577285637</v>
      </c>
      <c r="J40">
        <v>18</v>
      </c>
      <c r="K40">
        <v>2</v>
      </c>
      <c r="L40" s="10">
        <f t="shared" si="10"/>
        <v>535.73434478228296</v>
      </c>
      <c r="M40" s="5">
        <f t="shared" si="13"/>
        <v>5788.125</v>
      </c>
      <c r="N40" s="5">
        <f>SUM(N39,Table2[[#This Row],[OP &amp; M cost per month]],Table2[[#This Row],[Automated Utility Bill from Jet fans]])</f>
        <v>3424414.6250819862</v>
      </c>
    </row>
    <row r="41" spans="1:14" x14ac:dyDescent="0.25">
      <c r="A41" s="1">
        <v>46113</v>
      </c>
      <c r="B41" s="6">
        <f t="shared" si="3"/>
        <v>15.018419465396667</v>
      </c>
      <c r="C41">
        <v>18</v>
      </c>
      <c r="D41">
        <f>'Raw Data'!$C$3</f>
        <v>2</v>
      </c>
      <c r="E41" s="10">
        <f t="shared" si="9"/>
        <v>540.66310075427998</v>
      </c>
      <c r="F41">
        <f t="shared" si="12"/>
        <v>81033.75</v>
      </c>
      <c r="G41" s="5">
        <f t="shared" si="11"/>
        <v>3570425.913182741</v>
      </c>
      <c r="H41" s="1">
        <v>46113</v>
      </c>
      <c r="I41" s="6">
        <f t="shared" si="4"/>
        <v>15.018419465396667</v>
      </c>
      <c r="J41">
        <v>18</v>
      </c>
      <c r="K41">
        <v>2</v>
      </c>
      <c r="L41" s="10">
        <f t="shared" si="10"/>
        <v>540.66310075427998</v>
      </c>
      <c r="M41" s="5">
        <f t="shared" si="13"/>
        <v>5788.125</v>
      </c>
      <c r="N41" s="5">
        <f>SUM(N40,Table2[[#This Row],[OP &amp; M cost per month]],Table2[[#This Row],[Automated Utility Bill from Jet fans]])</f>
        <v>3430743.4131827406</v>
      </c>
    </row>
    <row r="42" spans="1:14" x14ac:dyDescent="0.25">
      <c r="A42" s="1">
        <v>46143</v>
      </c>
      <c r="B42" s="6">
        <f t="shared" si="3"/>
        <v>15.156588924478317</v>
      </c>
      <c r="C42">
        <v>18</v>
      </c>
      <c r="D42">
        <f>'Raw Data'!$C$3</f>
        <v>2</v>
      </c>
      <c r="E42" s="10">
        <f t="shared" si="9"/>
        <v>545.6372012812194</v>
      </c>
      <c r="F42">
        <f t="shared" si="12"/>
        <v>81033.75</v>
      </c>
      <c r="G42" s="5">
        <f t="shared" si="11"/>
        <v>3652005.3003840223</v>
      </c>
      <c r="H42" s="1">
        <v>46143</v>
      </c>
      <c r="I42" s="6">
        <f t="shared" si="4"/>
        <v>15.156588924478317</v>
      </c>
      <c r="J42">
        <v>18</v>
      </c>
      <c r="K42">
        <v>2</v>
      </c>
      <c r="L42" s="10">
        <f t="shared" si="10"/>
        <v>545.6372012812194</v>
      </c>
      <c r="M42" s="5">
        <f t="shared" si="13"/>
        <v>5788.125</v>
      </c>
      <c r="N42" s="5">
        <f>SUM(N41,Table2[[#This Row],[OP &amp; M cost per month]],Table2[[#This Row],[Automated Utility Bill from Jet fans]])</f>
        <v>3437077.1753840218</v>
      </c>
    </row>
    <row r="43" spans="1:14" x14ac:dyDescent="0.25">
      <c r="A43" s="1">
        <v>46174</v>
      </c>
      <c r="B43" s="6">
        <f t="shared" si="3"/>
        <v>15.296029542583518</v>
      </c>
      <c r="C43">
        <v>18</v>
      </c>
      <c r="D43">
        <f>'Raw Data'!$C$3</f>
        <v>2</v>
      </c>
      <c r="E43" s="10">
        <f t="shared" si="9"/>
        <v>550.65706353300664</v>
      </c>
      <c r="F43">
        <f t="shared" si="12"/>
        <v>81033.75</v>
      </c>
      <c r="G43" s="5">
        <f t="shared" si="11"/>
        <v>3733589.7074475554</v>
      </c>
      <c r="H43" s="1">
        <v>46174</v>
      </c>
      <c r="I43" s="6">
        <f t="shared" si="4"/>
        <v>15.296029542583518</v>
      </c>
      <c r="J43">
        <v>18</v>
      </c>
      <c r="K43">
        <v>2</v>
      </c>
      <c r="L43" s="10">
        <f t="shared" si="10"/>
        <v>550.65706353300664</v>
      </c>
      <c r="M43" s="5">
        <f t="shared" si="13"/>
        <v>5788.125</v>
      </c>
      <c r="N43" s="5">
        <f>SUM(N42,Table2[[#This Row],[OP &amp; M cost per month]],Table2[[#This Row],[Automated Utility Bill from Jet fans]])</f>
        <v>3443415.9574475549</v>
      </c>
    </row>
    <row r="44" spans="1:14" x14ac:dyDescent="0.25">
      <c r="A44" s="1">
        <v>46204</v>
      </c>
      <c r="B44" s="6">
        <f t="shared" si="3"/>
        <v>15.436753014375288</v>
      </c>
      <c r="C44">
        <v>18</v>
      </c>
      <c r="D44">
        <f>'Raw Data'!$C$3</f>
        <v>2</v>
      </c>
      <c r="E44" s="10">
        <f t="shared" si="9"/>
        <v>555.72310851751035</v>
      </c>
      <c r="F44">
        <f t="shared" si="12"/>
        <v>81033.75</v>
      </c>
      <c r="G44" s="5">
        <f t="shared" si="11"/>
        <v>3815179.1805560729</v>
      </c>
      <c r="H44" s="1">
        <v>46204</v>
      </c>
      <c r="I44" s="6">
        <f t="shared" si="4"/>
        <v>15.436753014375288</v>
      </c>
      <c r="J44">
        <v>18</v>
      </c>
      <c r="K44">
        <v>2</v>
      </c>
      <c r="L44" s="10">
        <f t="shared" si="10"/>
        <v>555.72310851751035</v>
      </c>
      <c r="M44" s="5">
        <f t="shared" si="13"/>
        <v>5788.125</v>
      </c>
      <c r="N44" s="5">
        <f>SUM(N43,Table2[[#This Row],[OP &amp; M cost per month]],Table2[[#This Row],[Automated Utility Bill from Jet fans]])</f>
        <v>3449759.8055560724</v>
      </c>
    </row>
    <row r="45" spans="1:14" x14ac:dyDescent="0.25">
      <c r="A45" s="1">
        <v>46235</v>
      </c>
      <c r="B45" s="6">
        <f t="shared" si="3"/>
        <v>15.578771142107541</v>
      </c>
      <c r="C45">
        <v>18</v>
      </c>
      <c r="D45">
        <f>'Raw Data'!$C$3</f>
        <v>2</v>
      </c>
      <c r="E45" s="10">
        <f t="shared" si="9"/>
        <v>560.83576111587149</v>
      </c>
      <c r="F45">
        <f t="shared" si="12"/>
        <v>81033.75</v>
      </c>
      <c r="G45" s="5">
        <f t="shared" si="11"/>
        <v>3896773.7663171887</v>
      </c>
      <c r="H45" s="1">
        <v>46235</v>
      </c>
      <c r="I45" s="6">
        <f t="shared" si="4"/>
        <v>15.578771142107541</v>
      </c>
      <c r="J45">
        <v>18</v>
      </c>
      <c r="K45">
        <v>2</v>
      </c>
      <c r="L45" s="10">
        <f t="shared" si="10"/>
        <v>560.83576111587149</v>
      </c>
      <c r="M45" s="5">
        <f t="shared" si="13"/>
        <v>5788.125</v>
      </c>
      <c r="N45" s="5">
        <f>SUM(N44,Table2[[#This Row],[OP &amp; M cost per month]],Table2[[#This Row],[Automated Utility Bill from Jet fans]])</f>
        <v>3456108.7663171883</v>
      </c>
    </row>
    <row r="46" spans="1:14" x14ac:dyDescent="0.25">
      <c r="A46" s="1">
        <v>46266</v>
      </c>
      <c r="B46" s="6">
        <f t="shared" si="3"/>
        <v>15.722095836614931</v>
      </c>
      <c r="C46">
        <v>18</v>
      </c>
      <c r="D46">
        <f>'Raw Data'!$C$3</f>
        <v>2</v>
      </c>
      <c r="E46" s="10">
        <f t="shared" si="9"/>
        <v>565.99545011813757</v>
      </c>
      <c r="F46">
        <f t="shared" si="12"/>
        <v>81033.75</v>
      </c>
      <c r="G46" s="5">
        <f t="shared" si="11"/>
        <v>3978373.5117673068</v>
      </c>
      <c r="H46" s="1">
        <v>46266</v>
      </c>
      <c r="I46" s="6">
        <f t="shared" si="4"/>
        <v>15.722095836614931</v>
      </c>
      <c r="J46">
        <v>18</v>
      </c>
      <c r="K46">
        <v>2</v>
      </c>
      <c r="L46" s="10">
        <f t="shared" si="10"/>
        <v>565.99545011813757</v>
      </c>
      <c r="M46" s="5">
        <f t="shared" si="13"/>
        <v>5788.125</v>
      </c>
      <c r="N46" s="5">
        <f>SUM(N45,Table2[[#This Row],[OP &amp; M cost per month]],Table2[[#This Row],[Automated Utility Bill from Jet fans]])</f>
        <v>3462462.8867673064</v>
      </c>
    </row>
    <row r="47" spans="1:14" x14ac:dyDescent="0.25">
      <c r="A47" s="1">
        <v>46296</v>
      </c>
      <c r="B47" s="6">
        <f t="shared" si="3"/>
        <v>15.86673911831179</v>
      </c>
      <c r="C47">
        <v>18</v>
      </c>
      <c r="D47">
        <f>'Raw Data'!$C$3</f>
        <v>2</v>
      </c>
      <c r="E47" s="10">
        <f t="shared" si="9"/>
        <v>571.20260825922446</v>
      </c>
      <c r="F47">
        <f t="shared" si="12"/>
        <v>81033.75</v>
      </c>
      <c r="G47" s="5">
        <f t="shared" si="11"/>
        <v>4059978.4643755662</v>
      </c>
      <c r="H47" s="1">
        <v>46296</v>
      </c>
      <c r="I47" s="6">
        <f t="shared" si="4"/>
        <v>15.86673911831179</v>
      </c>
      <c r="J47">
        <v>18</v>
      </c>
      <c r="K47">
        <v>2</v>
      </c>
      <c r="L47" s="10">
        <f t="shared" si="10"/>
        <v>571.20260825922446</v>
      </c>
      <c r="M47" s="5">
        <f t="shared" si="13"/>
        <v>5788.125</v>
      </c>
      <c r="N47" s="5">
        <f>SUM(N46,Table2[[#This Row],[OP &amp; M cost per month]],Table2[[#This Row],[Automated Utility Bill from Jet fans]])</f>
        <v>3468822.2143755658</v>
      </c>
    </row>
    <row r="48" spans="1:14" x14ac:dyDescent="0.25">
      <c r="A48" s="1">
        <v>46327</v>
      </c>
      <c r="B48" s="6">
        <f t="shared" si="3"/>
        <v>16.01271311820026</v>
      </c>
      <c r="C48">
        <v>18</v>
      </c>
      <c r="D48">
        <f>'Raw Data'!$C$3</f>
        <v>2</v>
      </c>
      <c r="E48" s="10">
        <f t="shared" si="9"/>
        <v>576.45767225520933</v>
      </c>
      <c r="F48">
        <f t="shared" si="12"/>
        <v>81033.75</v>
      </c>
      <c r="G48" s="5">
        <f t="shared" si="11"/>
        <v>4141588.6720478213</v>
      </c>
      <c r="H48" s="1">
        <v>46327</v>
      </c>
      <c r="I48" s="6">
        <f t="shared" si="4"/>
        <v>16.01271311820026</v>
      </c>
      <c r="J48">
        <v>18</v>
      </c>
      <c r="K48">
        <v>2</v>
      </c>
      <c r="L48" s="10">
        <f t="shared" si="10"/>
        <v>576.45767225520933</v>
      </c>
      <c r="M48" s="5">
        <f t="shared" si="13"/>
        <v>5788.125</v>
      </c>
      <c r="N48" s="5">
        <f>SUM(N47,Table2[[#This Row],[OP &amp; M cost per month]],Table2[[#This Row],[Automated Utility Bill from Jet fans]])</f>
        <v>3475186.7970478209</v>
      </c>
    </row>
    <row r="49" spans="1:14" x14ac:dyDescent="0.25">
      <c r="A49" s="1">
        <v>46357</v>
      </c>
      <c r="B49" s="6">
        <f t="shared" si="3"/>
        <v>16.160030078887704</v>
      </c>
      <c r="C49">
        <v>18</v>
      </c>
      <c r="D49">
        <f>'Raw Data'!$C$3</f>
        <v>2</v>
      </c>
      <c r="E49" s="10">
        <f t="shared" si="9"/>
        <v>581.76108283995734</v>
      </c>
      <c r="F49">
        <f t="shared" si="12"/>
        <v>81033.75</v>
      </c>
      <c r="G49" s="5">
        <f t="shared" si="11"/>
        <v>4223204.183130661</v>
      </c>
      <c r="H49" s="1">
        <v>46357</v>
      </c>
      <c r="I49" s="6">
        <f t="shared" si="4"/>
        <v>16.160030078887704</v>
      </c>
      <c r="J49">
        <v>18</v>
      </c>
      <c r="K49">
        <v>2</v>
      </c>
      <c r="L49" s="10">
        <f t="shared" si="10"/>
        <v>581.76108283995734</v>
      </c>
      <c r="M49" s="5">
        <f t="shared" si="13"/>
        <v>5788.125</v>
      </c>
      <c r="N49" s="5">
        <f>SUM(N48,Table2[[#This Row],[OP &amp; M cost per month]],Table2[[#This Row],[Automated Utility Bill from Jet fans]])</f>
        <v>3481556.683130661</v>
      </c>
    </row>
    <row r="50" spans="1:14" x14ac:dyDescent="0.25">
      <c r="A50" s="1">
        <v>46388</v>
      </c>
      <c r="B50" s="6">
        <f t="shared" si="3"/>
        <v>16.308702355613473</v>
      </c>
      <c r="C50">
        <v>18</v>
      </c>
      <c r="D50">
        <f>'Raw Data'!$C$3</f>
        <v>2</v>
      </c>
      <c r="E50" s="10">
        <f t="shared" si="9"/>
        <v>587.11328480208499</v>
      </c>
      <c r="F50">
        <f>70000*1.05*1.05*1.05*1.05</f>
        <v>85085.4375</v>
      </c>
      <c r="G50" s="5">
        <f t="shared" si="11"/>
        <v>4308876.7339154631</v>
      </c>
      <c r="H50" s="1">
        <v>46388</v>
      </c>
      <c r="I50" s="6">
        <f t="shared" si="4"/>
        <v>16.308702355613473</v>
      </c>
      <c r="J50">
        <v>18</v>
      </c>
      <c r="K50">
        <v>2</v>
      </c>
      <c r="L50" s="10">
        <f t="shared" si="10"/>
        <v>587.11328480208499</v>
      </c>
      <c r="M50" s="5">
        <f>5000*1.05*1.05*1.05*1.05</f>
        <v>6077.53125</v>
      </c>
      <c r="N50" s="5">
        <f>SUM(N49,Table2[[#This Row],[OP &amp; M cost per month]],Table2[[#This Row],[Automated Utility Bill from Jet fans]])</f>
        <v>3488221.3276654631</v>
      </c>
    </row>
    <row r="51" spans="1:14" x14ac:dyDescent="0.25">
      <c r="A51" s="1">
        <v>46419</v>
      </c>
      <c r="B51" s="6">
        <f t="shared" si="3"/>
        <v>16.458742417285119</v>
      </c>
      <c r="C51">
        <v>18</v>
      </c>
      <c r="D51">
        <f>'Raw Data'!$C$3</f>
        <v>2</v>
      </c>
      <c r="E51" s="10">
        <f t="shared" si="9"/>
        <v>592.51472702226431</v>
      </c>
      <c r="F51">
        <f t="shared" ref="F51:F60" si="14">70000*1.05*1.05*1.05*1.05</f>
        <v>85085.4375</v>
      </c>
      <c r="G51" s="5">
        <f t="shared" si="11"/>
        <v>4394554.6861424856</v>
      </c>
      <c r="H51" s="1">
        <v>46419</v>
      </c>
      <c r="I51" s="6">
        <f t="shared" si="4"/>
        <v>16.458742417285119</v>
      </c>
      <c r="J51">
        <v>18</v>
      </c>
      <c r="K51">
        <v>2</v>
      </c>
      <c r="L51" s="10">
        <f t="shared" si="10"/>
        <v>592.51472702226431</v>
      </c>
      <c r="M51" s="5">
        <f t="shared" ref="M51:M61" si="15">5000*1.05*1.05*1.05*1.05</f>
        <v>6077.53125</v>
      </c>
      <c r="N51" s="5">
        <f>SUM(N50,Table2[[#This Row],[OP &amp; M cost per month]],Table2[[#This Row],[Automated Utility Bill from Jet fans]])</f>
        <v>3494891.3736424851</v>
      </c>
    </row>
    <row r="52" spans="1:14" x14ac:dyDescent="0.25">
      <c r="A52" s="1">
        <v>46447</v>
      </c>
      <c r="B52" s="6">
        <f t="shared" si="3"/>
        <v>16.610162847524144</v>
      </c>
      <c r="C52">
        <v>18</v>
      </c>
      <c r="D52">
        <f>'Raw Data'!$C$3</f>
        <v>2</v>
      </c>
      <c r="E52" s="10">
        <f t="shared" si="9"/>
        <v>597.96586251086921</v>
      </c>
      <c r="F52">
        <f t="shared" si="14"/>
        <v>85085.4375</v>
      </c>
      <c r="G52" s="5">
        <f t="shared" si="11"/>
        <v>4480238.0895049963</v>
      </c>
      <c r="H52" s="1">
        <v>46447</v>
      </c>
      <c r="I52" s="6">
        <f t="shared" si="4"/>
        <v>16.610162847524144</v>
      </c>
      <c r="J52">
        <v>18</v>
      </c>
      <c r="K52">
        <v>2</v>
      </c>
      <c r="L52" s="10">
        <f t="shared" si="10"/>
        <v>597.96586251086921</v>
      </c>
      <c r="M52" s="5">
        <f t="shared" si="15"/>
        <v>6077.53125</v>
      </c>
      <c r="N52" s="5">
        <f>SUM(N51,Table2[[#This Row],[OP &amp; M cost per month]],Table2[[#This Row],[Automated Utility Bill from Jet fans]])</f>
        <v>3501566.8707549958</v>
      </c>
    </row>
    <row r="53" spans="1:14" x14ac:dyDescent="0.25">
      <c r="A53" s="1">
        <v>46478</v>
      </c>
      <c r="B53" s="6">
        <f t="shared" si="3"/>
        <v>16.762976345721366</v>
      </c>
      <c r="C53">
        <v>18</v>
      </c>
      <c r="D53">
        <f>'Raw Data'!$C$3</f>
        <v>2</v>
      </c>
      <c r="E53" s="10">
        <f t="shared" si="9"/>
        <v>603.4671484459692</v>
      </c>
      <c r="F53">
        <f t="shared" si="14"/>
        <v>85085.4375</v>
      </c>
      <c r="G53" s="5">
        <f t="shared" si="11"/>
        <v>4565926.9941534419</v>
      </c>
      <c r="H53" s="1">
        <v>46478</v>
      </c>
      <c r="I53" s="6">
        <f t="shared" si="4"/>
        <v>16.762976345721366</v>
      </c>
      <c r="J53">
        <v>18</v>
      </c>
      <c r="K53">
        <v>2</v>
      </c>
      <c r="L53" s="10">
        <f t="shared" si="10"/>
        <v>603.4671484459692</v>
      </c>
      <c r="M53" s="5">
        <f t="shared" si="15"/>
        <v>6077.53125</v>
      </c>
      <c r="N53" s="5">
        <f>SUM(N52,Table2[[#This Row],[OP &amp; M cost per month]],Table2[[#This Row],[Automated Utility Bill from Jet fans]])</f>
        <v>3508247.8691534419</v>
      </c>
    </row>
    <row r="54" spans="1:14" x14ac:dyDescent="0.25">
      <c r="A54" s="1">
        <v>46508</v>
      </c>
      <c r="B54" s="6">
        <f t="shared" si="3"/>
        <v>16.917195728102005</v>
      </c>
      <c r="C54">
        <v>18</v>
      </c>
      <c r="D54">
        <f>'Raw Data'!$C$3</f>
        <v>2</v>
      </c>
      <c r="E54" s="10">
        <f t="shared" si="9"/>
        <v>609.01904621167216</v>
      </c>
      <c r="F54">
        <f t="shared" si="14"/>
        <v>85085.4375</v>
      </c>
      <c r="G54" s="5">
        <f t="shared" si="11"/>
        <v>4651621.4506996535</v>
      </c>
      <c r="H54" s="1">
        <v>46508</v>
      </c>
      <c r="I54" s="6">
        <f t="shared" si="4"/>
        <v>16.917195728102005</v>
      </c>
      <c r="J54">
        <v>18</v>
      </c>
      <c r="K54">
        <v>2</v>
      </c>
      <c r="L54" s="10">
        <f t="shared" si="10"/>
        <v>609.01904621167216</v>
      </c>
      <c r="M54" s="5">
        <f t="shared" si="15"/>
        <v>6077.53125</v>
      </c>
      <c r="N54" s="5">
        <f>SUM(N53,Table2[[#This Row],[OP &amp; M cost per month]],Table2[[#This Row],[Automated Utility Bill from Jet fans]])</f>
        <v>3514934.4194496535</v>
      </c>
    </row>
    <row r="55" spans="1:14" x14ac:dyDescent="0.25">
      <c r="A55" s="1">
        <v>46539</v>
      </c>
      <c r="B55" s="6">
        <f t="shared" si="3"/>
        <v>17.072833928800545</v>
      </c>
      <c r="C55">
        <v>18</v>
      </c>
      <c r="D55">
        <f>'Raw Data'!$C$3</f>
        <v>2</v>
      </c>
      <c r="E55" s="10">
        <f t="shared" si="9"/>
        <v>614.62202143681964</v>
      </c>
      <c r="F55">
        <f t="shared" si="14"/>
        <v>85085.4375</v>
      </c>
      <c r="G55" s="5">
        <f t="shared" si="11"/>
        <v>4737321.5102210902</v>
      </c>
      <c r="H55" s="1">
        <v>46539</v>
      </c>
      <c r="I55" s="6">
        <f t="shared" si="4"/>
        <v>17.072833928800545</v>
      </c>
      <c r="J55">
        <v>18</v>
      </c>
      <c r="K55">
        <v>2</v>
      </c>
      <c r="L55" s="10">
        <f t="shared" si="10"/>
        <v>614.62202143681964</v>
      </c>
      <c r="M55" s="5">
        <f t="shared" si="15"/>
        <v>6077.53125</v>
      </c>
      <c r="N55" s="5">
        <f>SUM(N54,Table2[[#This Row],[OP &amp; M cost per month]],Table2[[#This Row],[Automated Utility Bill from Jet fans]])</f>
        <v>3521626.5727210902</v>
      </c>
    </row>
    <row r="56" spans="1:14" x14ac:dyDescent="0.25">
      <c r="A56" s="1">
        <v>46569</v>
      </c>
      <c r="B56" s="6">
        <f t="shared" si="3"/>
        <v>17.229904000945513</v>
      </c>
      <c r="C56">
        <v>18</v>
      </c>
      <c r="D56">
        <f>'Raw Data'!$C$3</f>
        <v>2</v>
      </c>
      <c r="E56" s="10">
        <f t="shared" si="9"/>
        <v>620.27654403403847</v>
      </c>
      <c r="F56">
        <f t="shared" si="14"/>
        <v>85085.4375</v>
      </c>
      <c r="G56" s="5">
        <f t="shared" si="11"/>
        <v>4823027.2242651246</v>
      </c>
      <c r="H56" s="1">
        <v>46569</v>
      </c>
      <c r="I56" s="6">
        <f t="shared" si="4"/>
        <v>17.229904000945513</v>
      </c>
      <c r="J56">
        <v>18</v>
      </c>
      <c r="K56">
        <v>2</v>
      </c>
      <c r="L56" s="10">
        <f t="shared" si="10"/>
        <v>620.27654403403847</v>
      </c>
      <c r="M56" s="5">
        <f t="shared" si="15"/>
        <v>6077.53125</v>
      </c>
      <c r="N56" s="5">
        <f>SUM(N55,Table2[[#This Row],[OP &amp; M cost per month]],Table2[[#This Row],[Automated Utility Bill from Jet fans]])</f>
        <v>3528324.3805151242</v>
      </c>
    </row>
    <row r="57" spans="1:14" x14ac:dyDescent="0.25">
      <c r="A57" s="1">
        <v>46600</v>
      </c>
      <c r="B57" s="6">
        <f t="shared" si="3"/>
        <v>17.388419117754214</v>
      </c>
      <c r="C57">
        <v>18</v>
      </c>
      <c r="D57">
        <f>'Raw Data'!$C$3</f>
        <v>2</v>
      </c>
      <c r="E57" s="10">
        <f t="shared" si="9"/>
        <v>625.9830882391517</v>
      </c>
      <c r="F57">
        <f t="shared" si="14"/>
        <v>85085.4375</v>
      </c>
      <c r="G57" s="5">
        <f t="shared" si="11"/>
        <v>4908738.6448533637</v>
      </c>
      <c r="H57" s="1">
        <v>46600</v>
      </c>
      <c r="I57" s="6">
        <f t="shared" si="4"/>
        <v>17.388419117754214</v>
      </c>
      <c r="J57">
        <v>18</v>
      </c>
      <c r="K57">
        <v>2</v>
      </c>
      <c r="L57" s="10">
        <f t="shared" si="10"/>
        <v>625.9830882391517</v>
      </c>
      <c r="M57" s="5">
        <f t="shared" si="15"/>
        <v>6077.53125</v>
      </c>
      <c r="N57" s="5">
        <f>SUM(N56,Table2[[#This Row],[OP &amp; M cost per month]],Table2[[#This Row],[Automated Utility Bill from Jet fans]])</f>
        <v>3535027.8948533633</v>
      </c>
    </row>
    <row r="58" spans="1:14" x14ac:dyDescent="0.25">
      <c r="A58" s="1">
        <v>46631</v>
      </c>
      <c r="B58" s="6">
        <f t="shared" si="3"/>
        <v>17.548392573637553</v>
      </c>
      <c r="C58">
        <v>18</v>
      </c>
      <c r="D58">
        <f>'Raw Data'!$C$3</f>
        <v>2</v>
      </c>
      <c r="E58" s="10">
        <f t="shared" si="9"/>
        <v>631.74213265095193</v>
      </c>
      <c r="F58">
        <f t="shared" si="14"/>
        <v>85085.4375</v>
      </c>
      <c r="G58" s="5">
        <f t="shared" si="11"/>
        <v>4994455.8244860144</v>
      </c>
      <c r="H58" s="1">
        <v>46631</v>
      </c>
      <c r="I58" s="6">
        <f t="shared" si="4"/>
        <v>17.548392573637553</v>
      </c>
      <c r="J58">
        <v>18</v>
      </c>
      <c r="K58">
        <v>2</v>
      </c>
      <c r="L58" s="10">
        <f t="shared" si="10"/>
        <v>631.74213265095193</v>
      </c>
      <c r="M58" s="5">
        <f t="shared" si="15"/>
        <v>6077.53125</v>
      </c>
      <c r="N58" s="5">
        <f>SUM(N57,Table2[[#This Row],[OP &amp; M cost per month]],Table2[[#This Row],[Automated Utility Bill from Jet fans]])</f>
        <v>3541737.1682360144</v>
      </c>
    </row>
    <row r="59" spans="1:14" x14ac:dyDescent="0.25">
      <c r="A59" s="1">
        <v>46661</v>
      </c>
      <c r="B59" s="6">
        <f t="shared" si="3"/>
        <v>17.70983778531502</v>
      </c>
      <c r="C59">
        <v>18</v>
      </c>
      <c r="D59">
        <f>'Raw Data'!$C$3</f>
        <v>2</v>
      </c>
      <c r="E59" s="10">
        <f t="shared" si="9"/>
        <v>637.55416027134072</v>
      </c>
      <c r="F59">
        <f t="shared" si="14"/>
        <v>85085.4375</v>
      </c>
      <c r="G59" s="5">
        <f t="shared" si="11"/>
        <v>5080178.8161462862</v>
      </c>
      <c r="H59" s="1">
        <v>46661</v>
      </c>
      <c r="I59" s="6">
        <f t="shared" si="4"/>
        <v>17.70983778531502</v>
      </c>
      <c r="J59">
        <v>18</v>
      </c>
      <c r="K59">
        <v>2</v>
      </c>
      <c r="L59" s="10">
        <f t="shared" si="10"/>
        <v>637.55416027134072</v>
      </c>
      <c r="M59" s="5">
        <f t="shared" si="15"/>
        <v>6077.53125</v>
      </c>
      <c r="N59" s="5">
        <f>SUM(N58,Table2[[#This Row],[OP &amp; M cost per month]],Table2[[#This Row],[Automated Utility Bill from Jet fans]])</f>
        <v>3548452.2536462857</v>
      </c>
    </row>
    <row r="60" spans="1:14" x14ac:dyDescent="0.25">
      <c r="A60" s="1">
        <v>46692</v>
      </c>
      <c r="B60" s="6">
        <f t="shared" si="3"/>
        <v>17.87276829293992</v>
      </c>
      <c r="C60">
        <v>18</v>
      </c>
      <c r="D60">
        <f>'Raw Data'!$C$3</f>
        <v>2</v>
      </c>
      <c r="E60" s="10">
        <f t="shared" si="9"/>
        <v>643.41965854583714</v>
      </c>
      <c r="F60">
        <f t="shared" si="14"/>
        <v>85085.4375</v>
      </c>
      <c r="G60" s="5">
        <f t="shared" si="11"/>
        <v>5165907.6733048316</v>
      </c>
      <c r="H60" s="1">
        <v>46692</v>
      </c>
      <c r="I60" s="6">
        <f t="shared" si="4"/>
        <v>17.87276829293992</v>
      </c>
      <c r="J60">
        <v>18</v>
      </c>
      <c r="K60">
        <v>2</v>
      </c>
      <c r="L60" s="10">
        <f t="shared" si="10"/>
        <v>643.41965854583714</v>
      </c>
      <c r="M60" s="5">
        <f t="shared" si="15"/>
        <v>6077.53125</v>
      </c>
      <c r="N60" s="5">
        <f>SUM(N59,Table2[[#This Row],[OP &amp; M cost per month]],Table2[[#This Row],[Automated Utility Bill from Jet fans]])</f>
        <v>3555173.2045548316</v>
      </c>
    </row>
    <row r="61" spans="1:14" x14ac:dyDescent="0.25">
      <c r="A61" s="1">
        <v>46722</v>
      </c>
      <c r="B61" s="6">
        <f t="shared" si="3"/>
        <v>18.037197761234967</v>
      </c>
      <c r="C61">
        <v>18</v>
      </c>
      <c r="D61">
        <f>'Raw Data'!$C$3</f>
        <v>2</v>
      </c>
      <c r="E61" s="10">
        <f t="shared" si="9"/>
        <v>649.33911940445887</v>
      </c>
      <c r="F61">
        <f>70000*1.05*1.05*1.05*1.05</f>
        <v>85085.4375</v>
      </c>
      <c r="G61" s="5">
        <f t="shared" si="11"/>
        <v>5251642.4499242362</v>
      </c>
      <c r="H61" s="1">
        <v>46722</v>
      </c>
      <c r="I61" s="6">
        <f t="shared" si="4"/>
        <v>18.037197761234967</v>
      </c>
      <c r="J61">
        <v>18</v>
      </c>
      <c r="K61">
        <v>2</v>
      </c>
      <c r="L61" s="10">
        <f t="shared" si="10"/>
        <v>649.33911940445887</v>
      </c>
      <c r="M61" s="5">
        <f t="shared" si="15"/>
        <v>6077.53125</v>
      </c>
      <c r="N61" s="5">
        <f>SUM(N60,Table2[[#This Row],[OP &amp; M cost per month]],Table2[[#This Row],[Automated Utility Bill from Jet fans]])</f>
        <v>3561900.0749242362</v>
      </c>
    </row>
    <row r="62" spans="1:14" x14ac:dyDescent="0.25">
      <c r="A62" s="1">
        <v>46753</v>
      </c>
      <c r="B62" s="6">
        <f t="shared" si="3"/>
        <v>18.20313998063833</v>
      </c>
      <c r="C62">
        <v>18</v>
      </c>
      <c r="D62">
        <f>'Raw Data'!$C$3</f>
        <v>2</v>
      </c>
      <c r="E62" s="10">
        <f t="shared" si="9"/>
        <v>655.31303930297986</v>
      </c>
      <c r="F62">
        <f>70000*1.05*1.05*1.05*1.05*1.05</f>
        <v>89339.709375000006</v>
      </c>
      <c r="G62" s="5">
        <f t="shared" si="11"/>
        <v>5341637.4723385386</v>
      </c>
      <c r="H62" s="1">
        <v>46753</v>
      </c>
      <c r="I62" s="6">
        <f t="shared" si="4"/>
        <v>18.20313998063833</v>
      </c>
      <c r="J62">
        <v>18</v>
      </c>
      <c r="K62">
        <v>2</v>
      </c>
      <c r="L62" s="10">
        <f t="shared" si="10"/>
        <v>655.31303930297986</v>
      </c>
      <c r="M62" s="5">
        <f>5000*1.05*1.05*1.05*1.05*1.05</f>
        <v>6381.4078125000005</v>
      </c>
      <c r="N62" s="5">
        <f>SUM(N61,Table2[[#This Row],[OP &amp; M cost per month]],Table2[[#This Row],[Automated Utility Bill from Jet fans]])</f>
        <v>3568936.7957760389</v>
      </c>
    </row>
    <row r="63" spans="1:14" x14ac:dyDescent="0.25">
      <c r="A63" s="1">
        <v>46784</v>
      </c>
      <c r="B63" s="6">
        <f t="shared" si="3"/>
        <v>18.370608868460206</v>
      </c>
      <c r="C63">
        <v>18</v>
      </c>
      <c r="D63">
        <f>'Raw Data'!$C$3</f>
        <v>2</v>
      </c>
      <c r="E63" s="10">
        <f t="shared" ref="E63:E94" si="16">B63*C63*D63</f>
        <v>661.34191926456742</v>
      </c>
      <c r="F63">
        <f t="shared" ref="F63:F73" si="17">70000*1.05*1.05*1.05*1.05*1.05</f>
        <v>89339.709375000006</v>
      </c>
      <c r="G63" s="5">
        <f t="shared" si="11"/>
        <v>5431638.523632803</v>
      </c>
      <c r="H63" s="1">
        <v>46784</v>
      </c>
      <c r="I63" s="6">
        <f t="shared" si="4"/>
        <v>18.370608868460206</v>
      </c>
      <c r="J63">
        <v>18</v>
      </c>
      <c r="K63">
        <v>2</v>
      </c>
      <c r="L63" s="10">
        <f t="shared" ref="L63:L94" si="18">I63*J63*K63</f>
        <v>661.34191926456742</v>
      </c>
      <c r="M63" s="5">
        <f t="shared" ref="M63:M73" si="19">5000*1.05*1.05*1.05*1.05*1.05</f>
        <v>6381.4078125000005</v>
      </c>
      <c r="N63" s="5">
        <f>SUM(N62,Table2[[#This Row],[OP &amp; M cost per month]],Table2[[#This Row],[Automated Utility Bill from Jet fans]])</f>
        <v>3575979.5455078036</v>
      </c>
    </row>
    <row r="64" spans="1:14" x14ac:dyDescent="0.25">
      <c r="A64" s="1">
        <v>46813</v>
      </c>
      <c r="B64" s="6">
        <f t="shared" si="3"/>
        <v>18.539618470050041</v>
      </c>
      <c r="C64">
        <v>18</v>
      </c>
      <c r="D64">
        <f>'Raw Data'!$C$3</f>
        <v>2</v>
      </c>
      <c r="E64" s="10">
        <f t="shared" si="16"/>
        <v>667.42626492180148</v>
      </c>
      <c r="F64">
        <f t="shared" si="17"/>
        <v>89339.709375000006</v>
      </c>
      <c r="G64" s="5">
        <f t="shared" ref="G64:G95" si="20">SUM(G63,E64,F64)</f>
        <v>5521645.6592727248</v>
      </c>
      <c r="H64" s="1">
        <v>46813</v>
      </c>
      <c r="I64" s="6">
        <f t="shared" si="4"/>
        <v>18.539618470050041</v>
      </c>
      <c r="J64">
        <v>18</v>
      </c>
      <c r="K64">
        <v>2</v>
      </c>
      <c r="L64" s="10">
        <f t="shared" si="18"/>
        <v>667.42626492180148</v>
      </c>
      <c r="M64" s="5">
        <f t="shared" si="19"/>
        <v>6381.4078125000005</v>
      </c>
      <c r="N64" s="5">
        <f>SUM(N63,Table2[[#This Row],[OP &amp; M cost per month]],Table2[[#This Row],[Automated Utility Bill from Jet fans]])</f>
        <v>3583028.3795852251</v>
      </c>
    </row>
    <row r="65" spans="1:14" x14ac:dyDescent="0.25">
      <c r="A65" s="1">
        <v>46844</v>
      </c>
      <c r="B65" s="6">
        <f t="shared" si="3"/>
        <v>18.710182959974503</v>
      </c>
      <c r="C65">
        <v>18</v>
      </c>
      <c r="D65">
        <f>'Raw Data'!$C$3</f>
        <v>2</v>
      </c>
      <c r="E65" s="10">
        <f t="shared" si="16"/>
        <v>673.56658655908211</v>
      </c>
      <c r="F65">
        <f t="shared" si="17"/>
        <v>89339.709375000006</v>
      </c>
      <c r="G65" s="5">
        <f t="shared" si="20"/>
        <v>5611658.9352342831</v>
      </c>
      <c r="H65" s="1">
        <v>46844</v>
      </c>
      <c r="I65" s="6">
        <f t="shared" si="4"/>
        <v>18.710182959974503</v>
      </c>
      <c r="J65">
        <v>18</v>
      </c>
      <c r="K65">
        <v>2</v>
      </c>
      <c r="L65" s="10">
        <f t="shared" si="18"/>
        <v>673.56658655908211</v>
      </c>
      <c r="M65" s="5">
        <f t="shared" si="19"/>
        <v>6381.4078125000005</v>
      </c>
      <c r="N65" s="5">
        <f>SUM(N64,Table2[[#This Row],[OP &amp; M cost per month]],Table2[[#This Row],[Automated Utility Bill from Jet fans]])</f>
        <v>3590083.3539842842</v>
      </c>
    </row>
    <row r="66" spans="1:14" x14ac:dyDescent="0.25">
      <c r="A66" s="1">
        <v>46874</v>
      </c>
      <c r="B66" s="6">
        <f t="shared" si="3"/>
        <v>18.88231664320627</v>
      </c>
      <c r="C66">
        <v>18</v>
      </c>
      <c r="D66">
        <f>'Raw Data'!$C$3</f>
        <v>2</v>
      </c>
      <c r="E66" s="10">
        <f t="shared" si="16"/>
        <v>679.76339915542576</v>
      </c>
      <c r="F66">
        <f t="shared" si="17"/>
        <v>89339.709375000006</v>
      </c>
      <c r="G66" s="5">
        <f t="shared" si="20"/>
        <v>5701678.4080084385</v>
      </c>
      <c r="H66" s="1">
        <v>46874</v>
      </c>
      <c r="I66" s="6">
        <f t="shared" si="4"/>
        <v>18.88231664320627</v>
      </c>
      <c r="J66">
        <v>18</v>
      </c>
      <c r="K66">
        <v>2</v>
      </c>
      <c r="L66" s="10">
        <f t="shared" si="18"/>
        <v>679.76339915542576</v>
      </c>
      <c r="M66" s="5">
        <f t="shared" si="19"/>
        <v>6381.4078125000005</v>
      </c>
      <c r="N66" s="5">
        <f>SUM(N65,Table2[[#This Row],[OP &amp; M cost per month]],Table2[[#This Row],[Automated Utility Bill from Jet fans]])</f>
        <v>3597144.5251959395</v>
      </c>
    </row>
    <row r="67" spans="1:14" x14ac:dyDescent="0.25">
      <c r="A67" s="1">
        <v>46905</v>
      </c>
      <c r="B67" s="6">
        <f t="shared" si="3"/>
        <v>19.05603395632377</v>
      </c>
      <c r="C67">
        <v>18</v>
      </c>
      <c r="D67">
        <f>'Raw Data'!$C$3</f>
        <v>2</v>
      </c>
      <c r="E67" s="10">
        <f t="shared" si="16"/>
        <v>686.01722242765572</v>
      </c>
      <c r="F67">
        <f t="shared" si="17"/>
        <v>89339.709375000006</v>
      </c>
      <c r="G67" s="5">
        <f t="shared" si="20"/>
        <v>5791704.1346058659</v>
      </c>
      <c r="H67" s="1">
        <v>46905</v>
      </c>
      <c r="I67" s="6">
        <f t="shared" si="4"/>
        <v>19.05603395632377</v>
      </c>
      <c r="J67">
        <v>18</v>
      </c>
      <c r="K67">
        <v>2</v>
      </c>
      <c r="L67" s="10">
        <f t="shared" si="18"/>
        <v>686.01722242765572</v>
      </c>
      <c r="M67" s="5">
        <f t="shared" si="19"/>
        <v>6381.4078125000005</v>
      </c>
      <c r="N67" s="5">
        <f>SUM(N66,Table2[[#This Row],[OP &amp; M cost per month]],Table2[[#This Row],[Automated Utility Bill from Jet fans]])</f>
        <v>3604211.9502308671</v>
      </c>
    </row>
    <row r="68" spans="1:14" x14ac:dyDescent="0.25">
      <c r="A68" s="1">
        <v>46935</v>
      </c>
      <c r="B68" s="6">
        <f t="shared" ref="B68:B131" si="21">B67*(1.0092)</f>
        <v>19.231349468721952</v>
      </c>
      <c r="C68">
        <v>18</v>
      </c>
      <c r="D68">
        <f>'Raw Data'!$C$3</f>
        <v>2</v>
      </c>
      <c r="E68" s="10">
        <f t="shared" si="16"/>
        <v>692.32858087399029</v>
      </c>
      <c r="F68">
        <f t="shared" si="17"/>
        <v>89339.709375000006</v>
      </c>
      <c r="G68" s="5">
        <f t="shared" si="20"/>
        <v>5881736.1725617396</v>
      </c>
      <c r="H68" s="1">
        <v>46935</v>
      </c>
      <c r="I68" s="6">
        <f t="shared" ref="I68:I131" si="22">I67*(1.0092)</f>
        <v>19.231349468721952</v>
      </c>
      <c r="J68">
        <v>18</v>
      </c>
      <c r="K68">
        <v>2</v>
      </c>
      <c r="L68" s="10">
        <f t="shared" si="18"/>
        <v>692.32858087399029</v>
      </c>
      <c r="M68" s="5">
        <f t="shared" si="19"/>
        <v>6381.4078125000005</v>
      </c>
      <c r="N68" s="5">
        <f>SUM(N67,Table2[[#This Row],[OP &amp; M cost per month]],Table2[[#This Row],[Automated Utility Bill from Jet fans]])</f>
        <v>3611285.6866242411</v>
      </c>
    </row>
    <row r="69" spans="1:14" x14ac:dyDescent="0.25">
      <c r="A69" s="1">
        <v>46966</v>
      </c>
      <c r="B69" s="6">
        <f t="shared" si="21"/>
        <v>19.408277883834195</v>
      </c>
      <c r="C69">
        <v>18</v>
      </c>
      <c r="D69">
        <f>'Raw Data'!$C$3</f>
        <v>2</v>
      </c>
      <c r="E69" s="10">
        <f t="shared" si="16"/>
        <v>698.698003818031</v>
      </c>
      <c r="F69">
        <f t="shared" si="17"/>
        <v>89339.709375000006</v>
      </c>
      <c r="G69" s="5">
        <f t="shared" si="20"/>
        <v>5971774.5799405575</v>
      </c>
      <c r="H69" s="1">
        <v>46966</v>
      </c>
      <c r="I69" s="6">
        <f t="shared" si="22"/>
        <v>19.408277883834195</v>
      </c>
      <c r="J69">
        <v>18</v>
      </c>
      <c r="K69">
        <v>2</v>
      </c>
      <c r="L69" s="10">
        <f t="shared" si="18"/>
        <v>698.698003818031</v>
      </c>
      <c r="M69" s="5">
        <f t="shared" si="19"/>
        <v>6381.4078125000005</v>
      </c>
      <c r="N69" s="5">
        <f>SUM(N68,Table2[[#This Row],[OP &amp; M cost per month]],Table2[[#This Row],[Automated Utility Bill from Jet fans]])</f>
        <v>3618365.7924405588</v>
      </c>
    </row>
    <row r="70" spans="1:14" x14ac:dyDescent="0.25">
      <c r="A70" s="1">
        <v>46997</v>
      </c>
      <c r="B70" s="6">
        <f t="shared" si="21"/>
        <v>19.586834040365471</v>
      </c>
      <c r="C70">
        <v>18</v>
      </c>
      <c r="D70">
        <f>'Raw Data'!$C$3</f>
        <v>2</v>
      </c>
      <c r="E70" s="10">
        <f t="shared" si="16"/>
        <v>705.1260254531569</v>
      </c>
      <c r="F70">
        <f t="shared" si="17"/>
        <v>89339.709375000006</v>
      </c>
      <c r="G70" s="5">
        <f t="shared" si="20"/>
        <v>6061819.4153410103</v>
      </c>
      <c r="H70" s="1">
        <v>46997</v>
      </c>
      <c r="I70" s="6">
        <f t="shared" si="22"/>
        <v>19.586834040365471</v>
      </c>
      <c r="J70">
        <v>18</v>
      </c>
      <c r="K70">
        <v>2</v>
      </c>
      <c r="L70" s="10">
        <f t="shared" si="18"/>
        <v>705.1260254531569</v>
      </c>
      <c r="M70" s="5">
        <f t="shared" si="19"/>
        <v>6381.4078125000005</v>
      </c>
      <c r="N70" s="5">
        <f>SUM(N69,Table2[[#This Row],[OP &amp; M cost per month]],Table2[[#This Row],[Automated Utility Bill from Jet fans]])</f>
        <v>3625452.3262785119</v>
      </c>
    </row>
    <row r="71" spans="1:14" x14ac:dyDescent="0.25">
      <c r="A71" s="1">
        <v>47027</v>
      </c>
      <c r="B71" s="6">
        <f t="shared" si="21"/>
        <v>19.767032913536834</v>
      </c>
      <c r="C71">
        <v>18</v>
      </c>
      <c r="D71">
        <f>'Raw Data'!$C$3</f>
        <v>2</v>
      </c>
      <c r="E71" s="10">
        <f t="shared" si="16"/>
        <v>711.61318488732604</v>
      </c>
      <c r="F71">
        <f t="shared" si="17"/>
        <v>89339.709375000006</v>
      </c>
      <c r="G71" s="5">
        <f t="shared" si="20"/>
        <v>6151870.7379008969</v>
      </c>
      <c r="H71" s="1">
        <v>47027</v>
      </c>
      <c r="I71" s="6">
        <f t="shared" si="22"/>
        <v>19.767032913536834</v>
      </c>
      <c r="J71">
        <v>18</v>
      </c>
      <c r="K71">
        <v>2</v>
      </c>
      <c r="L71" s="10">
        <f t="shared" si="18"/>
        <v>711.61318488732604</v>
      </c>
      <c r="M71" s="5">
        <f t="shared" si="19"/>
        <v>6381.4078125000005</v>
      </c>
      <c r="N71" s="5">
        <f>SUM(N70,Table2[[#This Row],[OP &amp; M cost per month]],Table2[[#This Row],[Automated Utility Bill from Jet fans]])</f>
        <v>3632545.3472758993</v>
      </c>
    </row>
    <row r="72" spans="1:14" x14ac:dyDescent="0.25">
      <c r="A72" s="1">
        <v>47058</v>
      </c>
      <c r="B72" s="6">
        <f t="shared" si="21"/>
        <v>19.948889616341376</v>
      </c>
      <c r="C72">
        <v>18</v>
      </c>
      <c r="D72">
        <f>'Raw Data'!$C$3</f>
        <v>2</v>
      </c>
      <c r="E72" s="10">
        <f t="shared" si="16"/>
        <v>718.16002618828952</v>
      </c>
      <c r="F72">
        <f t="shared" si="17"/>
        <v>89339.709375000006</v>
      </c>
      <c r="G72" s="5">
        <f t="shared" si="20"/>
        <v>6241928.6073020846</v>
      </c>
      <c r="H72" s="1">
        <v>47058</v>
      </c>
      <c r="I72" s="6">
        <f t="shared" si="22"/>
        <v>19.948889616341376</v>
      </c>
      <c r="J72">
        <v>18</v>
      </c>
      <c r="K72">
        <v>2</v>
      </c>
      <c r="L72" s="10">
        <f t="shared" si="18"/>
        <v>718.16002618828952</v>
      </c>
      <c r="M72" s="5">
        <f t="shared" si="19"/>
        <v>6381.4078125000005</v>
      </c>
      <c r="N72" s="5">
        <f>SUM(N71,Table2[[#This Row],[OP &amp; M cost per month]],Table2[[#This Row],[Automated Utility Bill from Jet fans]])</f>
        <v>3639644.9151145876</v>
      </c>
    </row>
    <row r="73" spans="1:14" x14ac:dyDescent="0.25">
      <c r="A73" s="1">
        <v>47088</v>
      </c>
      <c r="B73" s="6">
        <f t="shared" si="21"/>
        <v>20.132419400811717</v>
      </c>
      <c r="C73">
        <v>18</v>
      </c>
      <c r="D73">
        <f>'Raw Data'!$C$3</f>
        <v>2</v>
      </c>
      <c r="E73" s="10">
        <f t="shared" si="16"/>
        <v>724.76709842922185</v>
      </c>
      <c r="F73">
        <f t="shared" si="17"/>
        <v>89339.709375000006</v>
      </c>
      <c r="G73" s="5">
        <f t="shared" si="20"/>
        <v>6331993.0837755138</v>
      </c>
      <c r="H73" s="1">
        <v>47088</v>
      </c>
      <c r="I73" s="6">
        <f t="shared" si="22"/>
        <v>20.132419400811717</v>
      </c>
      <c r="J73">
        <v>18</v>
      </c>
      <c r="K73">
        <v>2</v>
      </c>
      <c r="L73" s="10">
        <f t="shared" si="18"/>
        <v>724.76709842922185</v>
      </c>
      <c r="M73" s="5">
        <f t="shared" si="19"/>
        <v>6381.4078125000005</v>
      </c>
      <c r="N73" s="5">
        <f>SUM(N72,Table2[[#This Row],[OP &amp; M cost per month]],Table2[[#This Row],[Automated Utility Bill from Jet fans]])</f>
        <v>3646751.0900255167</v>
      </c>
    </row>
    <row r="74" spans="1:14" x14ac:dyDescent="0.25">
      <c r="A74" s="1">
        <v>47119</v>
      </c>
      <c r="B74" s="6">
        <f t="shared" si="21"/>
        <v>20.317637659299187</v>
      </c>
      <c r="C74">
        <v>18</v>
      </c>
      <c r="D74">
        <f>'Raw Data'!$C$3</f>
        <v>2</v>
      </c>
      <c r="E74" s="10">
        <f t="shared" si="16"/>
        <v>731.43495573477071</v>
      </c>
      <c r="F74">
        <f>70000*1.05*1.05*1.05*1.05*1.05*1.05</f>
        <v>93806.69484375001</v>
      </c>
      <c r="G74" s="5">
        <f t="shared" si="20"/>
        <v>6426531.213574999</v>
      </c>
      <c r="H74" s="1">
        <v>47119</v>
      </c>
      <c r="I74" s="6">
        <f t="shared" si="22"/>
        <v>20.317637659299187</v>
      </c>
      <c r="J74">
        <v>18</v>
      </c>
      <c r="K74">
        <v>2</v>
      </c>
      <c r="L74" s="10">
        <f t="shared" si="18"/>
        <v>731.43495573477071</v>
      </c>
      <c r="M74" s="5">
        <f>5000*1.05*1.05*1.05*1.05*1.05*1.05</f>
        <v>6700.4782031250006</v>
      </c>
      <c r="N74" s="5">
        <f>SUM(N73,Table2[[#This Row],[OP &amp; M cost per month]],Table2[[#This Row],[Automated Utility Bill from Jet fans]])</f>
        <v>3654183.0031843763</v>
      </c>
    </row>
    <row r="75" spans="1:14" x14ac:dyDescent="0.25">
      <c r="A75" s="1">
        <v>47150</v>
      </c>
      <c r="B75" s="6">
        <f t="shared" si="21"/>
        <v>20.504559925764742</v>
      </c>
      <c r="C75">
        <v>18</v>
      </c>
      <c r="D75">
        <f>'Raw Data'!$C$3</f>
        <v>2</v>
      </c>
      <c r="E75" s="10">
        <f t="shared" si="16"/>
        <v>738.16415732753069</v>
      </c>
      <c r="F75">
        <f t="shared" ref="F75:F84" si="23">70000*1.05*1.05*1.05*1.05*1.05*1.05</f>
        <v>93806.69484375001</v>
      </c>
      <c r="G75" s="5">
        <f t="shared" si="20"/>
        <v>6521076.0725760767</v>
      </c>
      <c r="H75" s="1">
        <v>47150</v>
      </c>
      <c r="I75" s="6">
        <f t="shared" si="22"/>
        <v>20.504559925764742</v>
      </c>
      <c r="J75">
        <v>18</v>
      </c>
      <c r="K75">
        <v>2</v>
      </c>
      <c r="L75" s="10">
        <f t="shared" si="18"/>
        <v>738.16415732753069</v>
      </c>
      <c r="M75" s="5">
        <f t="shared" ref="M75:M85" si="24">5000*1.05*1.05*1.05*1.05*1.05*1.05</f>
        <v>6700.4782031250006</v>
      </c>
      <c r="N75" s="5">
        <f>SUM(N74,Table2[[#This Row],[OP &amp; M cost per month]],Table2[[#This Row],[Automated Utility Bill from Jet fans]])</f>
        <v>3661621.6455448288</v>
      </c>
    </row>
    <row r="76" spans="1:14" x14ac:dyDescent="0.25">
      <c r="A76" s="1">
        <v>47178</v>
      </c>
      <c r="B76" s="6">
        <f t="shared" si="21"/>
        <v>20.69320187708178</v>
      </c>
      <c r="C76">
        <v>18</v>
      </c>
      <c r="D76">
        <f>'Raw Data'!$C$3</f>
        <v>2</v>
      </c>
      <c r="E76" s="10">
        <f t="shared" si="16"/>
        <v>744.95526757494406</v>
      </c>
      <c r="F76">
        <f t="shared" si="23"/>
        <v>93806.69484375001</v>
      </c>
      <c r="G76" s="5">
        <f t="shared" si="20"/>
        <v>6615627.7226874018</v>
      </c>
      <c r="H76" s="1">
        <v>47178</v>
      </c>
      <c r="I76" s="6">
        <f t="shared" si="22"/>
        <v>20.69320187708178</v>
      </c>
      <c r="J76">
        <v>18</v>
      </c>
      <c r="K76">
        <v>2</v>
      </c>
      <c r="L76" s="10">
        <f t="shared" si="18"/>
        <v>744.95526757494406</v>
      </c>
      <c r="M76" s="5">
        <f t="shared" si="24"/>
        <v>6700.4782031250006</v>
      </c>
      <c r="N76" s="5">
        <f>SUM(N75,Table2[[#This Row],[OP &amp; M cost per month]],Table2[[#This Row],[Automated Utility Bill from Jet fans]])</f>
        <v>3669067.0790155288</v>
      </c>
    </row>
    <row r="77" spans="1:14" x14ac:dyDescent="0.25">
      <c r="A77" s="1">
        <v>47209</v>
      </c>
      <c r="B77" s="6">
        <f t="shared" si="21"/>
        <v>20.883579334350934</v>
      </c>
      <c r="C77">
        <v>18</v>
      </c>
      <c r="D77">
        <f>'Raw Data'!$C$3</f>
        <v>2</v>
      </c>
      <c r="E77" s="10">
        <f t="shared" si="16"/>
        <v>751.80885603663364</v>
      </c>
      <c r="F77">
        <f t="shared" si="23"/>
        <v>93806.69484375001</v>
      </c>
      <c r="G77" s="5">
        <f t="shared" si="20"/>
        <v>6710186.2263871888</v>
      </c>
      <c r="H77" s="1">
        <v>47209</v>
      </c>
      <c r="I77" s="6">
        <f t="shared" si="22"/>
        <v>20.883579334350934</v>
      </c>
      <c r="J77">
        <v>18</v>
      </c>
      <c r="K77">
        <v>2</v>
      </c>
      <c r="L77" s="10">
        <f t="shared" si="18"/>
        <v>751.80885603663364</v>
      </c>
      <c r="M77" s="5">
        <f t="shared" si="24"/>
        <v>6700.4782031250006</v>
      </c>
      <c r="N77" s="5">
        <f>SUM(N76,Table2[[#This Row],[OP &amp; M cost per month]],Table2[[#This Row],[Automated Utility Bill from Jet fans]])</f>
        <v>3676519.3660746901</v>
      </c>
    </row>
    <row r="78" spans="1:14" x14ac:dyDescent="0.25">
      <c r="A78" s="1">
        <v>47239</v>
      </c>
      <c r="B78" s="6">
        <f t="shared" si="21"/>
        <v>21.075708264226964</v>
      </c>
      <c r="C78">
        <v>18</v>
      </c>
      <c r="D78">
        <f>'Raw Data'!$C$3</f>
        <v>2</v>
      </c>
      <c r="E78" s="10">
        <f t="shared" si="16"/>
        <v>758.7254975121707</v>
      </c>
      <c r="F78">
        <f t="shared" si="23"/>
        <v>93806.69484375001</v>
      </c>
      <c r="G78" s="5">
        <f t="shared" si="20"/>
        <v>6804751.6467284514</v>
      </c>
      <c r="H78" s="1">
        <v>47239</v>
      </c>
      <c r="I78" s="6">
        <f t="shared" si="22"/>
        <v>21.075708264226964</v>
      </c>
      <c r="J78">
        <v>18</v>
      </c>
      <c r="K78">
        <v>2</v>
      </c>
      <c r="L78" s="10">
        <f t="shared" si="18"/>
        <v>758.7254975121707</v>
      </c>
      <c r="M78" s="5">
        <f t="shared" si="24"/>
        <v>6700.4782031250006</v>
      </c>
      <c r="N78" s="5">
        <f>SUM(N77,Table2[[#This Row],[OP &amp; M cost per month]],Table2[[#This Row],[Automated Utility Bill from Jet fans]])</f>
        <v>3683978.5697753271</v>
      </c>
    </row>
    <row r="79" spans="1:14" x14ac:dyDescent="0.25">
      <c r="A79" s="1">
        <v>47270</v>
      </c>
      <c r="B79" s="6">
        <f t="shared" si="21"/>
        <v>21.269604780257854</v>
      </c>
      <c r="C79">
        <v>18</v>
      </c>
      <c r="D79">
        <f>'Raw Data'!$C$3</f>
        <v>2</v>
      </c>
      <c r="E79" s="10">
        <f t="shared" si="16"/>
        <v>765.70577208928273</v>
      </c>
      <c r="F79">
        <f t="shared" si="23"/>
        <v>93806.69484375001</v>
      </c>
      <c r="G79" s="5">
        <f t="shared" si="20"/>
        <v>6899324.0473442907</v>
      </c>
      <c r="H79" s="1">
        <v>47270</v>
      </c>
      <c r="I79" s="6">
        <f t="shared" si="22"/>
        <v>21.269604780257854</v>
      </c>
      <c r="J79">
        <v>18</v>
      </c>
      <c r="K79">
        <v>2</v>
      </c>
      <c r="L79" s="10">
        <f t="shared" si="18"/>
        <v>765.70577208928273</v>
      </c>
      <c r="M79" s="5">
        <f t="shared" si="24"/>
        <v>6700.4782031250006</v>
      </c>
      <c r="N79" s="5">
        <f>SUM(N78,Table2[[#This Row],[OP &amp; M cost per month]],Table2[[#This Row],[Automated Utility Bill from Jet fans]])</f>
        <v>3691444.7537505412</v>
      </c>
    </row>
    <row r="80" spans="1:14" x14ac:dyDescent="0.25">
      <c r="A80" s="1">
        <v>47300</v>
      </c>
      <c r="B80" s="6">
        <f t="shared" si="21"/>
        <v>21.46528514423623</v>
      </c>
      <c r="C80">
        <v>18</v>
      </c>
      <c r="D80">
        <f>'Raw Data'!$C$3</f>
        <v>2</v>
      </c>
      <c r="E80" s="10">
        <f t="shared" si="16"/>
        <v>772.75026519250423</v>
      </c>
      <c r="F80">
        <f t="shared" si="23"/>
        <v>93806.69484375001</v>
      </c>
      <c r="G80" s="5">
        <f t="shared" si="20"/>
        <v>6993903.4924532333</v>
      </c>
      <c r="H80" s="1">
        <v>47300</v>
      </c>
      <c r="I80" s="6">
        <f t="shared" si="22"/>
        <v>21.46528514423623</v>
      </c>
      <c r="J80">
        <v>18</v>
      </c>
      <c r="K80">
        <v>2</v>
      </c>
      <c r="L80" s="10">
        <f t="shared" si="18"/>
        <v>772.75026519250423</v>
      </c>
      <c r="M80" s="5">
        <f t="shared" si="24"/>
        <v>6700.4782031250006</v>
      </c>
      <c r="N80" s="5">
        <f>SUM(N79,Table2[[#This Row],[OP &amp; M cost per month]],Table2[[#This Row],[Automated Utility Bill from Jet fans]])</f>
        <v>3698917.9822188588</v>
      </c>
    </row>
    <row r="81" spans="1:14" x14ac:dyDescent="0.25">
      <c r="A81" s="1">
        <v>47331</v>
      </c>
      <c r="B81" s="6">
        <f t="shared" si="21"/>
        <v>21.662765767563204</v>
      </c>
      <c r="C81">
        <v>18</v>
      </c>
      <c r="D81">
        <f>'Raw Data'!$C$3</f>
        <v>2</v>
      </c>
      <c r="E81" s="10">
        <f t="shared" si="16"/>
        <v>779.85956763227534</v>
      </c>
      <c r="F81">
        <f t="shared" si="23"/>
        <v>93806.69484375001</v>
      </c>
      <c r="G81" s="5">
        <f t="shared" si="20"/>
        <v>7088490.0468646158</v>
      </c>
      <c r="H81" s="1">
        <v>47331</v>
      </c>
      <c r="I81" s="6">
        <f t="shared" si="22"/>
        <v>21.662765767563204</v>
      </c>
      <c r="J81">
        <v>18</v>
      </c>
      <c r="K81">
        <v>2</v>
      </c>
      <c r="L81" s="10">
        <f t="shared" si="18"/>
        <v>779.85956763227534</v>
      </c>
      <c r="M81" s="5">
        <f t="shared" si="24"/>
        <v>6700.4782031250006</v>
      </c>
      <c r="N81" s="5">
        <f>SUM(N80,Table2[[#This Row],[OP &amp; M cost per month]],Table2[[#This Row],[Automated Utility Bill from Jet fans]])</f>
        <v>3706398.3199896161</v>
      </c>
    </row>
    <row r="82" spans="1:14" x14ac:dyDescent="0.25">
      <c r="A82" s="1">
        <v>47362</v>
      </c>
      <c r="B82" s="6">
        <f t="shared" si="21"/>
        <v>21.862063212624786</v>
      </c>
      <c r="C82">
        <v>18</v>
      </c>
      <c r="D82">
        <f>'Raw Data'!$C$3</f>
        <v>2</v>
      </c>
      <c r="E82" s="10">
        <f t="shared" si="16"/>
        <v>787.03427565449226</v>
      </c>
      <c r="F82">
        <f t="shared" si="23"/>
        <v>93806.69484375001</v>
      </c>
      <c r="G82" s="5">
        <f t="shared" si="20"/>
        <v>7183083.7759840209</v>
      </c>
      <c r="H82" s="1">
        <v>47362</v>
      </c>
      <c r="I82" s="6">
        <f t="shared" si="22"/>
        <v>21.862063212624786</v>
      </c>
      <c r="J82">
        <v>18</v>
      </c>
      <c r="K82">
        <v>2</v>
      </c>
      <c r="L82" s="10">
        <f t="shared" si="18"/>
        <v>787.03427565449226</v>
      </c>
      <c r="M82" s="5">
        <f t="shared" si="24"/>
        <v>6700.4782031250006</v>
      </c>
      <c r="N82" s="5">
        <f>SUM(N81,Table2[[#This Row],[OP &amp; M cost per month]],Table2[[#This Row],[Automated Utility Bill from Jet fans]])</f>
        <v>3713885.8324683956</v>
      </c>
    </row>
    <row r="83" spans="1:14" x14ac:dyDescent="0.25">
      <c r="A83" s="1">
        <v>47392</v>
      </c>
      <c r="B83" s="6">
        <f t="shared" si="21"/>
        <v>22.063194194180937</v>
      </c>
      <c r="C83">
        <v>18</v>
      </c>
      <c r="D83">
        <f>'Raw Data'!$C$3</f>
        <v>2</v>
      </c>
      <c r="E83" s="10">
        <f t="shared" si="16"/>
        <v>794.27499099051374</v>
      </c>
      <c r="F83">
        <f t="shared" si="23"/>
        <v>93806.69484375001</v>
      </c>
      <c r="G83" s="5">
        <f t="shared" si="20"/>
        <v>7277684.7458187621</v>
      </c>
      <c r="H83" s="1">
        <v>47392</v>
      </c>
      <c r="I83" s="6">
        <f t="shared" si="22"/>
        <v>22.063194194180937</v>
      </c>
      <c r="J83">
        <v>18</v>
      </c>
      <c r="K83">
        <v>2</v>
      </c>
      <c r="L83" s="10">
        <f t="shared" si="18"/>
        <v>794.27499099051374</v>
      </c>
      <c r="M83" s="5">
        <f t="shared" si="24"/>
        <v>6700.4782031250006</v>
      </c>
      <c r="N83" s="5">
        <f>SUM(N82,Table2[[#This Row],[OP &amp; M cost per month]],Table2[[#This Row],[Automated Utility Bill from Jet fans]])</f>
        <v>3721380.5856625107</v>
      </c>
    </row>
    <row r="84" spans="1:14" x14ac:dyDescent="0.25">
      <c r="A84" s="1">
        <v>47423</v>
      </c>
      <c r="B84" s="6">
        <f t="shared" si="21"/>
        <v>22.266175580767403</v>
      </c>
      <c r="C84">
        <v>18</v>
      </c>
      <c r="D84">
        <f>'Raw Data'!$C$3</f>
        <v>2</v>
      </c>
      <c r="E84" s="10">
        <f t="shared" si="16"/>
        <v>801.58232090762647</v>
      </c>
      <c r="F84">
        <f t="shared" si="23"/>
        <v>93806.69484375001</v>
      </c>
      <c r="G84" s="5">
        <f t="shared" si="20"/>
        <v>7372293.0229834206</v>
      </c>
      <c r="H84" s="1">
        <v>47423</v>
      </c>
      <c r="I84" s="6">
        <f t="shared" si="22"/>
        <v>22.266175580767403</v>
      </c>
      <c r="J84">
        <v>18</v>
      </c>
      <c r="K84">
        <v>2</v>
      </c>
      <c r="L84" s="10">
        <f t="shared" si="18"/>
        <v>801.58232090762647</v>
      </c>
      <c r="M84" s="5">
        <f t="shared" si="24"/>
        <v>6700.4782031250006</v>
      </c>
      <c r="N84" s="5">
        <f>SUM(N83,Table2[[#This Row],[OP &amp; M cost per month]],Table2[[#This Row],[Automated Utility Bill from Jet fans]])</f>
        <v>3728882.6461865432</v>
      </c>
    </row>
    <row r="85" spans="1:14" x14ac:dyDescent="0.25">
      <c r="A85" s="1">
        <v>47453</v>
      </c>
      <c r="B85" s="6">
        <f t="shared" si="21"/>
        <v>22.471024396110465</v>
      </c>
      <c r="C85">
        <v>18</v>
      </c>
      <c r="D85">
        <f>'Raw Data'!$C$3</f>
        <v>2</v>
      </c>
      <c r="E85" s="10">
        <f t="shared" si="16"/>
        <v>808.95687825997675</v>
      </c>
      <c r="F85">
        <f>70000*1.05*1.05*1.05*1.05*1.05*1.05*1.05</f>
        <v>98497.029585937518</v>
      </c>
      <c r="G85" s="5">
        <f t="shared" si="20"/>
        <v>7471599.0094476184</v>
      </c>
      <c r="H85" s="1">
        <v>47453</v>
      </c>
      <c r="I85" s="6">
        <f t="shared" si="22"/>
        <v>22.471024396110465</v>
      </c>
      <c r="J85">
        <v>18</v>
      </c>
      <c r="K85">
        <v>2</v>
      </c>
      <c r="L85" s="10">
        <f t="shared" si="18"/>
        <v>808.95687825997675</v>
      </c>
      <c r="M85" s="5">
        <f t="shared" si="24"/>
        <v>6700.4782031250006</v>
      </c>
      <c r="N85" s="5">
        <f>SUM(N84,Table2[[#This Row],[OP &amp; M cost per month]],Table2[[#This Row],[Automated Utility Bill from Jet fans]])</f>
        <v>3736392.0812679278</v>
      </c>
    </row>
    <row r="86" spans="1:14" x14ac:dyDescent="0.25">
      <c r="A86" s="1">
        <v>47484</v>
      </c>
      <c r="B86" s="6">
        <f t="shared" si="21"/>
        <v>22.677757820554685</v>
      </c>
      <c r="C86">
        <v>18</v>
      </c>
      <c r="D86">
        <f>'Raw Data'!$C$3</f>
        <v>2</v>
      </c>
      <c r="E86" s="10">
        <f t="shared" si="16"/>
        <v>816.39928153996868</v>
      </c>
      <c r="F86">
        <f>70000*1.05*1.05*1.05*1.05*1.05*1.05*1.05*1.05</f>
        <v>103421.8810652344</v>
      </c>
      <c r="G86" s="5">
        <f t="shared" si="20"/>
        <v>7575837.2897943929</v>
      </c>
      <c r="H86" s="1">
        <v>47484</v>
      </c>
      <c r="I86" s="6">
        <f t="shared" si="22"/>
        <v>22.677757820554685</v>
      </c>
      <c r="J86">
        <v>18</v>
      </c>
      <c r="K86">
        <v>2</v>
      </c>
      <c r="L86" s="10">
        <f t="shared" si="18"/>
        <v>816.39928153996868</v>
      </c>
      <c r="M86" s="5">
        <f>5000*1.05*1.05*1.05*1.05*1.05*1.05*1.05</f>
        <v>7035.5021132812508</v>
      </c>
      <c r="N86" s="5">
        <f>SUM(N85,Table2[[#This Row],[OP &amp; M cost per month]],Table2[[#This Row],[Automated Utility Bill from Jet fans]])</f>
        <v>3744243.982662749</v>
      </c>
    </row>
    <row r="87" spans="1:14" x14ac:dyDescent="0.25">
      <c r="A87" s="1">
        <v>47515</v>
      </c>
      <c r="B87" s="6">
        <f t="shared" si="21"/>
        <v>22.886393192503789</v>
      </c>
      <c r="C87">
        <v>18</v>
      </c>
      <c r="D87">
        <f>'Raw Data'!$C$3</f>
        <v>2</v>
      </c>
      <c r="E87" s="10">
        <f t="shared" si="16"/>
        <v>823.9101549301364</v>
      </c>
      <c r="F87">
        <f t="shared" ref="F87:F97" si="25">70000*1.05*1.05*1.05*1.05*1.05*1.05*1.05*1.05</f>
        <v>103421.8810652344</v>
      </c>
      <c r="G87" s="5">
        <f t="shared" si="20"/>
        <v>7680083.0810145577</v>
      </c>
      <c r="H87" s="1">
        <v>47515</v>
      </c>
      <c r="I87" s="6">
        <f t="shared" si="22"/>
        <v>22.886393192503789</v>
      </c>
      <c r="J87">
        <v>18</v>
      </c>
      <c r="K87">
        <v>2</v>
      </c>
      <c r="L87" s="10">
        <f t="shared" si="18"/>
        <v>823.9101549301364</v>
      </c>
      <c r="M87" s="5">
        <f t="shared" ref="M87:M97" si="26">5000*1.05*1.05*1.05*1.05*1.05*1.05*1.05</f>
        <v>7035.5021132812508</v>
      </c>
      <c r="N87" s="5">
        <f>SUM(N86,Table2[[#This Row],[OP &amp; M cost per month]],Table2[[#This Row],[Automated Utility Bill from Jet fans]])</f>
        <v>3752103.3949309606</v>
      </c>
    </row>
    <row r="88" spans="1:14" x14ac:dyDescent="0.25">
      <c r="A88" s="1">
        <v>47543</v>
      </c>
      <c r="B88" s="6">
        <f t="shared" si="21"/>
        <v>23.096948009874826</v>
      </c>
      <c r="C88">
        <v>18</v>
      </c>
      <c r="D88">
        <f>'Raw Data'!$C$3</f>
        <v>2</v>
      </c>
      <c r="E88" s="10">
        <f t="shared" si="16"/>
        <v>831.49012835549377</v>
      </c>
      <c r="F88">
        <f t="shared" si="25"/>
        <v>103421.8810652344</v>
      </c>
      <c r="G88" s="5">
        <f t="shared" si="20"/>
        <v>7784336.4522081474</v>
      </c>
      <c r="H88" s="1">
        <v>47543</v>
      </c>
      <c r="I88" s="6">
        <f t="shared" si="22"/>
        <v>23.096948009874826</v>
      </c>
      <c r="J88">
        <v>18</v>
      </c>
      <c r="K88">
        <v>2</v>
      </c>
      <c r="L88" s="10">
        <f t="shared" si="18"/>
        <v>831.49012835549377</v>
      </c>
      <c r="M88" s="5">
        <f t="shared" si="26"/>
        <v>7035.5021132812508</v>
      </c>
      <c r="N88" s="5">
        <f>SUM(N87,Table2[[#This Row],[OP &amp; M cost per month]],Table2[[#This Row],[Automated Utility Bill from Jet fans]])</f>
        <v>3759970.3871725975</v>
      </c>
    </row>
    <row r="89" spans="1:14" x14ac:dyDescent="0.25">
      <c r="A89" s="1">
        <v>47574</v>
      </c>
      <c r="B89" s="6">
        <f t="shared" si="21"/>
        <v>23.309439931565677</v>
      </c>
      <c r="C89">
        <v>18</v>
      </c>
      <c r="D89">
        <f>'Raw Data'!$C$3</f>
        <v>2</v>
      </c>
      <c r="E89" s="10">
        <f t="shared" si="16"/>
        <v>839.13983753636444</v>
      </c>
      <c r="F89">
        <f t="shared" si="25"/>
        <v>103421.8810652344</v>
      </c>
      <c r="G89" s="5">
        <f t="shared" si="20"/>
        <v>7888597.473110918</v>
      </c>
      <c r="H89" s="1">
        <v>47574</v>
      </c>
      <c r="I89" s="6">
        <f t="shared" si="22"/>
        <v>23.309439931565677</v>
      </c>
      <c r="J89">
        <v>18</v>
      </c>
      <c r="K89">
        <v>2</v>
      </c>
      <c r="L89" s="10">
        <f t="shared" si="18"/>
        <v>839.13983753636444</v>
      </c>
      <c r="M89" s="5">
        <f t="shared" si="26"/>
        <v>7035.5021132812508</v>
      </c>
      <c r="N89" s="5">
        <f>SUM(N88,Table2[[#This Row],[OP &amp; M cost per month]],Table2[[#This Row],[Automated Utility Bill from Jet fans]])</f>
        <v>3767845.0291234152</v>
      </c>
    </row>
    <row r="90" spans="1:14" x14ac:dyDescent="0.25">
      <c r="A90" s="1">
        <v>47604</v>
      </c>
      <c r="B90" s="6">
        <f t="shared" si="21"/>
        <v>23.523886778936085</v>
      </c>
      <c r="C90">
        <v>18</v>
      </c>
      <c r="D90">
        <f>'Raw Data'!$C$3</f>
        <v>2</v>
      </c>
      <c r="E90" s="10">
        <f t="shared" si="16"/>
        <v>846.85992404169906</v>
      </c>
      <c r="F90">
        <f t="shared" si="25"/>
        <v>103421.8810652344</v>
      </c>
      <c r="G90" s="5">
        <f t="shared" si="20"/>
        <v>7992866.2141001942</v>
      </c>
      <c r="H90" s="1">
        <v>47604</v>
      </c>
      <c r="I90" s="6">
        <f t="shared" si="22"/>
        <v>23.523886778936085</v>
      </c>
      <c r="J90">
        <v>18</v>
      </c>
      <c r="K90">
        <v>2</v>
      </c>
      <c r="L90" s="10">
        <f t="shared" si="18"/>
        <v>846.85992404169906</v>
      </c>
      <c r="M90" s="5">
        <f t="shared" si="26"/>
        <v>7035.5021132812508</v>
      </c>
      <c r="N90" s="5">
        <f>SUM(N89,Table2[[#This Row],[OP &amp; M cost per month]],Table2[[#This Row],[Automated Utility Bill from Jet fans]])</f>
        <v>3775727.3911607382</v>
      </c>
    </row>
    <row r="91" spans="1:14" x14ac:dyDescent="0.25">
      <c r="A91" s="1">
        <v>47635</v>
      </c>
      <c r="B91" s="6">
        <f t="shared" si="21"/>
        <v>23.740306537302299</v>
      </c>
      <c r="C91">
        <v>18</v>
      </c>
      <c r="D91">
        <f>'Raw Data'!$C$3</f>
        <v>2</v>
      </c>
      <c r="E91" s="10">
        <f t="shared" si="16"/>
        <v>854.65103534288278</v>
      </c>
      <c r="F91">
        <f t="shared" si="25"/>
        <v>103421.8810652344</v>
      </c>
      <c r="G91" s="5">
        <f t="shared" si="20"/>
        <v>8097142.746200772</v>
      </c>
      <c r="H91" s="1">
        <v>47635</v>
      </c>
      <c r="I91" s="6">
        <f t="shared" si="22"/>
        <v>23.740306537302299</v>
      </c>
      <c r="J91">
        <v>18</v>
      </c>
      <c r="K91">
        <v>2</v>
      </c>
      <c r="L91" s="10">
        <f t="shared" si="18"/>
        <v>854.65103534288278</v>
      </c>
      <c r="M91" s="5">
        <f t="shared" si="26"/>
        <v>7035.5021132812508</v>
      </c>
      <c r="N91" s="5">
        <f>SUM(N90,Table2[[#This Row],[OP &amp; M cost per month]],Table2[[#This Row],[Automated Utility Bill from Jet fans]])</f>
        <v>3783617.5443093623</v>
      </c>
    </row>
    <row r="92" spans="1:14" x14ac:dyDescent="0.25">
      <c r="A92" s="1">
        <v>47665</v>
      </c>
      <c r="B92" s="6">
        <f t="shared" si="21"/>
        <v>23.958717357445483</v>
      </c>
      <c r="C92">
        <v>18</v>
      </c>
      <c r="D92">
        <f>'Raw Data'!$C$3</f>
        <v>2</v>
      </c>
      <c r="E92" s="10">
        <f t="shared" si="16"/>
        <v>862.51382486803743</v>
      </c>
      <c r="F92">
        <f t="shared" si="25"/>
        <v>103421.8810652344</v>
      </c>
      <c r="G92" s="5">
        <f t="shared" si="20"/>
        <v>8201427.1410908746</v>
      </c>
      <c r="H92" s="1">
        <v>47665</v>
      </c>
      <c r="I92" s="6">
        <f t="shared" si="22"/>
        <v>23.958717357445483</v>
      </c>
      <c r="J92">
        <v>18</v>
      </c>
      <c r="K92">
        <v>2</v>
      </c>
      <c r="L92" s="10">
        <f t="shared" si="18"/>
        <v>862.51382486803743</v>
      </c>
      <c r="M92" s="5">
        <f t="shared" si="26"/>
        <v>7035.5021132812508</v>
      </c>
      <c r="N92" s="5">
        <f>SUM(N91,Table2[[#This Row],[OP &amp; M cost per month]],Table2[[#This Row],[Automated Utility Bill from Jet fans]])</f>
        <v>3791515.5602475116</v>
      </c>
    </row>
    <row r="93" spans="1:14" x14ac:dyDescent="0.25">
      <c r="A93" s="1">
        <v>47696</v>
      </c>
      <c r="B93" s="6">
        <f t="shared" si="21"/>
        <v>24.179137557133984</v>
      </c>
      <c r="C93">
        <v>18</v>
      </c>
      <c r="D93">
        <f>'Raw Data'!$C$3</f>
        <v>2</v>
      </c>
      <c r="E93" s="10">
        <f t="shared" si="16"/>
        <v>870.44895205682337</v>
      </c>
      <c r="F93">
        <f t="shared" si="25"/>
        <v>103421.8810652344</v>
      </c>
      <c r="G93" s="5">
        <f t="shared" si="20"/>
        <v>8305719.4711081656</v>
      </c>
      <c r="H93" s="1">
        <v>47696</v>
      </c>
      <c r="I93" s="6">
        <f t="shared" si="22"/>
        <v>24.179137557133984</v>
      </c>
      <c r="J93">
        <v>18</v>
      </c>
      <c r="K93">
        <v>2</v>
      </c>
      <c r="L93" s="10">
        <f t="shared" si="18"/>
        <v>870.44895205682337</v>
      </c>
      <c r="M93" s="5">
        <f t="shared" si="26"/>
        <v>7035.5021132812508</v>
      </c>
      <c r="N93" s="5">
        <f>SUM(N92,Table2[[#This Row],[OP &amp; M cost per month]],Table2[[#This Row],[Automated Utility Bill from Jet fans]])</f>
        <v>3799421.5113128498</v>
      </c>
    </row>
    <row r="94" spans="1:14" x14ac:dyDescent="0.25">
      <c r="A94" s="1">
        <v>47727</v>
      </c>
      <c r="B94" s="6">
        <f t="shared" si="21"/>
        <v>24.401585622659621</v>
      </c>
      <c r="C94">
        <v>18</v>
      </c>
      <c r="D94">
        <f>'Raw Data'!$C$3</f>
        <v>2</v>
      </c>
      <c r="E94" s="10">
        <f t="shared" si="16"/>
        <v>878.4570824157463</v>
      </c>
      <c r="F94">
        <f t="shared" si="25"/>
        <v>103421.8810652344</v>
      </c>
      <c r="G94" s="5">
        <f t="shared" si="20"/>
        <v>8410019.809255816</v>
      </c>
      <c r="H94" s="1">
        <v>47727</v>
      </c>
      <c r="I94" s="6">
        <f t="shared" si="22"/>
        <v>24.401585622659621</v>
      </c>
      <c r="J94">
        <v>18</v>
      </c>
      <c r="K94">
        <v>2</v>
      </c>
      <c r="L94" s="10">
        <f t="shared" si="18"/>
        <v>878.4570824157463</v>
      </c>
      <c r="M94" s="5">
        <f t="shared" si="26"/>
        <v>7035.5021132812508</v>
      </c>
      <c r="N94" s="5">
        <f>SUM(N93,Table2[[#This Row],[OP &amp; M cost per month]],Table2[[#This Row],[Automated Utility Bill from Jet fans]])</f>
        <v>3807335.470508547</v>
      </c>
    </row>
    <row r="95" spans="1:14" x14ac:dyDescent="0.25">
      <c r="A95" s="1">
        <v>47757</v>
      </c>
      <c r="B95" s="6">
        <f t="shared" si="21"/>
        <v>24.626080210388093</v>
      </c>
      <c r="C95">
        <v>18</v>
      </c>
      <c r="D95">
        <f>'Raw Data'!$C$3</f>
        <v>2</v>
      </c>
      <c r="E95" s="10">
        <f t="shared" ref="E95:E119" si="27">B95*C95*D95</f>
        <v>886.53888757397135</v>
      </c>
      <c r="F95">
        <f t="shared" si="25"/>
        <v>103421.8810652344</v>
      </c>
      <c r="G95" s="5">
        <f t="shared" si="20"/>
        <v>8514328.229208624</v>
      </c>
      <c r="H95" s="1">
        <v>47757</v>
      </c>
      <c r="I95" s="6">
        <f t="shared" si="22"/>
        <v>24.626080210388093</v>
      </c>
      <c r="J95">
        <v>18</v>
      </c>
      <c r="K95">
        <v>2</v>
      </c>
      <c r="L95" s="10">
        <f t="shared" ref="L95:L119" si="28">I95*J95*K95</f>
        <v>886.53888757397135</v>
      </c>
      <c r="M95" s="5">
        <f t="shared" si="26"/>
        <v>7035.5021132812508</v>
      </c>
      <c r="N95" s="5">
        <f>SUM(N94,Table2[[#This Row],[OP &amp; M cost per month]],Table2[[#This Row],[Automated Utility Bill from Jet fans]])</f>
        <v>3815257.5115094022</v>
      </c>
    </row>
    <row r="96" spans="1:14" x14ac:dyDescent="0.25">
      <c r="A96" s="1">
        <v>47788</v>
      </c>
      <c r="B96" s="6">
        <f t="shared" si="21"/>
        <v>24.852640148323665</v>
      </c>
      <c r="C96">
        <v>18</v>
      </c>
      <c r="D96">
        <f>'Raw Data'!$C$3</f>
        <v>2</v>
      </c>
      <c r="E96" s="10">
        <f t="shared" si="27"/>
        <v>894.69504533965198</v>
      </c>
      <c r="F96">
        <f t="shared" si="25"/>
        <v>103421.8810652344</v>
      </c>
      <c r="G96" s="5">
        <f t="shared" ref="G96:G119" si="29">SUM(G95,E96,F96)</f>
        <v>8618644.8053191975</v>
      </c>
      <c r="H96" s="1">
        <v>47788</v>
      </c>
      <c r="I96" s="6">
        <f t="shared" si="22"/>
        <v>24.852640148323665</v>
      </c>
      <c r="J96">
        <v>18</v>
      </c>
      <c r="K96">
        <v>2</v>
      </c>
      <c r="L96" s="10">
        <f t="shared" si="28"/>
        <v>894.69504533965198</v>
      </c>
      <c r="M96" s="5">
        <f t="shared" si="26"/>
        <v>7035.5021132812508</v>
      </c>
      <c r="N96" s="5">
        <f>SUM(N95,Table2[[#This Row],[OP &amp; M cost per month]],Table2[[#This Row],[Automated Utility Bill from Jet fans]])</f>
        <v>3823187.7086680233</v>
      </c>
    </row>
    <row r="97" spans="1:14" x14ac:dyDescent="0.25">
      <c r="A97" s="1">
        <v>47818</v>
      </c>
      <c r="B97" s="6">
        <f t="shared" si="21"/>
        <v>25.081284437688247</v>
      </c>
      <c r="C97">
        <v>18</v>
      </c>
      <c r="D97">
        <f>'Raw Data'!$C$3</f>
        <v>2</v>
      </c>
      <c r="E97" s="10">
        <f t="shared" si="27"/>
        <v>902.92623975677691</v>
      </c>
      <c r="F97">
        <f t="shared" si="25"/>
        <v>103421.8810652344</v>
      </c>
      <c r="G97" s="5">
        <f t="shared" si="29"/>
        <v>8722969.6126241889</v>
      </c>
      <c r="H97" s="1">
        <v>47818</v>
      </c>
      <c r="I97" s="6">
        <f t="shared" si="22"/>
        <v>25.081284437688247</v>
      </c>
      <c r="J97">
        <v>18</v>
      </c>
      <c r="K97">
        <v>2</v>
      </c>
      <c r="L97" s="10">
        <f t="shared" si="28"/>
        <v>902.92623975677691</v>
      </c>
      <c r="M97" s="5">
        <f t="shared" si="26"/>
        <v>7035.5021132812508</v>
      </c>
      <c r="N97" s="5">
        <f>SUM(N96,Table2[[#This Row],[OP &amp; M cost per month]],Table2[[#This Row],[Automated Utility Bill from Jet fans]])</f>
        <v>3831126.1370210615</v>
      </c>
    </row>
    <row r="98" spans="1:14" x14ac:dyDescent="0.25">
      <c r="A98" s="1">
        <v>47849</v>
      </c>
      <c r="B98" s="6">
        <f t="shared" si="21"/>
        <v>25.312032254514982</v>
      </c>
      <c r="C98">
        <v>18</v>
      </c>
      <c r="D98">
        <f>'Raw Data'!$C$3</f>
        <v>2</v>
      </c>
      <c r="E98" s="10">
        <f t="shared" si="27"/>
        <v>911.23316116253932</v>
      </c>
      <c r="F98">
        <f>70000*1.05*1.05*1.05*1.05*1.05*1.05*1.05*1.05*1.05</f>
        <v>108592.97511849612</v>
      </c>
      <c r="G98" s="5">
        <f t="shared" si="29"/>
        <v>8832473.820903847</v>
      </c>
      <c r="H98" s="1">
        <v>47849</v>
      </c>
      <c r="I98" s="6">
        <f t="shared" si="22"/>
        <v>25.312032254514982</v>
      </c>
      <c r="J98">
        <v>18</v>
      </c>
      <c r="K98">
        <v>2</v>
      </c>
      <c r="L98" s="10">
        <f t="shared" si="28"/>
        <v>911.23316116253932</v>
      </c>
      <c r="M98" s="5">
        <f>5000*1.05*1.05*1.05*1.05*1.05*1.05*1.05*1.05</f>
        <v>7387.2772189453135</v>
      </c>
      <c r="N98" s="5">
        <f>SUM(N97,Table2[[#This Row],[OP &amp; M cost per month]],Table2[[#This Row],[Automated Utility Bill from Jet fans]])</f>
        <v>3839424.6474011694</v>
      </c>
    </row>
    <row r="99" spans="1:14" x14ac:dyDescent="0.25">
      <c r="A99" s="1">
        <v>47880</v>
      </c>
      <c r="B99" s="6">
        <f t="shared" si="21"/>
        <v>25.544902951256521</v>
      </c>
      <c r="C99">
        <v>18</v>
      </c>
      <c r="D99">
        <f>'Raw Data'!$C$3</f>
        <v>2</v>
      </c>
      <c r="E99" s="10">
        <f t="shared" si="27"/>
        <v>919.61650624523475</v>
      </c>
      <c r="F99">
        <f t="shared" ref="F99:F109" si="30">70000*1.05*1.05*1.05*1.05*1.05*1.05*1.05*1.05*1.05</f>
        <v>108592.97511849612</v>
      </c>
      <c r="G99" s="5">
        <f t="shared" si="29"/>
        <v>8941986.4125285875</v>
      </c>
      <c r="H99" s="1">
        <v>47880</v>
      </c>
      <c r="I99" s="6">
        <f t="shared" si="22"/>
        <v>25.544902951256521</v>
      </c>
      <c r="J99">
        <v>18</v>
      </c>
      <c r="K99">
        <v>2</v>
      </c>
      <c r="L99" s="10">
        <f t="shared" si="28"/>
        <v>919.61650624523475</v>
      </c>
      <c r="M99" s="5">
        <f t="shared" ref="M99:M109" si="31">5000*1.05*1.05*1.05*1.05*1.05*1.05*1.05*1.05</f>
        <v>7387.2772189453135</v>
      </c>
      <c r="N99" s="5">
        <f>SUM(N98,Table2[[#This Row],[OP &amp; M cost per month]],Table2[[#This Row],[Automated Utility Bill from Jet fans]])</f>
        <v>3847731.5411263602</v>
      </c>
    </row>
    <row r="100" spans="1:14" x14ac:dyDescent="0.25">
      <c r="A100" s="1">
        <v>47908</v>
      </c>
      <c r="B100" s="6">
        <f t="shared" si="21"/>
        <v>25.779916058408084</v>
      </c>
      <c r="C100">
        <v>18</v>
      </c>
      <c r="D100">
        <f>'Raw Data'!$C$3</f>
        <v>2</v>
      </c>
      <c r="E100" s="10">
        <f t="shared" si="27"/>
        <v>928.07697810269099</v>
      </c>
      <c r="F100">
        <f t="shared" si="30"/>
        <v>108592.97511849612</v>
      </c>
      <c r="G100" s="5">
        <f t="shared" si="29"/>
        <v>9051507.4646251854</v>
      </c>
      <c r="H100" s="1">
        <v>47908</v>
      </c>
      <c r="I100" s="6">
        <f t="shared" si="22"/>
        <v>25.779916058408084</v>
      </c>
      <c r="J100">
        <v>18</v>
      </c>
      <c r="K100">
        <v>2</v>
      </c>
      <c r="L100" s="10">
        <f t="shared" si="28"/>
        <v>928.07697810269099</v>
      </c>
      <c r="M100" s="5">
        <f t="shared" si="31"/>
        <v>7387.2772189453135</v>
      </c>
      <c r="N100" s="5">
        <f>SUM(N99,Table2[[#This Row],[OP &amp; M cost per month]],Table2[[#This Row],[Automated Utility Bill from Jet fans]])</f>
        <v>3856046.8953234083</v>
      </c>
    </row>
    <row r="101" spans="1:14" x14ac:dyDescent="0.25">
      <c r="A101" s="1">
        <v>47939</v>
      </c>
      <c r="B101" s="6">
        <f t="shared" si="21"/>
        <v>26.01709128614544</v>
      </c>
      <c r="C101">
        <v>18</v>
      </c>
      <c r="D101">
        <f>'Raw Data'!$C$3</f>
        <v>2</v>
      </c>
      <c r="E101" s="10">
        <f t="shared" si="27"/>
        <v>936.61528630123587</v>
      </c>
      <c r="F101">
        <f t="shared" si="30"/>
        <v>108592.97511849612</v>
      </c>
      <c r="G101" s="5">
        <f t="shared" si="29"/>
        <v>9161037.0550299827</v>
      </c>
      <c r="H101" s="1">
        <v>47939</v>
      </c>
      <c r="I101" s="6">
        <f t="shared" si="22"/>
        <v>26.01709128614544</v>
      </c>
      <c r="J101">
        <v>18</v>
      </c>
      <c r="K101">
        <v>2</v>
      </c>
      <c r="L101" s="10">
        <f t="shared" si="28"/>
        <v>936.61528630123587</v>
      </c>
      <c r="M101" s="5">
        <f t="shared" si="31"/>
        <v>7387.2772189453135</v>
      </c>
      <c r="N101" s="5">
        <f>SUM(N100,Table2[[#This Row],[OP &amp; M cost per month]],Table2[[#This Row],[Automated Utility Bill from Jet fans]])</f>
        <v>3864370.787828655</v>
      </c>
    </row>
    <row r="102" spans="1:14" x14ac:dyDescent="0.25">
      <c r="A102" s="1">
        <v>47969</v>
      </c>
      <c r="B102" s="6">
        <f t="shared" si="21"/>
        <v>26.25644852597798</v>
      </c>
      <c r="C102">
        <v>18</v>
      </c>
      <c r="D102">
        <f>'Raw Data'!$C$3</f>
        <v>2</v>
      </c>
      <c r="E102" s="10">
        <f t="shared" si="27"/>
        <v>945.23214693520731</v>
      </c>
      <c r="F102">
        <f t="shared" si="30"/>
        <v>108592.97511849612</v>
      </c>
      <c r="G102" s="5">
        <f t="shared" si="29"/>
        <v>9270575.2622954138</v>
      </c>
      <c r="H102" s="1">
        <v>47969</v>
      </c>
      <c r="I102" s="6">
        <f t="shared" si="22"/>
        <v>26.25644852597798</v>
      </c>
      <c r="J102">
        <v>18</v>
      </c>
      <c r="K102">
        <v>2</v>
      </c>
      <c r="L102" s="10">
        <f t="shared" si="28"/>
        <v>945.23214693520731</v>
      </c>
      <c r="M102" s="5">
        <f t="shared" si="31"/>
        <v>7387.2772189453135</v>
      </c>
      <c r="N102" s="5">
        <f>SUM(N101,Table2[[#This Row],[OP &amp; M cost per month]],Table2[[#This Row],[Automated Utility Bill from Jet fans]])</f>
        <v>3872703.2971945354</v>
      </c>
    </row>
    <row r="103" spans="1:14" x14ac:dyDescent="0.25">
      <c r="A103" s="1">
        <v>48000</v>
      </c>
      <c r="B103" s="6">
        <f t="shared" si="21"/>
        <v>26.498007852416979</v>
      </c>
      <c r="C103">
        <v>18</v>
      </c>
      <c r="D103">
        <f>'Raw Data'!$C$3</f>
        <v>2</v>
      </c>
      <c r="E103" s="10">
        <f t="shared" si="27"/>
        <v>953.92828268701123</v>
      </c>
      <c r="F103">
        <f t="shared" si="30"/>
        <v>108592.97511849612</v>
      </c>
      <c r="G103" s="5">
        <f t="shared" si="29"/>
        <v>9380122.1656965967</v>
      </c>
      <c r="H103" s="1">
        <v>48000</v>
      </c>
      <c r="I103" s="6">
        <f t="shared" si="22"/>
        <v>26.498007852416979</v>
      </c>
      <c r="J103">
        <v>18</v>
      </c>
      <c r="K103">
        <v>2</v>
      </c>
      <c r="L103" s="10">
        <f t="shared" si="28"/>
        <v>953.92828268701123</v>
      </c>
      <c r="M103" s="5">
        <f t="shared" si="31"/>
        <v>7387.2772189453135</v>
      </c>
      <c r="N103" s="5">
        <f>SUM(N102,Table2[[#This Row],[OP &amp; M cost per month]],Table2[[#This Row],[Automated Utility Bill from Jet fans]])</f>
        <v>3881044.5026961677</v>
      </c>
    </row>
    <row r="104" spans="1:14" x14ac:dyDescent="0.25">
      <c r="A104" s="1">
        <v>48030</v>
      </c>
      <c r="B104" s="6">
        <f t="shared" si="21"/>
        <v>26.741789524659218</v>
      </c>
      <c r="C104">
        <v>18</v>
      </c>
      <c r="D104">
        <f>'Raw Data'!$C$3</f>
        <v>2</v>
      </c>
      <c r="E104" s="10">
        <f t="shared" si="27"/>
        <v>962.70442288773188</v>
      </c>
      <c r="F104">
        <f t="shared" si="30"/>
        <v>108592.97511849612</v>
      </c>
      <c r="G104" s="5">
        <f t="shared" si="29"/>
        <v>9489677.8452379797</v>
      </c>
      <c r="H104" s="1">
        <v>48030</v>
      </c>
      <c r="I104" s="6">
        <f t="shared" si="22"/>
        <v>26.741789524659218</v>
      </c>
      <c r="J104">
        <v>18</v>
      </c>
      <c r="K104">
        <v>2</v>
      </c>
      <c r="L104" s="10">
        <f t="shared" si="28"/>
        <v>962.70442288773188</v>
      </c>
      <c r="M104" s="5">
        <f t="shared" si="31"/>
        <v>7387.2772189453135</v>
      </c>
      <c r="N104" s="5">
        <f>SUM(N103,Table2[[#This Row],[OP &amp; M cost per month]],Table2[[#This Row],[Automated Utility Bill from Jet fans]])</f>
        <v>3889394.4843380009</v>
      </c>
    </row>
    <row r="105" spans="1:14" x14ac:dyDescent="0.25">
      <c r="A105" s="1">
        <v>48061</v>
      </c>
      <c r="B105" s="6">
        <f t="shared" si="21"/>
        <v>26.987813988286085</v>
      </c>
      <c r="C105">
        <v>18</v>
      </c>
      <c r="D105">
        <f>'Raw Data'!$C$3</f>
        <v>2</v>
      </c>
      <c r="E105" s="10">
        <f t="shared" si="27"/>
        <v>971.56130357829909</v>
      </c>
      <c r="F105">
        <f t="shared" si="30"/>
        <v>108592.97511849612</v>
      </c>
      <c r="G105" s="5">
        <f t="shared" si="29"/>
        <v>9599242.3816600535</v>
      </c>
      <c r="H105" s="1">
        <v>48061</v>
      </c>
      <c r="I105" s="6">
        <f t="shared" si="22"/>
        <v>26.987813988286085</v>
      </c>
      <c r="J105">
        <v>18</v>
      </c>
      <c r="K105">
        <v>2</v>
      </c>
      <c r="L105" s="10">
        <f t="shared" si="28"/>
        <v>971.56130357829909</v>
      </c>
      <c r="M105" s="5">
        <f t="shared" si="31"/>
        <v>7387.2772189453135</v>
      </c>
      <c r="N105" s="5">
        <f>SUM(N104,Table2[[#This Row],[OP &amp; M cost per month]],Table2[[#This Row],[Automated Utility Bill from Jet fans]])</f>
        <v>3897753.3228605245</v>
      </c>
    </row>
    <row r="106" spans="1:14" x14ac:dyDescent="0.25">
      <c r="A106" s="1">
        <v>48092</v>
      </c>
      <c r="B106" s="6">
        <f t="shared" si="21"/>
        <v>27.236101876978321</v>
      </c>
      <c r="C106">
        <v>18</v>
      </c>
      <c r="D106">
        <f>'Raw Data'!$C$3</f>
        <v>2</v>
      </c>
      <c r="E106" s="10">
        <f t="shared" si="27"/>
        <v>980.49966757121956</v>
      </c>
      <c r="F106">
        <f t="shared" si="30"/>
        <v>108592.97511849612</v>
      </c>
      <c r="G106" s="5">
        <f t="shared" si="29"/>
        <v>9708815.8564461209</v>
      </c>
      <c r="H106" s="1">
        <v>48092</v>
      </c>
      <c r="I106" s="6">
        <f t="shared" si="22"/>
        <v>27.236101876978321</v>
      </c>
      <c r="J106">
        <v>18</v>
      </c>
      <c r="K106">
        <v>2</v>
      </c>
      <c r="L106" s="10">
        <f t="shared" si="28"/>
        <v>980.49966757121956</v>
      </c>
      <c r="M106" s="5">
        <f t="shared" si="31"/>
        <v>7387.2772189453135</v>
      </c>
      <c r="N106" s="5">
        <f>SUM(N105,Table2[[#This Row],[OP &amp; M cost per month]],Table2[[#This Row],[Automated Utility Bill from Jet fans]])</f>
        <v>3906121.0997470412</v>
      </c>
    </row>
    <row r="107" spans="1:14" x14ac:dyDescent="0.25">
      <c r="A107" s="1">
        <v>48122</v>
      </c>
      <c r="B107" s="6">
        <f t="shared" si="21"/>
        <v>27.486674014246525</v>
      </c>
      <c r="C107">
        <v>18</v>
      </c>
      <c r="D107">
        <f>'Raw Data'!$C$3</f>
        <v>2</v>
      </c>
      <c r="E107" s="10">
        <f t="shared" si="27"/>
        <v>989.52026451287486</v>
      </c>
      <c r="F107">
        <f t="shared" si="30"/>
        <v>108592.97511849612</v>
      </c>
      <c r="G107" s="5">
        <f t="shared" si="29"/>
        <v>9818398.3518291302</v>
      </c>
      <c r="H107" s="1">
        <v>48122</v>
      </c>
      <c r="I107" s="6">
        <f t="shared" si="22"/>
        <v>27.486674014246525</v>
      </c>
      <c r="J107">
        <v>18</v>
      </c>
      <c r="K107">
        <v>2</v>
      </c>
      <c r="L107" s="10">
        <f t="shared" si="28"/>
        <v>989.52026451287486</v>
      </c>
      <c r="M107" s="5">
        <f t="shared" si="31"/>
        <v>7387.2772189453135</v>
      </c>
      <c r="N107" s="5">
        <f>SUM(N106,Table2[[#This Row],[OP &amp; M cost per month]],Table2[[#This Row],[Automated Utility Bill from Jet fans]])</f>
        <v>3914497.8972304994</v>
      </c>
    </row>
    <row r="108" spans="1:14" x14ac:dyDescent="0.25">
      <c r="A108" s="1">
        <v>48153</v>
      </c>
      <c r="B108" s="6">
        <f t="shared" si="21"/>
        <v>27.739551415177594</v>
      </c>
      <c r="C108">
        <v>18</v>
      </c>
      <c r="D108">
        <f>'Raw Data'!$C$3</f>
        <v>2</v>
      </c>
      <c r="E108" s="10">
        <f t="shared" si="27"/>
        <v>998.62385094639342</v>
      </c>
      <c r="F108">
        <f t="shared" si="30"/>
        <v>108592.97511849612</v>
      </c>
      <c r="G108" s="5">
        <f t="shared" si="29"/>
        <v>9927989.950798573</v>
      </c>
      <c r="H108" s="1">
        <v>48153</v>
      </c>
      <c r="I108" s="6">
        <f t="shared" si="22"/>
        <v>27.739551415177594</v>
      </c>
      <c r="J108">
        <v>18</v>
      </c>
      <c r="K108">
        <v>2</v>
      </c>
      <c r="L108" s="10">
        <f t="shared" si="28"/>
        <v>998.62385094639342</v>
      </c>
      <c r="M108" s="5">
        <f t="shared" si="31"/>
        <v>7387.2772189453135</v>
      </c>
      <c r="N108" s="5">
        <f>SUM(N107,Table2[[#This Row],[OP &amp; M cost per month]],Table2[[#This Row],[Automated Utility Bill from Jet fans]])</f>
        <v>3922883.7983003911</v>
      </c>
    </row>
    <row r="109" spans="1:14" x14ac:dyDescent="0.25">
      <c r="A109" s="1">
        <v>48183</v>
      </c>
      <c r="B109" s="6">
        <f t="shared" si="21"/>
        <v>27.994755288197229</v>
      </c>
      <c r="C109">
        <v>18</v>
      </c>
      <c r="D109">
        <f>'Raw Data'!$C$3</f>
        <v>2</v>
      </c>
      <c r="E109" s="10">
        <f t="shared" si="27"/>
        <v>1007.8111903751003</v>
      </c>
      <c r="F109">
        <f t="shared" si="30"/>
        <v>108592.97511849612</v>
      </c>
      <c r="G109" s="5">
        <f t="shared" si="29"/>
        <v>10037590.737107443</v>
      </c>
      <c r="H109" s="1">
        <v>48183</v>
      </c>
      <c r="I109" s="6">
        <f t="shared" si="22"/>
        <v>27.994755288197229</v>
      </c>
      <c r="J109">
        <v>18</v>
      </c>
      <c r="K109">
        <v>2</v>
      </c>
      <c r="L109" s="10">
        <f t="shared" si="28"/>
        <v>1007.8111903751003</v>
      </c>
      <c r="M109" s="5">
        <f t="shared" si="31"/>
        <v>7387.2772189453135</v>
      </c>
      <c r="N109" s="5">
        <f>SUM(N108,Table2[[#This Row],[OP &amp; M cost per month]],Table2[[#This Row],[Automated Utility Bill from Jet fans]])</f>
        <v>3931278.8867097115</v>
      </c>
    </row>
    <row r="110" spans="1:14" x14ac:dyDescent="0.25">
      <c r="A110" s="1">
        <v>48214</v>
      </c>
      <c r="B110" s="6">
        <f t="shared" si="21"/>
        <v>28.252307036848645</v>
      </c>
      <c r="C110">
        <v>18</v>
      </c>
      <c r="D110">
        <f>'Raw Data'!$C$3</f>
        <v>2</v>
      </c>
      <c r="E110" s="10">
        <f t="shared" si="27"/>
        <v>1017.0830533265512</v>
      </c>
      <c r="F110">
        <f>70000*1.05*1.05*1.05*1.05*1.05*1.05*1.05*1.05*1.05*1.05</f>
        <v>114022.62387442093</v>
      </c>
      <c r="G110" s="5">
        <f t="shared" si="29"/>
        <v>10152630.444035189</v>
      </c>
      <c r="H110" s="1">
        <v>48214</v>
      </c>
      <c r="I110" s="6">
        <f t="shared" si="22"/>
        <v>28.252307036848645</v>
      </c>
      <c r="J110">
        <v>18</v>
      </c>
      <c r="K110">
        <v>2</v>
      </c>
      <c r="L110" s="10">
        <f t="shared" si="28"/>
        <v>1017.0830533265512</v>
      </c>
      <c r="M110" s="5">
        <f>5000*1.05*1.05*1.05*1.05*1.05*1.05*1.05*1.05*1.05</f>
        <v>7756.6410798925799</v>
      </c>
      <c r="N110" s="5">
        <f>SUM(N109,Table2[[#This Row],[OP &amp; M cost per month]],Table2[[#This Row],[Automated Utility Bill from Jet fans]])</f>
        <v>3940052.6108429306</v>
      </c>
    </row>
    <row r="111" spans="1:14" x14ac:dyDescent="0.25">
      <c r="A111" s="1">
        <v>48245</v>
      </c>
      <c r="B111" s="6">
        <f t="shared" si="21"/>
        <v>28.512228261587655</v>
      </c>
      <c r="C111">
        <v>18</v>
      </c>
      <c r="D111">
        <f>'Raw Data'!$C$3</f>
        <v>2</v>
      </c>
      <c r="E111" s="10">
        <f t="shared" si="27"/>
        <v>1026.4402174171555</v>
      </c>
      <c r="F111">
        <f t="shared" ref="F111:F121" si="32">70000*1.05*1.05*1.05*1.05*1.05*1.05*1.05*1.05*1.05*1.05</f>
        <v>114022.62387442093</v>
      </c>
      <c r="G111" s="5">
        <f t="shared" si="29"/>
        <v>10267679.508127026</v>
      </c>
      <c r="H111" s="1">
        <v>48245</v>
      </c>
      <c r="I111" s="6">
        <f t="shared" si="22"/>
        <v>28.512228261587655</v>
      </c>
      <c r="J111">
        <v>18</v>
      </c>
      <c r="K111">
        <v>2</v>
      </c>
      <c r="L111" s="10">
        <f t="shared" si="28"/>
        <v>1026.4402174171555</v>
      </c>
      <c r="M111" s="5">
        <f t="shared" ref="M111:M121" si="33">5000*1.05*1.05*1.05*1.05*1.05*1.05*1.05*1.05*1.05</f>
        <v>7756.6410798925799</v>
      </c>
      <c r="N111" s="5">
        <f>SUM(N110,Table2[[#This Row],[OP &amp; M cost per month]],Table2[[#This Row],[Automated Utility Bill from Jet fans]])</f>
        <v>3948835.6921402402</v>
      </c>
    </row>
    <row r="112" spans="1:14" x14ac:dyDescent="0.25">
      <c r="A112" s="1">
        <v>48274</v>
      </c>
      <c r="B112" s="6">
        <f t="shared" si="21"/>
        <v>28.774540761594263</v>
      </c>
      <c r="C112">
        <v>18</v>
      </c>
      <c r="D112">
        <f>'Raw Data'!$C$3</f>
        <v>2</v>
      </c>
      <c r="E112" s="10">
        <f t="shared" si="27"/>
        <v>1035.8834674173934</v>
      </c>
      <c r="F112">
        <f t="shared" si="32"/>
        <v>114022.62387442093</v>
      </c>
      <c r="G112" s="5">
        <f t="shared" si="29"/>
        <v>10382738.015468864</v>
      </c>
      <c r="H112" s="1">
        <v>48274</v>
      </c>
      <c r="I112" s="6">
        <f t="shared" si="22"/>
        <v>28.774540761594263</v>
      </c>
      <c r="J112">
        <v>18</v>
      </c>
      <c r="K112">
        <v>2</v>
      </c>
      <c r="L112" s="10">
        <f t="shared" si="28"/>
        <v>1035.8834674173934</v>
      </c>
      <c r="M112" s="5">
        <f t="shared" si="33"/>
        <v>7756.6410798925799</v>
      </c>
      <c r="N112" s="5">
        <f>SUM(N111,Table2[[#This Row],[OP &amp; M cost per month]],Table2[[#This Row],[Automated Utility Bill from Jet fans]])</f>
        <v>3957628.2166875498</v>
      </c>
    </row>
    <row r="113" spans="1:14" x14ac:dyDescent="0.25">
      <c r="A113" s="1">
        <v>48305</v>
      </c>
      <c r="B113" s="6">
        <f t="shared" si="21"/>
        <v>29.039266536600934</v>
      </c>
      <c r="C113">
        <v>18</v>
      </c>
      <c r="D113">
        <f>'Raw Data'!$C$3</f>
        <v>2</v>
      </c>
      <c r="E113" s="10">
        <f t="shared" si="27"/>
        <v>1045.4135953176337</v>
      </c>
      <c r="F113">
        <f t="shared" si="32"/>
        <v>114022.62387442093</v>
      </c>
      <c r="G113" s="5">
        <f t="shared" si="29"/>
        <v>10497806.052938601</v>
      </c>
      <c r="H113" s="1">
        <v>48305</v>
      </c>
      <c r="I113" s="6">
        <f t="shared" si="22"/>
        <v>29.039266536600934</v>
      </c>
      <c r="J113">
        <v>18</v>
      </c>
      <c r="K113">
        <v>2</v>
      </c>
      <c r="L113" s="10">
        <f t="shared" si="28"/>
        <v>1045.4135953176337</v>
      </c>
      <c r="M113" s="5">
        <f t="shared" si="33"/>
        <v>7756.6410798925799</v>
      </c>
      <c r="N113" s="5">
        <f>SUM(N112,Table2[[#This Row],[OP &amp; M cost per month]],Table2[[#This Row],[Automated Utility Bill from Jet fans]])</f>
        <v>3966430.2713627601</v>
      </c>
    </row>
    <row r="114" spans="1:14" x14ac:dyDescent="0.25">
      <c r="A114" s="1">
        <v>48335</v>
      </c>
      <c r="B114" s="6">
        <f t="shared" si="21"/>
        <v>29.306427788737665</v>
      </c>
      <c r="C114">
        <v>18</v>
      </c>
      <c r="D114">
        <f>'Raw Data'!$C$3</f>
        <v>2</v>
      </c>
      <c r="E114" s="10">
        <f t="shared" si="27"/>
        <v>1055.0314003945559</v>
      </c>
      <c r="F114">
        <f t="shared" si="32"/>
        <v>114022.62387442093</v>
      </c>
      <c r="G114" s="5">
        <f t="shared" si="29"/>
        <v>10612883.708213415</v>
      </c>
      <c r="H114" s="1">
        <v>48335</v>
      </c>
      <c r="I114" s="6">
        <f t="shared" si="22"/>
        <v>29.306427788737665</v>
      </c>
      <c r="J114">
        <v>18</v>
      </c>
      <c r="K114">
        <v>2</v>
      </c>
      <c r="L114" s="10">
        <f t="shared" si="28"/>
        <v>1055.0314003945559</v>
      </c>
      <c r="M114" s="5">
        <f t="shared" si="33"/>
        <v>7756.6410798925799</v>
      </c>
      <c r="N114" s="5">
        <f>SUM(N113,Table2[[#This Row],[OP &amp; M cost per month]],Table2[[#This Row],[Automated Utility Bill from Jet fans]])</f>
        <v>3975241.9438430471</v>
      </c>
    </row>
    <row r="115" spans="1:14" x14ac:dyDescent="0.25">
      <c r="A115" s="1">
        <v>48366</v>
      </c>
      <c r="B115" s="6">
        <f t="shared" si="21"/>
        <v>29.576046924394053</v>
      </c>
      <c r="C115">
        <v>18</v>
      </c>
      <c r="D115">
        <f>'Raw Data'!$C$3</f>
        <v>2</v>
      </c>
      <c r="E115" s="10">
        <f t="shared" si="27"/>
        <v>1064.7376892781858</v>
      </c>
      <c r="F115">
        <f t="shared" si="32"/>
        <v>114022.62387442093</v>
      </c>
      <c r="G115" s="5">
        <f t="shared" si="29"/>
        <v>10727971.069777114</v>
      </c>
      <c r="H115" s="1">
        <v>48366</v>
      </c>
      <c r="I115" s="6">
        <f t="shared" si="22"/>
        <v>29.576046924394053</v>
      </c>
      <c r="J115">
        <v>18</v>
      </c>
      <c r="K115">
        <v>2</v>
      </c>
      <c r="L115" s="10">
        <f t="shared" si="28"/>
        <v>1064.7376892781858</v>
      </c>
      <c r="M115" s="5">
        <f t="shared" si="33"/>
        <v>7756.6410798925799</v>
      </c>
      <c r="N115" s="5">
        <f>SUM(N114,Table2[[#This Row],[OP &amp; M cost per month]],Table2[[#This Row],[Automated Utility Bill from Jet fans]])</f>
        <v>3984063.3226122176</v>
      </c>
    </row>
    <row r="116" spans="1:14" x14ac:dyDescent="0.25">
      <c r="A116" s="1">
        <v>48396</v>
      </c>
      <c r="B116" s="6">
        <f t="shared" si="21"/>
        <v>29.848146556098481</v>
      </c>
      <c r="C116">
        <v>18</v>
      </c>
      <c r="D116">
        <f>'Raw Data'!$C$3</f>
        <v>2</v>
      </c>
      <c r="E116" s="10">
        <f t="shared" si="27"/>
        <v>1074.5332760195454</v>
      </c>
      <c r="F116">
        <f t="shared" si="32"/>
        <v>114022.62387442093</v>
      </c>
      <c r="G116" s="5">
        <f t="shared" si="29"/>
        <v>10843068.226927554</v>
      </c>
      <c r="H116" s="1">
        <v>48396</v>
      </c>
      <c r="I116" s="6">
        <f t="shared" si="22"/>
        <v>29.848146556098481</v>
      </c>
      <c r="J116">
        <v>18</v>
      </c>
      <c r="K116">
        <v>2</v>
      </c>
      <c r="L116" s="10">
        <f t="shared" si="28"/>
        <v>1074.5332760195454</v>
      </c>
      <c r="M116" s="5">
        <f t="shared" si="33"/>
        <v>7756.6410798925799</v>
      </c>
      <c r="N116" s="5">
        <f>SUM(N115,Table2[[#This Row],[OP &amp; M cost per month]],Table2[[#This Row],[Automated Utility Bill from Jet fans]])</f>
        <v>3992894.4969681296</v>
      </c>
    </row>
    <row r="117" spans="1:14" x14ac:dyDescent="0.25">
      <c r="A117" s="1">
        <v>48427</v>
      </c>
      <c r="B117" s="6">
        <f t="shared" si="21"/>
        <v>30.122749504414589</v>
      </c>
      <c r="C117">
        <v>18</v>
      </c>
      <c r="D117">
        <f>'Raw Data'!$C$3</f>
        <v>2</v>
      </c>
      <c r="E117" s="10">
        <f t="shared" si="27"/>
        <v>1084.4189821589252</v>
      </c>
      <c r="F117">
        <f t="shared" si="32"/>
        <v>114022.62387442093</v>
      </c>
      <c r="G117" s="5">
        <f t="shared" si="29"/>
        <v>10958175.269784134</v>
      </c>
      <c r="H117" s="1">
        <v>48427</v>
      </c>
      <c r="I117" s="6">
        <f t="shared" si="22"/>
        <v>30.122749504414589</v>
      </c>
      <c r="J117">
        <v>18</v>
      </c>
      <c r="K117">
        <v>2</v>
      </c>
      <c r="L117" s="10">
        <f t="shared" si="28"/>
        <v>1084.4189821589252</v>
      </c>
      <c r="M117" s="5">
        <f t="shared" si="33"/>
        <v>7756.6410798925799</v>
      </c>
      <c r="N117" s="5">
        <f>SUM(N116,Table2[[#This Row],[OP &amp; M cost per month]],Table2[[#This Row],[Automated Utility Bill from Jet fans]])</f>
        <v>4001735.5570301809</v>
      </c>
    </row>
    <row r="118" spans="1:14" x14ac:dyDescent="0.25">
      <c r="A118" s="1">
        <v>48458</v>
      </c>
      <c r="B118" s="6">
        <f t="shared" si="21"/>
        <v>30.399878799855205</v>
      </c>
      <c r="C118">
        <v>18</v>
      </c>
      <c r="D118">
        <f>'Raw Data'!$C$3</f>
        <v>2</v>
      </c>
      <c r="E118" s="10">
        <f t="shared" si="27"/>
        <v>1094.3956367947874</v>
      </c>
      <c r="F118">
        <f t="shared" si="32"/>
        <v>114022.62387442093</v>
      </c>
      <c r="G118" s="5">
        <f t="shared" si="29"/>
        <v>11073292.289295349</v>
      </c>
      <c r="H118" s="1">
        <v>48458</v>
      </c>
      <c r="I118" s="6">
        <f t="shared" si="22"/>
        <v>30.399878799855205</v>
      </c>
      <c r="J118">
        <v>18</v>
      </c>
      <c r="K118">
        <v>2</v>
      </c>
      <c r="L118" s="10">
        <f t="shared" si="28"/>
        <v>1094.3956367947874</v>
      </c>
      <c r="M118" s="5">
        <f t="shared" si="33"/>
        <v>7756.6410798925799</v>
      </c>
      <c r="N118" s="5">
        <f>SUM(N117,Table2[[#This Row],[OP &amp; M cost per month]],Table2[[#This Row],[Automated Utility Bill from Jet fans]])</f>
        <v>4010586.593746868</v>
      </c>
    </row>
    <row r="119" spans="1:14" x14ac:dyDescent="0.25">
      <c r="A119" s="1">
        <v>48488</v>
      </c>
      <c r="B119" s="6">
        <f t="shared" si="21"/>
        <v>30.679557684813876</v>
      </c>
      <c r="C119">
        <v>18</v>
      </c>
      <c r="D119">
        <f>'Raw Data'!$C$3</f>
        <v>2</v>
      </c>
      <c r="E119" s="10">
        <f t="shared" si="27"/>
        <v>1104.4640766532996</v>
      </c>
      <c r="F119">
        <f t="shared" si="32"/>
        <v>114022.62387442093</v>
      </c>
      <c r="G119" s="5">
        <f t="shared" si="29"/>
        <v>11188419.377246423</v>
      </c>
      <c r="H119" s="1">
        <v>48488</v>
      </c>
      <c r="I119" s="6">
        <f t="shared" si="22"/>
        <v>30.679557684813876</v>
      </c>
      <c r="J119">
        <v>18</v>
      </c>
      <c r="K119">
        <v>2</v>
      </c>
      <c r="L119" s="10">
        <f t="shared" si="28"/>
        <v>1104.4640766532996</v>
      </c>
      <c r="M119" s="5">
        <f t="shared" si="33"/>
        <v>7756.6410798925799</v>
      </c>
      <c r="N119" s="5">
        <f>SUM(N118,Table2[[#This Row],[OP &amp; M cost per month]],Table2[[#This Row],[Automated Utility Bill from Jet fans]])</f>
        <v>4019447.6989034135</v>
      </c>
    </row>
    <row r="120" spans="1:14" x14ac:dyDescent="0.25">
      <c r="A120" s="1">
        <v>48519</v>
      </c>
      <c r="B120" s="6">
        <f t="shared" si="21"/>
        <v>30.961809615514166</v>
      </c>
      <c r="C120">
        <v>18</v>
      </c>
      <c r="D120">
        <f>'Raw Data'!$C$3</f>
        <v>2</v>
      </c>
      <c r="E120" s="10">
        <f t="shared" ref="E120:E133" si="34">B120*C120*D120</f>
        <v>1114.62514615851</v>
      </c>
      <c r="F120">
        <f t="shared" si="32"/>
        <v>114022.62387442093</v>
      </c>
      <c r="G120" s="5">
        <f t="shared" ref="G120:G133" si="35">SUM(G119,E120,F120)</f>
        <v>11303556.626267001</v>
      </c>
      <c r="H120" s="1">
        <v>48519</v>
      </c>
      <c r="I120" s="6">
        <f t="shared" si="22"/>
        <v>30.961809615514166</v>
      </c>
      <c r="J120">
        <v>18</v>
      </c>
      <c r="K120">
        <v>2</v>
      </c>
      <c r="L120" s="10">
        <f t="shared" ref="L120:L133" si="36">I120*J120*K120</f>
        <v>1114.62514615851</v>
      </c>
      <c r="M120" s="5">
        <f t="shared" si="33"/>
        <v>7756.6410798925799</v>
      </c>
      <c r="N120" s="5">
        <f>N119+Table2[[#This Row],[OP &amp; M cost per month]]+Table2[[#This Row],[Automated Utility Bill from Jet fans]]</f>
        <v>4028318.9651294644</v>
      </c>
    </row>
    <row r="121" spans="1:14" x14ac:dyDescent="0.25">
      <c r="A121" s="1">
        <v>48549</v>
      </c>
      <c r="B121" s="6">
        <f t="shared" si="21"/>
        <v>31.246658263976901</v>
      </c>
      <c r="C121">
        <v>18</v>
      </c>
      <c r="D121">
        <f>'Raw Data'!$C$3</f>
        <v>2</v>
      </c>
      <c r="E121" s="10">
        <f t="shared" si="34"/>
        <v>1124.8796975031685</v>
      </c>
      <c r="F121">
        <f t="shared" si="32"/>
        <v>114022.62387442093</v>
      </c>
      <c r="G121" s="5">
        <f t="shared" si="35"/>
        <v>11418704.129838925</v>
      </c>
      <c r="H121" s="1">
        <v>48549</v>
      </c>
      <c r="I121" s="6">
        <f t="shared" si="22"/>
        <v>31.246658263976901</v>
      </c>
      <c r="J121">
        <v>18</v>
      </c>
      <c r="K121">
        <v>2</v>
      </c>
      <c r="L121" s="10">
        <f t="shared" si="36"/>
        <v>1124.8796975031685</v>
      </c>
      <c r="M121" s="5">
        <f t="shared" si="33"/>
        <v>7756.6410798925799</v>
      </c>
      <c r="N121" s="5">
        <f>N120+Table2[[#This Row],[OP &amp; M cost per month]]+Table2[[#This Row],[Automated Utility Bill from Jet fans]]</f>
        <v>4037200.4859068599</v>
      </c>
    </row>
    <row r="122" spans="1:14" x14ac:dyDescent="0.25">
      <c r="A122" s="1">
        <v>48580</v>
      </c>
      <c r="B122" s="6">
        <f t="shared" si="21"/>
        <v>31.534127520005491</v>
      </c>
      <c r="C122">
        <v>18</v>
      </c>
      <c r="D122">
        <f>'Raw Data'!$C$3</f>
        <v>2</v>
      </c>
      <c r="E122" s="10">
        <f t="shared" si="34"/>
        <v>1135.2285907201976</v>
      </c>
      <c r="F122">
        <f>70000*1.05*1.05*1.05*1.05*1.05*1.05*1.05*1.05*1.05*1.05*1.05</f>
        <v>119723.75506814198</v>
      </c>
      <c r="G122" s="5">
        <f t="shared" si="35"/>
        <v>11539563.113497786</v>
      </c>
      <c r="H122" s="1">
        <v>48580</v>
      </c>
      <c r="I122" s="6">
        <f t="shared" si="22"/>
        <v>31.534127520005491</v>
      </c>
      <c r="J122">
        <v>18</v>
      </c>
      <c r="K122">
        <v>2</v>
      </c>
      <c r="L122" s="10">
        <f t="shared" si="36"/>
        <v>1135.2285907201976</v>
      </c>
      <c r="M122" s="5">
        <f>5000*1.05*1.05*1.05*1.05*1.05*1.05*1.05*1.05*1.05*1.05</f>
        <v>8144.4731338872089</v>
      </c>
      <c r="N122" s="5">
        <f>N121+Table2[[#This Row],[OP &amp; M cost per month]]+Table2[[#This Row],[Automated Utility Bill from Jet fans]]</f>
        <v>4046480.1876314674</v>
      </c>
    </row>
    <row r="123" spans="1:14" x14ac:dyDescent="0.25">
      <c r="A123" s="1">
        <v>48611</v>
      </c>
      <c r="B123" s="6">
        <f t="shared" si="21"/>
        <v>31.824241493189543</v>
      </c>
      <c r="C123">
        <v>18</v>
      </c>
      <c r="D123">
        <f>'Raw Data'!$C$3</f>
        <v>2</v>
      </c>
      <c r="E123" s="10">
        <f t="shared" si="34"/>
        <v>1145.6726937548235</v>
      </c>
      <c r="F123">
        <f t="shared" ref="F123:F132" si="37">70000*1.05*1.05*1.05*1.05*1.05*1.05*1.05*1.05*1.05*1.05*1.05</f>
        <v>119723.75506814198</v>
      </c>
      <c r="G123" s="5">
        <f t="shared" si="35"/>
        <v>11660432.541259684</v>
      </c>
      <c r="H123" s="1">
        <v>48611</v>
      </c>
      <c r="I123" s="6">
        <f t="shared" si="22"/>
        <v>31.824241493189543</v>
      </c>
      <c r="J123">
        <v>18</v>
      </c>
      <c r="K123">
        <v>2</v>
      </c>
      <c r="L123" s="10">
        <f t="shared" si="36"/>
        <v>1145.6726937548235</v>
      </c>
      <c r="M123" s="5">
        <f t="shared" ref="M123:M133" si="38">5000*1.05*1.05*1.05*1.05*1.05*1.05*1.05*1.05*1.05*1.05</f>
        <v>8144.4731338872089</v>
      </c>
      <c r="N123" s="5">
        <f>N122+Table2[[#This Row],[OP &amp; M cost per month]]+Table2[[#This Row],[Automated Utility Bill from Jet fans]]</f>
        <v>4055770.3334591095</v>
      </c>
    </row>
    <row r="124" spans="1:14" x14ac:dyDescent="0.25">
      <c r="A124" s="1">
        <v>48639</v>
      </c>
      <c r="B124" s="6">
        <f t="shared" si="21"/>
        <v>32.117024514926889</v>
      </c>
      <c r="C124">
        <v>18</v>
      </c>
      <c r="D124">
        <f>'Raw Data'!$C$3</f>
        <v>2</v>
      </c>
      <c r="E124" s="10">
        <f t="shared" si="34"/>
        <v>1156.2128825373679</v>
      </c>
      <c r="F124">
        <f t="shared" si="37"/>
        <v>119723.75506814198</v>
      </c>
      <c r="G124" s="5">
        <f t="shared" si="35"/>
        <v>11781312.509210363</v>
      </c>
      <c r="H124" s="1">
        <v>48639</v>
      </c>
      <c r="I124" s="6">
        <f t="shared" si="22"/>
        <v>32.117024514926889</v>
      </c>
      <c r="J124">
        <v>18</v>
      </c>
      <c r="K124">
        <v>2</v>
      </c>
      <c r="L124" s="10">
        <f t="shared" si="36"/>
        <v>1156.2128825373679</v>
      </c>
      <c r="M124" s="5">
        <f t="shared" si="38"/>
        <v>8144.4731338872089</v>
      </c>
      <c r="N124" s="5">
        <f>N123+Table2[[#This Row],[OP &amp; M cost per month]]+Table2[[#This Row],[Automated Utility Bill from Jet fans]]</f>
        <v>4065071.0194755341</v>
      </c>
    </row>
    <row r="125" spans="1:14" x14ac:dyDescent="0.25">
      <c r="A125" s="1">
        <v>48670</v>
      </c>
      <c r="B125" s="6">
        <f t="shared" si="21"/>
        <v>32.412501140464222</v>
      </c>
      <c r="C125">
        <v>18</v>
      </c>
      <c r="D125">
        <f>'Raw Data'!$C$3</f>
        <v>2</v>
      </c>
      <c r="E125" s="10">
        <f t="shared" si="34"/>
        <v>1166.8500410567119</v>
      </c>
      <c r="F125">
        <f t="shared" si="37"/>
        <v>119723.75506814198</v>
      </c>
      <c r="G125" s="5">
        <f t="shared" si="35"/>
        <v>11902203.114319561</v>
      </c>
      <c r="H125" s="1">
        <v>48670</v>
      </c>
      <c r="I125" s="6">
        <f t="shared" si="22"/>
        <v>32.412501140464222</v>
      </c>
      <c r="J125">
        <v>18</v>
      </c>
      <c r="K125">
        <v>2</v>
      </c>
      <c r="L125" s="10">
        <f t="shared" si="36"/>
        <v>1166.8500410567119</v>
      </c>
      <c r="M125" s="5">
        <f t="shared" si="38"/>
        <v>8144.4731338872089</v>
      </c>
      <c r="N125" s="5">
        <f>N124+Table2[[#This Row],[OP &amp; M cost per month]]+Table2[[#This Row],[Automated Utility Bill from Jet fans]]</f>
        <v>4074382.3426504778</v>
      </c>
    </row>
    <row r="126" spans="1:14" x14ac:dyDescent="0.25">
      <c r="A126" s="1">
        <v>48700</v>
      </c>
      <c r="B126" s="6">
        <f t="shared" si="21"/>
        <v>32.710696150956494</v>
      </c>
      <c r="C126">
        <v>18</v>
      </c>
      <c r="D126">
        <f>'Raw Data'!$C$3</f>
        <v>2</v>
      </c>
      <c r="E126" s="10">
        <f t="shared" si="34"/>
        <v>1177.5850614344338</v>
      </c>
      <c r="F126">
        <f t="shared" si="37"/>
        <v>119723.75506814198</v>
      </c>
      <c r="G126" s="5">
        <f t="shared" si="35"/>
        <v>12023104.454449138</v>
      </c>
      <c r="H126" s="1">
        <v>48700</v>
      </c>
      <c r="I126" s="6">
        <f t="shared" si="22"/>
        <v>32.710696150956494</v>
      </c>
      <c r="J126">
        <v>18</v>
      </c>
      <c r="K126">
        <v>2</v>
      </c>
      <c r="L126" s="10">
        <f t="shared" si="36"/>
        <v>1177.5850614344338</v>
      </c>
      <c r="M126" s="5">
        <f t="shared" si="38"/>
        <v>8144.4731338872089</v>
      </c>
      <c r="N126" s="5">
        <f>N125+Table2[[#This Row],[OP &amp; M cost per month]]+Table2[[#This Row],[Automated Utility Bill from Jet fans]]</f>
        <v>4083704.4008457996</v>
      </c>
    </row>
    <row r="127" spans="1:14" x14ac:dyDescent="0.25">
      <c r="A127" s="1">
        <v>48731</v>
      </c>
      <c r="B127" s="6">
        <f t="shared" si="21"/>
        <v>33.011634555545299</v>
      </c>
      <c r="C127">
        <v>18</v>
      </c>
      <c r="D127">
        <f>'Raw Data'!$C$3</f>
        <v>2</v>
      </c>
      <c r="E127" s="10">
        <f t="shared" si="34"/>
        <v>1188.4188439996308</v>
      </c>
      <c r="F127">
        <f t="shared" si="37"/>
        <v>119723.75506814198</v>
      </c>
      <c r="G127" s="5">
        <f t="shared" si="35"/>
        <v>12144016.628361279</v>
      </c>
      <c r="H127" s="1">
        <v>48731</v>
      </c>
      <c r="I127" s="6">
        <f t="shared" si="22"/>
        <v>33.011634555545299</v>
      </c>
      <c r="J127">
        <v>18</v>
      </c>
      <c r="K127">
        <v>2</v>
      </c>
      <c r="L127" s="10">
        <f t="shared" si="36"/>
        <v>1188.4188439996308</v>
      </c>
      <c r="M127" s="5">
        <f t="shared" si="38"/>
        <v>8144.4731338872089</v>
      </c>
      <c r="N127" s="5">
        <f>N126+Table2[[#This Row],[OP &amp; M cost per month]]+Table2[[#This Row],[Automated Utility Bill from Jet fans]]</f>
        <v>4093037.2928236863</v>
      </c>
    </row>
    <row r="128" spans="1:14" x14ac:dyDescent="0.25">
      <c r="A128" s="1">
        <v>48761</v>
      </c>
      <c r="B128" s="6">
        <f t="shared" si="21"/>
        <v>33.315341593456317</v>
      </c>
      <c r="C128">
        <v>18</v>
      </c>
      <c r="D128">
        <f>'Raw Data'!$C$3</f>
        <v>2</v>
      </c>
      <c r="E128" s="10">
        <f t="shared" si="34"/>
        <v>1199.3522973644274</v>
      </c>
      <c r="F128">
        <f t="shared" si="37"/>
        <v>119723.75506814198</v>
      </c>
      <c r="G128" s="5">
        <f t="shared" si="35"/>
        <v>12264939.735726785</v>
      </c>
      <c r="H128" s="1">
        <v>48761</v>
      </c>
      <c r="I128" s="6">
        <f t="shared" si="22"/>
        <v>33.315341593456317</v>
      </c>
      <c r="J128">
        <v>18</v>
      </c>
      <c r="K128">
        <v>2</v>
      </c>
      <c r="L128" s="10">
        <f t="shared" si="36"/>
        <v>1199.3522973644274</v>
      </c>
      <c r="M128" s="5">
        <f t="shared" si="38"/>
        <v>8144.4731338872089</v>
      </c>
      <c r="N128" s="5">
        <f>N127+Table2[[#This Row],[OP &amp; M cost per month]]+Table2[[#This Row],[Automated Utility Bill from Jet fans]]</f>
        <v>4102381.1182549377</v>
      </c>
    </row>
    <row r="129" spans="1:14" x14ac:dyDescent="0.25">
      <c r="A129" s="1">
        <v>48792</v>
      </c>
      <c r="B129" s="6">
        <f t="shared" si="21"/>
        <v>33.621842736116122</v>
      </c>
      <c r="C129">
        <v>18</v>
      </c>
      <c r="D129">
        <f>'Raw Data'!$C$3</f>
        <v>2</v>
      </c>
      <c r="E129" s="10">
        <f t="shared" si="34"/>
        <v>1210.3863385001805</v>
      </c>
      <c r="F129">
        <f t="shared" si="37"/>
        <v>119723.75506814198</v>
      </c>
      <c r="G129" s="5">
        <f t="shared" si="35"/>
        <v>12385873.877133427</v>
      </c>
      <c r="H129" s="1">
        <v>48792</v>
      </c>
      <c r="I129" s="6">
        <f t="shared" si="22"/>
        <v>33.621842736116122</v>
      </c>
      <c r="J129">
        <v>18</v>
      </c>
      <c r="K129">
        <v>2</v>
      </c>
      <c r="L129" s="10">
        <f t="shared" si="36"/>
        <v>1210.3863385001805</v>
      </c>
      <c r="M129" s="5">
        <f t="shared" si="38"/>
        <v>8144.4731338872089</v>
      </c>
      <c r="N129" s="5">
        <f>N128+Table2[[#This Row],[OP &amp; M cost per month]]+Table2[[#This Row],[Automated Utility Bill from Jet fans]]</f>
        <v>4111735.9777273252</v>
      </c>
    </row>
    <row r="130" spans="1:14" x14ac:dyDescent="0.25">
      <c r="A130" s="1">
        <v>48823</v>
      </c>
      <c r="B130" s="6">
        <f t="shared" si="21"/>
        <v>33.931163689288397</v>
      </c>
      <c r="C130">
        <v>18</v>
      </c>
      <c r="D130">
        <f>'Raw Data'!$C$3</f>
        <v>2</v>
      </c>
      <c r="E130" s="10">
        <f t="shared" si="34"/>
        <v>1221.5218928143822</v>
      </c>
      <c r="F130">
        <f t="shared" si="37"/>
        <v>119723.75506814198</v>
      </c>
      <c r="G130" s="5">
        <f t="shared" si="35"/>
        <v>12506819.154094383</v>
      </c>
      <c r="H130" s="1">
        <v>48823</v>
      </c>
      <c r="I130" s="6">
        <f t="shared" si="22"/>
        <v>33.931163689288397</v>
      </c>
      <c r="J130">
        <v>18</v>
      </c>
      <c r="K130">
        <v>2</v>
      </c>
      <c r="L130" s="10">
        <f t="shared" si="36"/>
        <v>1221.5218928143822</v>
      </c>
      <c r="M130" s="5">
        <f t="shared" si="38"/>
        <v>8144.4731338872089</v>
      </c>
      <c r="N130" s="5">
        <f>N129+Table2[[#This Row],[OP &amp; M cost per month]]+Table2[[#This Row],[Automated Utility Bill from Jet fans]]</f>
        <v>4121101.9727540268</v>
      </c>
    </row>
    <row r="131" spans="1:14" x14ac:dyDescent="0.25">
      <c r="A131" s="1">
        <v>48853</v>
      </c>
      <c r="B131" s="6">
        <f t="shared" si="21"/>
        <v>34.243330395229854</v>
      </c>
      <c r="C131">
        <v>18</v>
      </c>
      <c r="D131">
        <f>'Raw Data'!$C$3</f>
        <v>2</v>
      </c>
      <c r="E131" s="10">
        <f t="shared" si="34"/>
        <v>1232.7598942282748</v>
      </c>
      <c r="F131">
        <f t="shared" si="37"/>
        <v>119723.75506814198</v>
      </c>
      <c r="G131" s="5">
        <f t="shared" si="35"/>
        <v>12627775.669056753</v>
      </c>
      <c r="H131" s="1">
        <v>48853</v>
      </c>
      <c r="I131" s="6">
        <f t="shared" si="22"/>
        <v>34.243330395229854</v>
      </c>
      <c r="J131">
        <v>18</v>
      </c>
      <c r="K131">
        <v>2</v>
      </c>
      <c r="L131" s="10">
        <f t="shared" si="36"/>
        <v>1232.7598942282748</v>
      </c>
      <c r="M131" s="5">
        <f t="shared" si="38"/>
        <v>8144.4731338872089</v>
      </c>
      <c r="N131" s="5">
        <f>N130+Table2[[#This Row],[OP &amp; M cost per month]]+Table2[[#This Row],[Automated Utility Bill from Jet fans]]</f>
        <v>4130479.205782142</v>
      </c>
    </row>
    <row r="132" spans="1:14" x14ac:dyDescent="0.25">
      <c r="A132" s="1">
        <v>48884</v>
      </c>
      <c r="B132" s="6">
        <f t="shared" ref="B132:B133" si="39">B131*(1.0092)</f>
        <v>34.558369034865976</v>
      </c>
      <c r="C132">
        <v>18</v>
      </c>
      <c r="D132">
        <f>'Raw Data'!$C$3</f>
        <v>2</v>
      </c>
      <c r="E132" s="10">
        <f t="shared" si="34"/>
        <v>1244.1012852551751</v>
      </c>
      <c r="F132">
        <f t="shared" si="37"/>
        <v>119723.75506814198</v>
      </c>
      <c r="G132" s="5">
        <f t="shared" si="35"/>
        <v>12748743.525410149</v>
      </c>
      <c r="H132" s="1">
        <v>48884</v>
      </c>
      <c r="I132" s="6">
        <f t="shared" ref="I132:I133" si="40">I131*(1.0092)</f>
        <v>34.558369034865976</v>
      </c>
      <c r="J132">
        <v>18</v>
      </c>
      <c r="K132">
        <v>2</v>
      </c>
      <c r="L132" s="10">
        <f t="shared" si="36"/>
        <v>1244.1012852551751</v>
      </c>
      <c r="M132" s="5">
        <f t="shared" si="38"/>
        <v>8144.4731338872089</v>
      </c>
      <c r="N132" s="5">
        <f>N131+Table2[[#This Row],[OP &amp; M cost per month]]+Table2[[#This Row],[Automated Utility Bill from Jet fans]]</f>
        <v>4139867.7802012842</v>
      </c>
    </row>
    <row r="133" spans="1:14" x14ac:dyDescent="0.25">
      <c r="A133" s="1">
        <v>48914</v>
      </c>
      <c r="B133" s="6">
        <f t="shared" si="39"/>
        <v>34.876306029986743</v>
      </c>
      <c r="C133">
        <v>18</v>
      </c>
      <c r="D133">
        <f>'Raw Data'!$C$3</f>
        <v>2</v>
      </c>
      <c r="E133" s="10">
        <f t="shared" si="34"/>
        <v>1255.5470170795227</v>
      </c>
      <c r="F133">
        <f>70000*1.05*1.05*1.05*1.05*1.05*1.05*1.05*1.05*1.05*1.05*1.05</f>
        <v>119723.75506814198</v>
      </c>
      <c r="G133" s="5">
        <f t="shared" si="35"/>
        <v>12869722.82749537</v>
      </c>
      <c r="H133" s="1">
        <v>48914</v>
      </c>
      <c r="I133" s="6">
        <f t="shared" si="40"/>
        <v>34.876306029986743</v>
      </c>
      <c r="J133">
        <v>18</v>
      </c>
      <c r="K133">
        <v>2</v>
      </c>
      <c r="L133" s="10">
        <f t="shared" si="36"/>
        <v>1255.5470170795227</v>
      </c>
      <c r="M133" s="5">
        <f t="shared" si="38"/>
        <v>8144.4731338872089</v>
      </c>
      <c r="N133" s="5">
        <f>N132+Table2[[#This Row],[OP &amp; M cost per month]]+Table2[[#This Row],[Automated Utility Bill from Jet fans]]</f>
        <v>4149267.8003522507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7EED-8DD1-4EC3-8CE9-92D2A077D7E3}">
  <dimension ref="A1"/>
  <sheetViews>
    <sheetView topLeftCell="A7" zoomScale="85" zoomScaleNormal="85" workbookViewId="0">
      <selection activeCell="N38" sqref="N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KW-HR rating</vt:lpstr>
      <vt:lpstr>Pivot Table</vt:lpstr>
      <vt:lpstr>Incurred costs for each mode</vt:lpstr>
      <vt:lpstr>Data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2023-01-26T18:28:21Z</dcterms:created>
  <dcterms:modified xsi:type="dcterms:W3CDTF">2023-02-01T00:34:44Z</dcterms:modified>
</cp:coreProperties>
</file>