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BayesianInventoryControl\Numerik\Inventory_Model\4_CostImpact\"/>
    </mc:Choice>
  </mc:AlternateContent>
  <bookViews>
    <workbookView xWindow="0" yWindow="0" windowWidth="29070" windowHeight="15870" tabRatio="691" activeTab="3"/>
  </bookViews>
  <sheets>
    <sheet name="Distribution_Input" sheetId="1" r:id="rId1"/>
    <sheet name="Det_Regimes" sheetId="17" r:id="rId2"/>
    <sheet name="Results_Deterministic_Regimes" sheetId="13" r:id="rId3"/>
    <sheet name="Planning Horizon" sheetId="30" r:id="rId4"/>
    <sheet name="Higher Demand" sheetId="31" r:id="rId5"/>
    <sheet name="COV Demand" sheetId="32" r:id="rId6"/>
    <sheet name="COV Demand_2" sheetId="3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3" l="1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G22" i="13"/>
  <c r="F21" i="13"/>
  <c r="E21" i="13"/>
  <c r="CL59" i="17"/>
  <c r="CK59" i="17"/>
  <c r="CJ59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CL40" i="17"/>
  <c r="CK40" i="17"/>
  <c r="CJ40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CL21" i="17"/>
  <c r="CK21" i="17"/>
  <c r="CJ21" i="17"/>
  <c r="CI21" i="17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H21" i="17"/>
  <c r="BG21" i="17"/>
  <c r="BF21" i="17"/>
  <c r="BE21" i="17"/>
  <c r="BD21" i="17"/>
  <c r="BC21" i="17"/>
  <c r="BB21" i="17"/>
  <c r="BA21" i="17"/>
  <c r="AZ21" i="17"/>
  <c r="AY21" i="17"/>
  <c r="AX21" i="17"/>
  <c r="AW21" i="17"/>
  <c r="AV21" i="17"/>
  <c r="AU21" i="17"/>
  <c r="AT21" i="17"/>
  <c r="AS21" i="17"/>
  <c r="AR21" i="17"/>
  <c r="AQ21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BH59" i="17"/>
  <c r="BG59" i="17"/>
  <c r="BF59" i="17"/>
  <c r="BE59" i="17"/>
  <c r="BD59" i="17"/>
  <c r="BC59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M21" i="17"/>
  <c r="CL54" i="17" l="1"/>
  <c r="CK54" i="17"/>
  <c r="CJ54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V66" i="13" l="1"/>
  <c r="J60" i="13"/>
  <c r="O53" i="13"/>
  <c r="H45" i="13"/>
  <c r="J46" i="13"/>
  <c r="P46" i="13"/>
  <c r="V46" i="13"/>
  <c r="Q24" i="13"/>
  <c r="O10" i="13"/>
  <c r="CL20" i="17"/>
  <c r="V53" i="13" s="1"/>
  <c r="CK20" i="17"/>
  <c r="T53" i="13" s="1"/>
  <c r="CJ20" i="17"/>
  <c r="R53" i="13" s="1"/>
  <c r="CI20" i="17"/>
  <c r="P53" i="13" s="1"/>
  <c r="CH20" i="17"/>
  <c r="U53" i="13" s="1"/>
  <c r="CG20" i="17"/>
  <c r="Q53" i="13" s="1"/>
  <c r="CF20" i="17"/>
  <c r="S53" i="13" s="1"/>
  <c r="CE20" i="17"/>
  <c r="CD20" i="17"/>
  <c r="L53" i="13" s="1"/>
  <c r="CC20" i="17"/>
  <c r="K53" i="13" s="1"/>
  <c r="CB20" i="17"/>
  <c r="J53" i="13" s="1"/>
  <c r="CA20" i="17"/>
  <c r="I53" i="13" s="1"/>
  <c r="BZ20" i="17"/>
  <c r="M53" i="13" s="1"/>
  <c r="BY20" i="17"/>
  <c r="N53" i="13" s="1"/>
  <c r="BX20" i="17"/>
  <c r="H53" i="13" s="1"/>
  <c r="BW20" i="17"/>
  <c r="G53" i="13" s="1"/>
  <c r="BV20" i="17"/>
  <c r="F53" i="13" s="1"/>
  <c r="BU20" i="17"/>
  <c r="E53" i="13" s="1"/>
  <c r="CL19" i="17"/>
  <c r="V52" i="13" s="1"/>
  <c r="CK19" i="17"/>
  <c r="T52" i="13" s="1"/>
  <c r="CJ19" i="17"/>
  <c r="R52" i="13" s="1"/>
  <c r="CI19" i="17"/>
  <c r="P52" i="13" s="1"/>
  <c r="CH19" i="17"/>
  <c r="U52" i="13" s="1"/>
  <c r="CG19" i="17"/>
  <c r="Q52" i="13" s="1"/>
  <c r="CF19" i="17"/>
  <c r="S52" i="13" s="1"/>
  <c r="CE19" i="17"/>
  <c r="O52" i="13" s="1"/>
  <c r="CD19" i="17"/>
  <c r="L52" i="13" s="1"/>
  <c r="CC19" i="17"/>
  <c r="K52" i="13" s="1"/>
  <c r="CB19" i="17"/>
  <c r="J52" i="13" s="1"/>
  <c r="CA19" i="17"/>
  <c r="I52" i="13" s="1"/>
  <c r="BZ19" i="17"/>
  <c r="M52" i="13" s="1"/>
  <c r="BY19" i="17"/>
  <c r="N52" i="13" s="1"/>
  <c r="BX19" i="17"/>
  <c r="H52" i="13" s="1"/>
  <c r="BW19" i="17"/>
  <c r="G52" i="13" s="1"/>
  <c r="BV19" i="17"/>
  <c r="F52" i="13" s="1"/>
  <c r="BU19" i="17"/>
  <c r="E52" i="13" s="1"/>
  <c r="CL39" i="17"/>
  <c r="V60" i="13" s="1"/>
  <c r="CK39" i="17"/>
  <c r="T60" i="13" s="1"/>
  <c r="CJ39" i="17"/>
  <c r="R60" i="13" s="1"/>
  <c r="CI39" i="17"/>
  <c r="P60" i="13" s="1"/>
  <c r="CH39" i="17"/>
  <c r="U60" i="13" s="1"/>
  <c r="CG39" i="17"/>
  <c r="Q60" i="13" s="1"/>
  <c r="CF39" i="17"/>
  <c r="S60" i="13" s="1"/>
  <c r="CE39" i="17"/>
  <c r="O60" i="13" s="1"/>
  <c r="CD39" i="17"/>
  <c r="L60" i="13" s="1"/>
  <c r="CC39" i="17"/>
  <c r="K60" i="13" s="1"/>
  <c r="CB39" i="17"/>
  <c r="CA39" i="17"/>
  <c r="I60" i="13" s="1"/>
  <c r="BZ39" i="17"/>
  <c r="M60" i="13" s="1"/>
  <c r="BY39" i="17"/>
  <c r="N60" i="13" s="1"/>
  <c r="BX39" i="17"/>
  <c r="H60" i="13" s="1"/>
  <c r="BW39" i="17"/>
  <c r="G60" i="13" s="1"/>
  <c r="BV39" i="17"/>
  <c r="F60" i="13" s="1"/>
  <c r="BU39" i="17"/>
  <c r="E60" i="13" s="1"/>
  <c r="CL38" i="17"/>
  <c r="V59" i="13" s="1"/>
  <c r="CK38" i="17"/>
  <c r="T59" i="13" s="1"/>
  <c r="CJ38" i="17"/>
  <c r="R59" i="13" s="1"/>
  <c r="CI38" i="17"/>
  <c r="P59" i="13" s="1"/>
  <c r="CH38" i="17"/>
  <c r="U59" i="13" s="1"/>
  <c r="CG38" i="17"/>
  <c r="Q59" i="13" s="1"/>
  <c r="CF38" i="17"/>
  <c r="S59" i="13" s="1"/>
  <c r="CE38" i="17"/>
  <c r="O59" i="13" s="1"/>
  <c r="CD38" i="17"/>
  <c r="L59" i="13" s="1"/>
  <c r="CC38" i="17"/>
  <c r="K59" i="13" s="1"/>
  <c r="CB38" i="17"/>
  <c r="J59" i="13" s="1"/>
  <c r="CA38" i="17"/>
  <c r="I59" i="13" s="1"/>
  <c r="BZ38" i="17"/>
  <c r="M59" i="13" s="1"/>
  <c r="BY38" i="17"/>
  <c r="N59" i="13" s="1"/>
  <c r="BX38" i="17"/>
  <c r="H59" i="13" s="1"/>
  <c r="BW38" i="17"/>
  <c r="G59" i="13" s="1"/>
  <c r="BV38" i="17"/>
  <c r="F59" i="13" s="1"/>
  <c r="BU38" i="17"/>
  <c r="E59" i="13" s="1"/>
  <c r="CL58" i="17"/>
  <c r="V67" i="13" s="1"/>
  <c r="CK58" i="17"/>
  <c r="T67" i="13" s="1"/>
  <c r="CJ58" i="17"/>
  <c r="R67" i="13" s="1"/>
  <c r="CI58" i="17"/>
  <c r="P67" i="13" s="1"/>
  <c r="CH58" i="17"/>
  <c r="U67" i="13" s="1"/>
  <c r="CG58" i="17"/>
  <c r="Q67" i="13" s="1"/>
  <c r="CF58" i="17"/>
  <c r="S67" i="13" s="1"/>
  <c r="CE58" i="17"/>
  <c r="O67" i="13" s="1"/>
  <c r="CD58" i="17"/>
  <c r="L67" i="13" s="1"/>
  <c r="CC58" i="17"/>
  <c r="K67" i="13" s="1"/>
  <c r="CB58" i="17"/>
  <c r="J67" i="13" s="1"/>
  <c r="CA58" i="17"/>
  <c r="I67" i="13" s="1"/>
  <c r="BZ58" i="17"/>
  <c r="M67" i="13" s="1"/>
  <c r="BY58" i="17"/>
  <c r="N67" i="13" s="1"/>
  <c r="BX58" i="17"/>
  <c r="H67" i="13" s="1"/>
  <c r="BW58" i="17"/>
  <c r="G67" i="13" s="1"/>
  <c r="BV58" i="17"/>
  <c r="F67" i="13" s="1"/>
  <c r="BU58" i="17"/>
  <c r="E67" i="13" s="1"/>
  <c r="CL57" i="17"/>
  <c r="CK57" i="17"/>
  <c r="T66" i="13" s="1"/>
  <c r="CJ57" i="17"/>
  <c r="R66" i="13" s="1"/>
  <c r="CI57" i="17"/>
  <c r="P66" i="13" s="1"/>
  <c r="CH57" i="17"/>
  <c r="U66" i="13" s="1"/>
  <c r="CG57" i="17"/>
  <c r="Q66" i="13" s="1"/>
  <c r="CF57" i="17"/>
  <c r="S66" i="13" s="1"/>
  <c r="CE57" i="17"/>
  <c r="O66" i="13" s="1"/>
  <c r="CD57" i="17"/>
  <c r="L66" i="13" s="1"/>
  <c r="CC57" i="17"/>
  <c r="K66" i="13" s="1"/>
  <c r="CB57" i="17"/>
  <c r="J66" i="13" s="1"/>
  <c r="CA57" i="17"/>
  <c r="I66" i="13" s="1"/>
  <c r="BZ57" i="17"/>
  <c r="M66" i="13" s="1"/>
  <c r="BY57" i="17"/>
  <c r="N66" i="13" s="1"/>
  <c r="BX57" i="17"/>
  <c r="H66" i="13" s="1"/>
  <c r="BW57" i="17"/>
  <c r="G66" i="13" s="1"/>
  <c r="BV57" i="17"/>
  <c r="F66" i="13" s="1"/>
  <c r="BU57" i="17"/>
  <c r="E66" i="13" s="1"/>
  <c r="BH20" i="17"/>
  <c r="V32" i="13" s="1"/>
  <c r="BG20" i="17"/>
  <c r="T32" i="13" s="1"/>
  <c r="BF20" i="17"/>
  <c r="R32" i="13" s="1"/>
  <c r="BE20" i="17"/>
  <c r="P32" i="13" s="1"/>
  <c r="BD20" i="17"/>
  <c r="U32" i="13" s="1"/>
  <c r="BC20" i="17"/>
  <c r="Q32" i="13" s="1"/>
  <c r="BB20" i="17"/>
  <c r="S32" i="13" s="1"/>
  <c r="BA20" i="17"/>
  <c r="O32" i="13" s="1"/>
  <c r="AZ20" i="17"/>
  <c r="L32" i="13" s="1"/>
  <c r="AY20" i="17"/>
  <c r="K32" i="13" s="1"/>
  <c r="AX20" i="17"/>
  <c r="J32" i="13" s="1"/>
  <c r="AW20" i="17"/>
  <c r="I32" i="13" s="1"/>
  <c r="AV20" i="17"/>
  <c r="M32" i="13" s="1"/>
  <c r="AU20" i="17"/>
  <c r="N32" i="13" s="1"/>
  <c r="AT20" i="17"/>
  <c r="H32" i="13" s="1"/>
  <c r="AS20" i="17"/>
  <c r="G32" i="13" s="1"/>
  <c r="AR20" i="17"/>
  <c r="F32" i="13" s="1"/>
  <c r="AQ20" i="17"/>
  <c r="E32" i="13" s="1"/>
  <c r="BH19" i="17"/>
  <c r="V31" i="13" s="1"/>
  <c r="BG19" i="17"/>
  <c r="T31" i="13" s="1"/>
  <c r="BF19" i="17"/>
  <c r="R31" i="13" s="1"/>
  <c r="BE19" i="17"/>
  <c r="P31" i="13" s="1"/>
  <c r="BD19" i="17"/>
  <c r="U31" i="13" s="1"/>
  <c r="BC19" i="17"/>
  <c r="Q31" i="13" s="1"/>
  <c r="BB19" i="17"/>
  <c r="S31" i="13" s="1"/>
  <c r="BA19" i="17"/>
  <c r="O31" i="13" s="1"/>
  <c r="AZ19" i="17"/>
  <c r="L31" i="13" s="1"/>
  <c r="AY19" i="17"/>
  <c r="K31" i="13" s="1"/>
  <c r="AX19" i="17"/>
  <c r="J31" i="13" s="1"/>
  <c r="AW19" i="17"/>
  <c r="I31" i="13" s="1"/>
  <c r="AV19" i="17"/>
  <c r="M31" i="13" s="1"/>
  <c r="AU19" i="17"/>
  <c r="N31" i="13" s="1"/>
  <c r="AT19" i="17"/>
  <c r="H31" i="13" s="1"/>
  <c r="AS19" i="17"/>
  <c r="G31" i="13" s="1"/>
  <c r="AR19" i="17"/>
  <c r="F31" i="13" s="1"/>
  <c r="AQ19" i="17"/>
  <c r="E31" i="13" s="1"/>
  <c r="BH39" i="17"/>
  <c r="V39" i="13" s="1"/>
  <c r="BG39" i="17"/>
  <c r="T39" i="13" s="1"/>
  <c r="BF39" i="17"/>
  <c r="R39" i="13" s="1"/>
  <c r="BE39" i="17"/>
  <c r="P39" i="13" s="1"/>
  <c r="BD39" i="17"/>
  <c r="U39" i="13" s="1"/>
  <c r="BC39" i="17"/>
  <c r="Q39" i="13" s="1"/>
  <c r="BB39" i="17"/>
  <c r="S39" i="13" s="1"/>
  <c r="BA39" i="17"/>
  <c r="O39" i="13" s="1"/>
  <c r="AZ39" i="17"/>
  <c r="L39" i="13" s="1"/>
  <c r="AY39" i="17"/>
  <c r="K39" i="13" s="1"/>
  <c r="AX39" i="17"/>
  <c r="J39" i="13" s="1"/>
  <c r="AW39" i="17"/>
  <c r="I39" i="13" s="1"/>
  <c r="AV39" i="17"/>
  <c r="M39" i="13" s="1"/>
  <c r="AU39" i="17"/>
  <c r="N39" i="13" s="1"/>
  <c r="AT39" i="17"/>
  <c r="H39" i="13" s="1"/>
  <c r="AS39" i="17"/>
  <c r="G39" i="13" s="1"/>
  <c r="AR39" i="17"/>
  <c r="F39" i="13" s="1"/>
  <c r="AQ39" i="17"/>
  <c r="E39" i="13" s="1"/>
  <c r="BH38" i="17"/>
  <c r="V38" i="13" s="1"/>
  <c r="BG38" i="17"/>
  <c r="T38" i="13" s="1"/>
  <c r="BF38" i="17"/>
  <c r="R38" i="13" s="1"/>
  <c r="BE38" i="17"/>
  <c r="P38" i="13" s="1"/>
  <c r="BD38" i="17"/>
  <c r="U38" i="13" s="1"/>
  <c r="BC38" i="17"/>
  <c r="Q38" i="13" s="1"/>
  <c r="BB38" i="17"/>
  <c r="S38" i="13" s="1"/>
  <c r="BA38" i="17"/>
  <c r="O38" i="13" s="1"/>
  <c r="AZ38" i="17"/>
  <c r="L38" i="13" s="1"/>
  <c r="AY38" i="17"/>
  <c r="K38" i="13" s="1"/>
  <c r="AX38" i="17"/>
  <c r="J38" i="13" s="1"/>
  <c r="AW38" i="17"/>
  <c r="I38" i="13" s="1"/>
  <c r="AV38" i="17"/>
  <c r="M38" i="13" s="1"/>
  <c r="AU38" i="17"/>
  <c r="N38" i="13" s="1"/>
  <c r="AT38" i="17"/>
  <c r="H38" i="13" s="1"/>
  <c r="AS38" i="17"/>
  <c r="G38" i="13" s="1"/>
  <c r="AR38" i="17"/>
  <c r="F38" i="13" s="1"/>
  <c r="AQ38" i="17"/>
  <c r="E38" i="13" s="1"/>
  <c r="BH58" i="17"/>
  <c r="BG58" i="17"/>
  <c r="T46" i="13" s="1"/>
  <c r="BF58" i="17"/>
  <c r="R46" i="13" s="1"/>
  <c r="BE58" i="17"/>
  <c r="BD58" i="17"/>
  <c r="U46" i="13" s="1"/>
  <c r="BC58" i="17"/>
  <c r="Q46" i="13" s="1"/>
  <c r="BB58" i="17"/>
  <c r="S46" i="13" s="1"/>
  <c r="BA58" i="17"/>
  <c r="O46" i="13" s="1"/>
  <c r="AZ58" i="17"/>
  <c r="L46" i="13" s="1"/>
  <c r="AY58" i="17"/>
  <c r="K46" i="13" s="1"/>
  <c r="AX58" i="17"/>
  <c r="AW58" i="17"/>
  <c r="I46" i="13" s="1"/>
  <c r="AV58" i="17"/>
  <c r="M46" i="13" s="1"/>
  <c r="AU58" i="17"/>
  <c r="N46" i="13" s="1"/>
  <c r="AT58" i="17"/>
  <c r="H46" i="13" s="1"/>
  <c r="AS58" i="17"/>
  <c r="G46" i="13" s="1"/>
  <c r="AR58" i="17"/>
  <c r="F46" i="13" s="1"/>
  <c r="AQ58" i="17"/>
  <c r="E46" i="13" s="1"/>
  <c r="BH57" i="17"/>
  <c r="V45" i="13" s="1"/>
  <c r="BG57" i="17"/>
  <c r="T45" i="13" s="1"/>
  <c r="BF57" i="17"/>
  <c r="R45" i="13" s="1"/>
  <c r="BE57" i="17"/>
  <c r="P45" i="13" s="1"/>
  <c r="BD57" i="17"/>
  <c r="U45" i="13" s="1"/>
  <c r="BC57" i="17"/>
  <c r="Q45" i="13" s="1"/>
  <c r="BB57" i="17"/>
  <c r="S45" i="13" s="1"/>
  <c r="BA57" i="17"/>
  <c r="O45" i="13" s="1"/>
  <c r="AZ57" i="17"/>
  <c r="L45" i="13" s="1"/>
  <c r="AY57" i="17"/>
  <c r="K45" i="13" s="1"/>
  <c r="AX57" i="17"/>
  <c r="J45" i="13" s="1"/>
  <c r="AW57" i="17"/>
  <c r="I45" i="13" s="1"/>
  <c r="AV57" i="17"/>
  <c r="M45" i="13" s="1"/>
  <c r="AU57" i="17"/>
  <c r="N45" i="13" s="1"/>
  <c r="AT57" i="17"/>
  <c r="AS57" i="17"/>
  <c r="G45" i="13" s="1"/>
  <c r="AR57" i="17"/>
  <c r="F45" i="13" s="1"/>
  <c r="AQ57" i="17"/>
  <c r="E45" i="13" s="1"/>
  <c r="AD58" i="17"/>
  <c r="V25" i="13" s="1"/>
  <c r="AC58" i="17"/>
  <c r="T25" i="13" s="1"/>
  <c r="AB58" i="17"/>
  <c r="R25" i="13" s="1"/>
  <c r="AA58" i="17"/>
  <c r="P25" i="13" s="1"/>
  <c r="Z58" i="17"/>
  <c r="U25" i="13" s="1"/>
  <c r="Y58" i="17"/>
  <c r="Q25" i="13" s="1"/>
  <c r="X58" i="17"/>
  <c r="S25" i="13" s="1"/>
  <c r="W58" i="17"/>
  <c r="O25" i="13" s="1"/>
  <c r="V58" i="17"/>
  <c r="L25" i="13" s="1"/>
  <c r="U58" i="17"/>
  <c r="K25" i="13" s="1"/>
  <c r="T58" i="17"/>
  <c r="J25" i="13" s="1"/>
  <c r="S58" i="17"/>
  <c r="I25" i="13" s="1"/>
  <c r="R58" i="17"/>
  <c r="M25" i="13" s="1"/>
  <c r="Q58" i="17"/>
  <c r="N25" i="13" s="1"/>
  <c r="P58" i="17"/>
  <c r="H25" i="13" s="1"/>
  <c r="O58" i="17"/>
  <c r="G25" i="13" s="1"/>
  <c r="N58" i="17"/>
  <c r="F25" i="13" s="1"/>
  <c r="M58" i="17"/>
  <c r="E25" i="13" s="1"/>
  <c r="AD57" i="17"/>
  <c r="V24" i="13" s="1"/>
  <c r="AC57" i="17"/>
  <c r="T24" i="13" s="1"/>
  <c r="AB57" i="17"/>
  <c r="R24" i="13" s="1"/>
  <c r="AA57" i="17"/>
  <c r="P24" i="13" s="1"/>
  <c r="Z57" i="17"/>
  <c r="U24" i="13" s="1"/>
  <c r="Y57" i="17"/>
  <c r="X57" i="17"/>
  <c r="S24" i="13" s="1"/>
  <c r="W57" i="17"/>
  <c r="O24" i="13" s="1"/>
  <c r="V57" i="17"/>
  <c r="L24" i="13" s="1"/>
  <c r="U57" i="17"/>
  <c r="K24" i="13" s="1"/>
  <c r="T57" i="17"/>
  <c r="J24" i="13" s="1"/>
  <c r="S57" i="17"/>
  <c r="I24" i="13" s="1"/>
  <c r="R57" i="17"/>
  <c r="M24" i="13" s="1"/>
  <c r="Q57" i="17"/>
  <c r="N24" i="13" s="1"/>
  <c r="P57" i="17"/>
  <c r="H24" i="13" s="1"/>
  <c r="O57" i="17"/>
  <c r="G24" i="13" s="1"/>
  <c r="N57" i="17"/>
  <c r="F24" i="13" s="1"/>
  <c r="M57" i="17"/>
  <c r="E24" i="13" s="1"/>
  <c r="AD39" i="17"/>
  <c r="V18" i="13" s="1"/>
  <c r="AC39" i="17"/>
  <c r="T18" i="13" s="1"/>
  <c r="AB39" i="17"/>
  <c r="R18" i="13" s="1"/>
  <c r="AA39" i="17"/>
  <c r="P18" i="13" s="1"/>
  <c r="Z39" i="17"/>
  <c r="U18" i="13" s="1"/>
  <c r="Y39" i="17"/>
  <c r="Q18" i="13" s="1"/>
  <c r="X39" i="17"/>
  <c r="S18" i="13" s="1"/>
  <c r="W39" i="17"/>
  <c r="O18" i="13" s="1"/>
  <c r="V39" i="17"/>
  <c r="L18" i="13" s="1"/>
  <c r="U39" i="17"/>
  <c r="K18" i="13" s="1"/>
  <c r="T39" i="17"/>
  <c r="J18" i="13" s="1"/>
  <c r="S39" i="17"/>
  <c r="I18" i="13" s="1"/>
  <c r="R39" i="17"/>
  <c r="M18" i="13" s="1"/>
  <c r="Q39" i="17"/>
  <c r="N18" i="13" s="1"/>
  <c r="P39" i="17"/>
  <c r="H18" i="13" s="1"/>
  <c r="O39" i="17"/>
  <c r="G18" i="13" s="1"/>
  <c r="N39" i="17"/>
  <c r="F18" i="13" s="1"/>
  <c r="M39" i="17"/>
  <c r="E18" i="13" s="1"/>
  <c r="AD38" i="17"/>
  <c r="V17" i="13" s="1"/>
  <c r="AC38" i="17"/>
  <c r="T17" i="13" s="1"/>
  <c r="AB38" i="17"/>
  <c r="R17" i="13" s="1"/>
  <c r="AA38" i="17"/>
  <c r="P17" i="13" s="1"/>
  <c r="Z38" i="17"/>
  <c r="U17" i="13" s="1"/>
  <c r="Y38" i="17"/>
  <c r="Q17" i="13" s="1"/>
  <c r="X38" i="17"/>
  <c r="S17" i="13" s="1"/>
  <c r="W38" i="17"/>
  <c r="O17" i="13" s="1"/>
  <c r="V38" i="17"/>
  <c r="L17" i="13" s="1"/>
  <c r="U38" i="17"/>
  <c r="K17" i="13" s="1"/>
  <c r="T38" i="17"/>
  <c r="J17" i="13" s="1"/>
  <c r="S38" i="17"/>
  <c r="I17" i="13" s="1"/>
  <c r="R38" i="17"/>
  <c r="M17" i="13" s="1"/>
  <c r="Q38" i="17"/>
  <c r="N17" i="13" s="1"/>
  <c r="P38" i="17"/>
  <c r="H17" i="13" s="1"/>
  <c r="O38" i="17"/>
  <c r="G17" i="13" s="1"/>
  <c r="N38" i="17"/>
  <c r="F17" i="13" s="1"/>
  <c r="M38" i="17"/>
  <c r="E17" i="13" s="1"/>
  <c r="N20" i="17"/>
  <c r="F11" i="13" s="1"/>
  <c r="O20" i="17"/>
  <c r="G11" i="13" s="1"/>
  <c r="P20" i="17"/>
  <c r="H11" i="13" s="1"/>
  <c r="Q20" i="17"/>
  <c r="N11" i="13" s="1"/>
  <c r="R20" i="17"/>
  <c r="M11" i="13" s="1"/>
  <c r="S20" i="17"/>
  <c r="I11" i="13" s="1"/>
  <c r="T20" i="17"/>
  <c r="J11" i="13" s="1"/>
  <c r="U20" i="17"/>
  <c r="K11" i="13" s="1"/>
  <c r="V20" i="17"/>
  <c r="L11" i="13" s="1"/>
  <c r="W20" i="17"/>
  <c r="O11" i="13" s="1"/>
  <c r="X20" i="17"/>
  <c r="S11" i="13" s="1"/>
  <c r="Y20" i="17"/>
  <c r="Q11" i="13" s="1"/>
  <c r="Z20" i="17"/>
  <c r="U11" i="13" s="1"/>
  <c r="AA20" i="17"/>
  <c r="P11" i="13" s="1"/>
  <c r="AB20" i="17"/>
  <c r="R11" i="13" s="1"/>
  <c r="AC20" i="17"/>
  <c r="T11" i="13" s="1"/>
  <c r="AD20" i="17"/>
  <c r="V11" i="13" s="1"/>
  <c r="M20" i="17"/>
  <c r="E11" i="13" s="1"/>
  <c r="N19" i="17"/>
  <c r="F10" i="13" s="1"/>
  <c r="O19" i="17"/>
  <c r="G10" i="13" s="1"/>
  <c r="P19" i="17"/>
  <c r="H10" i="13" s="1"/>
  <c r="Q19" i="17"/>
  <c r="N10" i="13" s="1"/>
  <c r="R19" i="17"/>
  <c r="M10" i="13" s="1"/>
  <c r="S19" i="17"/>
  <c r="I10" i="13" s="1"/>
  <c r="T19" i="17"/>
  <c r="J10" i="13" s="1"/>
  <c r="U19" i="17"/>
  <c r="K10" i="13" s="1"/>
  <c r="V19" i="17"/>
  <c r="L10" i="13" s="1"/>
  <c r="W19" i="17"/>
  <c r="X19" i="17"/>
  <c r="S10" i="13" s="1"/>
  <c r="Y19" i="17"/>
  <c r="Q10" i="13" s="1"/>
  <c r="Z19" i="17"/>
  <c r="U10" i="13" s="1"/>
  <c r="AA19" i="17"/>
  <c r="P10" i="13" s="1"/>
  <c r="AB19" i="17"/>
  <c r="R10" i="13" s="1"/>
  <c r="AC19" i="17"/>
  <c r="T10" i="13" s="1"/>
  <c r="AD19" i="17"/>
  <c r="V10" i="13" s="1"/>
  <c r="M19" i="17"/>
  <c r="E10" i="13" s="1"/>
  <c r="CL56" i="17" l="1"/>
  <c r="V65" i="13" s="1"/>
  <c r="CK56" i="17"/>
  <c r="T65" i="13" s="1"/>
  <c r="CJ56" i="17"/>
  <c r="R65" i="13" s="1"/>
  <c r="CI56" i="17"/>
  <c r="P65" i="13" s="1"/>
  <c r="CH56" i="17"/>
  <c r="U65" i="13" s="1"/>
  <c r="CG56" i="17"/>
  <c r="Q65" i="13" s="1"/>
  <c r="CF56" i="17"/>
  <c r="S65" i="13" s="1"/>
  <c r="CE56" i="17"/>
  <c r="O65" i="13" s="1"/>
  <c r="CL55" i="17"/>
  <c r="V64" i="13" s="1"/>
  <c r="CK55" i="17"/>
  <c r="T64" i="13" s="1"/>
  <c r="CJ55" i="17"/>
  <c r="R64" i="13" s="1"/>
  <c r="CI55" i="17"/>
  <c r="P64" i="13" s="1"/>
  <c r="CH55" i="17"/>
  <c r="U64" i="13" s="1"/>
  <c r="CG55" i="17"/>
  <c r="Q64" i="13" s="1"/>
  <c r="CF55" i="17"/>
  <c r="S64" i="13" s="1"/>
  <c r="CE55" i="17"/>
  <c r="O64" i="13" s="1"/>
  <c r="CL53" i="17"/>
  <c r="V62" i="13" s="1"/>
  <c r="CK53" i="17"/>
  <c r="T62" i="13" s="1"/>
  <c r="CJ53" i="17"/>
  <c r="R62" i="13" s="1"/>
  <c r="CI53" i="17"/>
  <c r="P62" i="13" s="1"/>
  <c r="CH53" i="17"/>
  <c r="U62" i="13" s="1"/>
  <c r="CG53" i="17"/>
  <c r="Q62" i="13" s="1"/>
  <c r="CF53" i="17"/>
  <c r="S62" i="13" s="1"/>
  <c r="CE53" i="17"/>
  <c r="O62" i="13" s="1"/>
  <c r="CL37" i="17"/>
  <c r="V58" i="13" s="1"/>
  <c r="CK37" i="17"/>
  <c r="T58" i="13" s="1"/>
  <c r="CJ37" i="17"/>
  <c r="R58" i="13" s="1"/>
  <c r="CI37" i="17"/>
  <c r="P58" i="13" s="1"/>
  <c r="CH37" i="17"/>
  <c r="U58" i="13" s="1"/>
  <c r="CG37" i="17"/>
  <c r="Q58" i="13" s="1"/>
  <c r="CF37" i="17"/>
  <c r="S58" i="13" s="1"/>
  <c r="CE37" i="17"/>
  <c r="O58" i="13" s="1"/>
  <c r="CL36" i="17"/>
  <c r="V57" i="13" s="1"/>
  <c r="CK36" i="17"/>
  <c r="T57" i="13" s="1"/>
  <c r="CJ36" i="17"/>
  <c r="R57" i="13" s="1"/>
  <c r="CI36" i="17"/>
  <c r="P57" i="13" s="1"/>
  <c r="CH36" i="17"/>
  <c r="U57" i="13" s="1"/>
  <c r="CG36" i="17"/>
  <c r="Q57" i="13" s="1"/>
  <c r="CF36" i="17"/>
  <c r="S57" i="13" s="1"/>
  <c r="CE36" i="17"/>
  <c r="O57" i="13" s="1"/>
  <c r="CL35" i="17"/>
  <c r="V56" i="13" s="1"/>
  <c r="CK35" i="17"/>
  <c r="T56" i="13" s="1"/>
  <c r="CJ35" i="17"/>
  <c r="R56" i="13" s="1"/>
  <c r="CI35" i="17"/>
  <c r="P56" i="13" s="1"/>
  <c r="CH35" i="17"/>
  <c r="U56" i="13" s="1"/>
  <c r="CG35" i="17"/>
  <c r="Q56" i="13" s="1"/>
  <c r="CF35" i="17"/>
  <c r="S56" i="13" s="1"/>
  <c r="CE35" i="17"/>
  <c r="O56" i="13" s="1"/>
  <c r="CL34" i="17"/>
  <c r="V55" i="13" s="1"/>
  <c r="CK34" i="17"/>
  <c r="T55" i="13" s="1"/>
  <c r="CJ34" i="17"/>
  <c r="R55" i="13" s="1"/>
  <c r="CI34" i="17"/>
  <c r="P55" i="13" s="1"/>
  <c r="CH34" i="17"/>
  <c r="U55" i="13" s="1"/>
  <c r="CG34" i="17"/>
  <c r="Q55" i="13" s="1"/>
  <c r="CF34" i="17"/>
  <c r="S55" i="13" s="1"/>
  <c r="CE34" i="17"/>
  <c r="O55" i="13" s="1"/>
  <c r="CL18" i="17"/>
  <c r="V51" i="13" s="1"/>
  <c r="CK18" i="17"/>
  <c r="T51" i="13" s="1"/>
  <c r="CJ18" i="17"/>
  <c r="R51" i="13" s="1"/>
  <c r="CI18" i="17"/>
  <c r="P51" i="13" s="1"/>
  <c r="CH18" i="17"/>
  <c r="U51" i="13" s="1"/>
  <c r="CG18" i="17"/>
  <c r="Q51" i="13" s="1"/>
  <c r="CF18" i="17"/>
  <c r="S51" i="13" s="1"/>
  <c r="CE18" i="17"/>
  <c r="O51" i="13" s="1"/>
  <c r="CL17" i="17"/>
  <c r="V50" i="13" s="1"/>
  <c r="CK17" i="17"/>
  <c r="T50" i="13" s="1"/>
  <c r="CJ17" i="17"/>
  <c r="R50" i="13" s="1"/>
  <c r="CI17" i="17"/>
  <c r="P50" i="13" s="1"/>
  <c r="CH17" i="17"/>
  <c r="U50" i="13" s="1"/>
  <c r="CG17" i="17"/>
  <c r="Q50" i="13" s="1"/>
  <c r="CF17" i="17"/>
  <c r="S50" i="13" s="1"/>
  <c r="CE17" i="17"/>
  <c r="O50" i="13" s="1"/>
  <c r="CL16" i="17"/>
  <c r="V49" i="13" s="1"/>
  <c r="CK16" i="17"/>
  <c r="T49" i="13" s="1"/>
  <c r="CJ16" i="17"/>
  <c r="R49" i="13" s="1"/>
  <c r="CI16" i="17"/>
  <c r="P49" i="13" s="1"/>
  <c r="CH16" i="17"/>
  <c r="U49" i="13" s="1"/>
  <c r="CG16" i="17"/>
  <c r="Q49" i="13" s="1"/>
  <c r="CF16" i="17"/>
  <c r="S49" i="13" s="1"/>
  <c r="CE16" i="17"/>
  <c r="O49" i="13" s="1"/>
  <c r="CL15" i="17"/>
  <c r="V48" i="13" s="1"/>
  <c r="CK15" i="17"/>
  <c r="T48" i="13" s="1"/>
  <c r="CJ15" i="17"/>
  <c r="R48" i="13" s="1"/>
  <c r="CI15" i="17"/>
  <c r="P48" i="13" s="1"/>
  <c r="CH15" i="17"/>
  <c r="U48" i="13" s="1"/>
  <c r="CG15" i="17"/>
  <c r="Q48" i="13" s="1"/>
  <c r="CF15" i="17"/>
  <c r="S48" i="13" s="1"/>
  <c r="CE15" i="17"/>
  <c r="O48" i="13" s="1"/>
  <c r="BA34" i="17"/>
  <c r="O34" i="13" s="1"/>
  <c r="BB34" i="17"/>
  <c r="S34" i="13" s="1"/>
  <c r="BC34" i="17"/>
  <c r="Q34" i="13" s="1"/>
  <c r="BD34" i="17"/>
  <c r="U34" i="13" s="1"/>
  <c r="BE34" i="17"/>
  <c r="P34" i="13" s="1"/>
  <c r="BF34" i="17"/>
  <c r="R34" i="13" s="1"/>
  <c r="BG34" i="17"/>
  <c r="T34" i="13" s="1"/>
  <c r="BH34" i="17"/>
  <c r="V34" i="13" s="1"/>
  <c r="BA35" i="17"/>
  <c r="O35" i="13" s="1"/>
  <c r="BB35" i="17"/>
  <c r="S35" i="13" s="1"/>
  <c r="BC35" i="17"/>
  <c r="Q35" i="13" s="1"/>
  <c r="BD35" i="17"/>
  <c r="U35" i="13" s="1"/>
  <c r="BE35" i="17"/>
  <c r="P35" i="13" s="1"/>
  <c r="BF35" i="17"/>
  <c r="R35" i="13" s="1"/>
  <c r="BG35" i="17"/>
  <c r="T35" i="13" s="1"/>
  <c r="BH35" i="17"/>
  <c r="V35" i="13" s="1"/>
  <c r="BA36" i="17"/>
  <c r="O36" i="13" s="1"/>
  <c r="BB36" i="17"/>
  <c r="S36" i="13" s="1"/>
  <c r="BC36" i="17"/>
  <c r="Q36" i="13" s="1"/>
  <c r="BD36" i="17"/>
  <c r="U36" i="13" s="1"/>
  <c r="BE36" i="17"/>
  <c r="P36" i="13" s="1"/>
  <c r="BF36" i="17"/>
  <c r="R36" i="13" s="1"/>
  <c r="BG36" i="17"/>
  <c r="T36" i="13" s="1"/>
  <c r="BH36" i="17"/>
  <c r="V36" i="13" s="1"/>
  <c r="BA37" i="17"/>
  <c r="O37" i="13" s="1"/>
  <c r="BB37" i="17"/>
  <c r="S37" i="13" s="1"/>
  <c r="BC37" i="17"/>
  <c r="Q37" i="13" s="1"/>
  <c r="BD37" i="17"/>
  <c r="U37" i="13" s="1"/>
  <c r="BE37" i="17"/>
  <c r="P37" i="13" s="1"/>
  <c r="BF37" i="17"/>
  <c r="R37" i="13" s="1"/>
  <c r="BG37" i="17"/>
  <c r="T37" i="13" s="1"/>
  <c r="BH37" i="17"/>
  <c r="V37" i="13" s="1"/>
  <c r="BA15" i="17"/>
  <c r="O27" i="13" s="1"/>
  <c r="BB15" i="17"/>
  <c r="S27" i="13" s="1"/>
  <c r="BC15" i="17"/>
  <c r="Q27" i="13" s="1"/>
  <c r="BD15" i="17"/>
  <c r="U27" i="13" s="1"/>
  <c r="BE15" i="17"/>
  <c r="P27" i="13" s="1"/>
  <c r="BF15" i="17"/>
  <c r="R27" i="13" s="1"/>
  <c r="BG15" i="17"/>
  <c r="T27" i="13" s="1"/>
  <c r="BH15" i="17"/>
  <c r="V27" i="13" s="1"/>
  <c r="BA16" i="17"/>
  <c r="O28" i="13" s="1"/>
  <c r="BB16" i="17"/>
  <c r="S28" i="13" s="1"/>
  <c r="BC16" i="17"/>
  <c r="Q28" i="13" s="1"/>
  <c r="BD16" i="17"/>
  <c r="U28" i="13" s="1"/>
  <c r="BE16" i="17"/>
  <c r="P28" i="13" s="1"/>
  <c r="BF16" i="17"/>
  <c r="R28" i="13" s="1"/>
  <c r="BG16" i="17"/>
  <c r="T28" i="13" s="1"/>
  <c r="BH16" i="17"/>
  <c r="V28" i="13" s="1"/>
  <c r="BA17" i="17"/>
  <c r="O29" i="13" s="1"/>
  <c r="BB17" i="17"/>
  <c r="S29" i="13" s="1"/>
  <c r="BC17" i="17"/>
  <c r="Q29" i="13" s="1"/>
  <c r="BD17" i="17"/>
  <c r="U29" i="13" s="1"/>
  <c r="BE17" i="17"/>
  <c r="P29" i="13" s="1"/>
  <c r="BF17" i="17"/>
  <c r="R29" i="13" s="1"/>
  <c r="BG17" i="17"/>
  <c r="T29" i="13" s="1"/>
  <c r="BH17" i="17"/>
  <c r="V29" i="13" s="1"/>
  <c r="BA18" i="17"/>
  <c r="O30" i="13" s="1"/>
  <c r="BB18" i="17"/>
  <c r="S30" i="13" s="1"/>
  <c r="BC18" i="17"/>
  <c r="Q30" i="13" s="1"/>
  <c r="BD18" i="17"/>
  <c r="U30" i="13" s="1"/>
  <c r="BE18" i="17"/>
  <c r="P30" i="13" s="1"/>
  <c r="BF18" i="17"/>
  <c r="R30" i="13" s="1"/>
  <c r="BG18" i="17"/>
  <c r="T30" i="13" s="1"/>
  <c r="BH18" i="17"/>
  <c r="V30" i="13" s="1"/>
  <c r="BA53" i="17"/>
  <c r="O41" i="13" s="1"/>
  <c r="BB53" i="17"/>
  <c r="S41" i="13" s="1"/>
  <c r="BC53" i="17"/>
  <c r="Q41" i="13" s="1"/>
  <c r="BD53" i="17"/>
  <c r="U41" i="13" s="1"/>
  <c r="BE53" i="17"/>
  <c r="P41" i="13" s="1"/>
  <c r="BF53" i="17"/>
  <c r="R41" i="13" s="1"/>
  <c r="BG53" i="17"/>
  <c r="T41" i="13" s="1"/>
  <c r="BH53" i="17"/>
  <c r="V41" i="13" s="1"/>
  <c r="BA55" i="17"/>
  <c r="O43" i="13" s="1"/>
  <c r="BB55" i="17"/>
  <c r="S43" i="13" s="1"/>
  <c r="BC55" i="17"/>
  <c r="Q43" i="13" s="1"/>
  <c r="BD55" i="17"/>
  <c r="U43" i="13" s="1"/>
  <c r="BE55" i="17"/>
  <c r="P43" i="13" s="1"/>
  <c r="BF55" i="17"/>
  <c r="R43" i="13" s="1"/>
  <c r="BG55" i="17"/>
  <c r="T43" i="13" s="1"/>
  <c r="BH55" i="17"/>
  <c r="V43" i="13" s="1"/>
  <c r="BA56" i="17"/>
  <c r="O44" i="13" s="1"/>
  <c r="BB56" i="17"/>
  <c r="S44" i="13" s="1"/>
  <c r="BC56" i="17"/>
  <c r="Q44" i="13" s="1"/>
  <c r="BD56" i="17"/>
  <c r="U44" i="13" s="1"/>
  <c r="BE56" i="17"/>
  <c r="P44" i="13" s="1"/>
  <c r="BF56" i="17"/>
  <c r="R44" i="13" s="1"/>
  <c r="BG56" i="17"/>
  <c r="T44" i="13" s="1"/>
  <c r="BH56" i="17"/>
  <c r="V44" i="13" s="1"/>
  <c r="W53" i="17"/>
  <c r="O20" i="13" s="1"/>
  <c r="X53" i="17"/>
  <c r="S20" i="13" s="1"/>
  <c r="Y53" i="17"/>
  <c r="Q20" i="13" s="1"/>
  <c r="Z53" i="17"/>
  <c r="U20" i="13" s="1"/>
  <c r="AA53" i="17"/>
  <c r="P20" i="13" s="1"/>
  <c r="AB53" i="17"/>
  <c r="R20" i="13" s="1"/>
  <c r="AC53" i="17"/>
  <c r="T20" i="13" s="1"/>
  <c r="AD53" i="17"/>
  <c r="V20" i="13" s="1"/>
  <c r="W55" i="17"/>
  <c r="O22" i="13" s="1"/>
  <c r="X55" i="17"/>
  <c r="S22" i="13" s="1"/>
  <c r="Y55" i="17"/>
  <c r="Q22" i="13" s="1"/>
  <c r="Z55" i="17"/>
  <c r="U22" i="13" s="1"/>
  <c r="AA55" i="17"/>
  <c r="P22" i="13" s="1"/>
  <c r="AB55" i="17"/>
  <c r="R22" i="13" s="1"/>
  <c r="AC55" i="17"/>
  <c r="T22" i="13" s="1"/>
  <c r="AD55" i="17"/>
  <c r="V22" i="13" s="1"/>
  <c r="W56" i="17"/>
  <c r="O23" i="13" s="1"/>
  <c r="X56" i="17"/>
  <c r="S23" i="13" s="1"/>
  <c r="Y56" i="17"/>
  <c r="Q23" i="13" s="1"/>
  <c r="Z56" i="17"/>
  <c r="U23" i="13" s="1"/>
  <c r="AA56" i="17"/>
  <c r="P23" i="13" s="1"/>
  <c r="AB56" i="17"/>
  <c r="R23" i="13" s="1"/>
  <c r="AC56" i="17"/>
  <c r="T23" i="13" s="1"/>
  <c r="AD56" i="17"/>
  <c r="V23" i="13" s="1"/>
  <c r="W34" i="17"/>
  <c r="O13" i="13" s="1"/>
  <c r="X34" i="17"/>
  <c r="S13" i="13" s="1"/>
  <c r="Y34" i="17"/>
  <c r="Q13" i="13" s="1"/>
  <c r="Z34" i="17"/>
  <c r="U13" i="13" s="1"/>
  <c r="AA34" i="17"/>
  <c r="P13" i="13" s="1"/>
  <c r="AB34" i="17"/>
  <c r="R13" i="13" s="1"/>
  <c r="AC34" i="17"/>
  <c r="T13" i="13" s="1"/>
  <c r="AD34" i="17"/>
  <c r="V13" i="13" s="1"/>
  <c r="W35" i="17"/>
  <c r="O14" i="13" s="1"/>
  <c r="X35" i="17"/>
  <c r="S14" i="13" s="1"/>
  <c r="Y35" i="17"/>
  <c r="Q14" i="13" s="1"/>
  <c r="Z35" i="17"/>
  <c r="U14" i="13" s="1"/>
  <c r="AA35" i="17"/>
  <c r="P14" i="13" s="1"/>
  <c r="AB35" i="17"/>
  <c r="R14" i="13" s="1"/>
  <c r="AC35" i="17"/>
  <c r="T14" i="13" s="1"/>
  <c r="AD35" i="17"/>
  <c r="V14" i="13" s="1"/>
  <c r="W36" i="17"/>
  <c r="O15" i="13" s="1"/>
  <c r="X36" i="17"/>
  <c r="S15" i="13" s="1"/>
  <c r="Y36" i="17"/>
  <c r="Q15" i="13" s="1"/>
  <c r="Z36" i="17"/>
  <c r="U15" i="13" s="1"/>
  <c r="AA36" i="17"/>
  <c r="P15" i="13" s="1"/>
  <c r="AB36" i="17"/>
  <c r="R15" i="13" s="1"/>
  <c r="AC36" i="17"/>
  <c r="T15" i="13" s="1"/>
  <c r="AD36" i="17"/>
  <c r="V15" i="13" s="1"/>
  <c r="W37" i="17"/>
  <c r="O16" i="13" s="1"/>
  <c r="X37" i="17"/>
  <c r="S16" i="13" s="1"/>
  <c r="Y37" i="17"/>
  <c r="Q16" i="13" s="1"/>
  <c r="Z37" i="17"/>
  <c r="U16" i="13" s="1"/>
  <c r="AA37" i="17"/>
  <c r="P16" i="13" s="1"/>
  <c r="AB37" i="17"/>
  <c r="R16" i="13" s="1"/>
  <c r="AC37" i="17"/>
  <c r="T16" i="13" s="1"/>
  <c r="AD37" i="17"/>
  <c r="V16" i="13" s="1"/>
  <c r="AA15" i="17"/>
  <c r="P6" i="13" s="1"/>
  <c r="AB15" i="17"/>
  <c r="R6" i="13" s="1"/>
  <c r="AC15" i="17"/>
  <c r="T6" i="13" s="1"/>
  <c r="AD15" i="17"/>
  <c r="V6" i="13" s="1"/>
  <c r="AA16" i="17"/>
  <c r="P7" i="13" s="1"/>
  <c r="AB16" i="17"/>
  <c r="R7" i="13" s="1"/>
  <c r="AC16" i="17"/>
  <c r="T7" i="13" s="1"/>
  <c r="AD16" i="17"/>
  <c r="V7" i="13" s="1"/>
  <c r="AA17" i="17"/>
  <c r="P8" i="13" s="1"/>
  <c r="AB17" i="17"/>
  <c r="R8" i="13" s="1"/>
  <c r="AC17" i="17"/>
  <c r="T8" i="13" s="1"/>
  <c r="AD17" i="17"/>
  <c r="V8" i="13" s="1"/>
  <c r="AA18" i="17"/>
  <c r="P9" i="13" s="1"/>
  <c r="AB18" i="17"/>
  <c r="R9" i="13" s="1"/>
  <c r="AC18" i="17"/>
  <c r="T9" i="13" s="1"/>
  <c r="AD18" i="17"/>
  <c r="V9" i="13" s="1"/>
  <c r="W15" i="17"/>
  <c r="O6" i="13" s="1"/>
  <c r="X15" i="17"/>
  <c r="S6" i="13" s="1"/>
  <c r="Y15" i="17"/>
  <c r="Q6" i="13" s="1"/>
  <c r="Z15" i="17"/>
  <c r="U6" i="13" s="1"/>
  <c r="W16" i="17"/>
  <c r="O7" i="13" s="1"/>
  <c r="X16" i="17"/>
  <c r="S7" i="13" s="1"/>
  <c r="Y16" i="17"/>
  <c r="Q7" i="13" s="1"/>
  <c r="Z16" i="17"/>
  <c r="U7" i="13" s="1"/>
  <c r="W17" i="17"/>
  <c r="O8" i="13" s="1"/>
  <c r="X17" i="17"/>
  <c r="S8" i="13" s="1"/>
  <c r="Y17" i="17"/>
  <c r="Q8" i="13" s="1"/>
  <c r="Z17" i="17"/>
  <c r="U8" i="13" s="1"/>
  <c r="W18" i="17"/>
  <c r="O9" i="13" s="1"/>
  <c r="X18" i="17"/>
  <c r="S9" i="13" s="1"/>
  <c r="Y18" i="17"/>
  <c r="Q9" i="13" s="1"/>
  <c r="Z18" i="17"/>
  <c r="U9" i="13" s="1"/>
  <c r="E68" i="1" l="1"/>
  <c r="F68" i="1"/>
  <c r="G68" i="1"/>
  <c r="H68" i="1"/>
  <c r="D68" i="1"/>
  <c r="E67" i="1"/>
  <c r="F67" i="1"/>
  <c r="G67" i="1"/>
  <c r="H67" i="1"/>
  <c r="D67" i="1"/>
  <c r="H63" i="1"/>
  <c r="G63" i="1"/>
  <c r="F63" i="1"/>
  <c r="E63" i="1"/>
  <c r="D63" i="1"/>
  <c r="H62" i="1"/>
  <c r="G62" i="1"/>
  <c r="F62" i="1"/>
  <c r="E62" i="1"/>
  <c r="D62" i="1"/>
  <c r="I63" i="1" l="1"/>
  <c r="I62" i="1"/>
  <c r="AB31" i="32"/>
  <c r="AK33" i="32"/>
  <c r="AJ33" i="32"/>
  <c r="AG33" i="32"/>
  <c r="AF33" i="32"/>
  <c r="AK32" i="32"/>
  <c r="AJ32" i="32"/>
  <c r="AG32" i="32"/>
  <c r="AF32" i="32"/>
  <c r="AK31" i="32"/>
  <c r="AJ31" i="32"/>
  <c r="AG31" i="32"/>
  <c r="AF31" i="32"/>
  <c r="AK30" i="32"/>
  <c r="AJ30" i="32"/>
  <c r="AG30" i="32"/>
  <c r="AF30" i="32"/>
  <c r="AK129" i="32" l="1"/>
  <c r="AJ129" i="32"/>
  <c r="AG129" i="32"/>
  <c r="AF129" i="32"/>
  <c r="AK128" i="32"/>
  <c r="AJ128" i="32"/>
  <c r="AG128" i="32"/>
  <c r="AF128" i="32"/>
  <c r="AK127" i="32"/>
  <c r="AJ127" i="32"/>
  <c r="AG127" i="32"/>
  <c r="AF127" i="32"/>
  <c r="AK126" i="32"/>
  <c r="AJ126" i="32"/>
  <c r="AG126" i="32"/>
  <c r="AF126" i="32"/>
  <c r="AK17" i="32" l="1"/>
  <c r="AJ17" i="32"/>
  <c r="AG17" i="32"/>
  <c r="AF17" i="32"/>
  <c r="AK16" i="32"/>
  <c r="AJ16" i="32"/>
  <c r="AG16" i="32"/>
  <c r="AF16" i="32"/>
  <c r="AK15" i="32"/>
  <c r="AJ15" i="32"/>
  <c r="AG15" i="32"/>
  <c r="AF15" i="32"/>
  <c r="AK14" i="32"/>
  <c r="AJ14" i="32"/>
  <c r="AG14" i="32"/>
  <c r="AF14" i="32"/>
  <c r="K111" i="33" l="1"/>
  <c r="J111" i="33"/>
  <c r="I111" i="33"/>
  <c r="H111" i="33"/>
  <c r="G111" i="33"/>
  <c r="F111" i="33"/>
  <c r="E111" i="33"/>
  <c r="D111" i="33"/>
  <c r="K110" i="33"/>
  <c r="J110" i="33"/>
  <c r="I110" i="33"/>
  <c r="H110" i="33"/>
  <c r="G110" i="33"/>
  <c r="F110" i="33"/>
  <c r="E110" i="33"/>
  <c r="D110" i="33"/>
  <c r="K109" i="33"/>
  <c r="J109" i="33"/>
  <c r="I109" i="33"/>
  <c r="H109" i="33"/>
  <c r="G109" i="33"/>
  <c r="F109" i="33"/>
  <c r="E109" i="33"/>
  <c r="D109" i="33"/>
  <c r="K108" i="33"/>
  <c r="J108" i="33"/>
  <c r="I108" i="33"/>
  <c r="H108" i="33"/>
  <c r="G108" i="33"/>
  <c r="F108" i="33"/>
  <c r="E108" i="33"/>
  <c r="D108" i="33"/>
  <c r="K105" i="33"/>
  <c r="J105" i="33"/>
  <c r="I105" i="33"/>
  <c r="H105" i="33"/>
  <c r="G105" i="33"/>
  <c r="F105" i="33"/>
  <c r="E105" i="33"/>
  <c r="D105" i="33"/>
  <c r="K104" i="33"/>
  <c r="J104" i="33"/>
  <c r="I104" i="33"/>
  <c r="H104" i="33"/>
  <c r="G104" i="33"/>
  <c r="F104" i="33"/>
  <c r="E104" i="33"/>
  <c r="D104" i="33"/>
  <c r="K103" i="33"/>
  <c r="J103" i="33"/>
  <c r="I103" i="33"/>
  <c r="H103" i="33"/>
  <c r="G103" i="33"/>
  <c r="F103" i="33"/>
  <c r="E103" i="33"/>
  <c r="D103" i="33"/>
  <c r="K102" i="33"/>
  <c r="J102" i="33"/>
  <c r="I102" i="33"/>
  <c r="H102" i="33"/>
  <c r="G102" i="33"/>
  <c r="F102" i="33"/>
  <c r="E102" i="33"/>
  <c r="D102" i="33"/>
  <c r="W143" i="32"/>
  <c r="W142" i="32"/>
  <c r="W141" i="32"/>
  <c r="W140" i="32"/>
  <c r="V143" i="32"/>
  <c r="V142" i="32"/>
  <c r="V141" i="32"/>
  <c r="V140" i="32"/>
  <c r="U143" i="32"/>
  <c r="U142" i="32"/>
  <c r="U141" i="32"/>
  <c r="U140" i="32"/>
  <c r="T143" i="32"/>
  <c r="T142" i="32"/>
  <c r="T141" i="32"/>
  <c r="T140" i="32"/>
  <c r="S143" i="32"/>
  <c r="S142" i="32"/>
  <c r="S141" i="32"/>
  <c r="S140" i="32"/>
  <c r="R143" i="32"/>
  <c r="R142" i="32"/>
  <c r="R141" i="32"/>
  <c r="R140" i="32"/>
  <c r="Q143" i="32"/>
  <c r="Q142" i="32"/>
  <c r="Q141" i="32"/>
  <c r="Q140" i="32"/>
  <c r="P143" i="32"/>
  <c r="P142" i="32"/>
  <c r="P141" i="32"/>
  <c r="P140" i="32"/>
  <c r="W137" i="32"/>
  <c r="W136" i="32"/>
  <c r="W135" i="32"/>
  <c r="W134" i="32"/>
  <c r="V137" i="32"/>
  <c r="V136" i="32"/>
  <c r="V135" i="32"/>
  <c r="V134" i="32"/>
  <c r="U137" i="32"/>
  <c r="U136" i="32"/>
  <c r="U135" i="32"/>
  <c r="U134" i="32"/>
  <c r="T137" i="32"/>
  <c r="T136" i="32"/>
  <c r="T135" i="32"/>
  <c r="T134" i="32"/>
  <c r="S137" i="32"/>
  <c r="S136" i="32"/>
  <c r="S135" i="32"/>
  <c r="S134" i="32"/>
  <c r="R137" i="32"/>
  <c r="R136" i="32"/>
  <c r="R135" i="32"/>
  <c r="R134" i="32"/>
  <c r="Q137" i="32"/>
  <c r="Q136" i="32"/>
  <c r="Q135" i="32"/>
  <c r="Q134" i="32"/>
  <c r="K111" i="32"/>
  <c r="K110" i="32"/>
  <c r="K109" i="32"/>
  <c r="K108" i="32"/>
  <c r="J111" i="32"/>
  <c r="J110" i="32"/>
  <c r="J109" i="32"/>
  <c r="J108" i="32"/>
  <c r="I111" i="32"/>
  <c r="I110" i="32"/>
  <c r="I109" i="32"/>
  <c r="I108" i="32"/>
  <c r="H111" i="32"/>
  <c r="H110" i="32"/>
  <c r="H109" i="32"/>
  <c r="H108" i="32"/>
  <c r="G111" i="32"/>
  <c r="G110" i="32"/>
  <c r="G109" i="32"/>
  <c r="G108" i="32"/>
  <c r="F111" i="32"/>
  <c r="F110" i="32"/>
  <c r="F109" i="32"/>
  <c r="F108" i="32"/>
  <c r="E111" i="32"/>
  <c r="E110" i="32"/>
  <c r="E109" i="32"/>
  <c r="E108" i="32"/>
  <c r="D111" i="32"/>
  <c r="D110" i="32"/>
  <c r="D109" i="32"/>
  <c r="D108" i="32"/>
  <c r="K105" i="32"/>
  <c r="K104" i="32"/>
  <c r="K103" i="32"/>
  <c r="K102" i="32"/>
  <c r="J105" i="32"/>
  <c r="J104" i="32"/>
  <c r="J103" i="32"/>
  <c r="J102" i="32"/>
  <c r="I105" i="32"/>
  <c r="I104" i="32"/>
  <c r="I103" i="32"/>
  <c r="I102" i="32"/>
  <c r="H105" i="32"/>
  <c r="H104" i="32"/>
  <c r="H103" i="32"/>
  <c r="H102" i="32"/>
  <c r="G105" i="32"/>
  <c r="G104" i="32"/>
  <c r="G103" i="32"/>
  <c r="G102" i="32"/>
  <c r="F105" i="32"/>
  <c r="F104" i="32"/>
  <c r="F103" i="32"/>
  <c r="F102" i="32"/>
  <c r="E102" i="32"/>
  <c r="D105" i="32"/>
  <c r="D104" i="32"/>
  <c r="D103" i="32"/>
  <c r="D102" i="32"/>
  <c r="M73" i="32" l="1"/>
  <c r="M82" i="32"/>
  <c r="M85" i="32"/>
  <c r="Y129" i="33" l="1"/>
  <c r="W143" i="33" s="1"/>
  <c r="X129" i="33"/>
  <c r="W141" i="33" s="1"/>
  <c r="U129" i="33"/>
  <c r="W137" i="33" s="1"/>
  <c r="T129" i="33"/>
  <c r="W135" i="33" s="1"/>
  <c r="Y128" i="33"/>
  <c r="X128" i="33"/>
  <c r="U128" i="33"/>
  <c r="T128" i="33"/>
  <c r="Y127" i="33"/>
  <c r="X127" i="33"/>
  <c r="U127" i="33"/>
  <c r="T127" i="33"/>
  <c r="Y126" i="33"/>
  <c r="W142" i="33" s="1"/>
  <c r="X126" i="33"/>
  <c r="W140" i="33" s="1"/>
  <c r="U126" i="33"/>
  <c r="W136" i="33" s="1"/>
  <c r="T126" i="33"/>
  <c r="W134" i="33" s="1"/>
  <c r="Y113" i="33"/>
  <c r="V143" i="33" s="1"/>
  <c r="X113" i="33"/>
  <c r="V141" i="33" s="1"/>
  <c r="U113" i="33"/>
  <c r="V137" i="33" s="1"/>
  <c r="T113" i="33"/>
  <c r="V135" i="33" s="1"/>
  <c r="Y112" i="33"/>
  <c r="X112" i="33"/>
  <c r="U112" i="33"/>
  <c r="T112" i="33"/>
  <c r="Y111" i="33"/>
  <c r="X111" i="33"/>
  <c r="U111" i="33"/>
  <c r="T111" i="33"/>
  <c r="P111" i="33"/>
  <c r="Y110" i="33"/>
  <c r="V142" i="33" s="1"/>
  <c r="X110" i="33"/>
  <c r="V140" i="33" s="1"/>
  <c r="U110" i="33"/>
  <c r="V136" i="33" s="1"/>
  <c r="T110" i="33"/>
  <c r="V134" i="33" s="1"/>
  <c r="Y97" i="33"/>
  <c r="U143" i="33" s="1"/>
  <c r="X97" i="33"/>
  <c r="U141" i="33" s="1"/>
  <c r="U97" i="33"/>
  <c r="U137" i="33" s="1"/>
  <c r="T97" i="33"/>
  <c r="U135" i="33" s="1"/>
  <c r="M97" i="33"/>
  <c r="L97" i="33"/>
  <c r="I97" i="33"/>
  <c r="H97" i="33"/>
  <c r="Y96" i="33"/>
  <c r="X96" i="33"/>
  <c r="U96" i="33"/>
  <c r="T96" i="33"/>
  <c r="M96" i="33"/>
  <c r="L96" i="33"/>
  <c r="I96" i="33"/>
  <c r="H96" i="33"/>
  <c r="Y95" i="33"/>
  <c r="X95" i="33"/>
  <c r="U95" i="33"/>
  <c r="T95" i="33"/>
  <c r="P95" i="33"/>
  <c r="M95" i="33"/>
  <c r="L95" i="33"/>
  <c r="I95" i="33"/>
  <c r="H95" i="33"/>
  <c r="Y94" i="33"/>
  <c r="U142" i="33" s="1"/>
  <c r="X94" i="33"/>
  <c r="U140" i="33" s="1"/>
  <c r="U94" i="33"/>
  <c r="U136" i="33" s="1"/>
  <c r="T94" i="33"/>
  <c r="U134" i="33" s="1"/>
  <c r="M94" i="33"/>
  <c r="L94" i="33"/>
  <c r="I94" i="33"/>
  <c r="H94" i="33"/>
  <c r="M85" i="33"/>
  <c r="L85" i="33"/>
  <c r="I85" i="33"/>
  <c r="H85" i="33"/>
  <c r="M84" i="33"/>
  <c r="L84" i="33"/>
  <c r="I84" i="33"/>
  <c r="H84" i="33"/>
  <c r="M83" i="33"/>
  <c r="L83" i="33"/>
  <c r="I83" i="33"/>
  <c r="H83" i="33"/>
  <c r="D83" i="33"/>
  <c r="M82" i="33"/>
  <c r="L82" i="33"/>
  <c r="I82" i="33"/>
  <c r="H82" i="33"/>
  <c r="Y81" i="33"/>
  <c r="T143" i="33" s="1"/>
  <c r="X81" i="33"/>
  <c r="T141" i="33" s="1"/>
  <c r="U81" i="33"/>
  <c r="T137" i="33" s="1"/>
  <c r="T81" i="33"/>
  <c r="T135" i="33" s="1"/>
  <c r="Y80" i="33"/>
  <c r="X80" i="33"/>
  <c r="U80" i="33"/>
  <c r="T80" i="33"/>
  <c r="Y79" i="33"/>
  <c r="X79" i="33"/>
  <c r="U79" i="33"/>
  <c r="T79" i="33"/>
  <c r="P79" i="33"/>
  <c r="Y78" i="33"/>
  <c r="T142" i="33" s="1"/>
  <c r="X78" i="33"/>
  <c r="T140" i="33" s="1"/>
  <c r="U78" i="33"/>
  <c r="T136" i="33" s="1"/>
  <c r="T78" i="33"/>
  <c r="T134" i="33" s="1"/>
  <c r="M73" i="33"/>
  <c r="L73" i="33"/>
  <c r="I73" i="33"/>
  <c r="H73" i="33"/>
  <c r="M72" i="33"/>
  <c r="L72" i="33"/>
  <c r="I72" i="33"/>
  <c r="H72" i="33"/>
  <c r="M71" i="33"/>
  <c r="L71" i="33"/>
  <c r="I71" i="33"/>
  <c r="H71" i="33"/>
  <c r="D71" i="33"/>
  <c r="M70" i="33"/>
  <c r="L70" i="33"/>
  <c r="I70" i="33"/>
  <c r="H70" i="33"/>
  <c r="Y65" i="33"/>
  <c r="S143" i="33" s="1"/>
  <c r="X65" i="33"/>
  <c r="S141" i="33" s="1"/>
  <c r="U65" i="33"/>
  <c r="S137" i="33" s="1"/>
  <c r="T65" i="33"/>
  <c r="S135" i="33" s="1"/>
  <c r="Y64" i="33"/>
  <c r="X64" i="33"/>
  <c r="U64" i="33"/>
  <c r="T64" i="33"/>
  <c r="Y63" i="33"/>
  <c r="X63" i="33"/>
  <c r="U63" i="33"/>
  <c r="T63" i="33"/>
  <c r="P63" i="33"/>
  <c r="Y62" i="33"/>
  <c r="S142" i="33" s="1"/>
  <c r="X62" i="33"/>
  <c r="S140" i="33" s="1"/>
  <c r="U62" i="33"/>
  <c r="S136" i="33" s="1"/>
  <c r="T62" i="33"/>
  <c r="S134" i="33" s="1"/>
  <c r="M61" i="33"/>
  <c r="L61" i="33"/>
  <c r="I61" i="33"/>
  <c r="H61" i="33"/>
  <c r="M60" i="33"/>
  <c r="L60" i="33"/>
  <c r="I60" i="33"/>
  <c r="H60" i="33"/>
  <c r="M59" i="33"/>
  <c r="L59" i="33"/>
  <c r="I59" i="33"/>
  <c r="H59" i="33"/>
  <c r="D59" i="33"/>
  <c r="M58" i="33"/>
  <c r="L58" i="33"/>
  <c r="I58" i="33"/>
  <c r="H58" i="33"/>
  <c r="Y49" i="33"/>
  <c r="R143" i="33" s="1"/>
  <c r="X49" i="33"/>
  <c r="R141" i="33" s="1"/>
  <c r="U49" i="33"/>
  <c r="R137" i="33" s="1"/>
  <c r="T49" i="33"/>
  <c r="R135" i="33" s="1"/>
  <c r="M49" i="33"/>
  <c r="L49" i="33"/>
  <c r="I49" i="33"/>
  <c r="H49" i="33"/>
  <c r="Y48" i="33"/>
  <c r="X48" i="33"/>
  <c r="U48" i="33"/>
  <c r="T48" i="33"/>
  <c r="M48" i="33"/>
  <c r="L48" i="33"/>
  <c r="I48" i="33"/>
  <c r="H48" i="33"/>
  <c r="Y47" i="33"/>
  <c r="X47" i="33"/>
  <c r="U47" i="33"/>
  <c r="T47" i="33"/>
  <c r="P47" i="33"/>
  <c r="M47" i="33"/>
  <c r="L47" i="33"/>
  <c r="I47" i="33"/>
  <c r="H47" i="33"/>
  <c r="D47" i="33"/>
  <c r="Y46" i="33"/>
  <c r="R142" i="33" s="1"/>
  <c r="X46" i="33"/>
  <c r="R140" i="33" s="1"/>
  <c r="U46" i="33"/>
  <c r="R136" i="33" s="1"/>
  <c r="T46" i="33"/>
  <c r="R134" i="33" s="1"/>
  <c r="M46" i="33"/>
  <c r="L46" i="33"/>
  <c r="I46" i="33"/>
  <c r="H46" i="33"/>
  <c r="M37" i="33"/>
  <c r="L37" i="33"/>
  <c r="I37" i="33"/>
  <c r="H37" i="33"/>
  <c r="M36" i="33"/>
  <c r="L36" i="33"/>
  <c r="I36" i="33"/>
  <c r="H36" i="33"/>
  <c r="M35" i="33"/>
  <c r="L35" i="33"/>
  <c r="I35" i="33"/>
  <c r="H35" i="33"/>
  <c r="D35" i="33"/>
  <c r="M34" i="33"/>
  <c r="L34" i="33"/>
  <c r="I34" i="33"/>
  <c r="H34" i="33"/>
  <c r="Y33" i="33"/>
  <c r="Q143" i="33" s="1"/>
  <c r="X33" i="33"/>
  <c r="Q141" i="33" s="1"/>
  <c r="U33" i="33"/>
  <c r="Q137" i="33" s="1"/>
  <c r="T33" i="33"/>
  <c r="Q135" i="33" s="1"/>
  <c r="Y32" i="33"/>
  <c r="X32" i="33"/>
  <c r="U32" i="33"/>
  <c r="T32" i="33"/>
  <c r="Y31" i="33"/>
  <c r="X31" i="33"/>
  <c r="U31" i="33"/>
  <c r="T31" i="33"/>
  <c r="P31" i="33"/>
  <c r="Y30" i="33"/>
  <c r="Q142" i="33" s="1"/>
  <c r="X30" i="33"/>
  <c r="Q140" i="33" s="1"/>
  <c r="U30" i="33"/>
  <c r="Q136" i="33" s="1"/>
  <c r="T30" i="33"/>
  <c r="Q134" i="33" s="1"/>
  <c r="M25" i="33"/>
  <c r="L25" i="33"/>
  <c r="I25" i="33"/>
  <c r="H25" i="33"/>
  <c r="M24" i="33"/>
  <c r="L24" i="33"/>
  <c r="I24" i="33"/>
  <c r="H24" i="33"/>
  <c r="M23" i="33"/>
  <c r="L23" i="33"/>
  <c r="I23" i="33"/>
  <c r="H23" i="33"/>
  <c r="D23" i="33"/>
  <c r="M22" i="33"/>
  <c r="L22" i="33"/>
  <c r="I22" i="33"/>
  <c r="H22" i="33"/>
  <c r="Y17" i="33"/>
  <c r="P143" i="33" s="1"/>
  <c r="X17" i="33"/>
  <c r="P141" i="33" s="1"/>
  <c r="U17" i="33"/>
  <c r="P137" i="33" s="1"/>
  <c r="T17" i="33"/>
  <c r="P135" i="33" s="1"/>
  <c r="Y16" i="33"/>
  <c r="X16" i="33"/>
  <c r="U16" i="33"/>
  <c r="T16" i="33"/>
  <c r="Y15" i="33"/>
  <c r="X15" i="33"/>
  <c r="U15" i="33"/>
  <c r="T15" i="33"/>
  <c r="Y14" i="33"/>
  <c r="P142" i="33" s="1"/>
  <c r="X14" i="33"/>
  <c r="P140" i="33" s="1"/>
  <c r="U14" i="33"/>
  <c r="P136" i="33" s="1"/>
  <c r="T14" i="33"/>
  <c r="P134" i="33" s="1"/>
  <c r="M13" i="33"/>
  <c r="L13" i="33"/>
  <c r="I13" i="33"/>
  <c r="H13" i="33"/>
  <c r="M12" i="33"/>
  <c r="L12" i="33"/>
  <c r="I12" i="33"/>
  <c r="H12" i="33"/>
  <c r="M11" i="33"/>
  <c r="L11" i="33"/>
  <c r="I11" i="33"/>
  <c r="H11" i="33"/>
  <c r="M10" i="33"/>
  <c r="L10" i="33"/>
  <c r="I10" i="33"/>
  <c r="H10" i="33"/>
  <c r="P26" i="31" l="1"/>
  <c r="O26" i="31"/>
  <c r="P25" i="31"/>
  <c r="O25" i="31"/>
  <c r="P24" i="31"/>
  <c r="O24" i="31"/>
  <c r="P23" i="31"/>
  <c r="O23" i="31"/>
  <c r="P14" i="31"/>
  <c r="O14" i="31"/>
  <c r="P13" i="31"/>
  <c r="O13" i="31"/>
  <c r="P12" i="31"/>
  <c r="O12" i="31"/>
  <c r="P11" i="31"/>
  <c r="O11" i="31"/>
  <c r="Y129" i="32" l="1"/>
  <c r="X129" i="32"/>
  <c r="U129" i="32"/>
  <c r="T129" i="32"/>
  <c r="Y128" i="32"/>
  <c r="X128" i="32"/>
  <c r="U128" i="32"/>
  <c r="T128" i="32"/>
  <c r="Y127" i="32"/>
  <c r="X127" i="32"/>
  <c r="U127" i="32"/>
  <c r="T127" i="32"/>
  <c r="Y126" i="32"/>
  <c r="X126" i="32"/>
  <c r="U126" i="32"/>
  <c r="T126" i="32"/>
  <c r="Y113" i="32"/>
  <c r="X113" i="32"/>
  <c r="U113" i="32"/>
  <c r="T113" i="32"/>
  <c r="Y112" i="32"/>
  <c r="X112" i="32"/>
  <c r="U112" i="32"/>
  <c r="T112" i="32"/>
  <c r="Y111" i="32"/>
  <c r="X111" i="32"/>
  <c r="U111" i="32"/>
  <c r="T111" i="32"/>
  <c r="P111" i="32"/>
  <c r="Y110" i="32"/>
  <c r="X110" i="32"/>
  <c r="U110" i="32"/>
  <c r="T110" i="32"/>
  <c r="Y97" i="32"/>
  <c r="X97" i="32"/>
  <c r="U97" i="32"/>
  <c r="T97" i="32"/>
  <c r="Y96" i="32"/>
  <c r="X96" i="32"/>
  <c r="U96" i="32"/>
  <c r="T96" i="32"/>
  <c r="Y95" i="32"/>
  <c r="X95" i="32"/>
  <c r="U95" i="32"/>
  <c r="T95" i="32"/>
  <c r="P95" i="32"/>
  <c r="Y94" i="32"/>
  <c r="X94" i="32"/>
  <c r="U94" i="32"/>
  <c r="T94" i="32"/>
  <c r="Y81" i="32"/>
  <c r="X81" i="32"/>
  <c r="U81" i="32"/>
  <c r="T81" i="32"/>
  <c r="Y80" i="32"/>
  <c r="X80" i="32"/>
  <c r="U80" i="32"/>
  <c r="T80" i="32"/>
  <c r="Y79" i="32"/>
  <c r="X79" i="32"/>
  <c r="U79" i="32"/>
  <c r="T79" i="32"/>
  <c r="P79" i="32"/>
  <c r="Y78" i="32"/>
  <c r="X78" i="32"/>
  <c r="U78" i="32"/>
  <c r="T78" i="32"/>
  <c r="Y65" i="32"/>
  <c r="X65" i="32"/>
  <c r="U65" i="32"/>
  <c r="T65" i="32"/>
  <c r="Y64" i="32"/>
  <c r="X64" i="32"/>
  <c r="U64" i="32"/>
  <c r="T64" i="32"/>
  <c r="Y63" i="32"/>
  <c r="X63" i="32"/>
  <c r="U63" i="32"/>
  <c r="T63" i="32"/>
  <c r="P63" i="32"/>
  <c r="Y62" i="32"/>
  <c r="X62" i="32"/>
  <c r="U62" i="32"/>
  <c r="T62" i="32"/>
  <c r="P47" i="32"/>
  <c r="P31" i="32"/>
  <c r="Y49" i="32"/>
  <c r="X49" i="32"/>
  <c r="U49" i="32"/>
  <c r="T49" i="32"/>
  <c r="Y48" i="32"/>
  <c r="X48" i="32"/>
  <c r="U48" i="32"/>
  <c r="T48" i="32"/>
  <c r="Y47" i="32"/>
  <c r="X47" i="32"/>
  <c r="U47" i="32"/>
  <c r="T47" i="32"/>
  <c r="Y46" i="32"/>
  <c r="X46" i="32"/>
  <c r="U46" i="32"/>
  <c r="T46" i="32"/>
  <c r="Y33" i="32"/>
  <c r="X33" i="32"/>
  <c r="U33" i="32"/>
  <c r="T33" i="32"/>
  <c r="Y32" i="32"/>
  <c r="X32" i="32"/>
  <c r="U32" i="32"/>
  <c r="T32" i="32"/>
  <c r="Y31" i="32"/>
  <c r="X31" i="32"/>
  <c r="U31" i="32"/>
  <c r="T31" i="32"/>
  <c r="Y30" i="32"/>
  <c r="X30" i="32"/>
  <c r="U30" i="32"/>
  <c r="T30" i="32"/>
  <c r="Y17" i="32"/>
  <c r="X17" i="32"/>
  <c r="U17" i="32"/>
  <c r="P137" i="32" s="1"/>
  <c r="T17" i="32"/>
  <c r="P135" i="32" s="1"/>
  <c r="Y16" i="32"/>
  <c r="X16" i="32"/>
  <c r="U16" i="32"/>
  <c r="T16" i="32"/>
  <c r="Y15" i="32"/>
  <c r="X15" i="32"/>
  <c r="U15" i="32"/>
  <c r="T15" i="32"/>
  <c r="Y14" i="32"/>
  <c r="X14" i="32"/>
  <c r="U14" i="32"/>
  <c r="P136" i="32" s="1"/>
  <c r="T14" i="32"/>
  <c r="P134" i="32" s="1"/>
  <c r="M97" i="32" l="1"/>
  <c r="L97" i="32"/>
  <c r="M96" i="32"/>
  <c r="L96" i="32"/>
  <c r="M95" i="32"/>
  <c r="L95" i="32"/>
  <c r="M94" i="32"/>
  <c r="L94" i="32"/>
  <c r="L85" i="32"/>
  <c r="M84" i="32"/>
  <c r="L84" i="32"/>
  <c r="M83" i="32"/>
  <c r="L83" i="32"/>
  <c r="L82" i="32"/>
  <c r="L73" i="32"/>
  <c r="M72" i="32"/>
  <c r="L72" i="32"/>
  <c r="M71" i="32"/>
  <c r="L71" i="32"/>
  <c r="M70" i="32"/>
  <c r="L70" i="32"/>
  <c r="M61" i="32"/>
  <c r="L61" i="32"/>
  <c r="M60" i="32"/>
  <c r="L60" i="32"/>
  <c r="M59" i="32"/>
  <c r="L59" i="32"/>
  <c r="M58" i="32"/>
  <c r="L58" i="32"/>
  <c r="M49" i="32"/>
  <c r="L49" i="32"/>
  <c r="M48" i="32"/>
  <c r="L48" i="32"/>
  <c r="M47" i="32"/>
  <c r="L47" i="32"/>
  <c r="M46" i="32"/>
  <c r="L46" i="32"/>
  <c r="M37" i="32"/>
  <c r="L37" i="32"/>
  <c r="M36" i="32"/>
  <c r="L36" i="32"/>
  <c r="M35" i="32"/>
  <c r="L35" i="32"/>
  <c r="M34" i="32"/>
  <c r="L34" i="32"/>
  <c r="M25" i="32"/>
  <c r="L25" i="32"/>
  <c r="M24" i="32"/>
  <c r="L24" i="32"/>
  <c r="M23" i="32"/>
  <c r="L23" i="32"/>
  <c r="M22" i="32"/>
  <c r="L22" i="32"/>
  <c r="M13" i="32"/>
  <c r="L13" i="32"/>
  <c r="M12" i="32"/>
  <c r="L12" i="32"/>
  <c r="M11" i="32"/>
  <c r="L11" i="32"/>
  <c r="M10" i="32"/>
  <c r="L10" i="32"/>
  <c r="I73" i="32" l="1"/>
  <c r="H73" i="32"/>
  <c r="I72" i="32"/>
  <c r="H72" i="32"/>
  <c r="I71" i="32"/>
  <c r="H71" i="32"/>
  <c r="D71" i="32"/>
  <c r="I70" i="32"/>
  <c r="H70" i="32"/>
  <c r="I49" i="32"/>
  <c r="H49" i="32"/>
  <c r="I48" i="32"/>
  <c r="H48" i="32"/>
  <c r="I47" i="32"/>
  <c r="H47" i="32"/>
  <c r="D47" i="32"/>
  <c r="I46" i="32"/>
  <c r="H46" i="32"/>
  <c r="D23" i="32"/>
  <c r="I25" i="32"/>
  <c r="E105" i="32" s="1"/>
  <c r="H25" i="32"/>
  <c r="E103" i="32" s="1"/>
  <c r="I24" i="32"/>
  <c r="H24" i="32"/>
  <c r="I23" i="32"/>
  <c r="H23" i="32"/>
  <c r="I22" i="32"/>
  <c r="E104" i="32" s="1"/>
  <c r="H22" i="32"/>
  <c r="I97" i="32" l="1"/>
  <c r="H97" i="32"/>
  <c r="I96" i="32"/>
  <c r="H96" i="32"/>
  <c r="I95" i="32"/>
  <c r="H95" i="32"/>
  <c r="I94" i="32"/>
  <c r="H94" i="32"/>
  <c r="I85" i="32"/>
  <c r="H85" i="32"/>
  <c r="I84" i="32"/>
  <c r="H84" i="32"/>
  <c r="I83" i="32"/>
  <c r="H83" i="32"/>
  <c r="D83" i="32"/>
  <c r="I82" i="32"/>
  <c r="H82" i="32"/>
  <c r="I61" i="32"/>
  <c r="H61" i="32"/>
  <c r="I60" i="32"/>
  <c r="H60" i="32"/>
  <c r="I59" i="32"/>
  <c r="H59" i="32"/>
  <c r="D59" i="32"/>
  <c r="I58" i="32"/>
  <c r="H58" i="32"/>
  <c r="D35" i="32"/>
  <c r="I37" i="32" l="1"/>
  <c r="H37" i="32"/>
  <c r="I36" i="32"/>
  <c r="H36" i="32"/>
  <c r="I35" i="32"/>
  <c r="H35" i="32"/>
  <c r="I34" i="32"/>
  <c r="H34" i="32"/>
  <c r="I13" i="32"/>
  <c r="H13" i="32"/>
  <c r="I12" i="32"/>
  <c r="H12" i="32"/>
  <c r="I11" i="32"/>
  <c r="H11" i="32"/>
  <c r="I10" i="32"/>
  <c r="H10" i="32"/>
  <c r="H26" i="31"/>
  <c r="G26" i="31"/>
  <c r="H25" i="31"/>
  <c r="G25" i="31"/>
  <c r="H24" i="31"/>
  <c r="G24" i="31"/>
  <c r="H23" i="31"/>
  <c r="G23" i="31"/>
  <c r="H14" i="31"/>
  <c r="G14" i="31"/>
  <c r="H13" i="31"/>
  <c r="G13" i="31"/>
  <c r="H12" i="31"/>
  <c r="G12" i="31"/>
  <c r="H11" i="31"/>
  <c r="G11" i="31"/>
  <c r="CD56" i="17" l="1"/>
  <c r="L65" i="13" s="1"/>
  <c r="CC56" i="17"/>
  <c r="K65" i="13" s="1"/>
  <c r="CB56" i="17"/>
  <c r="CA56" i="17"/>
  <c r="I65" i="13" s="1"/>
  <c r="BZ56" i="17"/>
  <c r="BY56" i="17"/>
  <c r="BX56" i="17"/>
  <c r="BW56" i="17"/>
  <c r="G65" i="13" s="1"/>
  <c r="BV56" i="17"/>
  <c r="F65" i="13" s="1"/>
  <c r="BU56" i="17"/>
  <c r="E65" i="13" s="1"/>
  <c r="CD37" i="17"/>
  <c r="L58" i="13" s="1"/>
  <c r="CC37" i="17"/>
  <c r="K58" i="13" s="1"/>
  <c r="CB37" i="17"/>
  <c r="J58" i="13" s="1"/>
  <c r="CA37" i="17"/>
  <c r="I58" i="13" s="1"/>
  <c r="BZ37" i="17"/>
  <c r="M58" i="13" s="1"/>
  <c r="BY37" i="17"/>
  <c r="N58" i="13" s="1"/>
  <c r="BX37" i="17"/>
  <c r="H58" i="13" s="1"/>
  <c r="BW37" i="17"/>
  <c r="G58" i="13" s="1"/>
  <c r="BV37" i="17"/>
  <c r="F58" i="13" s="1"/>
  <c r="BU37" i="17"/>
  <c r="E58" i="13" s="1"/>
  <c r="M65" i="13"/>
  <c r="N65" i="13"/>
  <c r="J65" i="13"/>
  <c r="H65" i="13"/>
  <c r="H106" i="30" l="1"/>
  <c r="Q9" i="30" s="1"/>
  <c r="G106" i="30"/>
  <c r="P9" i="30" s="1"/>
  <c r="H105" i="30"/>
  <c r="G105" i="30"/>
  <c r="H104" i="30"/>
  <c r="G104" i="30"/>
  <c r="H103" i="30"/>
  <c r="Q10" i="30" s="1"/>
  <c r="G103" i="30"/>
  <c r="P10" i="30" s="1"/>
  <c r="H91" i="30"/>
  <c r="V9" i="30" s="1"/>
  <c r="G91" i="30"/>
  <c r="U9" i="30" s="1"/>
  <c r="H90" i="30"/>
  <c r="G90" i="30"/>
  <c r="H89" i="30"/>
  <c r="G89" i="30"/>
  <c r="H88" i="30"/>
  <c r="V10" i="30" s="1"/>
  <c r="G88" i="30"/>
  <c r="U10" i="30" s="1"/>
  <c r="H76" i="30"/>
  <c r="AA9" i="30" s="1"/>
  <c r="G76" i="30"/>
  <c r="Z9" i="30" s="1"/>
  <c r="H75" i="30"/>
  <c r="G75" i="30"/>
  <c r="H74" i="30"/>
  <c r="G74" i="30"/>
  <c r="H73" i="30"/>
  <c r="AA10" i="30" s="1"/>
  <c r="G73" i="30"/>
  <c r="Z10" i="30" s="1"/>
  <c r="H61" i="30"/>
  <c r="G61" i="30"/>
  <c r="AE9" i="30" s="1"/>
  <c r="H60" i="30"/>
  <c r="G60" i="30"/>
  <c r="H59" i="30"/>
  <c r="G59" i="30"/>
  <c r="H58" i="30"/>
  <c r="AF10" i="30" s="1"/>
  <c r="G58" i="30"/>
  <c r="AE10" i="30" s="1"/>
  <c r="AE11" i="30" l="1"/>
  <c r="Z11" i="30"/>
  <c r="U11" i="30"/>
  <c r="P11" i="30"/>
  <c r="AF9" i="30"/>
  <c r="AA11" i="30"/>
  <c r="V11" i="30"/>
  <c r="Q11" i="30"/>
  <c r="H45" i="30"/>
  <c r="O9" i="30" s="1"/>
  <c r="G45" i="30"/>
  <c r="N9" i="30" s="1"/>
  <c r="H44" i="30"/>
  <c r="G44" i="30"/>
  <c r="H43" i="30"/>
  <c r="G43" i="30"/>
  <c r="H42" i="30"/>
  <c r="O10" i="30" s="1"/>
  <c r="G42" i="30"/>
  <c r="N10" i="30" s="1"/>
  <c r="H34" i="30"/>
  <c r="T9" i="30" s="1"/>
  <c r="G34" i="30"/>
  <c r="S9" i="30" s="1"/>
  <c r="H33" i="30"/>
  <c r="G33" i="30"/>
  <c r="H32" i="30"/>
  <c r="G32" i="30"/>
  <c r="H31" i="30"/>
  <c r="T10" i="30" s="1"/>
  <c r="G31" i="30"/>
  <c r="S10" i="30" s="1"/>
  <c r="H23" i="30"/>
  <c r="Y9" i="30" s="1"/>
  <c r="G23" i="30"/>
  <c r="X9" i="30" s="1"/>
  <c r="H22" i="30"/>
  <c r="G22" i="30"/>
  <c r="H21" i="30"/>
  <c r="G21" i="30"/>
  <c r="H20" i="30"/>
  <c r="Y10" i="30" s="1"/>
  <c r="G20" i="30"/>
  <c r="X10" i="30" s="1"/>
  <c r="H12" i="30"/>
  <c r="AD9" i="30" s="1"/>
  <c r="G12" i="30"/>
  <c r="AC9" i="30" s="1"/>
  <c r="H11" i="30"/>
  <c r="G11" i="30"/>
  <c r="H10" i="30"/>
  <c r="G10" i="30"/>
  <c r="H9" i="30"/>
  <c r="AD10" i="30" s="1"/>
  <c r="G9" i="30"/>
  <c r="AC10" i="30" s="1"/>
  <c r="X11" i="30" l="1"/>
  <c r="S11" i="30"/>
  <c r="N11" i="30"/>
  <c r="AD11" i="30"/>
  <c r="Y11" i="30"/>
  <c r="T11" i="30"/>
  <c r="O11" i="30"/>
  <c r="AF11" i="30"/>
  <c r="AC11" i="30"/>
  <c r="CD55" i="17"/>
  <c r="L64" i="13" s="1"/>
  <c r="CC55" i="17"/>
  <c r="K64" i="13" s="1"/>
  <c r="CB55" i="17"/>
  <c r="J64" i="13" s="1"/>
  <c r="CA55" i="17"/>
  <c r="I64" i="13" s="1"/>
  <c r="BZ55" i="17"/>
  <c r="M64" i="13" s="1"/>
  <c r="BY55" i="17"/>
  <c r="N64" i="13" s="1"/>
  <c r="BX55" i="17"/>
  <c r="H64" i="13" s="1"/>
  <c r="BW55" i="17"/>
  <c r="G64" i="13" s="1"/>
  <c r="BV55" i="17"/>
  <c r="F64" i="13" s="1"/>
  <c r="BU55" i="17"/>
  <c r="E64" i="13" s="1"/>
  <c r="CD53" i="17"/>
  <c r="L62" i="13" s="1"/>
  <c r="CC53" i="17"/>
  <c r="K62" i="13" s="1"/>
  <c r="CB53" i="17"/>
  <c r="J62" i="13" s="1"/>
  <c r="CA53" i="17"/>
  <c r="I62" i="13" s="1"/>
  <c r="BZ53" i="17"/>
  <c r="M62" i="13" s="1"/>
  <c r="BY53" i="17"/>
  <c r="N62" i="13" s="1"/>
  <c r="BX53" i="17"/>
  <c r="H62" i="13" s="1"/>
  <c r="BW53" i="17"/>
  <c r="G62" i="13" s="1"/>
  <c r="BV53" i="17"/>
  <c r="F62" i="13" s="1"/>
  <c r="BU53" i="17"/>
  <c r="E62" i="13" s="1"/>
  <c r="CD36" i="17"/>
  <c r="L57" i="13" s="1"/>
  <c r="CC36" i="17"/>
  <c r="K57" i="13" s="1"/>
  <c r="CB36" i="17"/>
  <c r="J57" i="13" s="1"/>
  <c r="CA36" i="17"/>
  <c r="I57" i="13" s="1"/>
  <c r="BZ36" i="17"/>
  <c r="M57" i="13" s="1"/>
  <c r="BY36" i="17"/>
  <c r="N57" i="13" s="1"/>
  <c r="BX36" i="17"/>
  <c r="H57" i="13" s="1"/>
  <c r="BW36" i="17"/>
  <c r="G57" i="13" s="1"/>
  <c r="BV36" i="17"/>
  <c r="F57" i="13" s="1"/>
  <c r="BU36" i="17"/>
  <c r="E57" i="13" s="1"/>
  <c r="CD35" i="17"/>
  <c r="L56" i="13" s="1"/>
  <c r="CC35" i="17"/>
  <c r="K56" i="13" s="1"/>
  <c r="CB35" i="17"/>
  <c r="J56" i="13" s="1"/>
  <c r="CA35" i="17"/>
  <c r="I56" i="13" s="1"/>
  <c r="BZ35" i="17"/>
  <c r="M56" i="13" s="1"/>
  <c r="BY35" i="17"/>
  <c r="N56" i="13" s="1"/>
  <c r="BX35" i="17"/>
  <c r="H56" i="13" s="1"/>
  <c r="BW35" i="17"/>
  <c r="G56" i="13" s="1"/>
  <c r="BV35" i="17"/>
  <c r="F56" i="13" s="1"/>
  <c r="BU35" i="17"/>
  <c r="E56" i="13" s="1"/>
  <c r="CD34" i="17"/>
  <c r="L55" i="13" s="1"/>
  <c r="CC34" i="17"/>
  <c r="K55" i="13" s="1"/>
  <c r="CB34" i="17"/>
  <c r="J55" i="13" s="1"/>
  <c r="CA34" i="17"/>
  <c r="I55" i="13" s="1"/>
  <c r="BZ34" i="17"/>
  <c r="M55" i="13" s="1"/>
  <c r="BY34" i="17"/>
  <c r="N55" i="13" s="1"/>
  <c r="BX34" i="17"/>
  <c r="H55" i="13" s="1"/>
  <c r="BW34" i="17"/>
  <c r="G55" i="13" s="1"/>
  <c r="BV34" i="17"/>
  <c r="F55" i="13" s="1"/>
  <c r="BU34" i="17"/>
  <c r="E55" i="13" s="1"/>
  <c r="CD18" i="17"/>
  <c r="L51" i="13" s="1"/>
  <c r="CC18" i="17"/>
  <c r="K51" i="13" s="1"/>
  <c r="CB18" i="17"/>
  <c r="J51" i="13" s="1"/>
  <c r="CA18" i="17"/>
  <c r="I51" i="13" s="1"/>
  <c r="BZ18" i="17"/>
  <c r="M51" i="13" s="1"/>
  <c r="BY18" i="17"/>
  <c r="N51" i="13" s="1"/>
  <c r="BX18" i="17"/>
  <c r="H51" i="13" s="1"/>
  <c r="BW18" i="17"/>
  <c r="G51" i="13" s="1"/>
  <c r="BV18" i="17"/>
  <c r="F51" i="13" s="1"/>
  <c r="BU18" i="17"/>
  <c r="E51" i="13" s="1"/>
  <c r="CD17" i="17"/>
  <c r="L50" i="13" s="1"/>
  <c r="CC17" i="17"/>
  <c r="K50" i="13" s="1"/>
  <c r="CB17" i="17"/>
  <c r="J50" i="13" s="1"/>
  <c r="CA17" i="17"/>
  <c r="I50" i="13" s="1"/>
  <c r="BZ17" i="17"/>
  <c r="M50" i="13" s="1"/>
  <c r="BY17" i="17"/>
  <c r="N50" i="13" s="1"/>
  <c r="BX17" i="17"/>
  <c r="H50" i="13" s="1"/>
  <c r="BW17" i="17"/>
  <c r="G50" i="13" s="1"/>
  <c r="BV17" i="17"/>
  <c r="F50" i="13" s="1"/>
  <c r="BU17" i="17"/>
  <c r="E50" i="13" s="1"/>
  <c r="CD16" i="17"/>
  <c r="L49" i="13" s="1"/>
  <c r="CC16" i="17"/>
  <c r="K49" i="13" s="1"/>
  <c r="CB16" i="17"/>
  <c r="J49" i="13" s="1"/>
  <c r="CA16" i="17"/>
  <c r="I49" i="13" s="1"/>
  <c r="BZ16" i="17"/>
  <c r="M49" i="13" s="1"/>
  <c r="BY16" i="17"/>
  <c r="N49" i="13" s="1"/>
  <c r="BX16" i="17"/>
  <c r="H49" i="13" s="1"/>
  <c r="BW16" i="17"/>
  <c r="G49" i="13" s="1"/>
  <c r="BV16" i="17"/>
  <c r="F49" i="13" s="1"/>
  <c r="BU16" i="17"/>
  <c r="E49" i="13" s="1"/>
  <c r="CD15" i="17"/>
  <c r="L48" i="13" s="1"/>
  <c r="CC15" i="17"/>
  <c r="K48" i="13" s="1"/>
  <c r="CB15" i="17"/>
  <c r="J48" i="13" s="1"/>
  <c r="CA15" i="17"/>
  <c r="I48" i="13" s="1"/>
  <c r="BZ15" i="17"/>
  <c r="M48" i="13" s="1"/>
  <c r="BY15" i="17"/>
  <c r="N48" i="13" s="1"/>
  <c r="BX15" i="17"/>
  <c r="H48" i="13" s="1"/>
  <c r="BW15" i="17"/>
  <c r="G48" i="13" s="1"/>
  <c r="BV15" i="17"/>
  <c r="F48" i="13" s="1"/>
  <c r="BU15" i="17"/>
  <c r="E48" i="13" s="1"/>
  <c r="D24" i="1"/>
  <c r="E24" i="1"/>
  <c r="F24" i="1"/>
  <c r="G24" i="1"/>
  <c r="H24" i="1"/>
  <c r="I24" i="1"/>
  <c r="J24" i="1"/>
  <c r="K24" i="1"/>
  <c r="C24" i="1"/>
  <c r="D23" i="1"/>
  <c r="E23" i="1"/>
  <c r="F23" i="1"/>
  <c r="G23" i="1"/>
  <c r="H23" i="1"/>
  <c r="I23" i="1"/>
  <c r="J23" i="1"/>
  <c r="K23" i="1"/>
  <c r="C23" i="1"/>
  <c r="L23" i="1" l="1"/>
  <c r="K28" i="1" s="1"/>
  <c r="L24" i="1"/>
  <c r="J29" i="1" s="1"/>
  <c r="H29" i="1" l="1"/>
  <c r="D29" i="1"/>
  <c r="D28" i="1"/>
  <c r="E28" i="1"/>
  <c r="I28" i="1"/>
  <c r="E29" i="1"/>
  <c r="K29" i="1"/>
  <c r="I29" i="1"/>
  <c r="H28" i="1"/>
  <c r="F28" i="1"/>
  <c r="J28" i="1"/>
  <c r="C29" i="1"/>
  <c r="G29" i="1"/>
  <c r="F29" i="1"/>
  <c r="C28" i="1"/>
  <c r="G28" i="1"/>
  <c r="AZ56" i="17"/>
  <c r="L44" i="13" s="1"/>
  <c r="AY56" i="17"/>
  <c r="K44" i="13" s="1"/>
  <c r="AX56" i="17"/>
  <c r="J44" i="13" s="1"/>
  <c r="AW56" i="17"/>
  <c r="I44" i="13" s="1"/>
  <c r="AV56" i="17"/>
  <c r="M44" i="13" s="1"/>
  <c r="AU56" i="17"/>
  <c r="N44" i="13" s="1"/>
  <c r="AT56" i="17"/>
  <c r="H44" i="13" s="1"/>
  <c r="AS56" i="17"/>
  <c r="G44" i="13" s="1"/>
  <c r="AR56" i="17"/>
  <c r="AQ56" i="17"/>
  <c r="E44" i="13" s="1"/>
  <c r="AZ55" i="17"/>
  <c r="L43" i="13" s="1"/>
  <c r="AY55" i="17"/>
  <c r="K43" i="13" s="1"/>
  <c r="AX55" i="17"/>
  <c r="J43" i="13" s="1"/>
  <c r="AW55" i="17"/>
  <c r="I43" i="13" s="1"/>
  <c r="AV55" i="17"/>
  <c r="M43" i="13" s="1"/>
  <c r="AU55" i="17"/>
  <c r="N43" i="13" s="1"/>
  <c r="AT55" i="17"/>
  <c r="AS55" i="17"/>
  <c r="G43" i="13" s="1"/>
  <c r="AR55" i="17"/>
  <c r="F43" i="13" s="1"/>
  <c r="AQ55" i="17"/>
  <c r="E43" i="13" s="1"/>
  <c r="AZ53" i="17"/>
  <c r="L41" i="13" s="1"/>
  <c r="AY53" i="17"/>
  <c r="K41" i="13" s="1"/>
  <c r="AX53" i="17"/>
  <c r="J41" i="13" s="1"/>
  <c r="AW53" i="17"/>
  <c r="I41" i="13" s="1"/>
  <c r="AV53" i="17"/>
  <c r="M41" i="13" s="1"/>
  <c r="AU53" i="17"/>
  <c r="N41" i="13" s="1"/>
  <c r="AT53" i="17"/>
  <c r="H41" i="13" s="1"/>
  <c r="AS53" i="17"/>
  <c r="G41" i="13" s="1"/>
  <c r="AR53" i="17"/>
  <c r="F41" i="13" s="1"/>
  <c r="AQ53" i="17"/>
  <c r="E41" i="13" s="1"/>
  <c r="AZ37" i="17"/>
  <c r="L37" i="13" s="1"/>
  <c r="AY37" i="17"/>
  <c r="K37" i="13" s="1"/>
  <c r="AX37" i="17"/>
  <c r="J37" i="13" s="1"/>
  <c r="AW37" i="17"/>
  <c r="I37" i="13" s="1"/>
  <c r="AV37" i="17"/>
  <c r="M37" i="13" s="1"/>
  <c r="AU37" i="17"/>
  <c r="N37" i="13" s="1"/>
  <c r="AT37" i="17"/>
  <c r="H37" i="13" s="1"/>
  <c r="AS37" i="17"/>
  <c r="G37" i="13" s="1"/>
  <c r="AR37" i="17"/>
  <c r="F37" i="13" s="1"/>
  <c r="AQ37" i="17"/>
  <c r="E37" i="13" s="1"/>
  <c r="AZ36" i="17"/>
  <c r="L36" i="13" s="1"/>
  <c r="AY36" i="17"/>
  <c r="K36" i="13" s="1"/>
  <c r="AX36" i="17"/>
  <c r="J36" i="13" s="1"/>
  <c r="AW36" i="17"/>
  <c r="I36" i="13" s="1"/>
  <c r="AV36" i="17"/>
  <c r="M36" i="13" s="1"/>
  <c r="AU36" i="17"/>
  <c r="N36" i="13" s="1"/>
  <c r="AT36" i="17"/>
  <c r="H36" i="13" s="1"/>
  <c r="AS36" i="17"/>
  <c r="G36" i="13" s="1"/>
  <c r="AR36" i="17"/>
  <c r="F36" i="13" s="1"/>
  <c r="AQ36" i="17"/>
  <c r="E36" i="13" s="1"/>
  <c r="AZ35" i="17"/>
  <c r="L35" i="13" s="1"/>
  <c r="AY35" i="17"/>
  <c r="K35" i="13" s="1"/>
  <c r="AX35" i="17"/>
  <c r="J35" i="13" s="1"/>
  <c r="AW35" i="17"/>
  <c r="I35" i="13" s="1"/>
  <c r="AV35" i="17"/>
  <c r="M35" i="13" s="1"/>
  <c r="AU35" i="17"/>
  <c r="N35" i="13" s="1"/>
  <c r="AT35" i="17"/>
  <c r="H35" i="13" s="1"/>
  <c r="AS35" i="17"/>
  <c r="G35" i="13" s="1"/>
  <c r="AR35" i="17"/>
  <c r="F35" i="13" s="1"/>
  <c r="AQ35" i="17"/>
  <c r="E35" i="13" s="1"/>
  <c r="AZ34" i="17"/>
  <c r="L34" i="13" s="1"/>
  <c r="AY34" i="17"/>
  <c r="K34" i="13" s="1"/>
  <c r="AX34" i="17"/>
  <c r="J34" i="13" s="1"/>
  <c r="AW34" i="17"/>
  <c r="I34" i="13" s="1"/>
  <c r="AV34" i="17"/>
  <c r="M34" i="13" s="1"/>
  <c r="AU34" i="17"/>
  <c r="N34" i="13" s="1"/>
  <c r="AT34" i="17"/>
  <c r="H34" i="13" s="1"/>
  <c r="AS34" i="17"/>
  <c r="G34" i="13" s="1"/>
  <c r="AR34" i="17"/>
  <c r="F34" i="13" s="1"/>
  <c r="AQ34" i="17"/>
  <c r="E34" i="13" s="1"/>
  <c r="S53" i="17"/>
  <c r="I20" i="13" s="1"/>
  <c r="T53" i="17"/>
  <c r="J20" i="13" s="1"/>
  <c r="U53" i="17"/>
  <c r="K20" i="13" s="1"/>
  <c r="V53" i="17"/>
  <c r="L20" i="13" s="1"/>
  <c r="S55" i="17"/>
  <c r="I22" i="13" s="1"/>
  <c r="T55" i="17"/>
  <c r="J22" i="13" s="1"/>
  <c r="U55" i="17"/>
  <c r="K22" i="13" s="1"/>
  <c r="V55" i="17"/>
  <c r="L22" i="13" s="1"/>
  <c r="S56" i="17"/>
  <c r="I23" i="13" s="1"/>
  <c r="T56" i="17"/>
  <c r="J23" i="13" s="1"/>
  <c r="U56" i="17"/>
  <c r="K23" i="13" s="1"/>
  <c r="V56" i="17"/>
  <c r="L23" i="13" s="1"/>
  <c r="Q34" i="17"/>
  <c r="N13" i="13" s="1"/>
  <c r="R34" i="17"/>
  <c r="M13" i="13" s="1"/>
  <c r="S34" i="17"/>
  <c r="I13" i="13" s="1"/>
  <c r="T34" i="17"/>
  <c r="J13" i="13" s="1"/>
  <c r="U34" i="17"/>
  <c r="K13" i="13" s="1"/>
  <c r="V34" i="17"/>
  <c r="L13" i="13" s="1"/>
  <c r="Q35" i="17"/>
  <c r="N14" i="13" s="1"/>
  <c r="R35" i="17"/>
  <c r="M14" i="13" s="1"/>
  <c r="S35" i="17"/>
  <c r="I14" i="13" s="1"/>
  <c r="T35" i="17"/>
  <c r="J14" i="13" s="1"/>
  <c r="U35" i="17"/>
  <c r="K14" i="13" s="1"/>
  <c r="V35" i="17"/>
  <c r="L14" i="13" s="1"/>
  <c r="Q36" i="17"/>
  <c r="N15" i="13" s="1"/>
  <c r="R36" i="17"/>
  <c r="M15" i="13" s="1"/>
  <c r="S36" i="17"/>
  <c r="I15" i="13" s="1"/>
  <c r="T36" i="17"/>
  <c r="J15" i="13" s="1"/>
  <c r="U36" i="17"/>
  <c r="K15" i="13" s="1"/>
  <c r="V36" i="17"/>
  <c r="L15" i="13" s="1"/>
  <c r="Q37" i="17"/>
  <c r="N16" i="13" s="1"/>
  <c r="R37" i="17"/>
  <c r="M16" i="13" s="1"/>
  <c r="S37" i="17"/>
  <c r="I16" i="13" s="1"/>
  <c r="T37" i="17"/>
  <c r="J16" i="13" s="1"/>
  <c r="U37" i="17"/>
  <c r="K16" i="13" s="1"/>
  <c r="V37" i="17"/>
  <c r="L16" i="13" s="1"/>
  <c r="Q15" i="17"/>
  <c r="N6" i="13" s="1"/>
  <c r="R15" i="17"/>
  <c r="M6" i="13" s="1"/>
  <c r="S15" i="17"/>
  <c r="I6" i="13" s="1"/>
  <c r="T15" i="17"/>
  <c r="J6" i="13" s="1"/>
  <c r="U15" i="17"/>
  <c r="K6" i="13" s="1"/>
  <c r="V15" i="17"/>
  <c r="L6" i="13" s="1"/>
  <c r="Q16" i="17"/>
  <c r="N7" i="13" s="1"/>
  <c r="R16" i="17"/>
  <c r="M7" i="13" s="1"/>
  <c r="S16" i="17"/>
  <c r="I7" i="13" s="1"/>
  <c r="T16" i="17"/>
  <c r="J7" i="13" s="1"/>
  <c r="U16" i="17"/>
  <c r="K7" i="13" s="1"/>
  <c r="V16" i="17"/>
  <c r="L7" i="13" s="1"/>
  <c r="Q17" i="17"/>
  <c r="N8" i="13" s="1"/>
  <c r="R17" i="17"/>
  <c r="M8" i="13" s="1"/>
  <c r="S17" i="17"/>
  <c r="I8" i="13" s="1"/>
  <c r="T17" i="17"/>
  <c r="J8" i="13" s="1"/>
  <c r="U17" i="17"/>
  <c r="K8" i="13" s="1"/>
  <c r="V17" i="17"/>
  <c r="L8" i="13" s="1"/>
  <c r="Q18" i="17"/>
  <c r="N9" i="13" s="1"/>
  <c r="R18" i="17"/>
  <c r="M9" i="13" s="1"/>
  <c r="S18" i="17"/>
  <c r="I9" i="13" s="1"/>
  <c r="T18" i="17"/>
  <c r="J9" i="13" s="1"/>
  <c r="U18" i="17"/>
  <c r="K9" i="13" s="1"/>
  <c r="V18" i="17"/>
  <c r="L9" i="13" s="1"/>
  <c r="AQ18" i="17"/>
  <c r="E30" i="13" s="1"/>
  <c r="AR18" i="17"/>
  <c r="F30" i="13" s="1"/>
  <c r="AS18" i="17"/>
  <c r="G30" i="13" s="1"/>
  <c r="AT18" i="17"/>
  <c r="H30" i="13" s="1"/>
  <c r="AW18" i="17"/>
  <c r="I30" i="13" s="1"/>
  <c r="AX18" i="17"/>
  <c r="J30" i="13" s="1"/>
  <c r="AY18" i="17"/>
  <c r="K30" i="13" s="1"/>
  <c r="AZ18" i="17"/>
  <c r="L30" i="13" s="1"/>
  <c r="AW17" i="17"/>
  <c r="I29" i="13" s="1"/>
  <c r="AX17" i="17"/>
  <c r="J29" i="13" s="1"/>
  <c r="AY17" i="17"/>
  <c r="K29" i="13" s="1"/>
  <c r="AZ17" i="17"/>
  <c r="L29" i="13" s="1"/>
  <c r="AQ17" i="17"/>
  <c r="E29" i="13" s="1"/>
  <c r="AR17" i="17"/>
  <c r="F29" i="13" s="1"/>
  <c r="AS17" i="17"/>
  <c r="G29" i="13" s="1"/>
  <c r="AT17" i="17"/>
  <c r="H29" i="13" s="1"/>
  <c r="AW16" i="17"/>
  <c r="I28" i="13" s="1"/>
  <c r="AX16" i="17"/>
  <c r="J28" i="13" s="1"/>
  <c r="AY16" i="17"/>
  <c r="K28" i="13" s="1"/>
  <c r="AZ16" i="17"/>
  <c r="L28" i="13" s="1"/>
  <c r="AQ16" i="17"/>
  <c r="E28" i="13" s="1"/>
  <c r="AR16" i="17"/>
  <c r="F28" i="13" s="1"/>
  <c r="AS16" i="17"/>
  <c r="G28" i="13" s="1"/>
  <c r="AT16" i="17"/>
  <c r="H28" i="13" s="1"/>
  <c r="AQ15" i="17"/>
  <c r="AR15" i="17"/>
  <c r="F27" i="13" s="1"/>
  <c r="AS15" i="17"/>
  <c r="G27" i="13" s="1"/>
  <c r="AT15" i="17"/>
  <c r="H27" i="13" s="1"/>
  <c r="AW15" i="17"/>
  <c r="I27" i="13" s="1"/>
  <c r="AX15" i="17"/>
  <c r="J27" i="13" s="1"/>
  <c r="AY15" i="17"/>
  <c r="K27" i="13" s="1"/>
  <c r="AZ15" i="17"/>
  <c r="L27" i="13" s="1"/>
  <c r="H43" i="13"/>
  <c r="F44" i="13"/>
  <c r="AV16" i="17"/>
  <c r="M28" i="13" s="1"/>
  <c r="AV18" i="17"/>
  <c r="M30" i="13" s="1"/>
  <c r="AU18" i="17"/>
  <c r="N30" i="13" s="1"/>
  <c r="AV17" i="17"/>
  <c r="M29" i="13" s="1"/>
  <c r="AU17" i="17"/>
  <c r="N29" i="13" s="1"/>
  <c r="AU16" i="17"/>
  <c r="N28" i="13" s="1"/>
  <c r="AV15" i="17"/>
  <c r="M27" i="13" s="1"/>
  <c r="AU15" i="17"/>
  <c r="N27" i="13" s="1"/>
  <c r="Q55" i="17"/>
  <c r="N22" i="13" s="1"/>
  <c r="R55" i="17"/>
  <c r="M22" i="13" s="1"/>
  <c r="Q56" i="17"/>
  <c r="N23" i="13" s="1"/>
  <c r="R56" i="17"/>
  <c r="M23" i="13" s="1"/>
  <c r="Q53" i="17"/>
  <c r="N20" i="13" s="1"/>
  <c r="R53" i="17"/>
  <c r="M20" i="13" s="1"/>
  <c r="L28" i="1" l="1"/>
  <c r="L29" i="1"/>
  <c r="P56" i="17"/>
  <c r="H23" i="13" s="1"/>
  <c r="O56" i="17"/>
  <c r="G23" i="13" s="1"/>
  <c r="N56" i="17"/>
  <c r="F23" i="13" s="1"/>
  <c r="M56" i="17"/>
  <c r="E23" i="13" s="1"/>
  <c r="P55" i="17"/>
  <c r="H22" i="13" s="1"/>
  <c r="O55" i="17"/>
  <c r="N55" i="17"/>
  <c r="F22" i="13" s="1"/>
  <c r="M55" i="17"/>
  <c r="E22" i="13" s="1"/>
  <c r="P53" i="17"/>
  <c r="H20" i="13" s="1"/>
  <c r="O53" i="17"/>
  <c r="G20" i="13" s="1"/>
  <c r="N53" i="17"/>
  <c r="F20" i="13" s="1"/>
  <c r="M53" i="17"/>
  <c r="E20" i="13" s="1"/>
  <c r="P37" i="17"/>
  <c r="H16" i="13" s="1"/>
  <c r="O37" i="17"/>
  <c r="G16" i="13" s="1"/>
  <c r="N37" i="17"/>
  <c r="F16" i="13" s="1"/>
  <c r="M37" i="17"/>
  <c r="E16" i="13" s="1"/>
  <c r="P36" i="17"/>
  <c r="H15" i="13" s="1"/>
  <c r="O36" i="17"/>
  <c r="G15" i="13" s="1"/>
  <c r="N36" i="17"/>
  <c r="F15" i="13" s="1"/>
  <c r="M36" i="17"/>
  <c r="E15" i="13" s="1"/>
  <c r="P35" i="17"/>
  <c r="H14" i="13" s="1"/>
  <c r="O35" i="17"/>
  <c r="G14" i="13" s="1"/>
  <c r="N35" i="17"/>
  <c r="F14" i="13" s="1"/>
  <c r="M35" i="17"/>
  <c r="E14" i="13" s="1"/>
  <c r="P34" i="17"/>
  <c r="H13" i="13" s="1"/>
  <c r="O34" i="17"/>
  <c r="G13" i="13" s="1"/>
  <c r="N34" i="17"/>
  <c r="F13" i="13" s="1"/>
  <c r="M34" i="17"/>
  <c r="E13" i="13" s="1"/>
  <c r="N18" i="17"/>
  <c r="F9" i="13" s="1"/>
  <c r="O18" i="17"/>
  <c r="G9" i="13" s="1"/>
  <c r="P18" i="17"/>
  <c r="H9" i="13" s="1"/>
  <c r="M18" i="17"/>
  <c r="E9" i="13" s="1"/>
  <c r="N17" i="17"/>
  <c r="F8" i="13" s="1"/>
  <c r="O17" i="17"/>
  <c r="G8" i="13" s="1"/>
  <c r="P17" i="17"/>
  <c r="H8" i="13" s="1"/>
  <c r="M17" i="17"/>
  <c r="E8" i="13" s="1"/>
  <c r="N16" i="17"/>
  <c r="F7" i="13" s="1"/>
  <c r="O16" i="17"/>
  <c r="G7" i="13" s="1"/>
  <c r="P16" i="17"/>
  <c r="H7" i="13" s="1"/>
  <c r="M16" i="17"/>
  <c r="E7" i="13" s="1"/>
  <c r="N15" i="17"/>
  <c r="F6" i="13" s="1"/>
  <c r="O15" i="17"/>
  <c r="G6" i="13" s="1"/>
  <c r="P15" i="17"/>
  <c r="H6" i="13" s="1"/>
  <c r="M15" i="17"/>
  <c r="E6" i="13" s="1"/>
  <c r="C13" i="1" l="1"/>
  <c r="D13" i="1"/>
  <c r="E13" i="1"/>
  <c r="F13" i="1"/>
  <c r="G13" i="1"/>
  <c r="H13" i="1"/>
  <c r="I13" i="1"/>
  <c r="J13" i="1"/>
  <c r="K13" i="1"/>
  <c r="D50" i="1" l="1"/>
  <c r="D51" i="1" s="1"/>
  <c r="D7" i="1"/>
  <c r="D12" i="1"/>
  <c r="E12" i="1"/>
  <c r="F12" i="1"/>
  <c r="G12" i="1"/>
  <c r="H12" i="1"/>
  <c r="I12" i="1"/>
  <c r="J12" i="1"/>
  <c r="K12" i="1"/>
  <c r="E7" i="1"/>
  <c r="E6" i="1"/>
  <c r="D6" i="1"/>
  <c r="C12" i="1"/>
  <c r="G38" i="1" l="1"/>
  <c r="F37" i="1"/>
  <c r="F38" i="1"/>
  <c r="J38" i="1"/>
  <c r="I38" i="1"/>
  <c r="E38" i="1"/>
  <c r="C38" i="1"/>
  <c r="H38" i="1"/>
  <c r="D38" i="1"/>
  <c r="K38" i="1"/>
  <c r="D37" i="1"/>
  <c r="K37" i="1"/>
  <c r="G37" i="1"/>
  <c r="J37" i="1"/>
  <c r="C37" i="1"/>
  <c r="I37" i="1"/>
  <c r="E37" i="1"/>
  <c r="H37" i="1"/>
  <c r="L12" i="1"/>
  <c r="L13" i="1"/>
  <c r="G54" i="1"/>
  <c r="P54" i="1"/>
  <c r="U54" i="1"/>
  <c r="E54" i="1"/>
  <c r="AA54" i="1"/>
  <c r="C54" i="1"/>
  <c r="K54" i="1"/>
  <c r="AF54" i="1"/>
  <c r="AE54" i="1"/>
  <c r="Y54" i="1"/>
  <c r="T54" i="1"/>
  <c r="O54" i="1"/>
  <c r="I54" i="1"/>
  <c r="D54" i="1"/>
  <c r="F54" i="1"/>
  <c r="AC54" i="1"/>
  <c r="X54" i="1"/>
  <c r="S54" i="1"/>
  <c r="M54" i="1"/>
  <c r="H54" i="1"/>
  <c r="AG54" i="1"/>
  <c r="AB54" i="1"/>
  <c r="W54" i="1"/>
  <c r="Q54" i="1"/>
  <c r="L54" i="1"/>
  <c r="AD54" i="1"/>
  <c r="Z54" i="1"/>
  <c r="V54" i="1"/>
  <c r="R54" i="1"/>
  <c r="N54" i="1"/>
  <c r="J54" i="1"/>
  <c r="AH54" i="1" l="1"/>
  <c r="L38" i="1"/>
  <c r="C43" i="1" s="1"/>
  <c r="D17" i="1"/>
  <c r="H17" i="1"/>
  <c r="E17" i="1"/>
  <c r="I17" i="1"/>
  <c r="F17" i="1"/>
  <c r="J17" i="1"/>
  <c r="G17" i="1"/>
  <c r="K17" i="1"/>
  <c r="C17" i="1"/>
  <c r="D18" i="1"/>
  <c r="H18" i="1"/>
  <c r="E18" i="1"/>
  <c r="I18" i="1"/>
  <c r="F18" i="1"/>
  <c r="J18" i="1"/>
  <c r="G18" i="1"/>
  <c r="K18" i="1"/>
  <c r="C18" i="1"/>
  <c r="L37" i="1"/>
  <c r="I67" i="1" l="1"/>
  <c r="I68" i="1"/>
  <c r="L17" i="1"/>
  <c r="L18" i="1"/>
  <c r="H43" i="1"/>
  <c r="K43" i="1"/>
  <c r="G43" i="1"/>
  <c r="J43" i="1"/>
  <c r="D43" i="1"/>
  <c r="F43" i="1"/>
  <c r="I43" i="1"/>
  <c r="E43" i="1"/>
  <c r="I42" i="1"/>
  <c r="K42" i="1"/>
  <c r="E42" i="1"/>
  <c r="G42" i="1"/>
  <c r="H42" i="1"/>
  <c r="J42" i="1"/>
  <c r="D42" i="1"/>
  <c r="F42" i="1"/>
  <c r="C42" i="1"/>
  <c r="E27" i="13" l="1"/>
</calcChain>
</file>

<file path=xl/sharedStrings.xml><?xml version="1.0" encoding="utf-8"?>
<sst xmlns="http://schemas.openxmlformats.org/spreadsheetml/2006/main" count="2219" uniqueCount="95">
  <si>
    <t>mu</t>
  </si>
  <si>
    <t>sigma</t>
  </si>
  <si>
    <t>s=1</t>
  </si>
  <si>
    <t>s=2</t>
  </si>
  <si>
    <t>Rescale:</t>
  </si>
  <si>
    <t>alpha</t>
  </si>
  <si>
    <t>beta</t>
  </si>
  <si>
    <t>Negative binomial demand:</t>
  </si>
  <si>
    <t>p</t>
  </si>
  <si>
    <t>r</t>
  </si>
  <si>
    <t>E(p)</t>
  </si>
  <si>
    <t>Gamma distribution:</t>
  </si>
  <si>
    <t>Price distributions</t>
  </si>
  <si>
    <t>Demand distribution:</t>
  </si>
  <si>
    <t>-</t>
  </si>
  <si>
    <t>Percent above optimal cost</t>
  </si>
  <si>
    <t>Mean</t>
  </si>
  <si>
    <t>Std.Dev.</t>
  </si>
  <si>
    <t>Min</t>
  </si>
  <si>
    <t>Max</t>
  </si>
  <si>
    <t>StdDev</t>
  </si>
  <si>
    <t>Demand volatility</t>
  </si>
  <si>
    <t>high</t>
  </si>
  <si>
    <t>medium</t>
  </si>
  <si>
    <t>HL</t>
  </si>
  <si>
    <t>LL</t>
  </si>
  <si>
    <t>Price process decision is based on -&gt;Environment for cost evaluation</t>
  </si>
  <si>
    <t>Price observation</t>
  </si>
  <si>
    <t>LV</t>
  </si>
  <si>
    <t>HV</t>
  </si>
  <si>
    <t>Order decision</t>
  </si>
  <si>
    <t>x(y):</t>
  </si>
  <si>
    <t>Decision based on regime y evaluated in regime environment x</t>
  </si>
  <si>
    <t>LL(HL)</t>
  </si>
  <si>
    <t>HL(LL)</t>
  </si>
  <si>
    <t>LV(HV)</t>
  </si>
  <si>
    <t>HV(LV)</t>
  </si>
  <si>
    <t>MR(RW)</t>
  </si>
  <si>
    <t>RW(MR)</t>
  </si>
  <si>
    <t>RW(MO)</t>
  </si>
  <si>
    <t>MO(RW)</t>
  </si>
  <si>
    <t>MR(MO)</t>
  </si>
  <si>
    <t>MO(MR)</t>
  </si>
  <si>
    <t>Percent above optimal cost speculating on 'wrong' price process</t>
  </si>
  <si>
    <t>MR</t>
  </si>
  <si>
    <t>MO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</si>
  <si>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=1</t>
    </r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</si>
  <si>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=6</t>
    </r>
  </si>
  <si>
    <t>Holding cost</t>
  </si>
  <si>
    <t>RW</t>
  </si>
  <si>
    <t>Level regimes</t>
  </si>
  <si>
    <t>Volatility regimes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</si>
  <si>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=15</t>
    </r>
  </si>
  <si>
    <t>Planning horizon n=4</t>
  </si>
  <si>
    <t>Planning horizon</t>
  </si>
  <si>
    <t>n=4</t>
  </si>
  <si>
    <t>n=3</t>
  </si>
  <si>
    <t>n=2</t>
  </si>
  <si>
    <t>n=5</t>
  </si>
  <si>
    <r>
      <t>c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=6</t>
    </r>
  </si>
  <si>
    <t>Rest</t>
  </si>
  <si>
    <t>no</t>
  </si>
  <si>
    <t>Demand</t>
  </si>
  <si>
    <t>d=15</t>
  </si>
  <si>
    <t>d=30</t>
  </si>
  <si>
    <t>COV</t>
  </si>
  <si>
    <t>c_h=1</t>
  </si>
  <si>
    <t>c_h=6 (pure safety motive)</t>
  </si>
  <si>
    <t xml:space="preserve">sigma </t>
  </si>
  <si>
    <t>big</t>
  </si>
  <si>
    <t>uniform</t>
  </si>
  <si>
    <t>deterministic</t>
  </si>
  <si>
    <t>c_h=6</t>
  </si>
  <si>
    <t>c_h=15 (pure safety motive)</t>
  </si>
  <si>
    <t>c_h=15</t>
  </si>
  <si>
    <t>Penalty cost = 40</t>
  </si>
  <si>
    <t>Penalty cost = 80</t>
  </si>
  <si>
    <t>Für Cross Effects (HL(MR)), MR(LL))</t>
  </si>
  <si>
    <t>medium (neg.bin(15,3^2))</t>
  </si>
  <si>
    <t>HL(MR)</t>
  </si>
  <si>
    <t>MR(HL)</t>
  </si>
  <si>
    <t>LL(MR)</t>
  </si>
  <si>
    <t>MR(LL)</t>
  </si>
  <si>
    <t>HL*</t>
  </si>
  <si>
    <t>LL*</t>
  </si>
  <si>
    <t>HL*: Decision based on discretization 10,15,20,...</t>
  </si>
  <si>
    <t>HL(MO)</t>
  </si>
  <si>
    <t>LL(MO)</t>
  </si>
  <si>
    <t>MO(HL)</t>
  </si>
  <si>
    <t>MO(LL)</t>
  </si>
  <si>
    <t>Median</t>
  </si>
  <si>
    <t>T=2</t>
  </si>
  <si>
    <t>T=3</t>
  </si>
  <si>
    <t>T=4</t>
  </si>
  <si>
    <t>T=5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</si>
</sst>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0000"/>
    <numFmt numFmtId="166" formatCode="0.0000000000000"/>
    <numFmt numFmtId="167" formatCode="0.000"/>
    <numFmt numFmtId="168" formatCode="0.0"/>
    <numFmt numFmtId="169" formatCode="0.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2" xfId="0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Border="1"/>
    <xf numFmtId="164" fontId="0" fillId="0" borderId="1" xfId="0" applyNumberFormat="1" applyBorder="1"/>
    <xf numFmtId="0" fontId="0" fillId="3" borderId="0" xfId="0" applyFill="1" applyBorder="1"/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0" borderId="0" xfId="0" applyFont="1"/>
    <xf numFmtId="0" fontId="2" fillId="2" borderId="9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0" borderId="0" xfId="0" applyFont="1"/>
    <xf numFmtId="0" fontId="2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5" xfId="0" applyBorder="1"/>
    <xf numFmtId="0" fontId="0" fillId="0" borderId="13" xfId="0" applyBorder="1"/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14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2" fontId="0" fillId="0" borderId="18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8" fontId="0" fillId="0" borderId="2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8" fontId="0" fillId="0" borderId="0" xfId="0" applyNumberFormat="1" applyFont="1" applyBorder="1" applyAlignment="1">
      <alignment horizontal="center" vertical="center"/>
    </xf>
    <xf numFmtId="168" fontId="0" fillId="0" borderId="2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8" fontId="0" fillId="0" borderId="8" xfId="0" applyNumberFormat="1" applyFont="1" applyFill="1" applyBorder="1" applyAlignment="1">
      <alignment horizontal="center"/>
    </xf>
    <xf numFmtId="168" fontId="0" fillId="0" borderId="10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168" fontId="0" fillId="0" borderId="11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5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168" fontId="0" fillId="0" borderId="0" xfId="0" applyNumberFormat="1" applyFont="1" applyFill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0" xfId="0" applyBorder="1" applyAlignment="1"/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8" fontId="0" fillId="0" borderId="4" xfId="0" applyNumberFormat="1" applyFont="1" applyFill="1" applyBorder="1" applyAlignment="1">
      <alignment horizontal="center"/>
    </xf>
    <xf numFmtId="168" fontId="0" fillId="0" borderId="5" xfId="0" applyNumberFormat="1" applyFont="1" applyFill="1" applyBorder="1" applyAlignment="1">
      <alignment horizontal="center"/>
    </xf>
    <xf numFmtId="168" fontId="0" fillId="0" borderId="19" xfId="0" applyNumberFormat="1" applyFont="1" applyFill="1" applyBorder="1" applyAlignment="1">
      <alignment horizontal="center"/>
    </xf>
    <xf numFmtId="168" fontId="0" fillId="0" borderId="3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8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9" fontId="0" fillId="0" borderId="0" xfId="0" applyNumberFormat="1"/>
    <xf numFmtId="0" fontId="7" fillId="0" borderId="0" xfId="0" applyFont="1"/>
    <xf numFmtId="0" fontId="2" fillId="2" borderId="7" xfId="0" applyFont="1" applyFill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8" fillId="0" borderId="0" xfId="0" applyFont="1"/>
    <xf numFmtId="0" fontId="0" fillId="0" borderId="13" xfId="0" applyBorder="1" applyAlignment="1">
      <alignment horizontal="left"/>
    </xf>
    <xf numFmtId="2" fontId="0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2" fontId="0" fillId="0" borderId="0" xfId="0" applyNumberFormat="1" applyFont="1" applyBorder="1"/>
    <xf numFmtId="2" fontId="0" fillId="0" borderId="0" xfId="0" applyNumberFormat="1" applyBorder="1"/>
    <xf numFmtId="9" fontId="0" fillId="0" borderId="0" xfId="0" applyNumberFormat="1" applyAlignment="1">
      <alignment horizontal="left"/>
    </xf>
    <xf numFmtId="2" fontId="0" fillId="0" borderId="5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14" xfId="0" applyFill="1" applyBorder="1"/>
    <xf numFmtId="0" fontId="0" fillId="5" borderId="6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HL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Distribution_Input!$C$17:$K$17</c:f>
              <c:numCache>
                <c:formatCode>0.0000000000000</c:formatCode>
                <c:ptCount val="9"/>
                <c:pt idx="0">
                  <c:v>1.2590140583613791E-6</c:v>
                </c:pt>
                <c:pt idx="1">
                  <c:v>5.738445028896372E-5</c:v>
                </c:pt>
                <c:pt idx="2">
                  <c:v>1.3060640685765151E-3</c:v>
                </c:pt>
                <c:pt idx="3">
                  <c:v>1.4843671938031627E-2</c:v>
                </c:pt>
                <c:pt idx="4">
                  <c:v>8.4241253971849422E-2</c:v>
                </c:pt>
                <c:pt idx="5">
                  <c:v>0.23873434823650969</c:v>
                </c:pt>
                <c:pt idx="6">
                  <c:v>0.33784041611232635</c:v>
                </c:pt>
                <c:pt idx="7">
                  <c:v>0.23873434823650969</c:v>
                </c:pt>
                <c:pt idx="8">
                  <c:v>8.4241253971849422E-2</c:v>
                </c:pt>
              </c:numCache>
            </c:numRef>
          </c:val>
          <c:smooth val="1"/>
        </c:ser>
        <c:ser>
          <c:idx val="2"/>
          <c:order val="1"/>
          <c:tx>
            <c:v>LL</c:v>
          </c:tx>
          <c:spPr>
            <a:ln w="31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Distribution_Input!$C$16:$K$16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Distribution_Input!$C$18:$K$18</c:f>
              <c:numCache>
                <c:formatCode>0.0000000000000</c:formatCode>
                <c:ptCount val="9"/>
                <c:pt idx="0">
                  <c:v>8.4241253971849436E-2</c:v>
                </c:pt>
                <c:pt idx="1">
                  <c:v>0.23873434823650971</c:v>
                </c:pt>
                <c:pt idx="2">
                  <c:v>0.3378404161123264</c:v>
                </c:pt>
                <c:pt idx="3">
                  <c:v>0.23873434823650971</c:v>
                </c:pt>
                <c:pt idx="4">
                  <c:v>8.4241253971849436E-2</c:v>
                </c:pt>
                <c:pt idx="5">
                  <c:v>1.4843671938031629E-2</c:v>
                </c:pt>
                <c:pt idx="6">
                  <c:v>1.3060640685765154E-3</c:v>
                </c:pt>
                <c:pt idx="7">
                  <c:v>5.7384450288963727E-5</c:v>
                </c:pt>
                <c:pt idx="8">
                  <c:v>1.2590140583613793E-6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926048"/>
        <c:axId val="261926608"/>
      </c:lineChart>
      <c:catAx>
        <c:axId val="2619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26608"/>
        <c:crosses val="autoZero"/>
        <c:auto val="1"/>
        <c:lblAlgn val="ctr"/>
        <c:lblOffset val="100"/>
        <c:noMultiLvlLbl val="0"/>
      </c:catAx>
      <c:valAx>
        <c:axId val="261926608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3524053385532204"/>
          <c:h val="0.66104476523767874"/>
        </c:manualLayout>
      </c:layout>
      <c:lineChart>
        <c:grouping val="standard"/>
        <c:varyColors val="0"/>
        <c:ser>
          <c:idx val="3"/>
          <c:order val="1"/>
          <c:tx>
            <c:v>MR(MO)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1498634618553469E-2"/>
                  <c:y val="-0.1707306543448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50153505500959"/>
                      <c:h val="0.110217363164167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Demand_2'!$D$105:$K$105</c:f>
              <c:numCache>
                <c:formatCode>0.00</c:formatCode>
                <c:ptCount val="8"/>
                <c:pt idx="0">
                  <c:v>14.2857</c:v>
                </c:pt>
                <c:pt idx="1">
                  <c:v>5.1791999999999998</c:v>
                </c:pt>
                <c:pt idx="2">
                  <c:v>3.7469999999999999</c:v>
                </c:pt>
                <c:pt idx="3">
                  <c:v>2.4786999999999999</c:v>
                </c:pt>
                <c:pt idx="4">
                  <c:v>1.9778</c:v>
                </c:pt>
                <c:pt idx="5">
                  <c:v>1.1728000000000001</c:v>
                </c:pt>
                <c:pt idx="6">
                  <c:v>0.88668999999999998</c:v>
                </c:pt>
                <c:pt idx="7">
                  <c:v>0.50956999999999997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Demand_2'!$D$109:$K$109</c:f>
              <c:numCache>
                <c:formatCode>0.00</c:formatCode>
                <c:ptCount val="8"/>
                <c:pt idx="0">
                  <c:v>0</c:v>
                </c:pt>
                <c:pt idx="1">
                  <c:v>0.45226</c:v>
                </c:pt>
                <c:pt idx="2">
                  <c:v>0.68986999999999998</c:v>
                </c:pt>
                <c:pt idx="3">
                  <c:v>0.59758</c:v>
                </c:pt>
                <c:pt idx="4">
                  <c:v>0.77585000000000004</c:v>
                </c:pt>
                <c:pt idx="5">
                  <c:v>1.008</c:v>
                </c:pt>
                <c:pt idx="6">
                  <c:v>0.55769999999999997</c:v>
                </c:pt>
                <c:pt idx="7">
                  <c:v>0.29609000000000002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179401042724744"/>
                  <c:y val="-6.4431015864607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33130672549679"/>
                      <c:h val="9.911843983446252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Demand_2'!$D$111:$K$111</c:f>
              <c:numCache>
                <c:formatCode>0.00</c:formatCode>
                <c:ptCount val="8"/>
                <c:pt idx="0">
                  <c:v>0</c:v>
                </c:pt>
                <c:pt idx="1">
                  <c:v>0.30134</c:v>
                </c:pt>
                <c:pt idx="2">
                  <c:v>0.68689</c:v>
                </c:pt>
                <c:pt idx="3">
                  <c:v>0.85519000000000001</c:v>
                </c:pt>
                <c:pt idx="4">
                  <c:v>0.65600000000000003</c:v>
                </c:pt>
                <c:pt idx="5">
                  <c:v>0.81089</c:v>
                </c:pt>
                <c:pt idx="6">
                  <c:v>0.71843000000000001</c:v>
                </c:pt>
                <c:pt idx="7">
                  <c:v>0.21553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15344"/>
        <c:axId val="344515904"/>
      </c:lineChart>
      <c:lineChart>
        <c:grouping val="standard"/>
        <c:varyColors val="0"/>
        <c:ser>
          <c:idx val="1"/>
          <c:order val="0"/>
          <c:tx>
            <c:v>MO(MR)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2879696158480339E-2"/>
                  <c:y val="-8.42180954074342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8090837525063"/>
                      <c:h val="0.1121828415669668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Demand_2'!$D$103:$K$103</c:f>
              <c:numCache>
                <c:formatCode>0.00</c:formatCode>
                <c:ptCount val="8"/>
                <c:pt idx="0">
                  <c:v>12.7273</c:v>
                </c:pt>
                <c:pt idx="1">
                  <c:v>9.4132999999999996</c:v>
                </c:pt>
                <c:pt idx="2">
                  <c:v>5.7655000000000003</c:v>
                </c:pt>
                <c:pt idx="3">
                  <c:v>3.4653</c:v>
                </c:pt>
                <c:pt idx="4">
                  <c:v>1.8053999999999999</c:v>
                </c:pt>
                <c:pt idx="5">
                  <c:v>1.6124000000000001</c:v>
                </c:pt>
                <c:pt idx="6">
                  <c:v>1.2725</c:v>
                </c:pt>
                <c:pt idx="7">
                  <c:v>0.94996999999999998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17024"/>
        <c:axId val="344516464"/>
      </c:lineChart>
      <c:catAx>
        <c:axId val="34451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27139457302487857"/>
              <c:y val="0.80632552827092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5904"/>
        <c:crosses val="autoZero"/>
        <c:auto val="1"/>
        <c:lblAlgn val="ctr"/>
        <c:lblOffset val="100"/>
        <c:noMultiLvlLbl val="0"/>
      </c:catAx>
      <c:valAx>
        <c:axId val="344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2.1957559667939455E-2"/>
              <c:y val="0.2350720241426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5344"/>
        <c:crossesAt val="1"/>
        <c:crossBetween val="midCat"/>
      </c:valAx>
      <c:valAx>
        <c:axId val="344516464"/>
        <c:scaling>
          <c:orientation val="minMax"/>
          <c:max val="1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7024"/>
        <c:crosses val="max"/>
        <c:crossBetween val="midCat"/>
      </c:valAx>
      <c:catAx>
        <c:axId val="344517024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646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0730400068466093"/>
          <c:y val="0.21081698472985103"/>
          <c:w val="0.21574518810148735"/>
          <c:h val="0.107169994714594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58900456365853815"/>
        </c:manualLayout>
      </c:layout>
      <c:lineChart>
        <c:grouping val="standard"/>
        <c:varyColors val="0"/>
        <c:ser>
          <c:idx val="3"/>
          <c:order val="1"/>
          <c:tx>
            <c:v>LL(HL)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735049567611462E-2"/>
                  <c:y val="-0.119145586102997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768748694014E-2"/>
                      <c:h val="0.1390626599774751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Demand_2'!$P$136:$W$136</c:f>
              <c:numCache>
                <c:formatCode>0.00</c:formatCode>
                <c:ptCount val="8"/>
                <c:pt idx="0">
                  <c:v>5.8036444444444442</c:v>
                </c:pt>
                <c:pt idx="1">
                  <c:v>4.7629811111111104</c:v>
                </c:pt>
                <c:pt idx="2">
                  <c:v>4.1378022222222217</c:v>
                </c:pt>
                <c:pt idx="3">
                  <c:v>3.2457866666666666</c:v>
                </c:pt>
                <c:pt idx="4">
                  <c:v>2.7042788888888887</c:v>
                </c:pt>
                <c:pt idx="5">
                  <c:v>2.2181422222222218</c:v>
                </c:pt>
                <c:pt idx="6">
                  <c:v>2.2093222222222222</c:v>
                </c:pt>
                <c:pt idx="7">
                  <c:v>1.9177522222222221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464851430656004"/>
                  <c:y val="-0.111400217970222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4612304999877"/>
                      <c:h val="5.548629337999416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Demand_2'!$P$140:$W$140</c:f>
              <c:numCache>
                <c:formatCode>0.00</c:formatCode>
                <c:ptCount val="8"/>
                <c:pt idx="0">
                  <c:v>0</c:v>
                </c:pt>
                <c:pt idx="1">
                  <c:v>0.37632300000000002</c:v>
                </c:pt>
                <c:pt idx="2">
                  <c:v>0.77426444444444442</c:v>
                </c:pt>
                <c:pt idx="3">
                  <c:v>0.78406333333333345</c:v>
                </c:pt>
                <c:pt idx="4">
                  <c:v>0.89543888888888901</c:v>
                </c:pt>
                <c:pt idx="5">
                  <c:v>0.81971666666666654</c:v>
                </c:pt>
                <c:pt idx="6">
                  <c:v>0.73050888888888876</c:v>
                </c:pt>
                <c:pt idx="7">
                  <c:v>0.49838666666666653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3604647829347625"/>
                  <c:y val="-6.14914559426260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3548032581287"/>
                      <c:h val="0.1017875244550132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Demand_2'!$P$142:$W$142</c:f>
              <c:numCache>
                <c:formatCode>0.00</c:formatCode>
                <c:ptCount val="8"/>
                <c:pt idx="0">
                  <c:v>0</c:v>
                </c:pt>
                <c:pt idx="1">
                  <c:v>0.8702955555555556</c:v>
                </c:pt>
                <c:pt idx="2">
                  <c:v>1.339263333333333</c:v>
                </c:pt>
                <c:pt idx="3">
                  <c:v>1.3392966666666668</c:v>
                </c:pt>
                <c:pt idx="4">
                  <c:v>1.1677077777777776</c:v>
                </c:pt>
                <c:pt idx="5">
                  <c:v>1.023382222222222</c:v>
                </c:pt>
                <c:pt idx="6">
                  <c:v>1.0522633333333333</c:v>
                </c:pt>
                <c:pt idx="7">
                  <c:v>0.60041666666666671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45392"/>
        <c:axId val="344945952"/>
      </c:lineChart>
      <c:lineChart>
        <c:grouping val="standard"/>
        <c:varyColors val="0"/>
        <c:ser>
          <c:idx val="1"/>
          <c:order val="0"/>
          <c:tx>
            <c:v>HL(LL)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836891681598786E-2"/>
                  <c:y val="-9.4765026122923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65185047236999"/>
                      <c:h val="9.729919826450660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Demand_2'!$P$134:$W$134</c:f>
              <c:numCache>
                <c:formatCode>0.00</c:formatCode>
                <c:ptCount val="8"/>
                <c:pt idx="0">
                  <c:v>6.5307111111111107</c:v>
                </c:pt>
                <c:pt idx="1">
                  <c:v>5.4116122222222227</c:v>
                </c:pt>
                <c:pt idx="2">
                  <c:v>4.1572044444444449</c:v>
                </c:pt>
                <c:pt idx="3">
                  <c:v>3.3150711111111106</c:v>
                </c:pt>
                <c:pt idx="4">
                  <c:v>2.7073999999999998</c:v>
                </c:pt>
                <c:pt idx="5">
                  <c:v>2.4455111111111112</c:v>
                </c:pt>
                <c:pt idx="6">
                  <c:v>2.3689011111111116</c:v>
                </c:pt>
                <c:pt idx="7">
                  <c:v>2.0829455555555558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947072"/>
        <c:axId val="344946512"/>
      </c:lineChart>
      <c:catAx>
        <c:axId val="3449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27139451730856218"/>
              <c:y val="0.7293353268152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5952"/>
        <c:crosses val="autoZero"/>
        <c:auto val="1"/>
        <c:lblAlgn val="ctr"/>
        <c:lblOffset val="100"/>
        <c:noMultiLvlLbl val="0"/>
      </c:catAx>
      <c:valAx>
        <c:axId val="3449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2.501303719764698E-2"/>
              <c:y val="0.200015557645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5392"/>
        <c:crossesAt val="1"/>
        <c:crossBetween val="midCat"/>
      </c:valAx>
      <c:valAx>
        <c:axId val="344946512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7072"/>
        <c:crosses val="max"/>
        <c:crossBetween val="midCat"/>
      </c:valAx>
      <c:catAx>
        <c:axId val="344947072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946512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981962602117422"/>
          <c:y val="0.18629110366532134"/>
          <c:w val="0.21574518810148735"/>
          <c:h val="0.105231693316386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0791695810112578"/>
        </c:manualLayout>
      </c:layout>
      <c:lineChart>
        <c:grouping val="standard"/>
        <c:varyColors val="0"/>
        <c:ser>
          <c:idx val="3"/>
          <c:order val="1"/>
          <c:tx>
            <c:v>LL(HL)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5712275234280419E-2"/>
                  <c:y val="-0.12155959930229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673768489119945E-2"/>
                      <c:h val="0.103615484685023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Demand_2'!$P$137:$W$137</c:f>
              <c:numCache>
                <c:formatCode>0.00</c:formatCode>
                <c:ptCount val="8"/>
                <c:pt idx="0">
                  <c:v>22.258700000000001</c:v>
                </c:pt>
                <c:pt idx="1">
                  <c:v>15.736599999999999</c:v>
                </c:pt>
                <c:pt idx="2">
                  <c:v>10.154199999999999</c:v>
                </c:pt>
                <c:pt idx="3">
                  <c:v>6.5762999999999998</c:v>
                </c:pt>
                <c:pt idx="4">
                  <c:v>4.3863000000000003</c:v>
                </c:pt>
                <c:pt idx="5">
                  <c:v>3.4274</c:v>
                </c:pt>
                <c:pt idx="6">
                  <c:v>3.4340999999999999</c:v>
                </c:pt>
                <c:pt idx="7">
                  <c:v>3.7067999999999999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884610085060224"/>
                  <c:y val="-0.11858204914149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4194106180905"/>
                      <c:h val="0.124930737824438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Demand_2'!$P$141:$W$141</c:f>
              <c:numCache>
                <c:formatCode>0.00</c:formatCode>
                <c:ptCount val="8"/>
                <c:pt idx="0">
                  <c:v>0</c:v>
                </c:pt>
                <c:pt idx="1">
                  <c:v>1.3927</c:v>
                </c:pt>
                <c:pt idx="2">
                  <c:v>2.5432000000000001</c:v>
                </c:pt>
                <c:pt idx="3">
                  <c:v>2.3613</c:v>
                </c:pt>
                <c:pt idx="4">
                  <c:v>1.5441</c:v>
                </c:pt>
                <c:pt idx="5">
                  <c:v>1.4</c:v>
                </c:pt>
                <c:pt idx="6">
                  <c:v>1.0310999999999999</c:v>
                </c:pt>
                <c:pt idx="7">
                  <c:v>0.78242999999999996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23967332731862"/>
                  <c:y val="-4.20218406624399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442664213974"/>
                      <c:h val="9.3603201642562223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Demand_2'!$P$143:$W$143</c:f>
              <c:numCache>
                <c:formatCode>0.00</c:formatCode>
                <c:ptCount val="8"/>
                <c:pt idx="0">
                  <c:v>0</c:v>
                </c:pt>
                <c:pt idx="1">
                  <c:v>3.4336000000000002</c:v>
                </c:pt>
                <c:pt idx="2">
                  <c:v>5.7378</c:v>
                </c:pt>
                <c:pt idx="3">
                  <c:v>3.2086999999999999</c:v>
                </c:pt>
                <c:pt idx="4">
                  <c:v>1.9745999999999999</c:v>
                </c:pt>
                <c:pt idx="5">
                  <c:v>1.6279999999999999</c:v>
                </c:pt>
                <c:pt idx="6">
                  <c:v>1.7602</c:v>
                </c:pt>
                <c:pt idx="7">
                  <c:v>0.86568000000000001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89744"/>
        <c:axId val="344790304"/>
      </c:lineChart>
      <c:lineChart>
        <c:grouping val="standard"/>
        <c:varyColors val="0"/>
        <c:ser>
          <c:idx val="1"/>
          <c:order val="0"/>
          <c:tx>
            <c:v>HL(LL)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6506739107359801E-2"/>
                  <c:y val="-6.72281450544096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3284103953914"/>
                      <c:h val="9.9280814963561281E-2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Demand_2'!$P$135:$W$135</c:f>
              <c:numCache>
                <c:formatCode>0.00</c:formatCode>
                <c:ptCount val="8"/>
                <c:pt idx="0">
                  <c:v>28.628599999999999</c:v>
                </c:pt>
                <c:pt idx="1">
                  <c:v>20.8687</c:v>
                </c:pt>
                <c:pt idx="2">
                  <c:v>12.501099999999999</c:v>
                </c:pt>
                <c:pt idx="3">
                  <c:v>7.1840999999999999</c:v>
                </c:pt>
                <c:pt idx="4">
                  <c:v>5.0507</c:v>
                </c:pt>
                <c:pt idx="5">
                  <c:v>4.3734999999999999</c:v>
                </c:pt>
                <c:pt idx="6">
                  <c:v>4.7731000000000003</c:v>
                </c:pt>
                <c:pt idx="7">
                  <c:v>4.7952000000000004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791424"/>
        <c:axId val="344790864"/>
      </c:lineChart>
      <c:catAx>
        <c:axId val="3447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26860800792445444"/>
              <c:y val="0.7471058097687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0304"/>
        <c:crosses val="autoZero"/>
        <c:auto val="1"/>
        <c:lblAlgn val="ctr"/>
        <c:lblOffset val="100"/>
        <c:noMultiLvlLbl val="0"/>
      </c:catAx>
      <c:valAx>
        <c:axId val="3447903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1.6494848931428184E-2"/>
              <c:y val="0.2167426751389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89744"/>
        <c:crosses val="autoZero"/>
        <c:crossBetween val="midCat"/>
      </c:valAx>
      <c:valAx>
        <c:axId val="344790864"/>
        <c:scaling>
          <c:orientation val="minMax"/>
          <c:max val="3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1424"/>
        <c:crosses val="max"/>
        <c:crossBetween val="midCat"/>
      </c:valAx>
      <c:catAx>
        <c:axId val="344791424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79086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333143130263421"/>
          <c:y val="0.19792070082110372"/>
          <c:w val="0.21574518810148735"/>
          <c:h val="0.10221536332589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6104476523767874"/>
        </c:manualLayout>
      </c:layout>
      <c:lineChart>
        <c:grouping val="standard"/>
        <c:varyColors val="0"/>
        <c:ser>
          <c:idx val="4"/>
          <c:order val="0"/>
          <c:tx>
            <c:v>MO(MR),cp=40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Demand'!$D$102:$K$102</c:f>
              <c:numCache>
                <c:formatCode>0.00</c:formatCode>
                <c:ptCount val="8"/>
                <c:pt idx="0">
                  <c:v>3.1337000095238001</c:v>
                </c:pt>
                <c:pt idx="1">
                  <c:v>2.4397219999999997</c:v>
                </c:pt>
                <c:pt idx="2">
                  <c:v>1.758518</c:v>
                </c:pt>
                <c:pt idx="3">
                  <c:v>1.1630880000000001</c:v>
                </c:pt>
                <c:pt idx="4">
                  <c:v>0.77426799999999996</c:v>
                </c:pt>
                <c:pt idx="5">
                  <c:v>0.62042748000000003</c:v>
                </c:pt>
                <c:pt idx="6">
                  <c:v>0.42719119999999994</c:v>
                </c:pt>
                <c:pt idx="7">
                  <c:v>0.1942874</c:v>
                </c:pt>
              </c:numCache>
            </c:numRef>
          </c:val>
          <c:smooth val="0"/>
        </c:ser>
        <c:ser>
          <c:idx val="5"/>
          <c:order val="1"/>
          <c:tx>
            <c:v>MO(MR),cp=40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Demand'!$D$108:$K$108</c:f>
              <c:numCache>
                <c:formatCode>0.00</c:formatCode>
                <c:ptCount val="8"/>
                <c:pt idx="0">
                  <c:v>0</c:v>
                </c:pt>
                <c:pt idx="1">
                  <c:v>0.25834799999999997</c:v>
                </c:pt>
                <c:pt idx="2">
                  <c:v>0.31381939999999997</c:v>
                </c:pt>
                <c:pt idx="3">
                  <c:v>0.39935379999999998</c:v>
                </c:pt>
                <c:pt idx="4">
                  <c:v>0.31336079999999999</c:v>
                </c:pt>
                <c:pt idx="5">
                  <c:v>0.30171540000000008</c:v>
                </c:pt>
                <c:pt idx="6">
                  <c:v>0.30047999999999997</c:v>
                </c:pt>
                <c:pt idx="7">
                  <c:v>0.10826060000000001</c:v>
                </c:pt>
              </c:numCache>
            </c:numRef>
          </c:val>
          <c:smooth val="0"/>
        </c:ser>
        <c:ser>
          <c:idx val="6"/>
          <c:order val="2"/>
          <c:tx>
            <c:v>MR(MO),cp=40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Demand'!$D$110:$K$110</c:f>
              <c:numCache>
                <c:formatCode>0.00</c:formatCode>
                <c:ptCount val="8"/>
                <c:pt idx="0">
                  <c:v>0</c:v>
                </c:pt>
                <c:pt idx="1">
                  <c:v>0.14518800000000001</c:v>
                </c:pt>
                <c:pt idx="2">
                  <c:v>0.32910600000000001</c:v>
                </c:pt>
                <c:pt idx="3">
                  <c:v>0.34100940000000002</c:v>
                </c:pt>
                <c:pt idx="4">
                  <c:v>0.32324740000000002</c:v>
                </c:pt>
                <c:pt idx="5">
                  <c:v>0.25944559999999994</c:v>
                </c:pt>
                <c:pt idx="6">
                  <c:v>0.31445279999999998</c:v>
                </c:pt>
                <c:pt idx="7">
                  <c:v>0.14994159999999998</c:v>
                </c:pt>
              </c:numCache>
            </c:numRef>
          </c:val>
          <c:smooth val="0"/>
        </c:ser>
        <c:ser>
          <c:idx val="7"/>
          <c:order val="3"/>
          <c:tx>
            <c:v>MR(MO),cp=80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Demand'!$D$104:$K$104</c:f>
              <c:numCache>
                <c:formatCode>0.00</c:formatCode>
                <c:ptCount val="8"/>
                <c:pt idx="0">
                  <c:v>5.2985600000000002</c:v>
                </c:pt>
                <c:pt idx="1">
                  <c:v>2.8725000000000001</c:v>
                </c:pt>
                <c:pt idx="2">
                  <c:v>2.1083480000000003</c:v>
                </c:pt>
                <c:pt idx="3">
                  <c:v>1.2910619999999999</c:v>
                </c:pt>
                <c:pt idx="4">
                  <c:v>0.63996000000000008</c:v>
                </c:pt>
                <c:pt idx="5">
                  <c:v>0.56505300000000003</c:v>
                </c:pt>
                <c:pt idx="6">
                  <c:v>0.38189979999999996</c:v>
                </c:pt>
                <c:pt idx="7">
                  <c:v>0.17430353999999998</c:v>
                </c:pt>
              </c:numCache>
            </c:numRef>
          </c:val>
          <c:smooth val="0"/>
        </c:ser>
        <c:ser>
          <c:idx val="1"/>
          <c:order val="4"/>
          <c:tx>
            <c:v>MO(MR),cp=80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404752399621339E-2"/>
                  <c:y val="-0.179927340145516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29177602799651"/>
                      <c:h val="0.1074604990615489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Demand_2'!$D$102:$K$102</c:f>
              <c:numCache>
                <c:formatCode>0.00</c:formatCode>
                <c:ptCount val="8"/>
                <c:pt idx="0">
                  <c:v>3.1337000952379999</c:v>
                </c:pt>
                <c:pt idx="1">
                  <c:v>2.5049066</c:v>
                </c:pt>
                <c:pt idx="2">
                  <c:v>1.7165940000000002</c:v>
                </c:pt>
                <c:pt idx="3">
                  <c:v>1.1475820000000001</c:v>
                </c:pt>
                <c:pt idx="4">
                  <c:v>0.73729</c:v>
                </c:pt>
                <c:pt idx="5">
                  <c:v>0.64634800000000003</c:v>
                </c:pt>
                <c:pt idx="6">
                  <c:v>0.56930400000000003</c:v>
                </c:pt>
                <c:pt idx="7">
                  <c:v>0.283086</c:v>
                </c:pt>
              </c:numCache>
            </c:numRef>
          </c:val>
          <c:smooth val="0"/>
        </c:ser>
        <c:ser>
          <c:idx val="0"/>
          <c:order val="6"/>
          <c:tx>
            <c:v>MO(MR)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Demand_2'!$D$108:$K$108</c:f>
              <c:numCache>
                <c:formatCode>0.00</c:formatCode>
                <c:ptCount val="8"/>
                <c:pt idx="0">
                  <c:v>0</c:v>
                </c:pt>
                <c:pt idx="1">
                  <c:v>0.127888</c:v>
                </c:pt>
                <c:pt idx="2">
                  <c:v>0.34945799999999999</c:v>
                </c:pt>
                <c:pt idx="3">
                  <c:v>0.29329599999999995</c:v>
                </c:pt>
                <c:pt idx="4">
                  <c:v>0.41274120000000003</c:v>
                </c:pt>
                <c:pt idx="5">
                  <c:v>0.34769379999999994</c:v>
                </c:pt>
                <c:pt idx="6">
                  <c:v>0.28777400000000003</c:v>
                </c:pt>
                <c:pt idx="7">
                  <c:v>0.13604180000000002</c:v>
                </c:pt>
              </c:numCache>
            </c:numRef>
          </c:val>
          <c:smooth val="0"/>
        </c:ser>
        <c:ser>
          <c:idx val="2"/>
          <c:order val="7"/>
          <c:tx>
            <c:v>MR(MO)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663735783027121"/>
                  <c:y val="-7.819368732754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88298337707787"/>
                      <c:h val="0.111259169526886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Demand_2'!$D$110:$K$110</c:f>
              <c:numCache>
                <c:formatCode>0.00</c:formatCode>
                <c:ptCount val="8"/>
                <c:pt idx="0">
                  <c:v>0</c:v>
                </c:pt>
                <c:pt idx="1">
                  <c:v>7.6871400000000006E-2</c:v>
                </c:pt>
                <c:pt idx="2">
                  <c:v>0.29344000000000003</c:v>
                </c:pt>
                <c:pt idx="3">
                  <c:v>0.3547092</c:v>
                </c:pt>
                <c:pt idx="4">
                  <c:v>0.27459800000000001</c:v>
                </c:pt>
                <c:pt idx="5">
                  <c:v>0.39721400000000001</c:v>
                </c:pt>
                <c:pt idx="6">
                  <c:v>0.25179200000000002</c:v>
                </c:pt>
                <c:pt idx="7">
                  <c:v>0.11698371999999999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53248"/>
        <c:axId val="344853808"/>
      </c:lineChart>
      <c:lineChart>
        <c:grouping val="standard"/>
        <c:varyColors val="0"/>
        <c:ser>
          <c:idx val="3"/>
          <c:order val="5"/>
          <c:tx>
            <c:v>MR(MO),cp=80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079699805940881E-2"/>
                  <c:y val="-0.1561159342261704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8886701662292"/>
                      <c:h val="0.112921013078493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Demand_2'!$D$104:$K$104</c:f>
              <c:numCache>
                <c:formatCode>0.00</c:formatCode>
                <c:ptCount val="8"/>
                <c:pt idx="0">
                  <c:v>5.2985600000000002</c:v>
                </c:pt>
                <c:pt idx="1">
                  <c:v>2.939972</c:v>
                </c:pt>
                <c:pt idx="2">
                  <c:v>1.9886760000000003</c:v>
                </c:pt>
                <c:pt idx="3">
                  <c:v>1.295944</c:v>
                </c:pt>
                <c:pt idx="4">
                  <c:v>0.89518400000000009</c:v>
                </c:pt>
                <c:pt idx="5">
                  <c:v>0.62012980000000006</c:v>
                </c:pt>
                <c:pt idx="6">
                  <c:v>0.42125199999999996</c:v>
                </c:pt>
                <c:pt idx="7">
                  <c:v>0.19212799999999999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854928"/>
        <c:axId val="344854368"/>
      </c:lineChart>
      <c:catAx>
        <c:axId val="3448532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1264790609304938"/>
              <c:y val="0.8025729262474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3808"/>
        <c:crosses val="autoZero"/>
        <c:auto val="1"/>
        <c:lblAlgn val="ctr"/>
        <c:lblOffset val="100"/>
        <c:noMultiLvlLbl val="0"/>
      </c:catAx>
      <c:valAx>
        <c:axId val="344853808"/>
        <c:scaling>
          <c:orientation val="minMax"/>
          <c:max val="6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3.0470253718285215E-2"/>
              <c:y val="0.2361008292766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3248"/>
        <c:crossesAt val="1"/>
        <c:crossBetween val="midCat"/>
        <c:majorUnit val="1"/>
        <c:minorUnit val="1"/>
      </c:valAx>
      <c:valAx>
        <c:axId val="344854368"/>
        <c:scaling>
          <c:orientation val="minMax"/>
          <c:max val="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4928"/>
        <c:crosses val="max"/>
        <c:crossBetween val="midCat"/>
      </c:valAx>
      <c:catAx>
        <c:axId val="344854928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5436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0842103716992721"/>
          <c:y val="0.20677479417636899"/>
          <c:w val="0.23107755141954961"/>
          <c:h val="0.1681064225946115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3524053385532204"/>
          <c:h val="0.66104476523767874"/>
        </c:manualLayout>
      </c:layout>
      <c:lineChart>
        <c:grouping val="standard"/>
        <c:varyColors val="0"/>
        <c:ser>
          <c:idx val="4"/>
          <c:order val="0"/>
          <c:tx>
            <c:v>MR(MO),cp=40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Demand'!$D$105:$K$105</c:f>
              <c:numCache>
                <c:formatCode>0.00</c:formatCode>
                <c:ptCount val="8"/>
                <c:pt idx="0">
                  <c:v>14.2857</c:v>
                </c:pt>
                <c:pt idx="1">
                  <c:v>5.4823000000000004</c:v>
                </c:pt>
                <c:pt idx="2">
                  <c:v>3.5727000000000002</c:v>
                </c:pt>
                <c:pt idx="3">
                  <c:v>2.4881000000000002</c:v>
                </c:pt>
                <c:pt idx="4">
                  <c:v>1.5425</c:v>
                </c:pt>
                <c:pt idx="5">
                  <c:v>1.2837000000000001</c:v>
                </c:pt>
                <c:pt idx="6">
                  <c:v>0.94394</c:v>
                </c:pt>
                <c:pt idx="7">
                  <c:v>0.45152999999999999</c:v>
                </c:pt>
              </c:numCache>
            </c:numRef>
          </c:val>
          <c:smooth val="0"/>
        </c:ser>
        <c:ser>
          <c:idx val="5"/>
          <c:order val="1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Demand'!$D$109:$K$109</c:f>
              <c:numCache>
                <c:formatCode>0.00</c:formatCode>
                <c:ptCount val="8"/>
                <c:pt idx="0">
                  <c:v>0</c:v>
                </c:pt>
                <c:pt idx="1">
                  <c:v>0.73558999999999997</c:v>
                </c:pt>
                <c:pt idx="2">
                  <c:v>0.89087000000000005</c:v>
                </c:pt>
                <c:pt idx="3">
                  <c:v>0.85643999999999998</c:v>
                </c:pt>
                <c:pt idx="4">
                  <c:v>0.65427000000000002</c:v>
                </c:pt>
                <c:pt idx="5">
                  <c:v>0.65627000000000002</c:v>
                </c:pt>
                <c:pt idx="6">
                  <c:v>0.81630999999999998</c:v>
                </c:pt>
                <c:pt idx="7">
                  <c:v>0.36391000000000001</c:v>
                </c:pt>
              </c:numCache>
            </c:numRef>
          </c:val>
          <c:smooth val="0"/>
        </c:ser>
        <c:ser>
          <c:idx val="6"/>
          <c:order val="2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Demand'!$D$111:$K$111</c:f>
              <c:numCache>
                <c:formatCode>0.00</c:formatCode>
                <c:ptCount val="8"/>
                <c:pt idx="0">
                  <c:v>0</c:v>
                </c:pt>
                <c:pt idx="1">
                  <c:v>0.55549000000000004</c:v>
                </c:pt>
                <c:pt idx="2">
                  <c:v>0.63773000000000002</c:v>
                </c:pt>
                <c:pt idx="3">
                  <c:v>0.62782000000000004</c:v>
                </c:pt>
                <c:pt idx="4">
                  <c:v>0.61778999999999995</c:v>
                </c:pt>
                <c:pt idx="5">
                  <c:v>0.54662999999999995</c:v>
                </c:pt>
                <c:pt idx="6">
                  <c:v>0.74695</c:v>
                </c:pt>
                <c:pt idx="7">
                  <c:v>0.38795000000000002</c:v>
                </c:pt>
              </c:numCache>
            </c:numRef>
          </c:val>
          <c:smooth val="0"/>
        </c:ser>
        <c:ser>
          <c:idx val="7"/>
          <c:order val="3"/>
          <c:tx>
            <c:v>MO(MR),cp=40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Demand'!$D$103:$K$103</c:f>
              <c:numCache>
                <c:formatCode>0.00</c:formatCode>
                <c:ptCount val="8"/>
                <c:pt idx="0">
                  <c:v>12.7273</c:v>
                </c:pt>
                <c:pt idx="1">
                  <c:v>9.2750000000000004</c:v>
                </c:pt>
                <c:pt idx="2">
                  <c:v>6.1856999999999998</c:v>
                </c:pt>
                <c:pt idx="3">
                  <c:v>3.5573999999999999</c:v>
                </c:pt>
                <c:pt idx="4">
                  <c:v>2.2195999999999998</c:v>
                </c:pt>
                <c:pt idx="5">
                  <c:v>1.3879999999999999</c:v>
                </c:pt>
                <c:pt idx="6">
                  <c:v>0.90136000000000005</c:v>
                </c:pt>
                <c:pt idx="7">
                  <c:v>0.51136999999999999</c:v>
                </c:pt>
              </c:numCache>
            </c:numRef>
          </c:val>
          <c:smooth val="0"/>
        </c:ser>
        <c:ser>
          <c:idx val="3"/>
          <c:order val="5"/>
          <c:tx>
            <c:v>MR(MO),cp=80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1498634618553469E-2"/>
                  <c:y val="-0.1707306543448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50153505500959"/>
                      <c:h val="0.110217363164167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Demand_2'!$D$105:$K$105</c:f>
              <c:numCache>
                <c:formatCode>0.00</c:formatCode>
                <c:ptCount val="8"/>
                <c:pt idx="0">
                  <c:v>14.2857</c:v>
                </c:pt>
                <c:pt idx="1">
                  <c:v>5.1791999999999998</c:v>
                </c:pt>
                <c:pt idx="2">
                  <c:v>3.7469999999999999</c:v>
                </c:pt>
                <c:pt idx="3">
                  <c:v>2.4786999999999999</c:v>
                </c:pt>
                <c:pt idx="4">
                  <c:v>1.9778</c:v>
                </c:pt>
                <c:pt idx="5">
                  <c:v>1.1728000000000001</c:v>
                </c:pt>
                <c:pt idx="6">
                  <c:v>0.88668999999999998</c:v>
                </c:pt>
                <c:pt idx="7">
                  <c:v>0.50956999999999997</c:v>
                </c:pt>
              </c:numCache>
            </c:numRef>
          </c:val>
          <c:smooth val="0"/>
        </c:ser>
        <c:ser>
          <c:idx val="0"/>
          <c:order val="6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Demand_2'!$D$109:$K$109</c:f>
              <c:numCache>
                <c:formatCode>0.00</c:formatCode>
                <c:ptCount val="8"/>
                <c:pt idx="0">
                  <c:v>0</c:v>
                </c:pt>
                <c:pt idx="1">
                  <c:v>0.45226</c:v>
                </c:pt>
                <c:pt idx="2">
                  <c:v>0.68986999999999998</c:v>
                </c:pt>
                <c:pt idx="3">
                  <c:v>0.59758</c:v>
                </c:pt>
                <c:pt idx="4">
                  <c:v>0.77585000000000004</c:v>
                </c:pt>
                <c:pt idx="5">
                  <c:v>1.008</c:v>
                </c:pt>
                <c:pt idx="6">
                  <c:v>0.55769999999999997</c:v>
                </c:pt>
                <c:pt idx="7">
                  <c:v>0.29609000000000002</c:v>
                </c:pt>
              </c:numCache>
            </c:numRef>
          </c:val>
          <c:smooth val="0"/>
        </c:ser>
        <c:ser>
          <c:idx val="2"/>
          <c:order val="7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179401042724744"/>
                  <c:y val="-6.4431015864607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33130672549679"/>
                      <c:h val="9.911843983446252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Demand_2'!$D$111:$K$111</c:f>
              <c:numCache>
                <c:formatCode>0.00</c:formatCode>
                <c:ptCount val="8"/>
                <c:pt idx="0">
                  <c:v>0</c:v>
                </c:pt>
                <c:pt idx="1">
                  <c:v>0.30134</c:v>
                </c:pt>
                <c:pt idx="2">
                  <c:v>0.68689</c:v>
                </c:pt>
                <c:pt idx="3">
                  <c:v>0.85519000000000001</c:v>
                </c:pt>
                <c:pt idx="4">
                  <c:v>0.65600000000000003</c:v>
                </c:pt>
                <c:pt idx="5">
                  <c:v>0.81089</c:v>
                </c:pt>
                <c:pt idx="6">
                  <c:v>0.71843000000000001</c:v>
                </c:pt>
                <c:pt idx="7">
                  <c:v>0.21553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61888"/>
        <c:axId val="345562448"/>
      </c:lineChart>
      <c:lineChart>
        <c:grouping val="standard"/>
        <c:varyColors val="0"/>
        <c:ser>
          <c:idx val="1"/>
          <c:order val="4"/>
          <c:tx>
            <c:v>MO(MR),cp=80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0348770264671545E-2"/>
                  <c:y val="-0.1032442924207759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8090837525063"/>
                      <c:h val="0.1121828415669668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Demand_2'!$D$103:$K$103</c:f>
              <c:numCache>
                <c:formatCode>0.00</c:formatCode>
                <c:ptCount val="8"/>
                <c:pt idx="0">
                  <c:v>12.7273</c:v>
                </c:pt>
                <c:pt idx="1">
                  <c:v>9.4132999999999996</c:v>
                </c:pt>
                <c:pt idx="2">
                  <c:v>5.7655000000000003</c:v>
                </c:pt>
                <c:pt idx="3">
                  <c:v>3.4653</c:v>
                </c:pt>
                <c:pt idx="4">
                  <c:v>1.8053999999999999</c:v>
                </c:pt>
                <c:pt idx="5">
                  <c:v>1.6124000000000001</c:v>
                </c:pt>
                <c:pt idx="6">
                  <c:v>1.2725</c:v>
                </c:pt>
                <c:pt idx="7">
                  <c:v>0.94996999999999998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63568"/>
        <c:axId val="345563008"/>
      </c:lineChart>
      <c:catAx>
        <c:axId val="34556188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0690986389767949"/>
              <c:y val="0.80632552827092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2448"/>
        <c:crosses val="autoZero"/>
        <c:auto val="1"/>
        <c:lblAlgn val="ctr"/>
        <c:lblOffset val="100"/>
        <c:noMultiLvlLbl val="0"/>
      </c:catAx>
      <c:valAx>
        <c:axId val="3455624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2.1957559667939455E-2"/>
              <c:y val="0.2350720241426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1888"/>
        <c:crossesAt val="1"/>
        <c:crossBetween val="midCat"/>
      </c:valAx>
      <c:valAx>
        <c:axId val="345563008"/>
        <c:scaling>
          <c:orientation val="minMax"/>
          <c:max val="1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3568"/>
        <c:crosses val="max"/>
        <c:crossBetween val="midCat"/>
      </c:valAx>
      <c:catAx>
        <c:axId val="345563568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6300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69463294225870786"/>
          <c:y val="0.21081698472985103"/>
          <c:w val="0.22841638223212851"/>
          <c:h val="0.168054035784954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58900456365853815"/>
        </c:manualLayout>
      </c:layout>
      <c:lineChart>
        <c:grouping val="standard"/>
        <c:varyColors val="0"/>
        <c:ser>
          <c:idx val="4"/>
          <c:order val="0"/>
          <c:tx>
            <c:v>LL(HL),cp=40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057901807557522E-2"/>
                  <c:y val="-0.1191451781227960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5305415929288789E-2"/>
                      <c:h val="9.666682895212461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Demand'!$P$136:$W$136</c:f>
              <c:numCache>
                <c:formatCode>0.00</c:formatCode>
                <c:ptCount val="8"/>
                <c:pt idx="0">
                  <c:v>5.8036444444444442</c:v>
                </c:pt>
                <c:pt idx="1">
                  <c:v>4.7899766666666661</c:v>
                </c:pt>
                <c:pt idx="2">
                  <c:v>3.7345622222222215</c:v>
                </c:pt>
                <c:pt idx="3">
                  <c:v>3.0821577777777778</c:v>
                </c:pt>
                <c:pt idx="4">
                  <c:v>2.5287222222222225</c:v>
                </c:pt>
                <c:pt idx="5">
                  <c:v>2.256933333333333</c:v>
                </c:pt>
                <c:pt idx="6">
                  <c:v>1.8563322222222223</c:v>
                </c:pt>
                <c:pt idx="7">
                  <c:v>1.4739555555555552</c:v>
                </c:pt>
              </c:numCache>
            </c:numRef>
          </c:val>
          <c:smooth val="0"/>
        </c:ser>
        <c:ser>
          <c:idx val="5"/>
          <c:order val="1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464851430656004"/>
                  <c:y val="-0.111400217970222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4612304999877"/>
                      <c:h val="5.548629337999416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Demand'!$P$140:$W$140</c:f>
              <c:numCache>
                <c:formatCode>0.00</c:formatCode>
                <c:ptCount val="8"/>
                <c:pt idx="0">
                  <c:v>0</c:v>
                </c:pt>
                <c:pt idx="1">
                  <c:v>0.35013</c:v>
                </c:pt>
                <c:pt idx="2">
                  <c:v>0.7094153333333334</c:v>
                </c:pt>
                <c:pt idx="3">
                  <c:v>0.85854555555555545</c:v>
                </c:pt>
                <c:pt idx="4">
                  <c:v>0.76119333333333328</c:v>
                </c:pt>
                <c:pt idx="5">
                  <c:v>0.71069000000000004</c:v>
                </c:pt>
                <c:pt idx="6">
                  <c:v>0.58153666666666659</c:v>
                </c:pt>
                <c:pt idx="7">
                  <c:v>0.40750444444444445</c:v>
                </c:pt>
              </c:numCache>
            </c:numRef>
          </c:val>
          <c:smooth val="0"/>
        </c:ser>
        <c:ser>
          <c:idx val="6"/>
          <c:order val="2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3604647829347625"/>
                  <c:y val="-6.14914559426260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3548032581287"/>
                      <c:h val="0.1017875244550132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Demand'!$P$142:$W$142</c:f>
              <c:numCache>
                <c:formatCode>0.00</c:formatCode>
                <c:ptCount val="8"/>
                <c:pt idx="0">
                  <c:v>0</c:v>
                </c:pt>
                <c:pt idx="1">
                  <c:v>0.90003844444444447</c:v>
                </c:pt>
                <c:pt idx="2">
                  <c:v>1.4801188888888888</c:v>
                </c:pt>
                <c:pt idx="3">
                  <c:v>1.3413022222222226</c:v>
                </c:pt>
                <c:pt idx="4">
                  <c:v>1.0475955555555556</c:v>
                </c:pt>
                <c:pt idx="5">
                  <c:v>0.82564111111111116</c:v>
                </c:pt>
                <c:pt idx="6">
                  <c:v>0.74463000000000001</c:v>
                </c:pt>
                <c:pt idx="7">
                  <c:v>0.46731999999999996</c:v>
                </c:pt>
              </c:numCache>
            </c:numRef>
          </c:val>
          <c:smooth val="0"/>
        </c:ser>
        <c:ser>
          <c:idx val="7"/>
          <c:order val="3"/>
          <c:tx>
            <c:v>HL(LL),cp=40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836891681598786E-2"/>
                  <c:y val="-9.4765026122923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65185047236999"/>
                      <c:h val="9.729919826450660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Demand'!$P$134:$W$134</c:f>
              <c:numCache>
                <c:formatCode>0.00</c:formatCode>
                <c:ptCount val="8"/>
                <c:pt idx="0">
                  <c:v>6.5307111111111107</c:v>
                </c:pt>
                <c:pt idx="1">
                  <c:v>5.1729866666666666</c:v>
                </c:pt>
                <c:pt idx="2">
                  <c:v>4.1175511111111112</c:v>
                </c:pt>
                <c:pt idx="3">
                  <c:v>3.0431300000000001</c:v>
                </c:pt>
                <c:pt idx="4">
                  <c:v>2.5879233333333334</c:v>
                </c:pt>
                <c:pt idx="5">
                  <c:v>2.1483933333333334</c:v>
                </c:pt>
                <c:pt idx="6">
                  <c:v>1.8756866666666663</c:v>
                </c:pt>
                <c:pt idx="7">
                  <c:v>1.3826555555555557</c:v>
                </c:pt>
              </c:numCache>
            </c:numRef>
          </c:val>
          <c:smooth val="0"/>
        </c:ser>
        <c:ser>
          <c:idx val="3"/>
          <c:order val="5"/>
          <c:tx>
            <c:v>LL(HL),cp=80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735049567611462E-2"/>
                  <c:y val="-0.119145586102997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768748694014E-2"/>
                      <c:h val="0.1390626599774751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Demand_2'!$P$136:$W$136</c:f>
              <c:numCache>
                <c:formatCode>0.00</c:formatCode>
                <c:ptCount val="8"/>
                <c:pt idx="0">
                  <c:v>5.8036444444444442</c:v>
                </c:pt>
                <c:pt idx="1">
                  <c:v>4.7629811111111104</c:v>
                </c:pt>
                <c:pt idx="2">
                  <c:v>4.1378022222222217</c:v>
                </c:pt>
                <c:pt idx="3">
                  <c:v>3.2457866666666666</c:v>
                </c:pt>
                <c:pt idx="4">
                  <c:v>2.7042788888888887</c:v>
                </c:pt>
                <c:pt idx="5">
                  <c:v>2.2181422222222218</c:v>
                </c:pt>
                <c:pt idx="6">
                  <c:v>2.2093222222222222</c:v>
                </c:pt>
                <c:pt idx="7">
                  <c:v>1.9177522222222221</c:v>
                </c:pt>
              </c:numCache>
            </c:numRef>
          </c:val>
          <c:smooth val="0"/>
        </c:ser>
        <c:ser>
          <c:idx val="0"/>
          <c:order val="6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Demand_2'!$P$140:$W$140</c:f>
              <c:numCache>
                <c:formatCode>0.00</c:formatCode>
                <c:ptCount val="8"/>
                <c:pt idx="0">
                  <c:v>0</c:v>
                </c:pt>
                <c:pt idx="1">
                  <c:v>0.37632300000000002</c:v>
                </c:pt>
                <c:pt idx="2">
                  <c:v>0.77426444444444442</c:v>
                </c:pt>
                <c:pt idx="3">
                  <c:v>0.78406333333333345</c:v>
                </c:pt>
                <c:pt idx="4">
                  <c:v>0.89543888888888901</c:v>
                </c:pt>
                <c:pt idx="5">
                  <c:v>0.81971666666666654</c:v>
                </c:pt>
                <c:pt idx="6">
                  <c:v>0.73050888888888876</c:v>
                </c:pt>
                <c:pt idx="7">
                  <c:v>0.49838666666666653</c:v>
                </c:pt>
              </c:numCache>
            </c:numRef>
          </c:val>
          <c:smooth val="0"/>
        </c:ser>
        <c:ser>
          <c:idx val="2"/>
          <c:order val="7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Demand_2'!$P$142:$W$142</c:f>
              <c:numCache>
                <c:formatCode>0.00</c:formatCode>
                <c:ptCount val="8"/>
                <c:pt idx="0">
                  <c:v>0</c:v>
                </c:pt>
                <c:pt idx="1">
                  <c:v>0.8702955555555556</c:v>
                </c:pt>
                <c:pt idx="2">
                  <c:v>1.339263333333333</c:v>
                </c:pt>
                <c:pt idx="3">
                  <c:v>1.3392966666666668</c:v>
                </c:pt>
                <c:pt idx="4">
                  <c:v>1.1677077777777776</c:v>
                </c:pt>
                <c:pt idx="5">
                  <c:v>1.023382222222222</c:v>
                </c:pt>
                <c:pt idx="6">
                  <c:v>1.0522633333333333</c:v>
                </c:pt>
                <c:pt idx="7">
                  <c:v>0.60041666666666671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70848"/>
        <c:axId val="345571408"/>
      </c:lineChart>
      <c:lineChart>
        <c:grouping val="standard"/>
        <c:varyColors val="0"/>
        <c:ser>
          <c:idx val="1"/>
          <c:order val="4"/>
          <c:tx>
            <c:v>HL(LL),cp=80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Demand_2'!$P$134:$W$134</c:f>
              <c:numCache>
                <c:formatCode>0.00</c:formatCode>
                <c:ptCount val="8"/>
                <c:pt idx="0">
                  <c:v>6.5307111111111107</c:v>
                </c:pt>
                <c:pt idx="1">
                  <c:v>5.4116122222222227</c:v>
                </c:pt>
                <c:pt idx="2">
                  <c:v>4.1572044444444449</c:v>
                </c:pt>
                <c:pt idx="3">
                  <c:v>3.3150711111111106</c:v>
                </c:pt>
                <c:pt idx="4">
                  <c:v>2.7073999999999998</c:v>
                </c:pt>
                <c:pt idx="5">
                  <c:v>2.4455111111111112</c:v>
                </c:pt>
                <c:pt idx="6">
                  <c:v>2.3689011111111116</c:v>
                </c:pt>
                <c:pt idx="7">
                  <c:v>2.0829455555555558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72528"/>
        <c:axId val="345571968"/>
      </c:lineChart>
      <c:catAx>
        <c:axId val="345570848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1482357617407353"/>
              <c:y val="0.729335326815260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408"/>
        <c:crosses val="autoZero"/>
        <c:auto val="1"/>
        <c:lblAlgn val="ctr"/>
        <c:lblOffset val="100"/>
        <c:noMultiLvlLbl val="0"/>
      </c:catAx>
      <c:valAx>
        <c:axId val="34557140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2.501303719764698E-2"/>
              <c:y val="0.200015557645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0848"/>
        <c:crossesAt val="1"/>
        <c:crossBetween val="midCat"/>
      </c:valAx>
      <c:valAx>
        <c:axId val="345571968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2528"/>
        <c:crosses val="max"/>
        <c:crossBetween val="midCat"/>
      </c:valAx>
      <c:catAx>
        <c:axId val="345572528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57196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delete val="1"/>
      </c:legendEntry>
      <c:legendEntry>
        <c:idx val="6"/>
        <c:delete val="1"/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981962602117422"/>
          <c:y val="0.18629110366532134"/>
          <c:w val="0.21574518810148735"/>
          <c:h val="0.1570451789115577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0791695810112578"/>
        </c:manualLayout>
      </c:layout>
      <c:lineChart>
        <c:grouping val="standard"/>
        <c:varyColors val="0"/>
        <c:ser>
          <c:idx val="4"/>
          <c:order val="0"/>
          <c:tx>
            <c:v>LL(HL),cp=40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Demand'!$P$137:$W$137</c:f>
              <c:numCache>
                <c:formatCode>0.00</c:formatCode>
                <c:ptCount val="8"/>
                <c:pt idx="0">
                  <c:v>22.258700000000001</c:v>
                </c:pt>
                <c:pt idx="1">
                  <c:v>15.852600000000001</c:v>
                </c:pt>
                <c:pt idx="2">
                  <c:v>10.129</c:v>
                </c:pt>
                <c:pt idx="3">
                  <c:v>6.4496000000000002</c:v>
                </c:pt>
                <c:pt idx="4">
                  <c:v>4.4770000000000003</c:v>
                </c:pt>
                <c:pt idx="5">
                  <c:v>3.3994</c:v>
                </c:pt>
                <c:pt idx="6">
                  <c:v>2.7012</c:v>
                </c:pt>
                <c:pt idx="7">
                  <c:v>2.0478999999999998</c:v>
                </c:pt>
              </c:numCache>
            </c:numRef>
          </c:val>
          <c:smooth val="0"/>
        </c:ser>
        <c:ser>
          <c:idx val="5"/>
          <c:order val="1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Demand'!$P$141:$W$141</c:f>
              <c:numCache>
                <c:formatCode>0.00</c:formatCode>
                <c:ptCount val="8"/>
                <c:pt idx="0">
                  <c:v>0</c:v>
                </c:pt>
                <c:pt idx="1">
                  <c:v>1.0678000000000001</c:v>
                </c:pt>
                <c:pt idx="2">
                  <c:v>2.1320999999999999</c:v>
                </c:pt>
                <c:pt idx="3">
                  <c:v>2.3342999999999998</c:v>
                </c:pt>
                <c:pt idx="4">
                  <c:v>1.6800999999999999</c:v>
                </c:pt>
                <c:pt idx="5">
                  <c:v>1.4601</c:v>
                </c:pt>
                <c:pt idx="6">
                  <c:v>1.0443</c:v>
                </c:pt>
                <c:pt idx="7">
                  <c:v>0.54562999999999995</c:v>
                </c:pt>
              </c:numCache>
            </c:numRef>
          </c:val>
          <c:smooth val="0"/>
        </c:ser>
        <c:ser>
          <c:idx val="6"/>
          <c:order val="2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Demand'!$P$143:$W$143</c:f>
              <c:numCache>
                <c:formatCode>0.00</c:formatCode>
                <c:ptCount val="8"/>
                <c:pt idx="0">
                  <c:v>0</c:v>
                </c:pt>
                <c:pt idx="1">
                  <c:v>5.0039999999999996</c:v>
                </c:pt>
                <c:pt idx="2">
                  <c:v>6.6946000000000003</c:v>
                </c:pt>
                <c:pt idx="3">
                  <c:v>3.3632</c:v>
                </c:pt>
                <c:pt idx="4">
                  <c:v>1.7895000000000001</c:v>
                </c:pt>
                <c:pt idx="5">
                  <c:v>1.8748</c:v>
                </c:pt>
                <c:pt idx="6">
                  <c:v>1.3532999999999999</c:v>
                </c:pt>
                <c:pt idx="7">
                  <c:v>0.62887999999999999</c:v>
                </c:pt>
              </c:numCache>
            </c:numRef>
          </c:val>
          <c:smooth val="0"/>
        </c:ser>
        <c:ser>
          <c:idx val="7"/>
          <c:order val="3"/>
          <c:tx>
            <c:v>HL(LL),cp=40</c:v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Demand'!$P$135:$W$135</c:f>
              <c:numCache>
                <c:formatCode>0.00</c:formatCode>
                <c:ptCount val="8"/>
                <c:pt idx="0">
                  <c:v>28.628599999999999</c:v>
                </c:pt>
                <c:pt idx="1">
                  <c:v>19.672000000000001</c:v>
                </c:pt>
                <c:pt idx="2">
                  <c:v>13.4704</c:v>
                </c:pt>
                <c:pt idx="3">
                  <c:v>6.6510999999999996</c:v>
                </c:pt>
                <c:pt idx="4">
                  <c:v>4.8834999999999997</c:v>
                </c:pt>
                <c:pt idx="5">
                  <c:v>3.1648000000000001</c:v>
                </c:pt>
                <c:pt idx="6">
                  <c:v>2.7366999999999999</c:v>
                </c:pt>
                <c:pt idx="7">
                  <c:v>1.8649</c:v>
                </c:pt>
              </c:numCache>
            </c:numRef>
          </c:val>
          <c:smooth val="0"/>
        </c:ser>
        <c:ser>
          <c:idx val="3"/>
          <c:order val="5"/>
          <c:tx>
            <c:v>LL(HL),cp=80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5712275234280419E-2"/>
                  <c:y val="-0.12155959930229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673768489119945E-2"/>
                      <c:h val="0.103615484685023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Demand_2'!$P$137:$W$137</c:f>
              <c:numCache>
                <c:formatCode>0.00</c:formatCode>
                <c:ptCount val="8"/>
                <c:pt idx="0">
                  <c:v>22.258700000000001</c:v>
                </c:pt>
                <c:pt idx="1">
                  <c:v>15.736599999999999</c:v>
                </c:pt>
                <c:pt idx="2">
                  <c:v>10.154199999999999</c:v>
                </c:pt>
                <c:pt idx="3">
                  <c:v>6.5762999999999998</c:v>
                </c:pt>
                <c:pt idx="4">
                  <c:v>4.3863000000000003</c:v>
                </c:pt>
                <c:pt idx="5">
                  <c:v>3.4274</c:v>
                </c:pt>
                <c:pt idx="6">
                  <c:v>3.4340999999999999</c:v>
                </c:pt>
                <c:pt idx="7">
                  <c:v>3.7067999999999999</c:v>
                </c:pt>
              </c:numCache>
            </c:numRef>
          </c:val>
          <c:smooth val="0"/>
        </c:ser>
        <c:ser>
          <c:idx val="0"/>
          <c:order val="6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884610085060224"/>
                  <c:y val="-0.11858204914149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4194106180905"/>
                      <c:h val="0.124930737824438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Demand_2'!$P$141:$W$141</c:f>
              <c:numCache>
                <c:formatCode>0.00</c:formatCode>
                <c:ptCount val="8"/>
                <c:pt idx="0">
                  <c:v>0</c:v>
                </c:pt>
                <c:pt idx="1">
                  <c:v>1.3927</c:v>
                </c:pt>
                <c:pt idx="2">
                  <c:v>2.5432000000000001</c:v>
                </c:pt>
                <c:pt idx="3">
                  <c:v>2.3613</c:v>
                </c:pt>
                <c:pt idx="4">
                  <c:v>1.5441</c:v>
                </c:pt>
                <c:pt idx="5">
                  <c:v>1.4</c:v>
                </c:pt>
                <c:pt idx="6">
                  <c:v>1.0310999999999999</c:v>
                </c:pt>
                <c:pt idx="7">
                  <c:v>0.78242999999999996</c:v>
                </c:pt>
              </c:numCache>
            </c:numRef>
          </c:val>
          <c:smooth val="0"/>
        </c:ser>
        <c:ser>
          <c:idx val="2"/>
          <c:order val="7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23967332731862"/>
                  <c:y val="-4.20218406624399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442664213974"/>
                      <c:h val="9.3603201642562223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Demand_2'!$P$143:$W$143</c:f>
              <c:numCache>
                <c:formatCode>0.00</c:formatCode>
                <c:ptCount val="8"/>
                <c:pt idx="0">
                  <c:v>0</c:v>
                </c:pt>
                <c:pt idx="1">
                  <c:v>3.4336000000000002</c:v>
                </c:pt>
                <c:pt idx="2">
                  <c:v>5.7378</c:v>
                </c:pt>
                <c:pt idx="3">
                  <c:v>3.2086999999999999</c:v>
                </c:pt>
                <c:pt idx="4">
                  <c:v>1.9745999999999999</c:v>
                </c:pt>
                <c:pt idx="5">
                  <c:v>1.6279999999999999</c:v>
                </c:pt>
                <c:pt idx="6">
                  <c:v>1.7602</c:v>
                </c:pt>
                <c:pt idx="7">
                  <c:v>0.86568000000000001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38000"/>
        <c:axId val="345838560"/>
      </c:lineChart>
      <c:lineChart>
        <c:grouping val="standard"/>
        <c:varyColors val="0"/>
        <c:ser>
          <c:idx val="1"/>
          <c:order val="4"/>
          <c:tx>
            <c:v>HL(LL),cp=80</c:v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6506645349609501E-2"/>
                  <c:y val="-8.49586991005470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3284103953914"/>
                      <c:h val="9.9280814963561281E-2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Demand_2'!$P$135:$W$135</c:f>
              <c:numCache>
                <c:formatCode>0.00</c:formatCode>
                <c:ptCount val="8"/>
                <c:pt idx="0">
                  <c:v>28.628599999999999</c:v>
                </c:pt>
                <c:pt idx="1">
                  <c:v>20.8687</c:v>
                </c:pt>
                <c:pt idx="2">
                  <c:v>12.501099999999999</c:v>
                </c:pt>
                <c:pt idx="3">
                  <c:v>7.1840999999999999</c:v>
                </c:pt>
                <c:pt idx="4">
                  <c:v>5.0507</c:v>
                </c:pt>
                <c:pt idx="5">
                  <c:v>4.3734999999999999</c:v>
                </c:pt>
                <c:pt idx="6">
                  <c:v>4.7731000000000003</c:v>
                </c:pt>
                <c:pt idx="7">
                  <c:v>4.7952000000000004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839680"/>
        <c:axId val="345839120"/>
      </c:lineChart>
      <c:catAx>
        <c:axId val="345838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29642937300886957"/>
              <c:y val="0.7471058097687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8560"/>
        <c:crosses val="autoZero"/>
        <c:auto val="1"/>
        <c:lblAlgn val="ctr"/>
        <c:lblOffset val="100"/>
        <c:noMultiLvlLbl val="0"/>
      </c:catAx>
      <c:valAx>
        <c:axId val="345838560"/>
        <c:scaling>
          <c:orientation val="minMax"/>
          <c:max val="30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1.6494848931428184E-2"/>
              <c:y val="0.2167426751389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8000"/>
        <c:crosses val="autoZero"/>
        <c:crossBetween val="midCat"/>
      </c:valAx>
      <c:valAx>
        <c:axId val="345839120"/>
        <c:scaling>
          <c:orientation val="minMax"/>
          <c:max val="3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9680"/>
        <c:crosses val="max"/>
        <c:crossBetween val="midCat"/>
      </c:valAx>
      <c:catAx>
        <c:axId val="345839680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839120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71333143130263421"/>
          <c:y val="0.19792070082110372"/>
          <c:w val="0.21574518810148735"/>
          <c:h val="0.1554068675397519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Distribution_Input!$C$54:$AG$54</c:f>
              <c:numCache>
                <c:formatCode>General</c:formatCode>
                <c:ptCount val="31"/>
                <c:pt idx="0">
                  <c:v>1.3162170384226697E-5</c:v>
                </c:pt>
                <c:pt idx="1">
                  <c:v>1.1582709938119483E-4</c:v>
                </c:pt>
                <c:pt idx="2">
                  <c:v>5.3280465715349623E-4</c:v>
                </c:pt>
                <c:pt idx="3">
                  <c:v>1.7049749028911875E-3</c:v>
                </c:pt>
                <c:pt idx="4">
                  <c:v>4.2624372572279794E-3</c:v>
                </c:pt>
                <c:pt idx="5">
                  <c:v>8.8658694950341978E-3</c:v>
                </c:pt>
                <c:pt idx="6">
                  <c:v>1.5958565091061548E-2</c:v>
                </c:pt>
                <c:pt idx="7">
                  <c:v>2.5533704145698482E-2</c:v>
                </c:pt>
                <c:pt idx="8">
                  <c:v>3.7023871011262789E-2</c:v>
                </c:pt>
                <c:pt idx="9">
                  <c:v>4.9365161348350395E-2</c:v>
                </c:pt>
                <c:pt idx="10">
                  <c:v>6.1212800071954468E-2</c:v>
                </c:pt>
                <c:pt idx="11">
                  <c:v>7.1229440083728862E-2</c:v>
                </c:pt>
                <c:pt idx="12">
                  <c:v>7.8352384092101782E-2</c:v>
                </c:pt>
                <c:pt idx="13">
                  <c:v>8.1968647973275688E-2</c:v>
                </c:pt>
                <c:pt idx="14">
                  <c:v>8.1968647973275688E-2</c:v>
                </c:pt>
                <c:pt idx="15">
                  <c:v>7.8689902054344674E-2</c:v>
                </c:pt>
                <c:pt idx="16">
                  <c:v>7.2788159400268809E-2</c:v>
                </c:pt>
                <c:pt idx="17">
                  <c:v>6.5081177816710953E-2</c:v>
                </c:pt>
                <c:pt idx="18">
                  <c:v>5.6403687441149479E-2</c:v>
                </c:pt>
                <c:pt idx="19">
                  <c:v>4.7497842055704835E-2</c:v>
                </c:pt>
                <c:pt idx="20">
                  <c:v>3.8948230485677991E-2</c:v>
                </c:pt>
                <c:pt idx="21">
                  <c:v>3.1158584388542344E-2</c:v>
                </c:pt>
                <c:pt idx="22">
                  <c:v>2.4360347794678574E-2</c:v>
                </c:pt>
                <c:pt idx="23">
                  <c:v>1.8640961790710567E-2</c:v>
                </c:pt>
                <c:pt idx="24">
                  <c:v>1.3980721343032914E-2</c:v>
                </c:pt>
                <c:pt idx="25">
                  <c:v>1.028981090847224E-2</c:v>
                </c:pt>
                <c:pt idx="26">
                  <c:v>7.4403248107414565E-3</c:v>
                </c:pt>
                <c:pt idx="27">
                  <c:v>5.2908976431939349E-3</c:v>
                </c:pt>
                <c:pt idx="28">
                  <c:v>3.7036283502357523E-3</c:v>
                </c:pt>
                <c:pt idx="29">
                  <c:v>2.5542264484384445E-3</c:v>
                </c:pt>
                <c:pt idx="30">
                  <c:v>1.7368739849381505E-3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730560"/>
        <c:axId val="262731120"/>
      </c:lineChart>
      <c:catAx>
        <c:axId val="26273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1120"/>
        <c:crosses val="autoZero"/>
        <c:auto val="1"/>
        <c:lblAlgn val="ctr"/>
        <c:lblOffset val="100"/>
        <c:noMultiLvlLbl val="0"/>
      </c:catAx>
      <c:valAx>
        <c:axId val="2627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Distribution_Input!$C$27:$K$27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Distribution_Input!$C$28:$K$28</c:f>
              <c:numCache>
                <c:formatCode>General</c:formatCode>
                <c:ptCount val="9"/>
                <c:pt idx="0">
                  <c:v>1.8583872744786698E-6</c:v>
                </c:pt>
                <c:pt idx="1">
                  <c:v>4.4074172878862746E-4</c:v>
                </c:pt>
                <c:pt idx="2">
                  <c:v>2.1910232735666731E-2</c:v>
                </c:pt>
                <c:pt idx="3">
                  <c:v>0.22830986787900523</c:v>
                </c:pt>
                <c:pt idx="4">
                  <c:v>0.49867459853852986</c:v>
                </c:pt>
                <c:pt idx="5">
                  <c:v>0.22830986787900523</c:v>
                </c:pt>
                <c:pt idx="6">
                  <c:v>2.1910232735666731E-2</c:v>
                </c:pt>
                <c:pt idx="7">
                  <c:v>4.4074172878862746E-4</c:v>
                </c:pt>
                <c:pt idx="8">
                  <c:v>1.8583872744786698E-6</c:v>
                </c:pt>
              </c:numCache>
            </c:numRef>
          </c:val>
          <c:smooth val="1"/>
        </c:ser>
        <c:ser>
          <c:idx val="2"/>
          <c:order val="1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Distribution_Input!$C$27:$K$27</c:f>
              <c:numCache>
                <c:formatCode>General</c:formatCode>
                <c:ptCount val="9"/>
                <c:pt idx="0">
                  <c:v>10</c:v>
                </c:pt>
                <c:pt idx="1">
                  <c:v>12.5</c:v>
                </c:pt>
                <c:pt idx="2">
                  <c:v>15</c:v>
                </c:pt>
                <c:pt idx="3">
                  <c:v>17.5</c:v>
                </c:pt>
                <c:pt idx="4">
                  <c:v>20</c:v>
                </c:pt>
                <c:pt idx="5">
                  <c:v>22.5</c:v>
                </c:pt>
                <c:pt idx="6">
                  <c:v>25</c:v>
                </c:pt>
                <c:pt idx="7">
                  <c:v>27.5</c:v>
                </c:pt>
                <c:pt idx="8">
                  <c:v>30</c:v>
                </c:pt>
              </c:numCache>
            </c:numRef>
          </c:cat>
          <c:val>
            <c:numRef>
              <c:f>Distribution_Input!$C$29:$K$29</c:f>
              <c:numCache>
                <c:formatCode>General</c:formatCode>
                <c:ptCount val="9"/>
                <c:pt idx="0">
                  <c:v>8.1674422258386073E-2</c:v>
                </c:pt>
                <c:pt idx="1">
                  <c:v>0.10164546079074019</c:v>
                </c:pt>
                <c:pt idx="2">
                  <c:v>0.11883558317985346</c:v>
                </c:pt>
                <c:pt idx="3">
                  <c:v>0.13051535514624765</c:v>
                </c:pt>
                <c:pt idx="4">
                  <c:v>0.13465835724954511</c:v>
                </c:pt>
                <c:pt idx="5">
                  <c:v>0.13051535514624765</c:v>
                </c:pt>
                <c:pt idx="6">
                  <c:v>0.11883558317985346</c:v>
                </c:pt>
                <c:pt idx="7">
                  <c:v>0.10164546079074019</c:v>
                </c:pt>
                <c:pt idx="8">
                  <c:v>8.1674422258386073E-2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734480"/>
        <c:axId val="262735040"/>
      </c:lineChart>
      <c:catAx>
        <c:axId val="2627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5040"/>
        <c:crosses val="autoZero"/>
        <c:auto val="1"/>
        <c:lblAlgn val="ctr"/>
        <c:lblOffset val="100"/>
        <c:noMultiLvlLbl val="0"/>
      </c:catAx>
      <c:valAx>
        <c:axId val="262735040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Cost of Price Process Misspecification</a:t>
            </a:r>
          </a:p>
        </c:rich>
      </c:tx>
      <c:layout>
        <c:manualLayout>
          <c:xMode val="edge"/>
          <c:yMode val="edge"/>
          <c:x val="0.32650488385247323"/>
          <c:y val="5.2378198248205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845543471357783E-2"/>
          <c:y val="3.4207645712799592E-2"/>
          <c:w val="0.89339471629921141"/>
          <c:h val="0.76606935950609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'Planning Horizon'!$M$7:$AF$8</c:f>
              <c:multiLvlStrCache>
                <c:ptCount val="20"/>
                <c:lvl>
                  <c:pt idx="1">
                    <c:v>MO(MR)</c:v>
                  </c:pt>
                  <c:pt idx="2">
                    <c:v>MR(MO)</c:v>
                  </c:pt>
                  <c:pt idx="3">
                    <c:v>LL(HL)</c:v>
                  </c:pt>
                  <c:pt idx="4">
                    <c:v>HL(LL)</c:v>
                  </c:pt>
                  <c:pt idx="6">
                    <c:v>MO(MR)</c:v>
                  </c:pt>
                  <c:pt idx="7">
                    <c:v>MR(MO)</c:v>
                  </c:pt>
                  <c:pt idx="8">
                    <c:v>LL(HL)</c:v>
                  </c:pt>
                  <c:pt idx="9">
                    <c:v>HL(LL)</c:v>
                  </c:pt>
                  <c:pt idx="11">
                    <c:v>MO(MR)</c:v>
                  </c:pt>
                  <c:pt idx="12">
                    <c:v>MR(MO)</c:v>
                  </c:pt>
                  <c:pt idx="13">
                    <c:v>LL(HL)</c:v>
                  </c:pt>
                  <c:pt idx="14">
                    <c:v>HL(LL)</c:v>
                  </c:pt>
                  <c:pt idx="16">
                    <c:v>MO(MR)</c:v>
                  </c:pt>
                  <c:pt idx="17">
                    <c:v>MR(MO)</c:v>
                  </c:pt>
                  <c:pt idx="18">
                    <c:v>LL(HL)</c:v>
                  </c:pt>
                  <c:pt idx="19">
                    <c:v>HL(LL)</c:v>
                  </c:pt>
                </c:lvl>
                <c:lvl>
                  <c:pt idx="0">
                    <c:v>T=2</c:v>
                  </c:pt>
                  <c:pt idx="6">
                    <c:v>T=3</c:v>
                  </c:pt>
                  <c:pt idx="10">
                    <c:v>T=4</c:v>
                  </c:pt>
                  <c:pt idx="16">
                    <c:v>T=5</c:v>
                  </c:pt>
                </c:lvl>
              </c:multiLvlStrCache>
            </c:multiLvlStrRef>
          </c:cat>
          <c:val>
            <c:numRef>
              <c:f>'Planning Horizon'!$M$10:$AF$10</c:f>
              <c:numCache>
                <c:formatCode>0.00</c:formatCode>
                <c:ptCount val="20"/>
                <c:pt idx="1">
                  <c:v>3.1337000095238001</c:v>
                </c:pt>
                <c:pt idx="2">
                  <c:v>5.2985600000000002</c:v>
                </c:pt>
                <c:pt idx="3">
                  <c:v>5.8036444444444442</c:v>
                </c:pt>
                <c:pt idx="4">
                  <c:v>6.5307111111111107</c:v>
                </c:pt>
                <c:pt idx="6">
                  <c:v>4.9596800000000005</c:v>
                </c:pt>
                <c:pt idx="7">
                  <c:v>7.294319999999999</c:v>
                </c:pt>
                <c:pt idx="8">
                  <c:v>7.7207133333333324</c:v>
                </c:pt>
                <c:pt idx="9">
                  <c:v>9.8122222222222213</c:v>
                </c:pt>
                <c:pt idx="11">
                  <c:v>6.5816999999999997</c:v>
                </c:pt>
                <c:pt idx="12">
                  <c:v>6.7489999999999997</c:v>
                </c:pt>
                <c:pt idx="13">
                  <c:v>9.6515555555555554</c:v>
                </c:pt>
                <c:pt idx="14">
                  <c:v>10.387377777777777</c:v>
                </c:pt>
                <c:pt idx="16">
                  <c:v>6.1161799999999999</c:v>
                </c:pt>
                <c:pt idx="17">
                  <c:v>6.2860800000000001</c:v>
                </c:pt>
                <c:pt idx="18">
                  <c:v>10.105033333333333</c:v>
                </c:pt>
                <c:pt idx="19">
                  <c:v>10.046577777777777</c:v>
                </c:pt>
              </c:numCache>
            </c:numRef>
          </c:val>
        </c:ser>
        <c:ser>
          <c:idx val="1"/>
          <c:order val="1"/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'Planning Horizon'!$M$7:$AF$8</c:f>
              <c:multiLvlStrCache>
                <c:ptCount val="20"/>
                <c:lvl>
                  <c:pt idx="1">
                    <c:v>MO(MR)</c:v>
                  </c:pt>
                  <c:pt idx="2">
                    <c:v>MR(MO)</c:v>
                  </c:pt>
                  <c:pt idx="3">
                    <c:v>LL(HL)</c:v>
                  </c:pt>
                  <c:pt idx="4">
                    <c:v>HL(LL)</c:v>
                  </c:pt>
                  <c:pt idx="6">
                    <c:v>MO(MR)</c:v>
                  </c:pt>
                  <c:pt idx="7">
                    <c:v>MR(MO)</c:v>
                  </c:pt>
                  <c:pt idx="8">
                    <c:v>LL(HL)</c:v>
                  </c:pt>
                  <c:pt idx="9">
                    <c:v>HL(LL)</c:v>
                  </c:pt>
                  <c:pt idx="11">
                    <c:v>MO(MR)</c:v>
                  </c:pt>
                  <c:pt idx="12">
                    <c:v>MR(MO)</c:v>
                  </c:pt>
                  <c:pt idx="13">
                    <c:v>LL(HL)</c:v>
                  </c:pt>
                  <c:pt idx="14">
                    <c:v>HL(LL)</c:v>
                  </c:pt>
                  <c:pt idx="16">
                    <c:v>MO(MR)</c:v>
                  </c:pt>
                  <c:pt idx="17">
                    <c:v>MR(MO)</c:v>
                  </c:pt>
                  <c:pt idx="18">
                    <c:v>LL(HL)</c:v>
                  </c:pt>
                  <c:pt idx="19">
                    <c:v>HL(LL)</c:v>
                  </c:pt>
                </c:lvl>
                <c:lvl>
                  <c:pt idx="0">
                    <c:v>T=2</c:v>
                  </c:pt>
                  <c:pt idx="6">
                    <c:v>T=3</c:v>
                  </c:pt>
                  <c:pt idx="10">
                    <c:v>T=4</c:v>
                  </c:pt>
                  <c:pt idx="16">
                    <c:v>T=5</c:v>
                  </c:pt>
                </c:lvl>
              </c:multiLvlStrCache>
            </c:multiLvlStrRef>
          </c:cat>
          <c:val>
            <c:numRef>
              <c:f>'Planning Horizon'!$M$11:$AF$11</c:f>
              <c:numCache>
                <c:formatCode>0.00</c:formatCode>
                <c:ptCount val="20"/>
                <c:pt idx="1">
                  <c:v>9.5935999904761999</c:v>
                </c:pt>
                <c:pt idx="2">
                  <c:v>8.9871400000000001</c:v>
                </c:pt>
                <c:pt idx="3">
                  <c:v>16.455055555555557</c:v>
                </c:pt>
                <c:pt idx="4">
                  <c:v>22.097888888888889</c:v>
                </c:pt>
                <c:pt idx="6">
                  <c:v>15.492019999999998</c:v>
                </c:pt>
                <c:pt idx="7">
                  <c:v>10.88748</c:v>
                </c:pt>
                <c:pt idx="8">
                  <c:v>19.514086666666667</c:v>
                </c:pt>
                <c:pt idx="9">
                  <c:v>23.496577777777777</c:v>
                </c:pt>
                <c:pt idx="11">
                  <c:v>19.709800000000001</c:v>
                </c:pt>
                <c:pt idx="12">
                  <c:v>12.816200000000002</c:v>
                </c:pt>
                <c:pt idx="13">
                  <c:v>25.349744444444447</c:v>
                </c:pt>
                <c:pt idx="14">
                  <c:v>22.711422222222218</c:v>
                </c:pt>
                <c:pt idx="16">
                  <c:v>15.069019999999998</c:v>
                </c:pt>
                <c:pt idx="17">
                  <c:v>13.71392</c:v>
                </c:pt>
                <c:pt idx="18">
                  <c:v>19.391966666666669</c:v>
                </c:pt>
                <c:pt idx="19">
                  <c:v>24.708022222222226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264064448"/>
        <c:axId val="264065008"/>
      </c:barChart>
      <c:catAx>
        <c:axId val="2640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5008"/>
        <c:crosses val="autoZero"/>
        <c:auto val="1"/>
        <c:lblAlgn val="ctr"/>
        <c:lblOffset val="100"/>
        <c:noMultiLvlLbl val="0"/>
      </c:catAx>
      <c:valAx>
        <c:axId val="26406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Mean and Max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</a:t>
                </a:r>
                <a:r>
                  <a:rPr lang="el-GR" sz="11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Δ</a:t>
                </a:r>
                <a:r>
                  <a:rPr lang="de-DE" sz="1100" baseline="0">
                    <a:solidFill>
                      <a:schemeClr val="tx1"/>
                    </a:solidFill>
                    <a:latin typeface="Calibri" panose="020F0502020204030204" pitchFamily="34" charset="0"/>
                  </a:rPr>
                  <a:t>COST in %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4448"/>
        <c:crosses val="autoZero"/>
        <c:crossBetween val="between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6104476523767874"/>
        </c:manualLayout>
      </c:layout>
      <c:lineChart>
        <c:grouping val="standard"/>
        <c:varyColors val="0"/>
        <c:ser>
          <c:idx val="1"/>
          <c:order val="0"/>
          <c:tx>
            <c:v>MO(MR)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404752399621339E-2"/>
                  <c:y val="-0.179927340145516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29177602799651"/>
                      <c:h val="0.1074604990615489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Demand'!$D$102:$K$102</c:f>
              <c:numCache>
                <c:formatCode>0.00</c:formatCode>
                <c:ptCount val="8"/>
                <c:pt idx="0">
                  <c:v>3.1337000095238001</c:v>
                </c:pt>
                <c:pt idx="1">
                  <c:v>2.4397219999999997</c:v>
                </c:pt>
                <c:pt idx="2">
                  <c:v>1.758518</c:v>
                </c:pt>
                <c:pt idx="3">
                  <c:v>1.1630880000000001</c:v>
                </c:pt>
                <c:pt idx="4">
                  <c:v>0.77426799999999996</c:v>
                </c:pt>
                <c:pt idx="5">
                  <c:v>0.62042748000000003</c:v>
                </c:pt>
                <c:pt idx="6">
                  <c:v>0.42719119999999994</c:v>
                </c:pt>
                <c:pt idx="7">
                  <c:v>0.1942874</c:v>
                </c:pt>
              </c:numCache>
            </c:numRef>
          </c:val>
          <c:smooth val="0"/>
        </c:ser>
        <c:ser>
          <c:idx val="0"/>
          <c:order val="2"/>
          <c:tx>
            <c:v>MO(MR)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Demand'!$D$108:$K$108</c:f>
              <c:numCache>
                <c:formatCode>0.00</c:formatCode>
                <c:ptCount val="8"/>
                <c:pt idx="0">
                  <c:v>0</c:v>
                </c:pt>
                <c:pt idx="1">
                  <c:v>0.25834799999999997</c:v>
                </c:pt>
                <c:pt idx="2">
                  <c:v>0.31381939999999997</c:v>
                </c:pt>
                <c:pt idx="3">
                  <c:v>0.39935379999999998</c:v>
                </c:pt>
                <c:pt idx="4">
                  <c:v>0.31336079999999999</c:v>
                </c:pt>
                <c:pt idx="5">
                  <c:v>0.30171540000000008</c:v>
                </c:pt>
                <c:pt idx="6">
                  <c:v>0.30047999999999997</c:v>
                </c:pt>
                <c:pt idx="7">
                  <c:v>0.10826060000000001</c:v>
                </c:pt>
              </c:numCache>
            </c:numRef>
          </c:val>
          <c:smooth val="0"/>
        </c:ser>
        <c:ser>
          <c:idx val="2"/>
          <c:order val="3"/>
          <c:tx>
            <c:v>MR(MO)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663735783027121"/>
                  <c:y val="-7.819368732754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88298337707787"/>
                      <c:h val="0.111259169526886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Demand'!$D$110:$K$110</c:f>
              <c:numCache>
                <c:formatCode>0.00</c:formatCode>
                <c:ptCount val="8"/>
                <c:pt idx="0">
                  <c:v>0</c:v>
                </c:pt>
                <c:pt idx="1">
                  <c:v>0.14518800000000001</c:v>
                </c:pt>
                <c:pt idx="2">
                  <c:v>0.32910600000000001</c:v>
                </c:pt>
                <c:pt idx="3">
                  <c:v>0.34100940000000002</c:v>
                </c:pt>
                <c:pt idx="4">
                  <c:v>0.32324740000000002</c:v>
                </c:pt>
                <c:pt idx="5">
                  <c:v>0.25944559999999994</c:v>
                </c:pt>
                <c:pt idx="6">
                  <c:v>0.31445279999999998</c:v>
                </c:pt>
                <c:pt idx="7">
                  <c:v>0.14994159999999998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68928"/>
        <c:axId val="264069488"/>
      </c:lineChart>
      <c:lineChart>
        <c:grouping val="standard"/>
        <c:varyColors val="0"/>
        <c:ser>
          <c:idx val="3"/>
          <c:order val="1"/>
          <c:tx>
            <c:v>MR(MO)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07972440944882E-2"/>
                  <c:y val="-0.148518593295496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8886701662292"/>
                      <c:h val="0.112921013078493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Demand'!$D$104:$K$104</c:f>
              <c:numCache>
                <c:formatCode>0.00</c:formatCode>
                <c:ptCount val="8"/>
                <c:pt idx="0">
                  <c:v>5.2985600000000002</c:v>
                </c:pt>
                <c:pt idx="1">
                  <c:v>2.8725000000000001</c:v>
                </c:pt>
                <c:pt idx="2">
                  <c:v>2.1083480000000003</c:v>
                </c:pt>
                <c:pt idx="3">
                  <c:v>1.2910619999999999</c:v>
                </c:pt>
                <c:pt idx="4">
                  <c:v>0.63996000000000008</c:v>
                </c:pt>
                <c:pt idx="5">
                  <c:v>0.56505300000000003</c:v>
                </c:pt>
                <c:pt idx="6">
                  <c:v>0.38189979999999996</c:v>
                </c:pt>
                <c:pt idx="7">
                  <c:v>0.17430353999999998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070608"/>
        <c:axId val="264070048"/>
      </c:lineChart>
      <c:catAx>
        <c:axId val="2640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1468044103660225"/>
              <c:y val="0.80257292624746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9488"/>
        <c:crosses val="autoZero"/>
        <c:auto val="1"/>
        <c:lblAlgn val="ctr"/>
        <c:lblOffset val="100"/>
        <c:noMultiLvlLbl val="0"/>
      </c:catAx>
      <c:valAx>
        <c:axId val="26406948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3.0470253718285215E-2"/>
              <c:y val="0.2361008292766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68928"/>
        <c:crossesAt val="1"/>
        <c:crossBetween val="midCat"/>
        <c:majorUnit val="1"/>
        <c:minorUnit val="1"/>
      </c:valAx>
      <c:valAx>
        <c:axId val="264070048"/>
        <c:scaling>
          <c:orientation val="minMax"/>
          <c:max val="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0608"/>
        <c:crosses val="max"/>
        <c:crossBetween val="midCat"/>
      </c:valAx>
      <c:catAx>
        <c:axId val="264070608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07004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75349956255475"/>
          <c:y val="0.20677479417636899"/>
          <c:w val="0.21574518810148735"/>
          <c:h val="0.11872370654522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3524053385532204"/>
          <c:h val="0.66104476523767874"/>
        </c:manualLayout>
      </c:layout>
      <c:lineChart>
        <c:grouping val="standard"/>
        <c:varyColors val="0"/>
        <c:ser>
          <c:idx val="3"/>
          <c:order val="1"/>
          <c:tx>
            <c:v>MR(MO)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1498634618553469E-2"/>
                  <c:y val="-0.170730654344882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450153505500959"/>
                      <c:h val="0.11021736316416729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Demand'!$D$105:$K$105</c:f>
              <c:numCache>
                <c:formatCode>0.00</c:formatCode>
                <c:ptCount val="8"/>
                <c:pt idx="0">
                  <c:v>14.2857</c:v>
                </c:pt>
                <c:pt idx="1">
                  <c:v>5.4823000000000004</c:v>
                </c:pt>
                <c:pt idx="2">
                  <c:v>3.5727000000000002</c:v>
                </c:pt>
                <c:pt idx="3">
                  <c:v>2.4881000000000002</c:v>
                </c:pt>
                <c:pt idx="4">
                  <c:v>1.5425</c:v>
                </c:pt>
                <c:pt idx="5">
                  <c:v>1.2837000000000001</c:v>
                </c:pt>
                <c:pt idx="6">
                  <c:v>0.94394</c:v>
                </c:pt>
                <c:pt idx="7">
                  <c:v>0.45152999999999999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Demand'!$D$109:$K$109</c:f>
              <c:numCache>
                <c:formatCode>0.00</c:formatCode>
                <c:ptCount val="8"/>
                <c:pt idx="0">
                  <c:v>0</c:v>
                </c:pt>
                <c:pt idx="1">
                  <c:v>0.73558999999999997</c:v>
                </c:pt>
                <c:pt idx="2">
                  <c:v>0.89087000000000005</c:v>
                </c:pt>
                <c:pt idx="3">
                  <c:v>0.85643999999999998</c:v>
                </c:pt>
                <c:pt idx="4">
                  <c:v>0.65427000000000002</c:v>
                </c:pt>
                <c:pt idx="5">
                  <c:v>0.65627000000000002</c:v>
                </c:pt>
                <c:pt idx="6">
                  <c:v>0.81630999999999998</c:v>
                </c:pt>
                <c:pt idx="7">
                  <c:v>0.36391000000000001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179401042724744"/>
                  <c:y val="-6.4431015864607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633130672549679"/>
                      <c:h val="9.9118439834462529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Demand'!$D$111:$K$111</c:f>
              <c:numCache>
                <c:formatCode>0.00</c:formatCode>
                <c:ptCount val="8"/>
                <c:pt idx="0">
                  <c:v>0</c:v>
                </c:pt>
                <c:pt idx="1">
                  <c:v>0.55549000000000004</c:v>
                </c:pt>
                <c:pt idx="2">
                  <c:v>0.63773000000000002</c:v>
                </c:pt>
                <c:pt idx="3">
                  <c:v>0.62782000000000004</c:v>
                </c:pt>
                <c:pt idx="4">
                  <c:v>0.61778999999999995</c:v>
                </c:pt>
                <c:pt idx="5">
                  <c:v>0.54662999999999995</c:v>
                </c:pt>
                <c:pt idx="6">
                  <c:v>0.74695</c:v>
                </c:pt>
                <c:pt idx="7">
                  <c:v>0.38795000000000002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38080"/>
        <c:axId val="260738640"/>
      </c:lineChart>
      <c:lineChart>
        <c:grouping val="standard"/>
        <c:varyColors val="0"/>
        <c:ser>
          <c:idx val="1"/>
          <c:order val="0"/>
          <c:tx>
            <c:v>MO(MR)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2879696158480339E-2"/>
                  <c:y val="-8.42180954074342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078090837525063"/>
                      <c:h val="0.1121828415669668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Demand'!$D$103:$K$103</c:f>
              <c:numCache>
                <c:formatCode>0.00</c:formatCode>
                <c:ptCount val="8"/>
                <c:pt idx="0">
                  <c:v>12.7273</c:v>
                </c:pt>
                <c:pt idx="1">
                  <c:v>9.2750000000000004</c:v>
                </c:pt>
                <c:pt idx="2">
                  <c:v>6.1856999999999998</c:v>
                </c:pt>
                <c:pt idx="3">
                  <c:v>3.5573999999999999</c:v>
                </c:pt>
                <c:pt idx="4">
                  <c:v>2.2195999999999998</c:v>
                </c:pt>
                <c:pt idx="5">
                  <c:v>1.3879999999999999</c:v>
                </c:pt>
                <c:pt idx="6">
                  <c:v>0.90136000000000005</c:v>
                </c:pt>
                <c:pt idx="7">
                  <c:v>0.51136999999999999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739760"/>
        <c:axId val="260739200"/>
      </c:lineChart>
      <c:catAx>
        <c:axId val="2607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1647099675611035"/>
              <c:y val="0.80632552827092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8640"/>
        <c:crosses val="autoZero"/>
        <c:auto val="1"/>
        <c:lblAlgn val="ctr"/>
        <c:lblOffset val="100"/>
        <c:noMultiLvlLbl val="0"/>
      </c:catAx>
      <c:valAx>
        <c:axId val="2607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2.1957559667939455E-2"/>
              <c:y val="0.23507202414267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8080"/>
        <c:crossesAt val="1"/>
        <c:crossBetween val="midCat"/>
      </c:valAx>
      <c:valAx>
        <c:axId val="260739200"/>
        <c:scaling>
          <c:orientation val="minMax"/>
          <c:max val="1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9760"/>
        <c:crosses val="max"/>
        <c:crossBetween val="midCat"/>
      </c:valAx>
      <c:catAx>
        <c:axId val="260739760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739200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0730400068466093"/>
          <c:y val="0.21081698472985103"/>
          <c:w val="0.21574518810148735"/>
          <c:h val="0.1071699947145940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58900456365853815"/>
        </c:manualLayout>
      </c:layout>
      <c:lineChart>
        <c:grouping val="standard"/>
        <c:varyColors val="0"/>
        <c:ser>
          <c:idx val="3"/>
          <c:order val="1"/>
          <c:tx>
            <c:v>LL(HL)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735049567611462E-2"/>
                  <c:y val="-0.1191455861029976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348768748694014E-2"/>
                      <c:h val="0.1390626599774751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Demand'!$P$136:$W$136</c:f>
              <c:numCache>
                <c:formatCode>0.00</c:formatCode>
                <c:ptCount val="8"/>
                <c:pt idx="0">
                  <c:v>5.8036444444444442</c:v>
                </c:pt>
                <c:pt idx="1">
                  <c:v>4.7899766666666661</c:v>
                </c:pt>
                <c:pt idx="2">
                  <c:v>3.7345622222222215</c:v>
                </c:pt>
                <c:pt idx="3">
                  <c:v>3.0821577777777778</c:v>
                </c:pt>
                <c:pt idx="4">
                  <c:v>2.5287222222222225</c:v>
                </c:pt>
                <c:pt idx="5">
                  <c:v>2.256933333333333</c:v>
                </c:pt>
                <c:pt idx="6">
                  <c:v>1.8563322222222223</c:v>
                </c:pt>
                <c:pt idx="7">
                  <c:v>1.4739555555555552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464851430656004"/>
                  <c:y val="-0.1114002179702223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954612304999877"/>
                      <c:h val="5.5486293379994167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Demand'!$P$140:$W$140</c:f>
              <c:numCache>
                <c:formatCode>0.00</c:formatCode>
                <c:ptCount val="8"/>
                <c:pt idx="0">
                  <c:v>0</c:v>
                </c:pt>
                <c:pt idx="1">
                  <c:v>0.35013</c:v>
                </c:pt>
                <c:pt idx="2">
                  <c:v>0.7094153333333334</c:v>
                </c:pt>
                <c:pt idx="3">
                  <c:v>0.85854555555555545</c:v>
                </c:pt>
                <c:pt idx="4">
                  <c:v>0.76119333333333328</c:v>
                </c:pt>
                <c:pt idx="5">
                  <c:v>0.71069000000000004</c:v>
                </c:pt>
                <c:pt idx="6">
                  <c:v>0.58153666666666659</c:v>
                </c:pt>
                <c:pt idx="7">
                  <c:v>0.40750444444444445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3604647829347625"/>
                  <c:y val="-6.149145594262601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53548032581287"/>
                      <c:h val="0.1017875244550132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Demand'!$P$142:$W$142</c:f>
              <c:numCache>
                <c:formatCode>0.00</c:formatCode>
                <c:ptCount val="8"/>
                <c:pt idx="0">
                  <c:v>0</c:v>
                </c:pt>
                <c:pt idx="1">
                  <c:v>0.90003844444444447</c:v>
                </c:pt>
                <c:pt idx="2">
                  <c:v>1.4801188888888888</c:v>
                </c:pt>
                <c:pt idx="3">
                  <c:v>1.3413022222222226</c:v>
                </c:pt>
                <c:pt idx="4">
                  <c:v>1.0475955555555556</c:v>
                </c:pt>
                <c:pt idx="5">
                  <c:v>0.82564111111111116</c:v>
                </c:pt>
                <c:pt idx="6">
                  <c:v>0.74463000000000001</c:v>
                </c:pt>
                <c:pt idx="7">
                  <c:v>0.46731999999999996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59504"/>
        <c:axId val="344160064"/>
      </c:lineChart>
      <c:lineChart>
        <c:grouping val="standard"/>
        <c:varyColors val="0"/>
        <c:ser>
          <c:idx val="1"/>
          <c:order val="0"/>
          <c:tx>
            <c:v>HL(LL)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6.5836891681598786E-2"/>
                  <c:y val="-9.47650261229231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965185047236999"/>
                      <c:h val="9.7299198264506601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Demand'!$P$134:$W$134</c:f>
              <c:numCache>
                <c:formatCode>0.00</c:formatCode>
                <c:ptCount val="8"/>
                <c:pt idx="0">
                  <c:v>6.5307111111111107</c:v>
                </c:pt>
                <c:pt idx="1">
                  <c:v>5.1729866666666666</c:v>
                </c:pt>
                <c:pt idx="2">
                  <c:v>4.1175511111111112</c:v>
                </c:pt>
                <c:pt idx="3">
                  <c:v>3.0431300000000001</c:v>
                </c:pt>
                <c:pt idx="4">
                  <c:v>2.5879233333333334</c:v>
                </c:pt>
                <c:pt idx="5">
                  <c:v>2.1483933333333334</c:v>
                </c:pt>
                <c:pt idx="6">
                  <c:v>1.8756866666666663</c:v>
                </c:pt>
                <c:pt idx="7">
                  <c:v>1.3826555555555557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161184"/>
        <c:axId val="344160624"/>
      </c:lineChart>
      <c:catAx>
        <c:axId val="34415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1433055100584606"/>
              <c:y val="0.72588109444224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0064"/>
        <c:crosses val="autoZero"/>
        <c:auto val="1"/>
        <c:lblAlgn val="ctr"/>
        <c:lblOffset val="100"/>
        <c:noMultiLvlLbl val="0"/>
      </c:catAx>
      <c:valAx>
        <c:axId val="3441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2.501303719764698E-2"/>
              <c:y val="0.200015557645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59504"/>
        <c:crossesAt val="1"/>
        <c:crossBetween val="midCat"/>
      </c:valAx>
      <c:valAx>
        <c:axId val="344160624"/>
        <c:scaling>
          <c:orientation val="minMax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1184"/>
        <c:crosses val="max"/>
        <c:crossBetween val="midCat"/>
      </c:valAx>
      <c:catAx>
        <c:axId val="344161184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16062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981962602117422"/>
          <c:y val="0.18629110366532134"/>
          <c:w val="0.21574518810148735"/>
          <c:h val="0.105231693316386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0791695810112578"/>
        </c:manualLayout>
      </c:layout>
      <c:lineChart>
        <c:grouping val="standard"/>
        <c:varyColors val="0"/>
        <c:ser>
          <c:idx val="3"/>
          <c:order val="1"/>
          <c:tx>
            <c:v>LL(HL)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5712275234280419E-2"/>
                  <c:y val="-0.121559599302299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8673768489119945E-2"/>
                      <c:h val="0.103615484685023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Demand'!$P$137:$W$137</c:f>
              <c:numCache>
                <c:formatCode>0.00</c:formatCode>
                <c:ptCount val="8"/>
                <c:pt idx="0">
                  <c:v>22.258700000000001</c:v>
                </c:pt>
                <c:pt idx="1">
                  <c:v>15.852600000000001</c:v>
                </c:pt>
                <c:pt idx="2">
                  <c:v>10.129</c:v>
                </c:pt>
                <c:pt idx="3">
                  <c:v>6.4496000000000002</c:v>
                </c:pt>
                <c:pt idx="4">
                  <c:v>4.4770000000000003</c:v>
                </c:pt>
                <c:pt idx="5">
                  <c:v>3.3994</c:v>
                </c:pt>
                <c:pt idx="6">
                  <c:v>2.7012</c:v>
                </c:pt>
                <c:pt idx="7">
                  <c:v>2.0478999999999998</c:v>
                </c:pt>
              </c:numCache>
            </c:numRef>
          </c:val>
          <c:smooth val="0"/>
        </c:ser>
        <c:ser>
          <c:idx val="0"/>
          <c:order val="2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1884610085060224"/>
                  <c:y val="-0.11858204914149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844194106180905"/>
                      <c:h val="0.12493073782443861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Demand'!$P$141:$W$141</c:f>
              <c:numCache>
                <c:formatCode>0.00</c:formatCode>
                <c:ptCount val="8"/>
                <c:pt idx="0">
                  <c:v>0</c:v>
                </c:pt>
                <c:pt idx="1">
                  <c:v>1.0678000000000001</c:v>
                </c:pt>
                <c:pt idx="2">
                  <c:v>2.1320999999999999</c:v>
                </c:pt>
                <c:pt idx="3">
                  <c:v>2.3342999999999998</c:v>
                </c:pt>
                <c:pt idx="4">
                  <c:v>1.6800999999999999</c:v>
                </c:pt>
                <c:pt idx="5">
                  <c:v>1.4601</c:v>
                </c:pt>
                <c:pt idx="6">
                  <c:v>1.0443</c:v>
                </c:pt>
                <c:pt idx="7">
                  <c:v>0.54562999999999995</c:v>
                </c:pt>
              </c:numCache>
            </c:numRef>
          </c:val>
          <c:smooth val="0"/>
        </c:ser>
        <c:ser>
          <c:idx val="2"/>
          <c:order val="3"/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23967332731862"/>
                  <c:y val="-4.202184066243992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=15)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2442664213974"/>
                      <c:h val="9.3603201642562223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Demand'!$P$143:$W$143</c:f>
              <c:numCache>
                <c:formatCode>0.00</c:formatCode>
                <c:ptCount val="8"/>
                <c:pt idx="0">
                  <c:v>0</c:v>
                </c:pt>
                <c:pt idx="1">
                  <c:v>5.0039999999999996</c:v>
                </c:pt>
                <c:pt idx="2">
                  <c:v>6.6946000000000003</c:v>
                </c:pt>
                <c:pt idx="3">
                  <c:v>3.3632</c:v>
                </c:pt>
                <c:pt idx="4">
                  <c:v>1.7895000000000001</c:v>
                </c:pt>
                <c:pt idx="5">
                  <c:v>1.8748</c:v>
                </c:pt>
                <c:pt idx="6">
                  <c:v>1.3532999999999999</c:v>
                </c:pt>
                <c:pt idx="7">
                  <c:v>0.62887999999999999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11088"/>
        <c:axId val="344211648"/>
      </c:lineChart>
      <c:lineChart>
        <c:grouping val="standard"/>
        <c:varyColors val="0"/>
        <c:ser>
          <c:idx val="1"/>
          <c:order val="0"/>
          <c:tx>
            <c:v>HL(LL)</c:v>
          </c:tx>
          <c:spPr>
            <a:ln w="9525" cap="rnd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4"/>
            <c:spPr>
              <a:noFill/>
              <a:ln w="635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8.6506739107359801E-2"/>
                  <c:y val="-6.72281450544096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sz="900" b="0" i="0" u="none" strike="noStrike" kern="1200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chemeClr val="tx1"/>
                        </a:solidFill>
                      </a:rPr>
                      <a:t>=1)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chemeClr val="tx1"/>
                        </a:solidFill>
                      </a:defRPr>
                    </a:pP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03284103953914"/>
                      <c:h val="9.9280814963561281E-2"/>
                    </c:manualLayout>
                  </c15:layout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Demand'!$P$133:$W$133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Demand'!$P$135:$W$135</c:f>
              <c:numCache>
                <c:formatCode>0.00</c:formatCode>
                <c:ptCount val="8"/>
                <c:pt idx="0">
                  <c:v>28.628599999999999</c:v>
                </c:pt>
                <c:pt idx="1">
                  <c:v>19.672000000000001</c:v>
                </c:pt>
                <c:pt idx="2">
                  <c:v>13.4704</c:v>
                </c:pt>
                <c:pt idx="3">
                  <c:v>6.6510999999999996</c:v>
                </c:pt>
                <c:pt idx="4">
                  <c:v>4.8834999999999997</c:v>
                </c:pt>
                <c:pt idx="5">
                  <c:v>3.1648000000000001</c:v>
                </c:pt>
                <c:pt idx="6">
                  <c:v>2.7366999999999999</c:v>
                </c:pt>
                <c:pt idx="7">
                  <c:v>1.8649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12768"/>
        <c:axId val="344212208"/>
      </c:lineChart>
      <c:catAx>
        <c:axId val="3442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30862055079827133"/>
              <c:y val="0.74710580976875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1648"/>
        <c:crosses val="autoZero"/>
        <c:auto val="1"/>
        <c:lblAlgn val="ctr"/>
        <c:lblOffset val="100"/>
        <c:noMultiLvlLbl val="0"/>
      </c:catAx>
      <c:valAx>
        <c:axId val="34421164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Max % above optimal cost</a:t>
                </a:r>
              </a:p>
            </c:rich>
          </c:tx>
          <c:layout>
            <c:manualLayout>
              <c:xMode val="edge"/>
              <c:yMode val="edge"/>
              <c:x val="1.6494848931428184E-2"/>
              <c:y val="0.21674267513896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1088"/>
        <c:crosses val="autoZero"/>
        <c:crossBetween val="midCat"/>
      </c:valAx>
      <c:valAx>
        <c:axId val="344212208"/>
        <c:scaling>
          <c:orientation val="minMax"/>
          <c:max val="30"/>
        </c:scaling>
        <c:delete val="0"/>
        <c:axPos val="r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2768"/>
        <c:crosses val="max"/>
        <c:crossBetween val="midCat"/>
      </c:valAx>
      <c:catAx>
        <c:axId val="344212768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2208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1333143130263421"/>
          <c:y val="0.19792070082110372"/>
          <c:w val="0.21574518810148735"/>
          <c:h val="0.10221536332589583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9759405074365"/>
          <c:y val="5.0925925925925923E-2"/>
          <c:w val="0.84344685039370071"/>
          <c:h val="0.66104476523767874"/>
        </c:manualLayout>
      </c:layout>
      <c:lineChart>
        <c:grouping val="standard"/>
        <c:varyColors val="0"/>
        <c:ser>
          <c:idx val="1"/>
          <c:order val="0"/>
          <c:tx>
            <c:v>MO(MR)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404752399621339E-2"/>
                  <c:y val="-0.1799273401455160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algn="ctr"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under speculation motive (c</a:t>
                    </a:r>
                    <a:r>
                      <a:rPr lang="en-US" baseline="-25000">
                        <a:solidFill>
                          <a:schemeClr val="tx1"/>
                        </a:solidFill>
                      </a:rPr>
                      <a:t>h</a:t>
                    </a:r>
                    <a:r>
                      <a:rPr lang="en-US" baseline="0">
                        <a:solidFill>
                          <a:schemeClr val="tx1"/>
                        </a:solidFill>
                      </a:rPr>
                      <a:t>=1)</a:t>
                    </a:r>
                    <a:endParaRPr lang="en-US">
                      <a:solidFill>
                        <a:schemeClr val="tx1"/>
                      </a:solidFill>
                    </a:endParaRPr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429177602799651"/>
                      <c:h val="0.1074604990615489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Demand_2'!$D$102:$K$102</c:f>
              <c:numCache>
                <c:formatCode>0.00</c:formatCode>
                <c:ptCount val="8"/>
                <c:pt idx="0">
                  <c:v>3.1337000952379999</c:v>
                </c:pt>
                <c:pt idx="1">
                  <c:v>2.5049066</c:v>
                </c:pt>
                <c:pt idx="2">
                  <c:v>1.7165940000000002</c:v>
                </c:pt>
                <c:pt idx="3">
                  <c:v>1.1475820000000001</c:v>
                </c:pt>
                <c:pt idx="4">
                  <c:v>0.73729</c:v>
                </c:pt>
                <c:pt idx="5">
                  <c:v>0.64634800000000003</c:v>
                </c:pt>
                <c:pt idx="6">
                  <c:v>0.56930400000000003</c:v>
                </c:pt>
                <c:pt idx="7">
                  <c:v>0.283086</c:v>
                </c:pt>
              </c:numCache>
            </c:numRef>
          </c:val>
          <c:smooth val="0"/>
        </c:ser>
        <c:ser>
          <c:idx val="0"/>
          <c:order val="2"/>
          <c:tx>
            <c:v>MO(MR)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Demand_2'!$D$108:$K$108</c:f>
              <c:numCache>
                <c:formatCode>0.00</c:formatCode>
                <c:ptCount val="8"/>
                <c:pt idx="0">
                  <c:v>0</c:v>
                </c:pt>
                <c:pt idx="1">
                  <c:v>0.127888</c:v>
                </c:pt>
                <c:pt idx="2">
                  <c:v>0.34945799999999999</c:v>
                </c:pt>
                <c:pt idx="3">
                  <c:v>0.29329599999999995</c:v>
                </c:pt>
                <c:pt idx="4">
                  <c:v>0.41274120000000003</c:v>
                </c:pt>
                <c:pt idx="5">
                  <c:v>0.34769379999999994</c:v>
                </c:pt>
                <c:pt idx="6">
                  <c:v>0.28777400000000003</c:v>
                </c:pt>
                <c:pt idx="7">
                  <c:v>0.13604180000000002</c:v>
                </c:pt>
              </c:numCache>
            </c:numRef>
          </c:val>
          <c:smooth val="0"/>
        </c:ser>
        <c:ser>
          <c:idx val="2"/>
          <c:order val="3"/>
          <c:tx>
            <c:v>MR(MO)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24663735783027121"/>
                  <c:y val="-7.819368732754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noAutofit/>
                  </a:bodyPr>
                  <a:lstStyle/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under safety motive (c</a:t>
                    </a:r>
                    <a:r>
                      <a:rPr lang="en-US" sz="900" b="0" i="0" u="none" strike="noStrike" kern="1200" baseline="-25000">
                        <a:solidFill>
                          <a:sysClr val="windowText" lastClr="000000"/>
                        </a:solidFill>
                      </a:rPr>
                      <a:t>h</a:t>
                    </a:r>
                    <a:r>
                      <a:rPr lang="en-US" sz="900" b="0" i="0" u="none" strike="noStrike" kern="1200" baseline="0">
                        <a:solidFill>
                          <a:sysClr val="windowText" lastClr="000000"/>
                        </a:solidFill>
                      </a:rPr>
                      <a:t>=6)</a:t>
                    </a:r>
                  </a:p>
                  <a:p>
                    <a:pPr marL="0" marR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defRPr>
                    </a:pPr>
                    <a:endParaRPr lang="en-US"/>
                  </a:p>
                </c:rich>
              </c:tx>
              <c:spPr>
                <a:solidFill>
                  <a:schemeClr val="bg1"/>
                </a:solidFill>
                <a:ln w="635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088298337707787"/>
                      <c:h val="0.1112591695268860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Demand_2'!$D$110:$K$110</c:f>
              <c:numCache>
                <c:formatCode>0.00</c:formatCode>
                <c:ptCount val="8"/>
                <c:pt idx="0">
                  <c:v>0</c:v>
                </c:pt>
                <c:pt idx="1">
                  <c:v>7.6871400000000006E-2</c:v>
                </c:pt>
                <c:pt idx="2">
                  <c:v>0.29344000000000003</c:v>
                </c:pt>
                <c:pt idx="3">
                  <c:v>0.3547092</c:v>
                </c:pt>
                <c:pt idx="4">
                  <c:v>0.27459800000000001</c:v>
                </c:pt>
                <c:pt idx="5">
                  <c:v>0.39721400000000001</c:v>
                </c:pt>
                <c:pt idx="6">
                  <c:v>0.25179200000000002</c:v>
                </c:pt>
                <c:pt idx="7">
                  <c:v>0.11698371999999999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217248"/>
        <c:axId val="344217808"/>
      </c:lineChart>
      <c:lineChart>
        <c:grouping val="standard"/>
        <c:varyColors val="0"/>
        <c:ser>
          <c:idx val="3"/>
          <c:order val="1"/>
          <c:tx>
            <c:v>MR(MO)</c:v>
          </c:tx>
          <c:spPr>
            <a:ln w="9525" cap="rnd">
              <a:solidFill>
                <a:schemeClr val="accent1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noFill/>
              <a:ln w="6350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7.207972440944882E-2"/>
                  <c:y val="-0.148518593295496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.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8886701662292"/>
                      <c:h val="0.1129210130784933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bg1">
                          <a:lumMod val="7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'COV Demand_2'!$D$101:$K$101</c:f>
              <c:strCache>
                <c:ptCount val="8"/>
                <c:pt idx="0">
                  <c:v>deterministic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uniform</c:v>
                </c:pt>
              </c:strCache>
            </c:strRef>
          </c:cat>
          <c:val>
            <c:numRef>
              <c:f>'COV Demand_2'!$D$104:$K$104</c:f>
              <c:numCache>
                <c:formatCode>0.00</c:formatCode>
                <c:ptCount val="8"/>
                <c:pt idx="0">
                  <c:v>5.2985600000000002</c:v>
                </c:pt>
                <c:pt idx="1">
                  <c:v>2.939972</c:v>
                </c:pt>
                <c:pt idx="2">
                  <c:v>1.9886760000000003</c:v>
                </c:pt>
                <c:pt idx="3">
                  <c:v>1.295944</c:v>
                </c:pt>
                <c:pt idx="4">
                  <c:v>0.89518400000000009</c:v>
                </c:pt>
                <c:pt idx="5">
                  <c:v>0.62012980000000006</c:v>
                </c:pt>
                <c:pt idx="6">
                  <c:v>0.42125199999999996</c:v>
                </c:pt>
                <c:pt idx="7">
                  <c:v>0.19212799999999999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4510864"/>
        <c:axId val="344510304"/>
      </c:lineChart>
      <c:catAx>
        <c:axId val="34421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Demand volatility (Coefficient of variation)</a:t>
                </a:r>
              </a:p>
            </c:rich>
          </c:tx>
          <c:layout>
            <c:manualLayout>
              <c:xMode val="edge"/>
              <c:yMode val="edge"/>
              <c:x val="0.27417235345581803"/>
              <c:y val="0.80637159671280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7808"/>
        <c:crosses val="autoZero"/>
        <c:auto val="1"/>
        <c:lblAlgn val="ctr"/>
        <c:lblOffset val="100"/>
        <c:noMultiLvlLbl val="0"/>
      </c:catAx>
      <c:valAx>
        <c:axId val="34421780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Mean % above optimal cost</a:t>
                </a:r>
              </a:p>
            </c:rich>
          </c:tx>
          <c:layout>
            <c:manualLayout>
              <c:xMode val="edge"/>
              <c:yMode val="edge"/>
              <c:x val="3.0470253718285215E-2"/>
              <c:y val="0.2361008292766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17248"/>
        <c:crossesAt val="1"/>
        <c:crossBetween val="midCat"/>
        <c:majorUnit val="1"/>
        <c:minorUnit val="1"/>
      </c:valAx>
      <c:valAx>
        <c:axId val="344510304"/>
        <c:scaling>
          <c:orientation val="minMax"/>
          <c:max val="6"/>
        </c:scaling>
        <c:delete val="0"/>
        <c:axPos val="r"/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0864"/>
        <c:crosses val="max"/>
        <c:crossBetween val="midCat"/>
      </c:valAx>
      <c:catAx>
        <c:axId val="344510864"/>
        <c:scaling>
          <c:orientation val="minMax"/>
        </c:scaling>
        <c:delete val="0"/>
        <c:axPos val="t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10304"/>
        <c:crosses val="max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72375349956255475"/>
          <c:y val="0.20677479417636899"/>
          <c:w val="0.21574518810148735"/>
          <c:h val="0.1187237065452288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529166</xdr:colOff>
      <xdr:row>6</xdr:row>
      <xdr:rowOff>73024</xdr:rowOff>
    </xdr:from>
    <xdr:to>
      <xdr:col>21</xdr:col>
      <xdr:colOff>190500</xdr:colOff>
      <xdr:row>20</xdr:row>
      <xdr:rowOff>179916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433917</xdr:colOff>
      <xdr:row>55</xdr:row>
      <xdr:rowOff>157690</xdr:rowOff>
    </xdr:from>
    <xdr:to>
      <xdr:col>23</xdr:col>
      <xdr:colOff>31751</xdr:colOff>
      <xdr:row>69</xdr:row>
      <xdr:rowOff>85723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550333</xdr:colOff>
      <xdr:row>20</xdr:row>
      <xdr:rowOff>74083</xdr:rowOff>
    </xdr:from>
    <xdr:to>
      <xdr:col>21</xdr:col>
      <xdr:colOff>211667</xdr:colOff>
      <xdr:row>34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114300</xdr:colOff>
      <xdr:row>56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82025" y="33575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15</xdr:col>
      <xdr:colOff>114300</xdr:colOff>
      <xdr:row>56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8633883" y="69320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17</xdr:col>
      <xdr:colOff>114300</xdr:colOff>
      <xdr:row>56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9861550" y="69320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19</xdr:col>
      <xdr:colOff>114300</xdr:colOff>
      <xdr:row>56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9861550" y="69320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21</xdr:col>
      <xdr:colOff>114300</xdr:colOff>
      <xdr:row>56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9861550" y="693208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264317</xdr:colOff>
      <xdr:row>15</xdr:row>
      <xdr:rowOff>140493</xdr:rowOff>
    </xdr:from>
    <xdr:to>
      <xdr:col>24</xdr:col>
      <xdr:colOff>47623</xdr:colOff>
      <xdr:row>37</xdr:row>
      <xdr:rowOff>71437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197581</xdr:colOff>
      <xdr:row>169</xdr:row>
      <xdr:rowOff>52079</xdr:rowOff>
    </xdr:from>
    <xdr:to>
      <xdr:col>22</xdr:col>
      <xdr:colOff>94166</xdr:colOff>
      <xdr:row>186</xdr:row>
      <xdr:rowOff>156854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196561</xdr:colOff>
      <xdr:row>182</xdr:row>
      <xdr:rowOff>37480</xdr:rowOff>
    </xdr:from>
    <xdr:to>
      <xdr:col>22</xdr:col>
      <xdr:colOff>148254</xdr:colOff>
      <xdr:row>199</xdr:row>
      <xdr:rowOff>136472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259558</xdr:colOff>
      <xdr:row>169</xdr:row>
      <xdr:rowOff>57150</xdr:rowOff>
    </xdr:from>
    <xdr:to>
      <xdr:col>15</xdr:col>
      <xdr:colOff>104775</xdr:colOff>
      <xdr:row>188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265340</xdr:colOff>
      <xdr:row>182</xdr:row>
      <xdr:rowOff>63953</xdr:rowOff>
    </xdr:from>
    <xdr:to>
      <xdr:col>15</xdr:col>
      <xdr:colOff>160564</xdr:colOff>
      <xdr:row>201</xdr:row>
      <xdr:rowOff>25852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48041</xdr:colOff>
      <xdr:row>149</xdr:row>
      <xdr:rowOff>28575</xdr:rowOff>
    </xdr:from>
    <xdr:to>
      <xdr:col>14</xdr:col>
      <xdr:colOff>776174</xdr:colOff>
      <xdr:row>166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43996</xdr:colOff>
      <xdr:row>162</xdr:row>
      <xdr:rowOff>170392</xdr:rowOff>
    </xdr:from>
    <xdr:to>
      <xdr:col>14</xdr:col>
      <xdr:colOff>827237</xdr:colOff>
      <xdr:row>180</xdr:row>
      <xdr:rowOff>78884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608808</xdr:colOff>
      <xdr:row>149</xdr:row>
      <xdr:rowOff>14816</xdr:rowOff>
    </xdr:from>
    <xdr:to>
      <xdr:col>7</xdr:col>
      <xdr:colOff>73025</xdr:colOff>
      <xdr:row>168</xdr:row>
      <xdr:rowOff>71965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587376</xdr:colOff>
      <xdr:row>162</xdr:row>
      <xdr:rowOff>157692</xdr:rowOff>
    </xdr:from>
    <xdr:to>
      <xdr:col>7</xdr:col>
      <xdr:colOff>101600</xdr:colOff>
      <xdr:row>181</xdr:row>
      <xdr:rowOff>119591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186029</xdr:colOff>
      <xdr:row>148</xdr:row>
      <xdr:rowOff>148167</xdr:rowOff>
    </xdr:from>
    <xdr:to>
      <xdr:col>31</xdr:col>
      <xdr:colOff>272152</xdr:colOff>
      <xdr:row>166</xdr:row>
      <xdr:rowOff>62442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205362</xdr:colOff>
      <xdr:row>161</xdr:row>
      <xdr:rowOff>179971</xdr:rowOff>
    </xdr:from>
    <xdr:to>
      <xdr:col>31</xdr:col>
      <xdr:colOff>346593</xdr:colOff>
      <xdr:row>179</xdr:row>
      <xdr:rowOff>88463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592667</xdr:colOff>
      <xdr:row>148</xdr:row>
      <xdr:rowOff>142654</xdr:rowOff>
    </xdr:from>
    <xdr:to>
      <xdr:col>22</xdr:col>
      <xdr:colOff>457126</xdr:colOff>
      <xdr:row>168</xdr:row>
      <xdr:rowOff>9303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661949</xdr:colOff>
      <xdr:row>161</xdr:row>
      <xdr:rowOff>181207</xdr:rowOff>
    </xdr:from>
    <xdr:to>
      <xdr:col>22</xdr:col>
      <xdr:colOff>576415</xdr:colOff>
      <xdr:row>180</xdr:row>
      <xdr:rowOff>143106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29307</xdr:colOff>
      <xdr:row>152</xdr:row>
      <xdr:rowOff>29308</xdr:rowOff>
    </xdr:from>
    <xdr:to>
      <xdr:col>22</xdr:col>
      <xdr:colOff>337038</xdr:colOff>
      <xdr:row>156</xdr:row>
      <xdr:rowOff>14653</xdr:rowOff>
    </xdr:to>
    <xdr:sp macro="" textlink="">
      <xdr:nvSpPr>
        <xdr:cNvPr id="10" name="TextBox 9"/>
        <xdr:cNvSpPr txBox="1"/>
      </xdr:nvSpPr>
      <xdr:spPr>
        <a:xfrm>
          <a:off x="16478249" y="29153827"/>
          <a:ext cx="915866" cy="74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LL(HL), c</a:t>
          </a:r>
          <a:r>
            <a:rPr lang="en-US" sz="900" baseline="-25000"/>
            <a:t>p</a:t>
          </a:r>
          <a:r>
            <a:rPr lang="en-US" sz="900" baseline="0"/>
            <a:t>=40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/>
            <a:t>HL(LL),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=40</a:t>
          </a:r>
        </a:p>
        <a:p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LL(HL),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HL(LL),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  <a:endParaRPr lang="en-US" sz="9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effectLst/>
          </a:endParaRPr>
        </a:p>
        <a:p>
          <a:pPr eaLnBrk="1" fontAlgn="auto" latinLnBrk="0" hangingPunct="1"/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29</xdr:col>
      <xdr:colOff>360301</xdr:colOff>
      <xdr:row>152</xdr:row>
      <xdr:rowOff>27842</xdr:rowOff>
    </xdr:from>
    <xdr:to>
      <xdr:col>31</xdr:col>
      <xdr:colOff>59898</xdr:colOff>
      <xdr:row>156</xdr:row>
      <xdr:rowOff>13187</xdr:rowOff>
    </xdr:to>
    <xdr:sp macro="" textlink="">
      <xdr:nvSpPr>
        <xdr:cNvPr id="11" name="TextBox 10"/>
        <xdr:cNvSpPr txBox="1"/>
      </xdr:nvSpPr>
      <xdr:spPr>
        <a:xfrm>
          <a:off x="21654629" y="29156483"/>
          <a:ext cx="914035" cy="74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MO(MR), c</a:t>
          </a:r>
          <a:r>
            <a:rPr lang="en-US" sz="900" baseline="-25000"/>
            <a:t>p</a:t>
          </a:r>
          <a:r>
            <a:rPr lang="en-US" sz="900" baseline="0"/>
            <a:t>=40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/>
            <a:t>MR(MO),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=40</a:t>
          </a:r>
        </a:p>
        <a:p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MO(MR),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MR(MO),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  <a:endParaRPr lang="en-US" sz="9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effectLst/>
          </a:endParaRPr>
        </a:p>
        <a:p>
          <a:pPr eaLnBrk="1" fontAlgn="auto" latinLnBrk="0" hangingPunct="1"/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21</xdr:col>
      <xdr:colOff>107155</xdr:colOff>
      <xdr:row>165</xdr:row>
      <xdr:rowOff>73270</xdr:rowOff>
    </xdr:from>
    <xdr:to>
      <xdr:col>22</xdr:col>
      <xdr:colOff>414886</xdr:colOff>
      <xdr:row>169</xdr:row>
      <xdr:rowOff>58615</xdr:rowOff>
    </xdr:to>
    <xdr:sp macro="" textlink="">
      <xdr:nvSpPr>
        <xdr:cNvPr id="12" name="TextBox 11"/>
        <xdr:cNvSpPr txBox="1"/>
      </xdr:nvSpPr>
      <xdr:spPr>
        <a:xfrm>
          <a:off x="16543733" y="31678411"/>
          <a:ext cx="914950" cy="74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LL(HL), c</a:t>
          </a:r>
          <a:r>
            <a:rPr lang="en-US" sz="900" baseline="-25000"/>
            <a:t>p</a:t>
          </a:r>
          <a:r>
            <a:rPr lang="en-US" sz="900" baseline="0"/>
            <a:t>=40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/>
            <a:t>HL(LL),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=40</a:t>
          </a:r>
        </a:p>
        <a:p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LL(HL),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HL(LL),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  <a:endParaRPr lang="en-US" sz="9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effectLst/>
          </a:endParaRPr>
        </a:p>
        <a:p>
          <a:pPr eaLnBrk="1" fontAlgn="auto" latinLnBrk="0" hangingPunct="1"/>
          <a:endParaRPr lang="en-US" sz="900">
            <a:effectLst/>
          </a:endParaRPr>
        </a:p>
        <a:p>
          <a:endParaRPr lang="en-US" sz="900"/>
        </a:p>
      </xdr:txBody>
    </xdr:sp>
    <xdr:clientData/>
  </xdr:twoCellAnchor>
  <xdr:twoCellAnchor>
    <xdr:from>
      <xdr:col>29</xdr:col>
      <xdr:colOff>352882</xdr:colOff>
      <xdr:row>165</xdr:row>
      <xdr:rowOff>70338</xdr:rowOff>
    </xdr:from>
    <xdr:to>
      <xdr:col>31</xdr:col>
      <xdr:colOff>52479</xdr:colOff>
      <xdr:row>169</xdr:row>
      <xdr:rowOff>55683</xdr:rowOff>
    </xdr:to>
    <xdr:sp macro="" textlink="">
      <xdr:nvSpPr>
        <xdr:cNvPr id="13" name="TextBox 12"/>
        <xdr:cNvSpPr txBox="1"/>
      </xdr:nvSpPr>
      <xdr:spPr>
        <a:xfrm>
          <a:off x="21647210" y="31675479"/>
          <a:ext cx="914035" cy="747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MR(MO), c</a:t>
          </a:r>
          <a:r>
            <a:rPr lang="en-US" sz="900" baseline="-25000"/>
            <a:t>p</a:t>
          </a:r>
          <a:r>
            <a:rPr lang="en-US" sz="900" baseline="0"/>
            <a:t>=40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/>
            <a:t>MO(MR),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=40</a:t>
          </a:r>
        </a:p>
        <a:p>
          <a:pPr eaLnBrk="1" fontAlgn="auto" latinLnBrk="0" hangingPunct="1"/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MR(MO),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MO(MR), </a:t>
          </a:r>
          <a:r>
            <a:rPr lang="en-US" sz="9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en-US" sz="9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9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=80</a:t>
          </a:r>
          <a:endParaRPr lang="en-US" sz="9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900">
            <a:effectLst/>
          </a:endParaRPr>
        </a:p>
        <a:p>
          <a:pPr eaLnBrk="1" fontAlgn="auto" latinLnBrk="0" hangingPunct="1"/>
          <a:endParaRPr lang="en-US" sz="900">
            <a:effectLst/>
          </a:endParaRPr>
        </a:p>
        <a:p>
          <a:endParaRPr lang="en-US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H68"/>
  <sheetViews>
    <sheetView showGridLines="0" topLeftCell="A43" zoomScale="90" zoomScaleNormal="90" workbookViewId="0">
      <selection activeCell="I68" sqref="I68"/>
    </sheetView>
  </sheetViews>
  <sheetFormatPr defaultRowHeight="15" x14ac:dyDescent="0.25"/>
  <cols>
    <col min="2" max="2" width="4.140625" bestFit="1" customWidth="1"/>
    <col min="3" max="11" width="17.28515625" bestFit="1" customWidth="1"/>
    <col min="12" max="12" width="13" bestFit="1" customWidth="1"/>
  </cols>
  <sheetData>
    <row r="2" spans="2:12" x14ac:dyDescent="0.25">
      <c r="C2" s="13" t="s">
        <v>12</v>
      </c>
      <c r="D2" s="13"/>
    </row>
    <row r="4" spans="2:12" x14ac:dyDescent="0.25">
      <c r="C4" s="1" t="s">
        <v>0</v>
      </c>
      <c r="D4" s="1">
        <v>25</v>
      </c>
      <c r="E4" s="1">
        <v>15</v>
      </c>
      <c r="F4" s="1">
        <v>20</v>
      </c>
      <c r="G4" s="1">
        <v>20</v>
      </c>
    </row>
    <row r="5" spans="2:12" x14ac:dyDescent="0.25">
      <c r="C5" s="1" t="s">
        <v>1</v>
      </c>
      <c r="D5" s="1">
        <v>3</v>
      </c>
      <c r="E5" s="1">
        <v>3</v>
      </c>
      <c r="F5" s="1">
        <v>2</v>
      </c>
      <c r="G5" s="1">
        <v>10</v>
      </c>
    </row>
    <row r="6" spans="2:12" x14ac:dyDescent="0.25">
      <c r="C6" s="1" t="s">
        <v>5</v>
      </c>
      <c r="D6" s="1">
        <f>D5^2*(D4/D5^2)^2</f>
        <v>69.444444444444443</v>
      </c>
      <c r="E6" s="10">
        <f>E5^2*(E4/E5^2)^2</f>
        <v>25.000000000000004</v>
      </c>
      <c r="F6" s="10"/>
      <c r="G6" s="10"/>
    </row>
    <row r="7" spans="2:12" x14ac:dyDescent="0.25">
      <c r="C7" s="1" t="s">
        <v>6</v>
      </c>
      <c r="D7" s="1">
        <f>D4/D5^2</f>
        <v>2.7777777777777777</v>
      </c>
      <c r="E7" s="1">
        <f>E4/E5^2</f>
        <v>1.6666666666666667</v>
      </c>
      <c r="F7" s="1"/>
      <c r="G7" s="1"/>
    </row>
    <row r="8" spans="2:12" x14ac:dyDescent="0.25">
      <c r="C8" s="9"/>
      <c r="D8" s="9"/>
      <c r="E8" s="9"/>
    </row>
    <row r="9" spans="2:12" x14ac:dyDescent="0.25">
      <c r="C9" s="11" t="s">
        <v>50</v>
      </c>
      <c r="D9" s="11"/>
      <c r="E9" s="9"/>
    </row>
    <row r="11" spans="2:12" x14ac:dyDescent="0.25">
      <c r="B11" s="3"/>
      <c r="C11" s="2">
        <v>10</v>
      </c>
      <c r="D11" s="2">
        <v>12.5</v>
      </c>
      <c r="E11" s="2">
        <v>15</v>
      </c>
      <c r="F11" s="2">
        <v>17.5</v>
      </c>
      <c r="G11" s="2">
        <v>20</v>
      </c>
      <c r="H11" s="5">
        <v>22.5</v>
      </c>
      <c r="I11" s="5">
        <v>25</v>
      </c>
      <c r="J11" s="5">
        <v>27.5</v>
      </c>
      <c r="K11" s="5">
        <v>30</v>
      </c>
    </row>
    <row r="12" spans="2:12" x14ac:dyDescent="0.25">
      <c r="B12" s="4" t="s">
        <v>2</v>
      </c>
      <c r="C12">
        <f>_xlfn.NORM.DIST(C11,$D$4,$D$5,FALSE)</f>
        <v>4.9557317157809919E-7</v>
      </c>
      <c r="D12">
        <f t="shared" ref="D12:K12" si="0">_xlfn.NORM.DIST(D11,$D$4,$D$5,FALSE)</f>
        <v>2.2587669962939214E-5</v>
      </c>
      <c r="E12">
        <f t="shared" si="0"/>
        <v>5.140929987637018E-4</v>
      </c>
      <c r="F12">
        <f t="shared" si="0"/>
        <v>5.8427668311895132E-3</v>
      </c>
      <c r="G12">
        <f t="shared" si="0"/>
        <v>3.3159046264249557E-2</v>
      </c>
      <c r="H12">
        <f t="shared" si="0"/>
        <v>9.3970625136767516E-2</v>
      </c>
      <c r="I12">
        <f t="shared" si="0"/>
        <v>0.13298076013381088</v>
      </c>
      <c r="J12">
        <f t="shared" si="0"/>
        <v>9.3970625136767516E-2</v>
      </c>
      <c r="K12">
        <f t="shared" si="0"/>
        <v>3.3159046264249557E-2</v>
      </c>
      <c r="L12">
        <f>SUM(C12:K12)</f>
        <v>0.39362004600893274</v>
      </c>
    </row>
    <row r="13" spans="2:12" x14ac:dyDescent="0.25">
      <c r="B13" s="4" t="s">
        <v>3</v>
      </c>
      <c r="C13">
        <f>_xlfn.NORM.DIST(C11,$E$4,$E$5,FALSE)</f>
        <v>3.3159046264249557E-2</v>
      </c>
      <c r="D13">
        <f t="shared" ref="D13:K13" si="1">_xlfn.NORM.DIST(D11,$E$4,$E$5,FALSE)</f>
        <v>9.3970625136767516E-2</v>
      </c>
      <c r="E13">
        <f t="shared" si="1"/>
        <v>0.13298076013381088</v>
      </c>
      <c r="F13">
        <f t="shared" si="1"/>
        <v>9.3970625136767516E-2</v>
      </c>
      <c r="G13">
        <f t="shared" si="1"/>
        <v>3.3159046264249557E-2</v>
      </c>
      <c r="H13">
        <f t="shared" si="1"/>
        <v>5.8427668311895132E-3</v>
      </c>
      <c r="I13">
        <f t="shared" si="1"/>
        <v>5.140929987637018E-4</v>
      </c>
      <c r="J13">
        <f t="shared" si="1"/>
        <v>2.2587669962939214E-5</v>
      </c>
      <c r="K13">
        <f t="shared" si="1"/>
        <v>4.9557317157809919E-7</v>
      </c>
      <c r="L13">
        <f>SUM(C13:K13)</f>
        <v>0.39362004600893269</v>
      </c>
    </row>
    <row r="15" spans="2:12" x14ac:dyDescent="0.25">
      <c r="B15" t="s">
        <v>4</v>
      </c>
    </row>
    <row r="16" spans="2:12" x14ac:dyDescent="0.25">
      <c r="B16" s="3"/>
      <c r="C16" s="2">
        <v>10</v>
      </c>
      <c r="D16" s="2">
        <v>12.5</v>
      </c>
      <c r="E16" s="2">
        <v>15</v>
      </c>
      <c r="F16" s="2">
        <v>17.5</v>
      </c>
      <c r="G16" s="2">
        <v>20</v>
      </c>
      <c r="H16" s="5">
        <v>22.5</v>
      </c>
      <c r="I16" s="5">
        <v>25</v>
      </c>
      <c r="J16" s="5">
        <v>27.5</v>
      </c>
      <c r="K16" s="5">
        <v>30</v>
      </c>
      <c r="L16" t="s">
        <v>10</v>
      </c>
    </row>
    <row r="17" spans="2:12" x14ac:dyDescent="0.25">
      <c r="B17" s="4" t="s">
        <v>2</v>
      </c>
      <c r="C17" s="7">
        <f>C12/$L$12</f>
        <v>1.2590140583613791E-6</v>
      </c>
      <c r="D17" s="7">
        <f t="shared" ref="D17:K17" si="2">D12/$L$12</f>
        <v>5.738445028896372E-5</v>
      </c>
      <c r="E17" s="7">
        <f t="shared" si="2"/>
        <v>1.3060640685765151E-3</v>
      </c>
      <c r="F17" s="7">
        <f t="shared" si="2"/>
        <v>1.4843671938031627E-2</v>
      </c>
      <c r="G17" s="7">
        <f t="shared" si="2"/>
        <v>8.4241253971849422E-2</v>
      </c>
      <c r="H17" s="7">
        <f t="shared" si="2"/>
        <v>0.23873434823650969</v>
      </c>
      <c r="I17" s="7">
        <f t="shared" si="2"/>
        <v>0.33784041611232635</v>
      </c>
      <c r="J17" s="7">
        <f t="shared" si="2"/>
        <v>0.23873434823650969</v>
      </c>
      <c r="K17" s="7">
        <f t="shared" si="2"/>
        <v>8.4241253971849422E-2</v>
      </c>
      <c r="L17" s="6">
        <f>SUMPRODUCT(C16:K16,C17:K17)</f>
        <v>24.87487562893951</v>
      </c>
    </row>
    <row r="18" spans="2:12" x14ac:dyDescent="0.25">
      <c r="B18" s="4" t="s">
        <v>3</v>
      </c>
      <c r="C18" s="7">
        <f>C13/$L$13</f>
        <v>8.4241253971849436E-2</v>
      </c>
      <c r="D18" s="7">
        <f t="shared" ref="D18:K18" si="3">D13/$L$13</f>
        <v>0.23873434823650971</v>
      </c>
      <c r="E18" s="7">
        <f t="shared" si="3"/>
        <v>0.3378404161123264</v>
      </c>
      <c r="F18" s="7">
        <f t="shared" si="3"/>
        <v>0.23873434823650971</v>
      </c>
      <c r="G18" s="7">
        <f t="shared" si="3"/>
        <v>8.4241253971849436E-2</v>
      </c>
      <c r="H18" s="7">
        <f t="shared" si="3"/>
        <v>1.4843671938031629E-2</v>
      </c>
      <c r="I18" s="7">
        <f t="shared" si="3"/>
        <v>1.3060640685765154E-3</v>
      </c>
      <c r="J18" s="7">
        <f t="shared" si="3"/>
        <v>5.7384450288963727E-5</v>
      </c>
      <c r="K18" s="7">
        <f t="shared" si="3"/>
        <v>1.2590140583613793E-6</v>
      </c>
      <c r="L18" s="6">
        <f>SUMPRODUCT(C16:K16,C18:K18)</f>
        <v>15.12512437106049</v>
      </c>
    </row>
    <row r="20" spans="2:12" x14ac:dyDescent="0.25">
      <c r="C20" s="11" t="s">
        <v>51</v>
      </c>
      <c r="D20" s="11"/>
    </row>
    <row r="21" spans="2:12" s="28" customFormat="1" x14ac:dyDescent="0.25">
      <c r="C21" s="78"/>
      <c r="D21" s="78"/>
    </row>
    <row r="22" spans="2:12" x14ac:dyDescent="0.25">
      <c r="B22" s="3"/>
      <c r="C22" s="69">
        <v>10</v>
      </c>
      <c r="D22" s="69">
        <v>12.5</v>
      </c>
      <c r="E22" s="69">
        <v>15</v>
      </c>
      <c r="F22" s="69">
        <v>17.5</v>
      </c>
      <c r="G22" s="69">
        <v>20</v>
      </c>
      <c r="H22" s="43">
        <v>22.5</v>
      </c>
      <c r="I22" s="43">
        <v>25</v>
      </c>
      <c r="J22" s="43">
        <v>27.5</v>
      </c>
      <c r="K22" s="43">
        <v>30</v>
      </c>
    </row>
    <row r="23" spans="2:12" x14ac:dyDescent="0.25">
      <c r="B23" s="4" t="s">
        <v>2</v>
      </c>
      <c r="C23">
        <f>_xlfn.NORM.DIST(C22,$F$4,$F$5,FALSE)</f>
        <v>7.4335975736714884E-7</v>
      </c>
      <c r="D23">
        <f t="shared" ref="D23:K23" si="4">_xlfn.NORM.DIST(D22,$F$4,$F$5,FALSE)</f>
        <v>1.762978411837227E-4</v>
      </c>
      <c r="E23">
        <f t="shared" si="4"/>
        <v>8.7641502467842702E-3</v>
      </c>
      <c r="F23">
        <f t="shared" si="4"/>
        <v>9.1324542694510957E-2</v>
      </c>
      <c r="G23">
        <f t="shared" si="4"/>
        <v>0.19947114020071635</v>
      </c>
      <c r="H23">
        <f t="shared" si="4"/>
        <v>9.1324542694510957E-2</v>
      </c>
      <c r="I23">
        <f t="shared" si="4"/>
        <v>8.7641502467842702E-3</v>
      </c>
      <c r="J23">
        <f t="shared" si="4"/>
        <v>1.762978411837227E-4</v>
      </c>
      <c r="K23">
        <f t="shared" si="4"/>
        <v>7.4335975736714884E-7</v>
      </c>
      <c r="L23">
        <f>SUM(C23:K23)</f>
        <v>0.40000260848518898</v>
      </c>
    </row>
    <row r="24" spans="2:12" x14ac:dyDescent="0.25">
      <c r="B24" s="4" t="s">
        <v>3</v>
      </c>
      <c r="C24">
        <f>_xlfn.NORM.DIST(C22,$G$4,$G$5,FALSE)</f>
        <v>2.4197072451914336E-2</v>
      </c>
      <c r="D24">
        <f t="shared" ref="D24:K24" si="5">_xlfn.NORM.DIST(D22,$G$4,$G$5,FALSE)</f>
        <v>3.0113743215480441E-2</v>
      </c>
      <c r="E24">
        <f t="shared" si="5"/>
        <v>3.5206532676429952E-2</v>
      </c>
      <c r="F24">
        <f t="shared" si="5"/>
        <v>3.8666811680284921E-2</v>
      </c>
      <c r="G24">
        <f t="shared" si="5"/>
        <v>3.9894228040143274E-2</v>
      </c>
      <c r="H24">
        <f t="shared" si="5"/>
        <v>3.8666811680284921E-2</v>
      </c>
      <c r="I24">
        <f t="shared" si="5"/>
        <v>3.5206532676429952E-2</v>
      </c>
      <c r="J24">
        <f t="shared" si="5"/>
        <v>3.0113743215480441E-2</v>
      </c>
      <c r="K24">
        <f t="shared" si="5"/>
        <v>2.4197072451914336E-2</v>
      </c>
      <c r="L24">
        <f>SUM(C24:K24)</f>
        <v>0.29626254808836261</v>
      </c>
    </row>
    <row r="26" spans="2:12" x14ac:dyDescent="0.25">
      <c r="B26" t="s">
        <v>4</v>
      </c>
    </row>
    <row r="27" spans="2:12" x14ac:dyDescent="0.25">
      <c r="B27" s="3"/>
      <c r="C27" s="69">
        <v>10</v>
      </c>
      <c r="D27" s="69">
        <v>12.5</v>
      </c>
      <c r="E27" s="69">
        <v>15</v>
      </c>
      <c r="F27" s="69">
        <v>17.5</v>
      </c>
      <c r="G27" s="69">
        <v>20</v>
      </c>
      <c r="H27" s="43">
        <v>22.5</v>
      </c>
      <c r="I27" s="43">
        <v>25</v>
      </c>
      <c r="J27" s="43">
        <v>27.5</v>
      </c>
      <c r="K27" s="43">
        <v>30</v>
      </c>
    </row>
    <row r="28" spans="2:12" x14ac:dyDescent="0.25">
      <c r="B28" s="4" t="s">
        <v>2</v>
      </c>
      <c r="C28">
        <f>C23/$L$23</f>
        <v>1.8583872744786698E-6</v>
      </c>
      <c r="D28">
        <f t="shared" ref="D28:K28" si="6">D23/$L$23</f>
        <v>4.4074172878862746E-4</v>
      </c>
      <c r="E28">
        <f t="shared" si="6"/>
        <v>2.1910232735666731E-2</v>
      </c>
      <c r="F28">
        <f t="shared" si="6"/>
        <v>0.22830986787900523</v>
      </c>
      <c r="G28">
        <f t="shared" si="6"/>
        <v>0.49867459853852986</v>
      </c>
      <c r="H28">
        <f t="shared" si="6"/>
        <v>0.22830986787900523</v>
      </c>
      <c r="I28">
        <f t="shared" si="6"/>
        <v>2.1910232735666731E-2</v>
      </c>
      <c r="J28">
        <f t="shared" si="6"/>
        <v>4.4074172878862746E-4</v>
      </c>
      <c r="K28">
        <f t="shared" si="6"/>
        <v>1.8583872744786698E-6</v>
      </c>
      <c r="L28" s="6">
        <f>SUMPRODUCT(C27:K27,C28:K28)</f>
        <v>20</v>
      </c>
    </row>
    <row r="29" spans="2:12" x14ac:dyDescent="0.25">
      <c r="B29" s="4" t="s">
        <v>3</v>
      </c>
      <c r="C29">
        <f>C24/$L$24</f>
        <v>8.1674422258386073E-2</v>
      </c>
      <c r="D29">
        <f t="shared" ref="D29:K29" si="7">D24/$L$24</f>
        <v>0.10164546079074019</v>
      </c>
      <c r="E29">
        <f t="shared" si="7"/>
        <v>0.11883558317985346</v>
      </c>
      <c r="F29">
        <f t="shared" si="7"/>
        <v>0.13051535514624765</v>
      </c>
      <c r="G29">
        <f t="shared" si="7"/>
        <v>0.13465835724954511</v>
      </c>
      <c r="H29">
        <f t="shared" si="7"/>
        <v>0.13051535514624765</v>
      </c>
      <c r="I29">
        <f t="shared" si="7"/>
        <v>0.11883558317985346</v>
      </c>
      <c r="J29">
        <f t="shared" si="7"/>
        <v>0.10164546079074019</v>
      </c>
      <c r="K29">
        <f t="shared" si="7"/>
        <v>8.1674422258386073E-2</v>
      </c>
      <c r="L29" s="6">
        <f>SUMPRODUCT(C27:K27,C29:K29)</f>
        <v>19.999999999999996</v>
      </c>
    </row>
    <row r="34" spans="2:12" x14ac:dyDescent="0.25">
      <c r="C34" s="12" t="s">
        <v>11</v>
      </c>
      <c r="D34" s="12"/>
    </row>
    <row r="36" spans="2:12" x14ac:dyDescent="0.25">
      <c r="B36" s="3"/>
      <c r="C36" s="2">
        <v>10</v>
      </c>
      <c r="D36" s="2">
        <v>12.5</v>
      </c>
      <c r="E36" s="2">
        <v>15</v>
      </c>
      <c r="F36" s="2">
        <v>17.5</v>
      </c>
      <c r="G36" s="2">
        <v>20</v>
      </c>
      <c r="H36" s="5">
        <v>22.5</v>
      </c>
      <c r="I36" s="5">
        <v>25</v>
      </c>
      <c r="J36" s="5">
        <v>27.5</v>
      </c>
      <c r="K36" s="5">
        <v>30</v>
      </c>
    </row>
    <row r="37" spans="2:12" x14ac:dyDescent="0.25">
      <c r="B37" s="4" t="s">
        <v>2</v>
      </c>
      <c r="C37">
        <f>_xlfn.GAMMA.DIST(C36,$D$6,1/$D$7,FALSE)</f>
        <v>9.5959562262655232E-11</v>
      </c>
      <c r="D37">
        <f t="shared" ref="D37:K37" si="8">_xlfn.GAMMA.DIST(D36,$D$6,1/$D$7,FALSE)</f>
        <v>3.9728883249524775E-7</v>
      </c>
      <c r="E37">
        <f t="shared" si="8"/>
        <v>1.0062105152977109E-4</v>
      </c>
      <c r="F37">
        <f t="shared" si="8"/>
        <v>3.7058750570346495E-3</v>
      </c>
      <c r="G37">
        <f t="shared" si="8"/>
        <v>3.328001122460305E-2</v>
      </c>
      <c r="H37">
        <f t="shared" si="8"/>
        <v>0.10170810034244702</v>
      </c>
      <c r="I37">
        <f t="shared" si="8"/>
        <v>0.13282128003111821</v>
      </c>
      <c r="J37">
        <f t="shared" si="8"/>
        <v>8.7183258915191603E-2</v>
      </c>
      <c r="K37">
        <f t="shared" si="8"/>
        <v>3.242770796763262E-2</v>
      </c>
      <c r="L37">
        <f>SUM(C37:K37)</f>
        <v>0.39122725197434893</v>
      </c>
    </row>
    <row r="38" spans="2:12" x14ac:dyDescent="0.25">
      <c r="B38" s="4" t="s">
        <v>3</v>
      </c>
      <c r="C38">
        <f>_xlfn.GAMMA.DIST(C36,$E$6,1/$E$7,FALSE)</f>
        <v>3.2754555125468543E-2</v>
      </c>
      <c r="D38">
        <f t="shared" ref="D38:K38" si="9">_xlfn.GAMMA.DIST(D36,$E$6,1/$E$7,FALSE)</f>
        <v>0.10753545477846001</v>
      </c>
      <c r="E38">
        <f t="shared" si="9"/>
        <v>0.13253825244677575</v>
      </c>
      <c r="F38">
        <f t="shared" si="9"/>
        <v>8.308140835520568E-2</v>
      </c>
      <c r="G38">
        <f t="shared" si="9"/>
        <v>3.1750475670739041E-2</v>
      </c>
      <c r="H38">
        <f t="shared" si="9"/>
        <v>8.3147736972475177E-3</v>
      </c>
      <c r="I38">
        <f t="shared" si="9"/>
        <v>1.6161060859487609E-3</v>
      </c>
      <c r="J38">
        <f t="shared" si="9"/>
        <v>2.467936427058333E-4</v>
      </c>
      <c r="K38">
        <f t="shared" si="9"/>
        <v>3.0881549867087346E-5</v>
      </c>
      <c r="L38">
        <f>SUM(C38:K38)</f>
        <v>0.3978687013524182</v>
      </c>
    </row>
    <row r="40" spans="2:12" x14ac:dyDescent="0.25">
      <c r="B40" t="s">
        <v>4</v>
      </c>
    </row>
    <row r="41" spans="2:12" x14ac:dyDescent="0.25">
      <c r="B41" s="3"/>
      <c r="C41" s="2">
        <v>10</v>
      </c>
      <c r="D41" s="2">
        <v>12.5</v>
      </c>
      <c r="E41" s="2">
        <v>15</v>
      </c>
      <c r="F41" s="2">
        <v>17.5</v>
      </c>
      <c r="G41" s="2">
        <v>20</v>
      </c>
      <c r="H41" s="5">
        <v>22.5</v>
      </c>
      <c r="I41" s="5">
        <v>25</v>
      </c>
      <c r="J41" s="5">
        <v>27.5</v>
      </c>
      <c r="K41" s="5">
        <v>30</v>
      </c>
    </row>
    <row r="42" spans="2:12" x14ac:dyDescent="0.25">
      <c r="B42" s="4" t="s">
        <v>2</v>
      </c>
      <c r="C42">
        <f>C37/$L$37</f>
        <v>2.4527831785334546E-10</v>
      </c>
      <c r="D42">
        <f t="shared" ref="D42:K42" si="10">D37/$L$37</f>
        <v>1.0154937583982424E-6</v>
      </c>
      <c r="E42">
        <f t="shared" si="10"/>
        <v>2.5719336018127995E-4</v>
      </c>
      <c r="F42">
        <f t="shared" si="10"/>
        <v>9.4724358753966037E-3</v>
      </c>
      <c r="G42">
        <f t="shared" si="10"/>
        <v>8.5065677446174104E-2</v>
      </c>
      <c r="H42">
        <f t="shared" si="10"/>
        <v>0.25997192125336804</v>
      </c>
      <c r="I42">
        <f t="shared" si="10"/>
        <v>0.3394990491097658</v>
      </c>
      <c r="J42">
        <f t="shared" si="10"/>
        <v>0.22284556731469163</v>
      </c>
      <c r="K42">
        <f t="shared" si="10"/>
        <v>8.2887139901385923E-2</v>
      </c>
    </row>
    <row r="43" spans="2:12" x14ac:dyDescent="0.25">
      <c r="B43" s="4" t="s">
        <v>3</v>
      </c>
      <c r="C43">
        <f>C38/$L$38</f>
        <v>8.2325035907902952E-2</v>
      </c>
      <c r="D43">
        <f t="shared" ref="D43:K43" si="11">D38/$L$38</f>
        <v>0.27027874877548824</v>
      </c>
      <c r="E43">
        <f t="shared" si="11"/>
        <v>0.33312057971953413</v>
      </c>
      <c r="F43">
        <f t="shared" si="11"/>
        <v>0.20881614480555752</v>
      </c>
      <c r="G43">
        <f t="shared" si="11"/>
        <v>7.980139066685614E-2</v>
      </c>
      <c r="H43">
        <f t="shared" si="11"/>
        <v>2.08982854619735E-2</v>
      </c>
      <c r="I43">
        <f t="shared" si="11"/>
        <v>4.0619080627738811E-3</v>
      </c>
      <c r="J43">
        <f t="shared" si="11"/>
        <v>6.2028916038618512E-4</v>
      </c>
      <c r="K43">
        <f t="shared" si="11"/>
        <v>7.7617439527452424E-5</v>
      </c>
    </row>
    <row r="44" spans="2:12" x14ac:dyDescent="0.25">
      <c r="B44" s="9"/>
    </row>
    <row r="45" spans="2:12" x14ac:dyDescent="0.25">
      <c r="B45" s="9"/>
      <c r="C45" s="13" t="s">
        <v>13</v>
      </c>
      <c r="D45" s="13"/>
    </row>
    <row r="47" spans="2:12" x14ac:dyDescent="0.25">
      <c r="C47" t="s">
        <v>7</v>
      </c>
    </row>
    <row r="48" spans="2:12" x14ac:dyDescent="0.25">
      <c r="C48" t="s">
        <v>0</v>
      </c>
      <c r="D48">
        <v>15</v>
      </c>
    </row>
    <row r="49" spans="2:34" x14ac:dyDescent="0.25">
      <c r="C49" t="s">
        <v>1</v>
      </c>
      <c r="D49">
        <v>5</v>
      </c>
    </row>
    <row r="50" spans="2:34" x14ac:dyDescent="0.25">
      <c r="C50" t="s">
        <v>8</v>
      </c>
      <c r="D50" s="8">
        <f>D48/D49^2</f>
        <v>0.6</v>
      </c>
    </row>
    <row r="51" spans="2:34" x14ac:dyDescent="0.25">
      <c r="C51" t="s">
        <v>9</v>
      </c>
      <c r="D51" s="8">
        <f>(D48*D50)/(1-D50)</f>
        <v>22.5</v>
      </c>
    </row>
    <row r="53" spans="2:34" x14ac:dyDescent="0.25"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>
        <v>10</v>
      </c>
      <c r="N53">
        <v>11</v>
      </c>
      <c r="O53">
        <v>12</v>
      </c>
      <c r="P53">
        <v>13</v>
      </c>
      <c r="Q53">
        <v>14</v>
      </c>
      <c r="R53">
        <v>15</v>
      </c>
      <c r="S53">
        <v>16</v>
      </c>
      <c r="T53">
        <v>17</v>
      </c>
      <c r="U53">
        <v>18</v>
      </c>
      <c r="V53">
        <v>19</v>
      </c>
      <c r="W53">
        <v>20</v>
      </c>
      <c r="X53">
        <v>21</v>
      </c>
      <c r="Y53">
        <v>22</v>
      </c>
      <c r="Z53">
        <v>23</v>
      </c>
      <c r="AA53">
        <v>24</v>
      </c>
      <c r="AB53">
        <v>25</v>
      </c>
      <c r="AC53">
        <v>26</v>
      </c>
      <c r="AD53">
        <v>27</v>
      </c>
      <c r="AE53">
        <v>28</v>
      </c>
      <c r="AF53">
        <v>29</v>
      </c>
      <c r="AG53">
        <v>30</v>
      </c>
    </row>
    <row r="54" spans="2:34" x14ac:dyDescent="0.25">
      <c r="C54">
        <f t="shared" ref="C54:AG54" si="12">NEGBINOMDIST(C53,$D$51,$D$50)</f>
        <v>1.3162170384226697E-5</v>
      </c>
      <c r="D54">
        <f t="shared" si="12"/>
        <v>1.1582709938119483E-4</v>
      </c>
      <c r="E54">
        <f t="shared" si="12"/>
        <v>5.3280465715349623E-4</v>
      </c>
      <c r="F54">
        <f t="shared" si="12"/>
        <v>1.7049749028911875E-3</v>
      </c>
      <c r="G54">
        <f t="shared" si="12"/>
        <v>4.2624372572279794E-3</v>
      </c>
      <c r="H54">
        <f t="shared" si="12"/>
        <v>8.8658694950341978E-3</v>
      </c>
      <c r="I54">
        <f t="shared" si="12"/>
        <v>1.5958565091061548E-2</v>
      </c>
      <c r="J54">
        <f t="shared" si="12"/>
        <v>2.5533704145698482E-2</v>
      </c>
      <c r="K54">
        <f t="shared" si="12"/>
        <v>3.7023871011262789E-2</v>
      </c>
      <c r="L54">
        <f t="shared" si="12"/>
        <v>4.9365161348350395E-2</v>
      </c>
      <c r="M54">
        <f t="shared" si="12"/>
        <v>6.1212800071954468E-2</v>
      </c>
      <c r="N54">
        <f t="shared" si="12"/>
        <v>7.1229440083728862E-2</v>
      </c>
      <c r="O54">
        <f t="shared" si="12"/>
        <v>7.8352384092101782E-2</v>
      </c>
      <c r="P54">
        <f t="shared" si="12"/>
        <v>8.1968647973275688E-2</v>
      </c>
      <c r="Q54">
        <f t="shared" si="12"/>
        <v>8.1968647973275688E-2</v>
      </c>
      <c r="R54">
        <f t="shared" si="12"/>
        <v>7.8689902054344674E-2</v>
      </c>
      <c r="S54">
        <f t="shared" si="12"/>
        <v>7.2788159400268809E-2</v>
      </c>
      <c r="T54">
        <f t="shared" si="12"/>
        <v>6.5081177816710953E-2</v>
      </c>
      <c r="U54">
        <f t="shared" si="12"/>
        <v>5.6403687441149479E-2</v>
      </c>
      <c r="V54">
        <f t="shared" si="12"/>
        <v>4.7497842055704835E-2</v>
      </c>
      <c r="W54">
        <f t="shared" si="12"/>
        <v>3.8948230485677991E-2</v>
      </c>
      <c r="X54">
        <f t="shared" si="12"/>
        <v>3.1158584388542344E-2</v>
      </c>
      <c r="Y54">
        <f t="shared" si="12"/>
        <v>2.4360347794678574E-2</v>
      </c>
      <c r="Z54">
        <f t="shared" si="12"/>
        <v>1.8640961790710567E-2</v>
      </c>
      <c r="AA54">
        <f t="shared" si="12"/>
        <v>1.3980721343032914E-2</v>
      </c>
      <c r="AB54">
        <f t="shared" si="12"/>
        <v>1.028981090847224E-2</v>
      </c>
      <c r="AC54">
        <f t="shared" si="12"/>
        <v>7.4403248107414565E-3</v>
      </c>
      <c r="AD54">
        <f t="shared" si="12"/>
        <v>5.2908976431939349E-3</v>
      </c>
      <c r="AE54">
        <f t="shared" si="12"/>
        <v>3.7036283502357523E-3</v>
      </c>
      <c r="AF54">
        <f t="shared" si="12"/>
        <v>2.5542264484384445E-3</v>
      </c>
      <c r="AG54">
        <f t="shared" si="12"/>
        <v>1.7368739849381505E-3</v>
      </c>
      <c r="AH54">
        <f>SUMPRODUCT(C53:AG53,C54:AG54)</f>
        <v>14.557668921836619</v>
      </c>
    </row>
    <row r="57" spans="2:34" ht="21" x14ac:dyDescent="0.35">
      <c r="B57" s="144"/>
      <c r="C57" s="144"/>
      <c r="D57" s="144"/>
    </row>
    <row r="58" spans="2:34" ht="21" x14ac:dyDescent="0.35">
      <c r="B58" s="144" t="s">
        <v>77</v>
      </c>
      <c r="C58" s="144"/>
      <c r="D58" s="144"/>
    </row>
    <row r="61" spans="2:34" x14ac:dyDescent="0.25">
      <c r="D61">
        <v>10</v>
      </c>
      <c r="E61">
        <v>15</v>
      </c>
      <c r="F61">
        <v>20</v>
      </c>
      <c r="G61">
        <v>25</v>
      </c>
      <c r="H61">
        <v>30</v>
      </c>
    </row>
    <row r="62" spans="2:34" x14ac:dyDescent="0.25">
      <c r="C62" t="s">
        <v>2</v>
      </c>
      <c r="D62">
        <f>_xlfn.NORM.DIST(D61,$D$4,$D$5,FALSE)</f>
        <v>4.9557317157809919E-7</v>
      </c>
      <c r="E62">
        <f t="shared" ref="E62:H62" si="13">_xlfn.NORM.DIST(E61,$D$4,$D$5,FALSE)</f>
        <v>5.140929987637018E-4</v>
      </c>
      <c r="F62">
        <f t="shared" si="13"/>
        <v>3.3159046264249557E-2</v>
      </c>
      <c r="G62">
        <f t="shared" si="13"/>
        <v>0.13298076013381088</v>
      </c>
      <c r="H62">
        <f t="shared" si="13"/>
        <v>3.3159046264249557E-2</v>
      </c>
      <c r="I62">
        <f>SUM(D62:H62)</f>
        <v>0.1998134412342453</v>
      </c>
    </row>
    <row r="63" spans="2:34" x14ac:dyDescent="0.25">
      <c r="C63" t="s">
        <v>3</v>
      </c>
      <c r="D63">
        <f>_xlfn.NORM.DIST(D61,$E$4,$E$5,FALSE)</f>
        <v>3.3159046264249557E-2</v>
      </c>
      <c r="E63">
        <f t="shared" ref="E63:H63" si="14">_xlfn.NORM.DIST(E61,$E$4,$E$5,FALSE)</f>
        <v>0.13298076013381088</v>
      </c>
      <c r="F63">
        <f t="shared" si="14"/>
        <v>3.3159046264249557E-2</v>
      </c>
      <c r="G63">
        <f t="shared" si="14"/>
        <v>5.140929987637018E-4</v>
      </c>
      <c r="H63">
        <f t="shared" si="14"/>
        <v>4.9557317157809919E-7</v>
      </c>
      <c r="I63">
        <f>SUM(D63:H63)</f>
        <v>0.1998134412342453</v>
      </c>
    </row>
    <row r="65" spans="1:9" x14ac:dyDescent="0.25">
      <c r="C65" t="s">
        <v>4</v>
      </c>
    </row>
    <row r="66" spans="1:9" x14ac:dyDescent="0.25">
      <c r="D66">
        <v>10</v>
      </c>
      <c r="E66">
        <v>15</v>
      </c>
      <c r="F66">
        <v>20</v>
      </c>
      <c r="G66">
        <v>25</v>
      </c>
      <c r="H66">
        <v>30</v>
      </c>
      <c r="I66" t="s">
        <v>10</v>
      </c>
    </row>
    <row r="67" spans="1:9" x14ac:dyDescent="0.25">
      <c r="A67" t="s">
        <v>24</v>
      </c>
      <c r="C67" t="s">
        <v>2</v>
      </c>
      <c r="D67" s="143">
        <f>D62/$I$62</f>
        <v>2.4801793538860523E-6</v>
      </c>
      <c r="E67" s="143">
        <f t="shared" ref="E67:H67" si="15">E62/$I$62</f>
        <v>2.572864946362744E-3</v>
      </c>
      <c r="F67" s="143">
        <f t="shared" si="15"/>
        <v>0.16595002848370216</v>
      </c>
      <c r="G67" s="143">
        <f t="shared" si="15"/>
        <v>0.6655245979068789</v>
      </c>
      <c r="H67" s="143">
        <f t="shared" si="15"/>
        <v>0.16595002848370216</v>
      </c>
      <c r="I67">
        <f>SUMPRODUCT(D66:H66,D67:H67)</f>
        <v>24.974234147846062</v>
      </c>
    </row>
    <row r="68" spans="1:9" x14ac:dyDescent="0.25">
      <c r="A68" t="s">
        <v>25</v>
      </c>
      <c r="C68" t="s">
        <v>3</v>
      </c>
      <c r="D68" s="143">
        <f>D63/$I$63</f>
        <v>0.16595002848370216</v>
      </c>
      <c r="E68" s="143">
        <f t="shared" ref="E68:H68" si="16">E63/$I$63</f>
        <v>0.6655245979068789</v>
      </c>
      <c r="F68" s="143">
        <f t="shared" si="16"/>
        <v>0.16595002848370216</v>
      </c>
      <c r="G68" s="143">
        <f t="shared" si="16"/>
        <v>2.572864946362744E-3</v>
      </c>
      <c r="H68" s="143">
        <f t="shared" si="16"/>
        <v>2.4801793538860523E-6</v>
      </c>
      <c r="I68">
        <f>SUMPRODUCT(D66:H66,D68:H68)</f>
        <v>15.025765852153931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L77"/>
  <sheetViews>
    <sheetView showGridLines="0" zoomScale="70" zoomScaleNormal="70" workbookViewId="0">
      <selection activeCell="BT59" sqref="BT59:CL59"/>
    </sheetView>
  </sheetViews>
  <sheetFormatPr defaultRowHeight="15" x14ac:dyDescent="0.25"/>
  <cols>
    <col min="2" max="2" width="30" bestFit="1" customWidth="1"/>
    <col min="3" max="3" width="16.5703125" bestFit="1" customWidth="1"/>
    <col min="17" max="18" width="12.5703125" bestFit="1" customWidth="1"/>
    <col min="19" max="22" width="12.28515625" bestFit="1" customWidth="1"/>
    <col min="23" max="30" width="12.28515625" customWidth="1"/>
    <col min="32" max="32" width="21.140625" bestFit="1" customWidth="1"/>
    <col min="33" max="33" width="16.5703125" bestFit="1" customWidth="1"/>
    <col min="44" max="44" width="10.140625" bestFit="1" customWidth="1"/>
    <col min="45" max="46" width="10.5703125" bestFit="1" customWidth="1"/>
    <col min="47" max="48" width="12.5703125" bestFit="1" customWidth="1"/>
    <col min="49" max="52" width="12.28515625" bestFit="1" customWidth="1"/>
    <col min="53" max="60" width="12.28515625" customWidth="1"/>
    <col min="62" max="62" width="23.42578125" bestFit="1" customWidth="1"/>
    <col min="63" max="63" width="24.140625" bestFit="1" customWidth="1"/>
    <col min="75" max="76" width="10.5703125" bestFit="1" customWidth="1"/>
    <col min="77" max="78" width="12.5703125" bestFit="1" customWidth="1"/>
    <col min="79" max="82" width="12.28515625" bestFit="1" customWidth="1"/>
    <col min="83" max="90" width="12.28515625" customWidth="1"/>
  </cols>
  <sheetData>
    <row r="1" spans="2:90" ht="21" x14ac:dyDescent="0.35">
      <c r="B1" s="23"/>
      <c r="K1" t="s">
        <v>53</v>
      </c>
    </row>
    <row r="2" spans="2:90" x14ac:dyDescent="0.25">
      <c r="AQ2" s="15"/>
      <c r="AR2" s="15"/>
      <c r="AS2" s="15"/>
      <c r="AT2" s="15"/>
    </row>
    <row r="3" spans="2:90" ht="18" x14ac:dyDescent="0.35">
      <c r="D3" s="163" t="s">
        <v>46</v>
      </c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5"/>
      <c r="AH3" s="163" t="s">
        <v>47</v>
      </c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5"/>
      <c r="BL3" s="163" t="s">
        <v>52</v>
      </c>
      <c r="BM3" s="164"/>
      <c r="BN3" s="164"/>
      <c r="BO3" s="164"/>
      <c r="BP3" s="164"/>
      <c r="BQ3" s="164"/>
      <c r="BR3" s="164"/>
      <c r="BS3" s="164"/>
      <c r="BT3" s="164"/>
      <c r="BU3" s="164"/>
      <c r="BV3" s="164"/>
      <c r="BW3" s="164"/>
      <c r="BX3" s="164"/>
      <c r="BY3" s="164"/>
      <c r="BZ3" s="164"/>
      <c r="CA3" s="164"/>
      <c r="CB3" s="164"/>
      <c r="CC3" s="164"/>
      <c r="CD3" s="164"/>
      <c r="CE3" s="164"/>
      <c r="CF3" s="164"/>
      <c r="CG3" s="164"/>
      <c r="CH3" s="164"/>
      <c r="CI3" s="164"/>
      <c r="CJ3" s="164"/>
      <c r="CK3" s="164"/>
      <c r="CL3" s="165"/>
    </row>
    <row r="4" spans="2:90" x14ac:dyDescent="0.25">
      <c r="D4" s="175" t="s">
        <v>30</v>
      </c>
      <c r="E4" s="176"/>
      <c r="F4" s="176"/>
      <c r="G4" s="176"/>
      <c r="H4" s="176"/>
      <c r="I4" s="176"/>
      <c r="J4" s="176"/>
      <c r="K4" s="176"/>
      <c r="L4" s="176"/>
      <c r="M4" s="166" t="s">
        <v>15</v>
      </c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8"/>
      <c r="AH4" s="177" t="s">
        <v>30</v>
      </c>
      <c r="AI4" s="178"/>
      <c r="AJ4" s="178"/>
      <c r="AK4" s="178"/>
      <c r="AL4" s="178"/>
      <c r="AM4" s="178"/>
      <c r="AN4" s="178"/>
      <c r="AO4" s="178"/>
      <c r="AP4" s="178"/>
      <c r="AQ4" s="166" t="s">
        <v>15</v>
      </c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8"/>
      <c r="BL4" s="177" t="s">
        <v>30</v>
      </c>
      <c r="BM4" s="178"/>
      <c r="BN4" s="178"/>
      <c r="BO4" s="178"/>
      <c r="BP4" s="178"/>
      <c r="BQ4" s="178"/>
      <c r="BR4" s="178"/>
      <c r="BS4" s="178"/>
      <c r="BT4" s="178"/>
      <c r="BU4" s="166" t="s">
        <v>15</v>
      </c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8"/>
    </row>
    <row r="5" spans="2:90" x14ac:dyDescent="0.25">
      <c r="B5" s="21" t="s">
        <v>21</v>
      </c>
      <c r="C5" s="21" t="s">
        <v>27</v>
      </c>
      <c r="D5" s="21" t="s">
        <v>24</v>
      </c>
      <c r="E5" s="21" t="s">
        <v>83</v>
      </c>
      <c r="F5" s="21" t="s">
        <v>25</v>
      </c>
      <c r="G5" s="21" t="s">
        <v>84</v>
      </c>
      <c r="H5" s="21" t="s">
        <v>28</v>
      </c>
      <c r="I5" s="21" t="s">
        <v>29</v>
      </c>
      <c r="J5" s="21" t="s">
        <v>44</v>
      </c>
      <c r="K5" s="21" t="s">
        <v>45</v>
      </c>
      <c r="L5" s="21" t="s">
        <v>49</v>
      </c>
      <c r="M5" s="33" t="s">
        <v>33</v>
      </c>
      <c r="N5" s="34" t="s">
        <v>34</v>
      </c>
      <c r="O5" s="34" t="s">
        <v>35</v>
      </c>
      <c r="P5" s="34" t="s">
        <v>36</v>
      </c>
      <c r="Q5" s="34" t="s">
        <v>42</v>
      </c>
      <c r="R5" s="34" t="s">
        <v>41</v>
      </c>
      <c r="S5" s="34" t="s">
        <v>38</v>
      </c>
      <c r="T5" s="34" t="s">
        <v>37</v>
      </c>
      <c r="U5" s="34" t="s">
        <v>39</v>
      </c>
      <c r="V5" s="34" t="s">
        <v>40</v>
      </c>
      <c r="W5" s="34" t="s">
        <v>79</v>
      </c>
      <c r="X5" s="34" t="s">
        <v>86</v>
      </c>
      <c r="Y5" s="21" t="s">
        <v>81</v>
      </c>
      <c r="Z5" s="21" t="s">
        <v>87</v>
      </c>
      <c r="AA5" s="21" t="s">
        <v>80</v>
      </c>
      <c r="AB5" s="21" t="s">
        <v>82</v>
      </c>
      <c r="AC5" s="21" t="s">
        <v>88</v>
      </c>
      <c r="AD5" s="21" t="s">
        <v>89</v>
      </c>
      <c r="AF5" s="21" t="s">
        <v>21</v>
      </c>
      <c r="AG5" s="21" t="s">
        <v>27</v>
      </c>
      <c r="AH5" s="21" t="s">
        <v>24</v>
      </c>
      <c r="AI5" s="21" t="s">
        <v>83</v>
      </c>
      <c r="AJ5" s="21" t="s">
        <v>25</v>
      </c>
      <c r="AK5" s="21" t="s">
        <v>84</v>
      </c>
      <c r="AL5" s="21" t="s">
        <v>28</v>
      </c>
      <c r="AM5" s="21" t="s">
        <v>29</v>
      </c>
      <c r="AN5" s="21" t="s">
        <v>44</v>
      </c>
      <c r="AO5" s="21" t="s">
        <v>45</v>
      </c>
      <c r="AP5" s="21" t="s">
        <v>49</v>
      </c>
      <c r="AQ5" s="26" t="s">
        <v>33</v>
      </c>
      <c r="AR5" s="21" t="s">
        <v>34</v>
      </c>
      <c r="AS5" s="21" t="s">
        <v>35</v>
      </c>
      <c r="AT5" s="21" t="s">
        <v>36</v>
      </c>
      <c r="AU5" s="21" t="s">
        <v>42</v>
      </c>
      <c r="AV5" s="21" t="s">
        <v>41</v>
      </c>
      <c r="AW5" s="21" t="s">
        <v>38</v>
      </c>
      <c r="AX5" s="21" t="s">
        <v>37</v>
      </c>
      <c r="AY5" s="21" t="s">
        <v>39</v>
      </c>
      <c r="AZ5" s="21" t="s">
        <v>40</v>
      </c>
      <c r="BA5" s="21" t="s">
        <v>79</v>
      </c>
      <c r="BB5" s="21" t="s">
        <v>86</v>
      </c>
      <c r="BC5" s="21" t="s">
        <v>81</v>
      </c>
      <c r="BD5" s="21" t="s">
        <v>87</v>
      </c>
      <c r="BE5" s="21" t="s">
        <v>80</v>
      </c>
      <c r="BF5" s="21" t="s">
        <v>82</v>
      </c>
      <c r="BG5" s="21" t="s">
        <v>88</v>
      </c>
      <c r="BH5" s="145" t="s">
        <v>89</v>
      </c>
      <c r="BJ5" s="21" t="s">
        <v>21</v>
      </c>
      <c r="BK5" s="21" t="s">
        <v>27</v>
      </c>
      <c r="BL5" s="21" t="s">
        <v>24</v>
      </c>
      <c r="BM5" s="21" t="s">
        <v>83</v>
      </c>
      <c r="BN5" s="21" t="s">
        <v>25</v>
      </c>
      <c r="BO5" s="21" t="s">
        <v>84</v>
      </c>
      <c r="BP5" s="21" t="s">
        <v>28</v>
      </c>
      <c r="BQ5" s="21" t="s">
        <v>29</v>
      </c>
      <c r="BR5" s="21" t="s">
        <v>44</v>
      </c>
      <c r="BS5" s="21" t="s">
        <v>45</v>
      </c>
      <c r="BT5" s="21" t="s">
        <v>49</v>
      </c>
      <c r="BU5" s="26" t="s">
        <v>33</v>
      </c>
      <c r="BV5" s="21" t="s">
        <v>34</v>
      </c>
      <c r="BW5" s="21" t="s">
        <v>35</v>
      </c>
      <c r="BX5" s="21" t="s">
        <v>36</v>
      </c>
      <c r="BY5" s="34" t="s">
        <v>42</v>
      </c>
      <c r="BZ5" s="34" t="s">
        <v>41</v>
      </c>
      <c r="CA5" s="21" t="s">
        <v>38</v>
      </c>
      <c r="CB5" s="21" t="s">
        <v>37</v>
      </c>
      <c r="CC5" s="21" t="s">
        <v>39</v>
      </c>
      <c r="CD5" s="21" t="s">
        <v>40</v>
      </c>
      <c r="CE5" s="21" t="s">
        <v>79</v>
      </c>
      <c r="CF5" s="21" t="s">
        <v>86</v>
      </c>
      <c r="CG5" s="21" t="s">
        <v>81</v>
      </c>
      <c r="CH5" s="21" t="s">
        <v>87</v>
      </c>
      <c r="CI5" s="21" t="s">
        <v>80</v>
      </c>
      <c r="CJ5" s="21" t="s">
        <v>82</v>
      </c>
      <c r="CK5" s="21" t="s">
        <v>88</v>
      </c>
      <c r="CL5" s="145" t="s">
        <v>89</v>
      </c>
    </row>
    <row r="6" spans="2:90" x14ac:dyDescent="0.25">
      <c r="B6" s="169" t="s">
        <v>22</v>
      </c>
      <c r="C6" s="25">
        <v>10</v>
      </c>
      <c r="D6" s="53">
        <v>65</v>
      </c>
      <c r="E6" s="53">
        <v>65</v>
      </c>
      <c r="F6" s="56">
        <v>54</v>
      </c>
      <c r="G6" s="141">
        <v>54</v>
      </c>
      <c r="H6" s="53">
        <v>62</v>
      </c>
      <c r="I6" s="56">
        <v>59</v>
      </c>
      <c r="J6" s="59">
        <v>57</v>
      </c>
      <c r="K6" s="59">
        <v>30</v>
      </c>
      <c r="L6" s="59">
        <v>49</v>
      </c>
      <c r="M6" s="65">
        <v>2.3247</v>
      </c>
      <c r="N6" s="27">
        <v>3.9525999999999999</v>
      </c>
      <c r="O6" s="27">
        <v>0.20938999999999999</v>
      </c>
      <c r="P6" s="27">
        <v>0.16084000000000001</v>
      </c>
      <c r="Q6" s="27">
        <v>3.9445999999999999</v>
      </c>
      <c r="R6" s="27">
        <v>6.8113999999999999</v>
      </c>
      <c r="S6" s="27">
        <v>0.71694000000000002</v>
      </c>
      <c r="T6" s="27">
        <v>1.0126999999999999</v>
      </c>
      <c r="U6" s="27">
        <v>2.1972999999999998</v>
      </c>
      <c r="V6" s="27">
        <v>1.5048999999999999</v>
      </c>
      <c r="W6" s="27">
        <v>2.1240000000000001</v>
      </c>
      <c r="X6" s="27">
        <v>32.244900000000001</v>
      </c>
      <c r="Y6" s="27">
        <v>0.18132000000000001</v>
      </c>
      <c r="Z6" s="27">
        <v>6.5731999999999999</v>
      </c>
      <c r="AA6" s="27">
        <v>1.1664000000000001</v>
      </c>
      <c r="AB6" s="27">
        <v>0.17866000000000001</v>
      </c>
      <c r="AC6" s="27">
        <v>8.4265000000000008</v>
      </c>
      <c r="AD6" s="27">
        <v>2.8260999999999998</v>
      </c>
      <c r="AF6" s="169" t="s">
        <v>22</v>
      </c>
      <c r="AG6" s="25">
        <v>10</v>
      </c>
      <c r="AH6" s="40">
        <v>45</v>
      </c>
      <c r="AI6" s="53">
        <v>45</v>
      </c>
      <c r="AJ6" s="31">
        <v>29</v>
      </c>
      <c r="AK6" s="141">
        <v>29</v>
      </c>
      <c r="AL6" s="64">
        <v>39</v>
      </c>
      <c r="AM6" s="59">
        <v>37</v>
      </c>
      <c r="AN6" s="56">
        <v>28</v>
      </c>
      <c r="AO6" s="56">
        <v>26</v>
      </c>
      <c r="AP6" s="59">
        <v>27</v>
      </c>
      <c r="AQ6" s="75">
        <v>5.3307000000000002</v>
      </c>
      <c r="AR6" s="27">
        <v>5.3120000000000003</v>
      </c>
      <c r="AS6" s="27">
        <v>4.9269E-2</v>
      </c>
      <c r="AT6" s="27">
        <v>9.5441999999999999E-2</v>
      </c>
      <c r="AU6" s="27">
        <v>0.22717999999999999</v>
      </c>
      <c r="AV6" s="27">
        <v>0.26415</v>
      </c>
      <c r="AW6" s="27">
        <v>3.4795E-2</v>
      </c>
      <c r="AX6" s="27">
        <v>8.7484000000000006E-2</v>
      </c>
      <c r="AY6" s="27">
        <v>6.8169999999999994E-2</v>
      </c>
      <c r="AZ6" s="27">
        <v>5.4981000000000002E-2</v>
      </c>
      <c r="BA6" s="27">
        <v>6.0635000000000003</v>
      </c>
      <c r="BB6" s="27">
        <v>7.6125999999999996</v>
      </c>
      <c r="BC6" s="27">
        <v>4.2641999999999999E-2</v>
      </c>
      <c r="BD6" s="27">
        <v>0.42352000000000001</v>
      </c>
      <c r="BE6" s="27">
        <v>5.1580000000000004</v>
      </c>
      <c r="BF6" s="27">
        <v>4.516E-3</v>
      </c>
      <c r="BG6" s="27">
        <v>12.0595</v>
      </c>
      <c r="BH6" s="27">
        <v>0.52044999999999997</v>
      </c>
      <c r="BJ6" s="169" t="s">
        <v>22</v>
      </c>
      <c r="BK6" s="71">
        <v>10</v>
      </c>
      <c r="BL6" s="40">
        <v>27</v>
      </c>
      <c r="BM6" s="53">
        <v>27</v>
      </c>
      <c r="BN6" s="42">
        <v>22</v>
      </c>
      <c r="BO6" s="141">
        <v>22</v>
      </c>
      <c r="BP6" s="64">
        <v>25</v>
      </c>
      <c r="BQ6" s="59">
        <v>24</v>
      </c>
      <c r="BR6" s="110">
        <v>22</v>
      </c>
      <c r="BS6" s="111">
        <v>21</v>
      </c>
      <c r="BT6" s="59">
        <v>21</v>
      </c>
      <c r="BU6" s="75">
        <v>1.1184000000000001</v>
      </c>
      <c r="BV6" s="27">
        <v>1.0484</v>
      </c>
      <c r="BW6" s="27">
        <v>2.4601000000000001E-2</v>
      </c>
      <c r="BX6" s="27">
        <v>1.3310000000000001E-2</v>
      </c>
      <c r="BY6" s="27">
        <v>0.10218000000000001</v>
      </c>
      <c r="BZ6" s="27">
        <v>5.6064000000000003E-2</v>
      </c>
      <c r="CA6" s="27">
        <v>2.0417999999999999E-2</v>
      </c>
      <c r="CB6" s="27">
        <v>5.6064000000000003E-2</v>
      </c>
      <c r="CC6" s="27">
        <v>0</v>
      </c>
      <c r="CD6" s="27">
        <v>0</v>
      </c>
      <c r="CE6" s="27">
        <v>1.0636000000000001</v>
      </c>
      <c r="CF6" s="27">
        <v>1.5138</v>
      </c>
      <c r="CG6" s="27">
        <v>0</v>
      </c>
      <c r="CH6" s="27">
        <v>9.0150999999999995E-2</v>
      </c>
      <c r="CI6" s="27">
        <v>1.2369000000000001</v>
      </c>
      <c r="CJ6" s="27">
        <v>0</v>
      </c>
      <c r="CK6" s="27">
        <v>2.4512999999999998</v>
      </c>
      <c r="CL6" s="27">
        <v>0.10218000000000001</v>
      </c>
    </row>
    <row r="7" spans="2:90" x14ac:dyDescent="0.25">
      <c r="B7" s="170"/>
      <c r="C7" s="17">
        <v>12.5</v>
      </c>
      <c r="D7" s="53">
        <v>61</v>
      </c>
      <c r="E7" s="53" t="s">
        <v>14</v>
      </c>
      <c r="F7" s="56">
        <v>44</v>
      </c>
      <c r="G7" s="141" t="s">
        <v>14</v>
      </c>
      <c r="H7" s="53">
        <v>57</v>
      </c>
      <c r="I7" s="56">
        <v>54</v>
      </c>
      <c r="J7" s="56" t="s">
        <v>14</v>
      </c>
      <c r="K7" s="56" t="s">
        <v>14</v>
      </c>
      <c r="L7" s="56" t="s">
        <v>14</v>
      </c>
      <c r="M7" s="65">
        <v>3.6065999999999998</v>
      </c>
      <c r="N7" s="27">
        <v>7.2832999999999997</v>
      </c>
      <c r="O7" s="27">
        <v>0.16786000000000001</v>
      </c>
      <c r="P7" s="27">
        <v>0.23282</v>
      </c>
      <c r="Q7" s="56" t="s">
        <v>14</v>
      </c>
      <c r="R7" s="56" t="s">
        <v>14</v>
      </c>
      <c r="S7" s="56" t="s">
        <v>14</v>
      </c>
      <c r="T7" s="56" t="s">
        <v>14</v>
      </c>
      <c r="U7" s="56" t="s">
        <v>14</v>
      </c>
      <c r="V7" s="56" t="s">
        <v>14</v>
      </c>
      <c r="W7" s="141" t="s">
        <v>14</v>
      </c>
      <c r="X7" s="141" t="s">
        <v>14</v>
      </c>
      <c r="Y7" s="141" t="s">
        <v>14</v>
      </c>
      <c r="Z7" s="141" t="s">
        <v>14</v>
      </c>
      <c r="AA7" s="141" t="s">
        <v>14</v>
      </c>
      <c r="AB7" s="141" t="s">
        <v>14</v>
      </c>
      <c r="AC7" s="141" t="s">
        <v>14</v>
      </c>
      <c r="AD7" s="141" t="s">
        <v>14</v>
      </c>
      <c r="AF7" s="170"/>
      <c r="AG7" s="17">
        <v>12.5</v>
      </c>
      <c r="AH7" s="40">
        <v>41</v>
      </c>
      <c r="AI7" s="53" t="s">
        <v>14</v>
      </c>
      <c r="AJ7" s="31">
        <v>27</v>
      </c>
      <c r="AK7" s="141" t="s">
        <v>14</v>
      </c>
      <c r="AL7" s="64">
        <v>32</v>
      </c>
      <c r="AM7" s="59">
        <v>30</v>
      </c>
      <c r="AN7" s="56" t="s">
        <v>14</v>
      </c>
      <c r="AO7" s="56" t="s">
        <v>14</v>
      </c>
      <c r="AP7" s="56" t="s">
        <v>14</v>
      </c>
      <c r="AQ7" s="65">
        <v>5.6665999999999999</v>
      </c>
      <c r="AR7" s="27">
        <v>3.4466999999999999</v>
      </c>
      <c r="AS7" s="27">
        <v>3.2615999999999999E-2</v>
      </c>
      <c r="AT7" s="27">
        <v>8.0235000000000001E-2</v>
      </c>
      <c r="AU7" s="56" t="s">
        <v>14</v>
      </c>
      <c r="AV7" s="56" t="s">
        <v>14</v>
      </c>
      <c r="AW7" s="56" t="s">
        <v>14</v>
      </c>
      <c r="AX7" s="56" t="s">
        <v>14</v>
      </c>
      <c r="AY7" s="56" t="s">
        <v>14</v>
      </c>
      <c r="AZ7" s="56" t="s">
        <v>14</v>
      </c>
      <c r="BA7" s="141" t="s">
        <v>14</v>
      </c>
      <c r="BB7" s="141" t="s">
        <v>14</v>
      </c>
      <c r="BC7" s="141" t="s">
        <v>14</v>
      </c>
      <c r="BD7" s="141" t="s">
        <v>14</v>
      </c>
      <c r="BE7" s="141" t="s">
        <v>14</v>
      </c>
      <c r="BF7" s="141" t="s">
        <v>14</v>
      </c>
      <c r="BG7" s="141" t="s">
        <v>14</v>
      </c>
      <c r="BH7" s="141" t="s">
        <v>14</v>
      </c>
      <c r="BJ7" s="170"/>
      <c r="BK7" s="17">
        <v>12.5</v>
      </c>
      <c r="BL7" s="40">
        <v>25</v>
      </c>
      <c r="BM7" s="53" t="s">
        <v>14</v>
      </c>
      <c r="BN7" s="42">
        <v>21</v>
      </c>
      <c r="BO7" s="141" t="s">
        <v>14</v>
      </c>
      <c r="BP7" s="64">
        <v>23</v>
      </c>
      <c r="BQ7" s="59">
        <v>23</v>
      </c>
      <c r="BR7" s="56" t="s">
        <v>14</v>
      </c>
      <c r="BS7" s="56" t="s">
        <v>14</v>
      </c>
      <c r="BT7" s="56" t="s">
        <v>14</v>
      </c>
      <c r="BU7" s="65">
        <v>0.90251999999999999</v>
      </c>
      <c r="BV7" s="27">
        <v>0.70699000000000001</v>
      </c>
      <c r="BW7" s="27">
        <v>0</v>
      </c>
      <c r="BX7" s="27">
        <v>0</v>
      </c>
      <c r="BY7" s="56" t="s">
        <v>14</v>
      </c>
      <c r="BZ7" s="56" t="s">
        <v>14</v>
      </c>
      <c r="CA7" s="56" t="s">
        <v>14</v>
      </c>
      <c r="CB7" s="56" t="s">
        <v>14</v>
      </c>
      <c r="CC7" s="56" t="s">
        <v>14</v>
      </c>
      <c r="CD7" s="56" t="s">
        <v>14</v>
      </c>
      <c r="CE7" s="141" t="s">
        <v>14</v>
      </c>
      <c r="CF7" s="141" t="s">
        <v>14</v>
      </c>
      <c r="CG7" s="141" t="s">
        <v>14</v>
      </c>
      <c r="CH7" s="141" t="s">
        <v>14</v>
      </c>
      <c r="CI7" s="141" t="s">
        <v>14</v>
      </c>
      <c r="CJ7" s="141" t="s">
        <v>14</v>
      </c>
      <c r="CK7" s="141" t="s">
        <v>14</v>
      </c>
      <c r="CL7" s="141" t="s">
        <v>14</v>
      </c>
    </row>
    <row r="8" spans="2:90" x14ac:dyDescent="0.25">
      <c r="B8" s="170"/>
      <c r="C8" s="17">
        <v>15</v>
      </c>
      <c r="D8" s="53">
        <v>57</v>
      </c>
      <c r="E8" s="53">
        <v>57</v>
      </c>
      <c r="F8" s="56">
        <v>29</v>
      </c>
      <c r="G8" s="141">
        <v>29</v>
      </c>
      <c r="H8" s="53">
        <v>51</v>
      </c>
      <c r="I8" s="56">
        <v>46</v>
      </c>
      <c r="J8" s="59">
        <v>45</v>
      </c>
      <c r="K8" s="59">
        <v>27</v>
      </c>
      <c r="L8" s="59">
        <v>29</v>
      </c>
      <c r="M8" s="65">
        <v>6.8886000000000003</v>
      </c>
      <c r="N8" s="27">
        <v>12.6107</v>
      </c>
      <c r="O8" s="27">
        <v>0.32490000000000002</v>
      </c>
      <c r="P8" s="27">
        <v>0.28863</v>
      </c>
      <c r="Q8" s="27">
        <v>6.7141000000000002</v>
      </c>
      <c r="R8" s="27">
        <v>1.9599</v>
      </c>
      <c r="S8" s="27">
        <v>2.0015000000000001</v>
      </c>
      <c r="T8" s="27">
        <v>1.3892</v>
      </c>
      <c r="U8" s="27">
        <v>0.19675000000000001</v>
      </c>
      <c r="V8" s="27">
        <v>0.24376999999999999</v>
      </c>
      <c r="W8" s="27">
        <v>3.0125000000000002</v>
      </c>
      <c r="X8" s="27">
        <v>14.3558</v>
      </c>
      <c r="Y8" s="27">
        <v>2.5427</v>
      </c>
      <c r="Z8" s="27">
        <v>0.19347</v>
      </c>
      <c r="AA8" s="27">
        <v>1.5188999999999999</v>
      </c>
      <c r="AB8" s="27">
        <v>1.3892</v>
      </c>
      <c r="AC8" s="27">
        <v>14.145899999999999</v>
      </c>
      <c r="AD8" s="27">
        <v>0.24376999999999999</v>
      </c>
      <c r="AE8" s="28"/>
      <c r="AF8" s="170"/>
      <c r="AG8" s="17">
        <v>15</v>
      </c>
      <c r="AH8" s="40">
        <v>36</v>
      </c>
      <c r="AI8" s="53">
        <v>37</v>
      </c>
      <c r="AJ8" s="31">
        <v>25</v>
      </c>
      <c r="AK8" s="141">
        <v>24</v>
      </c>
      <c r="AL8" s="64">
        <v>29</v>
      </c>
      <c r="AM8" s="59">
        <v>28</v>
      </c>
      <c r="AN8" s="56">
        <v>27</v>
      </c>
      <c r="AO8" s="56">
        <v>23</v>
      </c>
      <c r="AP8" s="56">
        <v>24</v>
      </c>
      <c r="AQ8" s="65">
        <v>4.7370999999999999</v>
      </c>
      <c r="AR8" s="27">
        <v>2.13</v>
      </c>
      <c r="AS8" s="27">
        <v>2.4612000000000002E-3</v>
      </c>
      <c r="AT8" s="27">
        <v>4.6924E-2</v>
      </c>
      <c r="AU8" s="27">
        <v>0.87321000000000004</v>
      </c>
      <c r="AV8" s="27">
        <v>0.42253000000000002</v>
      </c>
      <c r="AW8" s="61">
        <v>0.24489</v>
      </c>
      <c r="AX8" s="61">
        <v>0.21493999999999999</v>
      </c>
      <c r="AY8" s="61">
        <v>7.5222999999999998E-2</v>
      </c>
      <c r="AZ8" s="61">
        <v>7.8767000000000004E-2</v>
      </c>
      <c r="BA8" s="82">
        <v>1.3637999999999999</v>
      </c>
      <c r="BB8" s="82">
        <v>3.2082000000000002</v>
      </c>
      <c r="BC8" s="82">
        <v>0.26351999999999998</v>
      </c>
      <c r="BD8" s="82">
        <v>7.4142E-2</v>
      </c>
      <c r="BE8" s="82">
        <v>2.9548000000000001</v>
      </c>
      <c r="BF8" s="82">
        <v>0.21493999999999999</v>
      </c>
      <c r="BG8" s="82">
        <v>8.4725000000000001</v>
      </c>
      <c r="BH8" s="82">
        <v>7.8767000000000004E-2</v>
      </c>
      <c r="BJ8" s="170"/>
      <c r="BK8" s="17">
        <v>15</v>
      </c>
      <c r="BL8" s="40">
        <v>23</v>
      </c>
      <c r="BM8" s="53">
        <v>24</v>
      </c>
      <c r="BN8" s="42">
        <v>19</v>
      </c>
      <c r="BO8" s="141">
        <v>19</v>
      </c>
      <c r="BP8" s="64">
        <v>21</v>
      </c>
      <c r="BQ8" s="59">
        <v>21</v>
      </c>
      <c r="BR8" s="56">
        <v>20</v>
      </c>
      <c r="BS8" s="56">
        <v>18</v>
      </c>
      <c r="BT8" s="56">
        <v>19</v>
      </c>
      <c r="BU8" s="65">
        <v>0.76263999999999998</v>
      </c>
      <c r="BV8" s="27">
        <v>0.69447000000000003</v>
      </c>
      <c r="BW8" s="27">
        <v>0</v>
      </c>
      <c r="BX8" s="27">
        <v>0.19316</v>
      </c>
      <c r="BY8" s="27">
        <v>0.24373</v>
      </c>
      <c r="BZ8" s="27">
        <v>0.16281999999999999</v>
      </c>
      <c r="CA8" s="61">
        <v>5.7250000000000002E-2</v>
      </c>
      <c r="CB8" s="61">
        <v>4.2973999999999998E-2</v>
      </c>
      <c r="CC8" s="61">
        <v>2.8586E-2</v>
      </c>
      <c r="CD8" s="61">
        <v>7.3457999999999996E-2</v>
      </c>
      <c r="CE8" s="82">
        <v>0.42935000000000001</v>
      </c>
      <c r="CF8" s="82">
        <v>1.0448</v>
      </c>
      <c r="CG8" s="82">
        <v>5.8515999999999999E-2</v>
      </c>
      <c r="CH8" s="82">
        <v>2.8582E-2</v>
      </c>
      <c r="CI8" s="82">
        <v>0.64337</v>
      </c>
      <c r="CJ8" s="82">
        <v>4.2973999999999998E-2</v>
      </c>
      <c r="CK8" s="82">
        <v>1.9389000000000001</v>
      </c>
      <c r="CL8" s="82">
        <v>7.3457999999999996E-2</v>
      </c>
    </row>
    <row r="9" spans="2:90" x14ac:dyDescent="0.25">
      <c r="B9" s="170"/>
      <c r="C9" s="17">
        <v>17.5</v>
      </c>
      <c r="D9" s="53">
        <v>52</v>
      </c>
      <c r="E9" s="53" t="s">
        <v>14</v>
      </c>
      <c r="F9" s="56">
        <v>26</v>
      </c>
      <c r="G9" s="141" t="s">
        <v>14</v>
      </c>
      <c r="H9" s="53">
        <v>42</v>
      </c>
      <c r="I9" s="56">
        <v>35</v>
      </c>
      <c r="J9" s="56" t="s">
        <v>14</v>
      </c>
      <c r="K9" s="56" t="s">
        <v>14</v>
      </c>
      <c r="L9" s="56" t="s">
        <v>14</v>
      </c>
      <c r="M9" s="65">
        <v>9.4600000000000009</v>
      </c>
      <c r="N9" s="27">
        <v>8.4109999999999996</v>
      </c>
      <c r="O9" s="27">
        <v>0.26902999999999999</v>
      </c>
      <c r="P9" s="27">
        <v>0.33100000000000002</v>
      </c>
      <c r="Q9" s="56" t="s">
        <v>14</v>
      </c>
      <c r="R9" s="56" t="s">
        <v>14</v>
      </c>
      <c r="S9" s="56" t="s">
        <v>14</v>
      </c>
      <c r="T9" s="56" t="s">
        <v>14</v>
      </c>
      <c r="U9" s="56" t="s">
        <v>14</v>
      </c>
      <c r="V9" s="56" t="s">
        <v>14</v>
      </c>
      <c r="W9" s="141" t="s">
        <v>14</v>
      </c>
      <c r="X9" s="141" t="s">
        <v>14</v>
      </c>
      <c r="Y9" s="141" t="s">
        <v>14</v>
      </c>
      <c r="Z9" s="141" t="s">
        <v>14</v>
      </c>
      <c r="AA9" s="141" t="s">
        <v>14</v>
      </c>
      <c r="AB9" s="141" t="s">
        <v>14</v>
      </c>
      <c r="AC9" s="141" t="s">
        <v>14</v>
      </c>
      <c r="AD9" s="141" t="s">
        <v>14</v>
      </c>
      <c r="AE9" s="28"/>
      <c r="AF9" s="170"/>
      <c r="AG9" s="17">
        <v>17.5</v>
      </c>
      <c r="AH9" s="40">
        <v>30</v>
      </c>
      <c r="AI9" s="53" t="s">
        <v>14</v>
      </c>
      <c r="AJ9" s="31">
        <v>22</v>
      </c>
      <c r="AK9" s="141" t="s">
        <v>14</v>
      </c>
      <c r="AL9" s="64">
        <v>26</v>
      </c>
      <c r="AM9" s="59">
        <v>25</v>
      </c>
      <c r="AN9" s="56" t="s">
        <v>14</v>
      </c>
      <c r="AO9" s="56" t="s">
        <v>14</v>
      </c>
      <c r="AP9" s="56" t="s">
        <v>14</v>
      </c>
      <c r="AQ9" s="65">
        <v>2.4521999999999999</v>
      </c>
      <c r="AR9" s="27">
        <v>1.8375999999999999</v>
      </c>
      <c r="AS9" s="27">
        <v>3.2485E-2</v>
      </c>
      <c r="AT9" s="27">
        <v>4.7885000000000002E-3</v>
      </c>
      <c r="AU9" s="56" t="s">
        <v>14</v>
      </c>
      <c r="AV9" s="56" t="s">
        <v>14</v>
      </c>
      <c r="AW9" s="56" t="s">
        <v>14</v>
      </c>
      <c r="AX9" s="56" t="s">
        <v>14</v>
      </c>
      <c r="AY9" s="56" t="s">
        <v>14</v>
      </c>
      <c r="AZ9" s="56" t="s">
        <v>14</v>
      </c>
      <c r="BA9" s="141" t="s">
        <v>14</v>
      </c>
      <c r="BB9" s="141" t="s">
        <v>14</v>
      </c>
      <c r="BC9" s="141" t="s">
        <v>14</v>
      </c>
      <c r="BD9" s="141" t="s">
        <v>14</v>
      </c>
      <c r="BE9" s="141" t="s">
        <v>14</v>
      </c>
      <c r="BF9" s="141" t="s">
        <v>14</v>
      </c>
      <c r="BG9" s="141" t="s">
        <v>14</v>
      </c>
      <c r="BH9" s="141" t="s">
        <v>14</v>
      </c>
      <c r="BJ9" s="170"/>
      <c r="BK9" s="17">
        <v>17.5</v>
      </c>
      <c r="BL9" s="40">
        <v>22</v>
      </c>
      <c r="BM9" s="53" t="s">
        <v>14</v>
      </c>
      <c r="BN9" s="42">
        <v>17</v>
      </c>
      <c r="BO9" s="141" t="s">
        <v>14</v>
      </c>
      <c r="BP9" s="64">
        <v>19</v>
      </c>
      <c r="BQ9" s="59">
        <v>19</v>
      </c>
      <c r="BR9" s="56" t="s">
        <v>14</v>
      </c>
      <c r="BS9" s="56" t="s">
        <v>14</v>
      </c>
      <c r="BT9" s="56" t="s">
        <v>14</v>
      </c>
      <c r="BU9" s="65">
        <v>1.0612999999999999</v>
      </c>
      <c r="BV9" s="27">
        <v>0.64981999999999995</v>
      </c>
      <c r="BW9" s="27">
        <v>0</v>
      </c>
      <c r="BX9" s="27">
        <v>0.16470000000000001</v>
      </c>
      <c r="BY9" s="56" t="s">
        <v>14</v>
      </c>
      <c r="BZ9" s="56" t="s">
        <v>14</v>
      </c>
      <c r="CA9" s="56" t="s">
        <v>14</v>
      </c>
      <c r="CB9" s="56" t="s">
        <v>14</v>
      </c>
      <c r="CC9" s="56" t="s">
        <v>14</v>
      </c>
      <c r="CD9" s="56" t="s">
        <v>14</v>
      </c>
      <c r="CE9" s="141" t="s">
        <v>14</v>
      </c>
      <c r="CF9" s="141" t="s">
        <v>14</v>
      </c>
      <c r="CG9" s="141" t="s">
        <v>14</v>
      </c>
      <c r="CH9" s="141" t="s">
        <v>14</v>
      </c>
      <c r="CI9" s="141" t="s">
        <v>14</v>
      </c>
      <c r="CJ9" s="141" t="s">
        <v>14</v>
      </c>
      <c r="CK9" s="141" t="s">
        <v>14</v>
      </c>
      <c r="CL9" s="141" t="s">
        <v>14</v>
      </c>
    </row>
    <row r="10" spans="2:90" x14ac:dyDescent="0.25">
      <c r="B10" s="170"/>
      <c r="C10" s="17">
        <v>20</v>
      </c>
      <c r="D10" s="53">
        <v>47</v>
      </c>
      <c r="E10" s="53">
        <v>47</v>
      </c>
      <c r="F10" s="56">
        <v>23</v>
      </c>
      <c r="G10" s="141">
        <v>23</v>
      </c>
      <c r="H10" s="53">
        <v>29</v>
      </c>
      <c r="I10" s="56">
        <v>28</v>
      </c>
      <c r="J10" s="59">
        <v>29</v>
      </c>
      <c r="K10" s="59">
        <v>29</v>
      </c>
      <c r="L10" s="59">
        <v>29</v>
      </c>
      <c r="M10" s="65">
        <v>10.956799999999999</v>
      </c>
      <c r="N10" s="27">
        <v>5.1649000000000003</v>
      </c>
      <c r="O10" s="27">
        <v>2.1385999999999999E-2</v>
      </c>
      <c r="P10" s="27">
        <v>1.406E-2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2.8136999999999999</v>
      </c>
      <c r="X10" s="27">
        <v>2.8136999999999999</v>
      </c>
      <c r="Y10" s="27">
        <v>1.0972999999999999</v>
      </c>
      <c r="Z10" s="27">
        <v>1.0972999999999999</v>
      </c>
      <c r="AA10" s="27">
        <v>2.5266000000000002</v>
      </c>
      <c r="AB10" s="27">
        <v>0.86636000000000002</v>
      </c>
      <c r="AC10" s="27">
        <v>2.7812999999999999</v>
      </c>
      <c r="AD10" s="27">
        <v>0.87983999999999996</v>
      </c>
      <c r="AE10" s="28"/>
      <c r="AF10" s="170"/>
      <c r="AG10" s="17">
        <v>20</v>
      </c>
      <c r="AH10" s="40">
        <v>28</v>
      </c>
      <c r="AI10" s="53">
        <v>28</v>
      </c>
      <c r="AJ10" s="31">
        <v>20</v>
      </c>
      <c r="AK10" s="141">
        <v>20</v>
      </c>
      <c r="AL10" s="64">
        <v>23</v>
      </c>
      <c r="AM10" s="59">
        <v>23</v>
      </c>
      <c r="AN10" s="56">
        <v>23</v>
      </c>
      <c r="AO10" s="56">
        <v>23</v>
      </c>
      <c r="AP10" s="56">
        <v>23</v>
      </c>
      <c r="AQ10" s="65">
        <v>2.5623999999999998</v>
      </c>
      <c r="AR10" s="27">
        <v>1.3611</v>
      </c>
      <c r="AS10" s="27">
        <v>0</v>
      </c>
      <c r="AT10" s="27">
        <v>0</v>
      </c>
      <c r="AU10" s="61">
        <v>0</v>
      </c>
      <c r="AV10" s="61">
        <v>0</v>
      </c>
      <c r="AW10" s="61">
        <v>0</v>
      </c>
      <c r="AX10" s="61">
        <v>0</v>
      </c>
      <c r="AY10" s="61">
        <v>0</v>
      </c>
      <c r="AZ10" s="61">
        <v>0</v>
      </c>
      <c r="BA10" s="82">
        <v>0.5323</v>
      </c>
      <c r="BB10" s="82">
        <v>0.5323</v>
      </c>
      <c r="BC10" s="82">
        <v>0.42668</v>
      </c>
      <c r="BD10" s="82">
        <v>0.42668</v>
      </c>
      <c r="BE10" s="82">
        <v>0.63060000000000005</v>
      </c>
      <c r="BF10" s="82">
        <v>0.28965999999999997</v>
      </c>
      <c r="BG10" s="82">
        <v>0.63976999999999995</v>
      </c>
      <c r="BH10" s="82">
        <v>0.29592000000000002</v>
      </c>
      <c r="BJ10" s="170"/>
      <c r="BK10" s="17">
        <v>20</v>
      </c>
      <c r="BL10" s="40">
        <v>19</v>
      </c>
      <c r="BM10" s="53">
        <v>20</v>
      </c>
      <c r="BN10" s="42">
        <v>15</v>
      </c>
      <c r="BO10" s="141">
        <v>15</v>
      </c>
      <c r="BP10" s="64">
        <v>17</v>
      </c>
      <c r="BQ10" s="59">
        <v>17</v>
      </c>
      <c r="BR10" s="56">
        <v>17</v>
      </c>
      <c r="BS10" s="56">
        <v>17</v>
      </c>
      <c r="BT10" s="56">
        <v>17</v>
      </c>
      <c r="BU10" s="65">
        <v>0.62255000000000005</v>
      </c>
      <c r="BV10" s="27">
        <v>0.57081999999999999</v>
      </c>
      <c r="BW10" s="27">
        <v>0</v>
      </c>
      <c r="BX10" s="27">
        <v>0.15285000000000001</v>
      </c>
      <c r="BY10" s="61">
        <v>0</v>
      </c>
      <c r="BZ10" s="61">
        <v>0</v>
      </c>
      <c r="CA10" s="61">
        <v>0</v>
      </c>
      <c r="CB10" s="61">
        <v>0</v>
      </c>
      <c r="CC10" s="61">
        <v>0</v>
      </c>
      <c r="CD10" s="61">
        <v>0</v>
      </c>
      <c r="CE10" s="82">
        <v>0.17932000000000001</v>
      </c>
      <c r="CF10" s="82">
        <v>0.17932000000000001</v>
      </c>
      <c r="CG10" s="82">
        <v>0.15826000000000001</v>
      </c>
      <c r="CH10" s="82">
        <v>0.15826000000000001</v>
      </c>
      <c r="CI10" s="82">
        <v>0.26230999999999999</v>
      </c>
      <c r="CJ10" s="82">
        <v>0.15139</v>
      </c>
      <c r="CK10" s="82">
        <v>0.26606000000000002</v>
      </c>
      <c r="CL10" s="82">
        <v>0.15423999999999999</v>
      </c>
    </row>
    <row r="11" spans="2:90" x14ac:dyDescent="0.25">
      <c r="B11" s="170"/>
      <c r="C11" s="17">
        <v>22.5</v>
      </c>
      <c r="D11" s="53">
        <v>38</v>
      </c>
      <c r="E11" s="53" t="s">
        <v>14</v>
      </c>
      <c r="F11" s="56">
        <v>20</v>
      </c>
      <c r="G11" s="141" t="s">
        <v>14</v>
      </c>
      <c r="H11" s="53">
        <v>25</v>
      </c>
      <c r="I11" s="56">
        <v>25</v>
      </c>
      <c r="J11" s="56" t="s">
        <v>14</v>
      </c>
      <c r="K11" s="56" t="s">
        <v>14</v>
      </c>
      <c r="L11" s="56" t="s">
        <v>14</v>
      </c>
      <c r="M11" s="65">
        <v>8.4812999999999992</v>
      </c>
      <c r="N11" s="27">
        <v>2.8666</v>
      </c>
      <c r="O11" s="27">
        <v>0</v>
      </c>
      <c r="P11" s="27">
        <v>0</v>
      </c>
      <c r="Q11" s="56" t="s">
        <v>14</v>
      </c>
      <c r="R11" s="56" t="s">
        <v>14</v>
      </c>
      <c r="S11" s="56" t="s">
        <v>14</v>
      </c>
      <c r="T11" s="27" t="s">
        <v>14</v>
      </c>
      <c r="U11" s="56" t="s">
        <v>14</v>
      </c>
      <c r="V11" s="56" t="s">
        <v>14</v>
      </c>
      <c r="W11" s="141" t="s">
        <v>14</v>
      </c>
      <c r="X11" s="141" t="s">
        <v>14</v>
      </c>
      <c r="Y11" s="141" t="s">
        <v>14</v>
      </c>
      <c r="Z11" s="141" t="s">
        <v>14</v>
      </c>
      <c r="AA11" s="141" t="s">
        <v>14</v>
      </c>
      <c r="AB11" s="141" t="s">
        <v>14</v>
      </c>
      <c r="AC11" s="141" t="s">
        <v>14</v>
      </c>
      <c r="AD11" s="141" t="s">
        <v>14</v>
      </c>
      <c r="AE11" s="28"/>
      <c r="AF11" s="170"/>
      <c r="AG11" s="17">
        <v>22.5</v>
      </c>
      <c r="AH11" s="40">
        <v>25</v>
      </c>
      <c r="AI11" s="53" t="s">
        <v>14</v>
      </c>
      <c r="AJ11" s="31">
        <v>17</v>
      </c>
      <c r="AK11" s="141" t="s">
        <v>14</v>
      </c>
      <c r="AL11" s="64">
        <v>20</v>
      </c>
      <c r="AM11" s="59">
        <v>20</v>
      </c>
      <c r="AN11" s="56" t="s">
        <v>14</v>
      </c>
      <c r="AO11" s="56" t="s">
        <v>14</v>
      </c>
      <c r="AP11" s="56" t="s">
        <v>14</v>
      </c>
      <c r="AQ11" s="65">
        <v>2.1619000000000002</v>
      </c>
      <c r="AR11" s="27">
        <v>1.2117</v>
      </c>
      <c r="AS11" s="27">
        <v>0</v>
      </c>
      <c r="AT11" s="27">
        <v>0</v>
      </c>
      <c r="AU11" s="56" t="s">
        <v>14</v>
      </c>
      <c r="AV11" s="56" t="s">
        <v>14</v>
      </c>
      <c r="AW11" s="56" t="s">
        <v>14</v>
      </c>
      <c r="AX11" s="56" t="s">
        <v>14</v>
      </c>
      <c r="AY11" s="56" t="s">
        <v>14</v>
      </c>
      <c r="AZ11" s="56" t="s">
        <v>14</v>
      </c>
      <c r="BA11" s="141" t="s">
        <v>14</v>
      </c>
      <c r="BB11" s="141" t="s">
        <v>14</v>
      </c>
      <c r="BC11" s="141" t="s">
        <v>14</v>
      </c>
      <c r="BD11" s="141" t="s">
        <v>14</v>
      </c>
      <c r="BE11" s="141" t="s">
        <v>14</v>
      </c>
      <c r="BF11" s="141" t="s">
        <v>14</v>
      </c>
      <c r="BG11" s="141" t="s">
        <v>14</v>
      </c>
      <c r="BH11" s="141" t="s">
        <v>14</v>
      </c>
      <c r="BJ11" s="170"/>
      <c r="BK11" s="17">
        <v>22.5</v>
      </c>
      <c r="BL11" s="40">
        <v>17</v>
      </c>
      <c r="BM11" s="53" t="s">
        <v>14</v>
      </c>
      <c r="BN11" s="42">
        <v>13</v>
      </c>
      <c r="BO11" s="141" t="s">
        <v>14</v>
      </c>
      <c r="BP11" s="64">
        <v>15</v>
      </c>
      <c r="BQ11" s="59">
        <v>15</v>
      </c>
      <c r="BR11" s="56" t="s">
        <v>14</v>
      </c>
      <c r="BS11" s="56" t="s">
        <v>14</v>
      </c>
      <c r="BT11" s="56" t="s">
        <v>14</v>
      </c>
      <c r="BU11" s="65">
        <v>0.58664000000000005</v>
      </c>
      <c r="BV11" s="27">
        <v>0.47527000000000003</v>
      </c>
      <c r="BW11" s="27">
        <v>0</v>
      </c>
      <c r="BX11" s="27">
        <v>0.15315000000000001</v>
      </c>
      <c r="BY11" s="56" t="s">
        <v>14</v>
      </c>
      <c r="BZ11" s="56" t="s">
        <v>14</v>
      </c>
      <c r="CA11" s="56" t="s">
        <v>14</v>
      </c>
      <c r="CB11" s="56" t="s">
        <v>14</v>
      </c>
      <c r="CC11" s="56" t="s">
        <v>14</v>
      </c>
      <c r="CD11" s="56" t="s">
        <v>14</v>
      </c>
      <c r="CE11" s="141" t="s">
        <v>14</v>
      </c>
      <c r="CF11" s="141" t="s">
        <v>14</v>
      </c>
      <c r="CG11" s="141" t="s">
        <v>14</v>
      </c>
      <c r="CH11" s="141" t="s">
        <v>14</v>
      </c>
      <c r="CI11" s="141" t="s">
        <v>14</v>
      </c>
      <c r="CJ11" s="141" t="s">
        <v>14</v>
      </c>
      <c r="CK11" s="141" t="s">
        <v>14</v>
      </c>
      <c r="CL11" s="141" t="s">
        <v>14</v>
      </c>
    </row>
    <row r="12" spans="2:90" x14ac:dyDescent="0.25">
      <c r="B12" s="170"/>
      <c r="C12" s="17">
        <v>25</v>
      </c>
      <c r="D12" s="53">
        <v>28</v>
      </c>
      <c r="E12" s="53">
        <v>28</v>
      </c>
      <c r="F12" s="59">
        <v>17</v>
      </c>
      <c r="G12" s="59">
        <v>17</v>
      </c>
      <c r="H12" s="53">
        <v>22</v>
      </c>
      <c r="I12" s="56">
        <v>22</v>
      </c>
      <c r="J12" s="59">
        <v>25</v>
      </c>
      <c r="K12" s="59">
        <v>38</v>
      </c>
      <c r="L12" s="59">
        <v>28</v>
      </c>
      <c r="M12" s="65">
        <v>3.4784999999999999</v>
      </c>
      <c r="N12" s="27">
        <v>1.9446000000000001</v>
      </c>
      <c r="O12" s="27">
        <v>0</v>
      </c>
      <c r="P12" s="27">
        <v>0</v>
      </c>
      <c r="Q12" s="27">
        <v>1.0831999999999999</v>
      </c>
      <c r="R12" s="27">
        <v>2.7027999999999999</v>
      </c>
      <c r="S12" s="27">
        <v>0.17038</v>
      </c>
      <c r="T12" s="27">
        <v>0.22078999999999999</v>
      </c>
      <c r="U12" s="27">
        <v>1.0153000000000001</v>
      </c>
      <c r="V12" s="27">
        <v>0.54140999999999995</v>
      </c>
      <c r="W12" s="27">
        <v>0.16566</v>
      </c>
      <c r="X12" s="27">
        <v>0.90847999999999995</v>
      </c>
      <c r="Y12" s="27">
        <v>1.8218000000000001</v>
      </c>
      <c r="Z12" s="27">
        <v>11.9482</v>
      </c>
      <c r="AA12" s="27">
        <v>0.22078999999999999</v>
      </c>
      <c r="AB12" s="27">
        <v>1.0788</v>
      </c>
      <c r="AC12" s="27">
        <v>0.54140999999999995</v>
      </c>
      <c r="AD12" s="27">
        <v>3.6360999999999999</v>
      </c>
      <c r="AE12" s="28"/>
      <c r="AF12" s="170"/>
      <c r="AG12" s="17">
        <v>25</v>
      </c>
      <c r="AH12" s="40">
        <v>21</v>
      </c>
      <c r="AI12" s="53">
        <v>21</v>
      </c>
      <c r="AJ12" s="31">
        <v>15</v>
      </c>
      <c r="AK12" s="59">
        <v>15</v>
      </c>
      <c r="AL12" s="64">
        <v>17</v>
      </c>
      <c r="AM12" s="59">
        <v>17</v>
      </c>
      <c r="AN12" s="56">
        <v>19</v>
      </c>
      <c r="AO12" s="56">
        <v>24</v>
      </c>
      <c r="AP12" s="56">
        <v>21</v>
      </c>
      <c r="AQ12" s="65">
        <v>1.3734999999999999</v>
      </c>
      <c r="AR12" s="27">
        <v>0.76598999999999995</v>
      </c>
      <c r="AS12" s="27">
        <v>0</v>
      </c>
      <c r="AT12" s="27">
        <v>0</v>
      </c>
      <c r="AU12" s="61">
        <v>0.44685999999999998</v>
      </c>
      <c r="AV12" s="61">
        <v>0.50634999999999997</v>
      </c>
      <c r="AW12" s="61">
        <v>0.11108999999999999</v>
      </c>
      <c r="AX12" s="61">
        <v>6.6309000000000007E-2</v>
      </c>
      <c r="AY12" s="61">
        <v>0.13975000000000001</v>
      </c>
      <c r="AZ12" s="61">
        <v>0.16561999999999999</v>
      </c>
      <c r="BA12" s="27">
        <v>0.11021</v>
      </c>
      <c r="BB12" s="27">
        <v>0.12687999999999999</v>
      </c>
      <c r="BC12" s="27">
        <v>0.66615999999999997</v>
      </c>
      <c r="BD12" s="27">
        <v>3.0129000000000001</v>
      </c>
      <c r="BE12" s="27">
        <v>6.6309000000000007E-2</v>
      </c>
      <c r="BF12" s="27">
        <v>0.39359</v>
      </c>
      <c r="BG12" s="27">
        <v>0.16561999999999999</v>
      </c>
      <c r="BH12" s="27">
        <v>1.393</v>
      </c>
      <c r="BJ12" s="170"/>
      <c r="BK12" s="17">
        <v>25</v>
      </c>
      <c r="BL12" s="40">
        <v>15</v>
      </c>
      <c r="BM12" s="53">
        <v>15</v>
      </c>
      <c r="BN12" s="42">
        <v>11</v>
      </c>
      <c r="BO12" s="59">
        <v>11</v>
      </c>
      <c r="BP12" s="64">
        <v>13</v>
      </c>
      <c r="BQ12" s="59">
        <v>13</v>
      </c>
      <c r="BR12" s="110">
        <v>14</v>
      </c>
      <c r="BS12" s="56">
        <v>16</v>
      </c>
      <c r="BT12" s="56">
        <v>15</v>
      </c>
      <c r="BU12" s="65">
        <v>0.55801000000000001</v>
      </c>
      <c r="BV12" s="27">
        <v>0.36865999999999999</v>
      </c>
      <c r="BW12" s="27">
        <v>0</v>
      </c>
      <c r="BX12" s="27">
        <v>0.1623</v>
      </c>
      <c r="BY12" s="61">
        <v>0.10585</v>
      </c>
      <c r="BZ12" s="61">
        <v>0.13664999999999999</v>
      </c>
      <c r="CA12" s="61">
        <v>1.7627E-2</v>
      </c>
      <c r="CB12" s="61">
        <v>4.0090000000000001E-2</v>
      </c>
      <c r="CC12" s="61">
        <v>3.5084999999999998E-2</v>
      </c>
      <c r="CD12" s="61">
        <v>2.9690999999999999E-2</v>
      </c>
      <c r="CE12" s="27">
        <v>1.9931000000000001E-2</v>
      </c>
      <c r="CF12" s="27">
        <v>3.0502999999999999E-2</v>
      </c>
      <c r="CG12" s="27">
        <v>0.31278</v>
      </c>
      <c r="CH12" s="27">
        <v>0.90273999999999999</v>
      </c>
      <c r="CI12" s="27">
        <v>4.0090000000000001E-2</v>
      </c>
      <c r="CJ12" s="27">
        <v>0.21228</v>
      </c>
      <c r="CK12" s="27">
        <v>2.9690999999999999E-2</v>
      </c>
      <c r="CL12" s="27">
        <v>0.6038</v>
      </c>
    </row>
    <row r="13" spans="2:90" x14ac:dyDescent="0.25">
      <c r="B13" s="170"/>
      <c r="C13" s="17">
        <v>27.5</v>
      </c>
      <c r="D13" s="53">
        <v>23</v>
      </c>
      <c r="E13" s="53" t="s">
        <v>14</v>
      </c>
      <c r="F13" s="59">
        <v>14</v>
      </c>
      <c r="G13" s="59" t="s">
        <v>14</v>
      </c>
      <c r="H13" s="53">
        <v>18</v>
      </c>
      <c r="I13" s="56">
        <v>18</v>
      </c>
      <c r="J13" s="56" t="s">
        <v>14</v>
      </c>
      <c r="K13" s="56" t="s">
        <v>14</v>
      </c>
      <c r="L13" s="56" t="s">
        <v>14</v>
      </c>
      <c r="M13" s="65">
        <v>2.2065000000000001</v>
      </c>
      <c r="N13" s="27">
        <v>1.3334999999999999</v>
      </c>
      <c r="O13" s="27">
        <v>0</v>
      </c>
      <c r="P13" s="27">
        <v>0</v>
      </c>
      <c r="Q13" s="56" t="s">
        <v>14</v>
      </c>
      <c r="R13" s="56" t="s">
        <v>14</v>
      </c>
      <c r="S13" s="56" t="s">
        <v>14</v>
      </c>
      <c r="T13" s="56" t="s">
        <v>14</v>
      </c>
      <c r="U13" s="56" t="s">
        <v>14</v>
      </c>
      <c r="V13" s="56" t="s">
        <v>14</v>
      </c>
      <c r="W13" s="141" t="s">
        <v>14</v>
      </c>
      <c r="X13" s="141" t="s">
        <v>14</v>
      </c>
      <c r="Y13" s="141" t="s">
        <v>14</v>
      </c>
      <c r="Z13" s="141" t="s">
        <v>14</v>
      </c>
      <c r="AA13" s="141" t="s">
        <v>14</v>
      </c>
      <c r="AB13" s="141" t="s">
        <v>14</v>
      </c>
      <c r="AC13" s="141" t="s">
        <v>14</v>
      </c>
      <c r="AD13" s="141" t="s">
        <v>14</v>
      </c>
      <c r="AE13" s="28"/>
      <c r="AF13" s="170"/>
      <c r="AG13" s="17">
        <v>27.5</v>
      </c>
      <c r="AH13" s="40">
        <v>18</v>
      </c>
      <c r="AI13" s="53" t="s">
        <v>14</v>
      </c>
      <c r="AJ13" s="31">
        <v>12</v>
      </c>
      <c r="AK13" s="59" t="s">
        <v>14</v>
      </c>
      <c r="AL13" s="64">
        <v>14</v>
      </c>
      <c r="AM13" s="59">
        <v>14</v>
      </c>
      <c r="AN13" s="56" t="s">
        <v>14</v>
      </c>
      <c r="AO13" s="56" t="s">
        <v>14</v>
      </c>
      <c r="AP13" s="56" t="s">
        <v>14</v>
      </c>
      <c r="AQ13" s="65">
        <v>1.1516999999999999</v>
      </c>
      <c r="AR13" s="27">
        <v>0.61012</v>
      </c>
      <c r="AS13" s="27">
        <v>0</v>
      </c>
      <c r="AT13" s="27">
        <v>0</v>
      </c>
      <c r="AU13" s="56" t="s">
        <v>14</v>
      </c>
      <c r="AV13" s="56" t="s">
        <v>14</v>
      </c>
      <c r="AW13" s="56" t="s">
        <v>14</v>
      </c>
      <c r="AX13" s="56" t="s">
        <v>14</v>
      </c>
      <c r="AY13" s="56" t="s">
        <v>14</v>
      </c>
      <c r="AZ13" s="56" t="s">
        <v>14</v>
      </c>
      <c r="BA13" s="141" t="s">
        <v>14</v>
      </c>
      <c r="BB13" s="141" t="s">
        <v>14</v>
      </c>
      <c r="BC13" s="141" t="s">
        <v>14</v>
      </c>
      <c r="BD13" s="141" t="s">
        <v>14</v>
      </c>
      <c r="BE13" s="141" t="s">
        <v>14</v>
      </c>
      <c r="BF13" s="141" t="s">
        <v>14</v>
      </c>
      <c r="BG13" s="141" t="s">
        <v>14</v>
      </c>
      <c r="BH13" s="141" t="s">
        <v>14</v>
      </c>
      <c r="BJ13" s="170"/>
      <c r="BK13" s="17">
        <v>27.5</v>
      </c>
      <c r="BL13" s="40">
        <v>12</v>
      </c>
      <c r="BM13" s="53" t="s">
        <v>14</v>
      </c>
      <c r="BN13" s="42">
        <v>9</v>
      </c>
      <c r="BO13" s="59" t="s">
        <v>14</v>
      </c>
      <c r="BP13" s="64">
        <v>11</v>
      </c>
      <c r="BQ13" s="59">
        <v>11</v>
      </c>
      <c r="BR13" s="56" t="s">
        <v>14</v>
      </c>
      <c r="BS13" s="56" t="s">
        <v>14</v>
      </c>
      <c r="BT13" s="56" t="s">
        <v>14</v>
      </c>
      <c r="BU13" s="65">
        <v>0.28745999999999999</v>
      </c>
      <c r="BV13" s="27">
        <v>0.26545999999999997</v>
      </c>
      <c r="BW13" s="27">
        <v>0</v>
      </c>
      <c r="BX13" s="27">
        <v>0.17780000000000001</v>
      </c>
      <c r="BY13" s="56" t="s">
        <v>14</v>
      </c>
      <c r="BZ13" s="56" t="s">
        <v>14</v>
      </c>
      <c r="CA13" s="56" t="s">
        <v>14</v>
      </c>
      <c r="CB13" s="56" t="s">
        <v>14</v>
      </c>
      <c r="CC13" s="56" t="s">
        <v>14</v>
      </c>
      <c r="CD13" s="56" t="s">
        <v>14</v>
      </c>
      <c r="CE13" s="141" t="s">
        <v>14</v>
      </c>
      <c r="CF13" s="141" t="s">
        <v>14</v>
      </c>
      <c r="CG13" s="141" t="s">
        <v>14</v>
      </c>
      <c r="CH13" s="141" t="s">
        <v>14</v>
      </c>
      <c r="CI13" s="141" t="s">
        <v>14</v>
      </c>
      <c r="CJ13" s="141" t="s">
        <v>14</v>
      </c>
      <c r="CK13" s="141" t="s">
        <v>14</v>
      </c>
      <c r="CL13" s="141" t="s">
        <v>14</v>
      </c>
    </row>
    <row r="14" spans="2:90" x14ac:dyDescent="0.25">
      <c r="B14" s="171"/>
      <c r="C14" s="14">
        <v>30</v>
      </c>
      <c r="D14" s="54">
        <v>19</v>
      </c>
      <c r="E14" s="140">
        <v>19</v>
      </c>
      <c r="F14" s="60">
        <v>11</v>
      </c>
      <c r="G14" s="60">
        <v>11</v>
      </c>
      <c r="H14" s="54">
        <v>14</v>
      </c>
      <c r="I14" s="57">
        <v>14</v>
      </c>
      <c r="J14" s="60">
        <v>20</v>
      </c>
      <c r="K14" s="60">
        <v>25</v>
      </c>
      <c r="L14" s="60">
        <v>22</v>
      </c>
      <c r="M14" s="66">
        <v>1.6754</v>
      </c>
      <c r="N14" s="55">
        <v>0.85306000000000004</v>
      </c>
      <c r="O14" s="55">
        <v>0</v>
      </c>
      <c r="P14" s="55">
        <v>0</v>
      </c>
      <c r="Q14" s="55">
        <v>0.28055999999999998</v>
      </c>
      <c r="R14" s="55">
        <v>0.31745000000000001</v>
      </c>
      <c r="S14" s="55">
        <v>6.7700999999999997E-2</v>
      </c>
      <c r="T14" s="55">
        <v>4.5032000000000003E-2</v>
      </c>
      <c r="U14" s="55">
        <v>7.4970999999999996E-2</v>
      </c>
      <c r="V14" s="55">
        <v>0.10874</v>
      </c>
      <c r="W14" s="55">
        <v>1.8745999999999999E-2</v>
      </c>
      <c r="X14" s="55">
        <v>0.54579</v>
      </c>
      <c r="Y14" s="55">
        <v>2.1951999999999998</v>
      </c>
      <c r="Z14" s="55">
        <v>5.5156000000000001</v>
      </c>
      <c r="AA14" s="55">
        <v>1.7854999999999999E-2</v>
      </c>
      <c r="AB14" s="55">
        <v>1.1249</v>
      </c>
      <c r="AC14" s="55">
        <v>0.3962</v>
      </c>
      <c r="AD14" s="55">
        <v>2.0350000000000001</v>
      </c>
      <c r="AF14" s="171"/>
      <c r="AG14" s="14">
        <v>30</v>
      </c>
      <c r="AH14" s="41">
        <v>14</v>
      </c>
      <c r="AI14" s="140">
        <v>14</v>
      </c>
      <c r="AJ14" s="32">
        <v>10</v>
      </c>
      <c r="AK14" s="60">
        <v>10</v>
      </c>
      <c r="AL14" s="67">
        <v>11</v>
      </c>
      <c r="AM14" s="60">
        <v>11</v>
      </c>
      <c r="AN14" s="57">
        <v>15</v>
      </c>
      <c r="AO14" s="57">
        <v>18</v>
      </c>
      <c r="AP14" s="57">
        <v>16</v>
      </c>
      <c r="AQ14" s="66">
        <v>0.62912000000000001</v>
      </c>
      <c r="AR14" s="55">
        <v>0.30532999999999999</v>
      </c>
      <c r="AS14" s="55">
        <v>0</v>
      </c>
      <c r="AT14" s="55">
        <v>0</v>
      </c>
      <c r="AU14" s="62">
        <v>9.8224000000000006E-2</v>
      </c>
      <c r="AV14" s="62">
        <v>9.8224000000000006E-2</v>
      </c>
      <c r="AW14" s="62">
        <v>2.2609000000000001E-2</v>
      </c>
      <c r="AX14" s="62">
        <v>1.6881E-2</v>
      </c>
      <c r="AY14" s="62">
        <v>4.5425E-2</v>
      </c>
      <c r="AZ14" s="62">
        <v>3.8968999999999997E-2</v>
      </c>
      <c r="BA14" s="55">
        <v>8.9869000000000008E-3</v>
      </c>
      <c r="BB14" s="55">
        <v>0.24747</v>
      </c>
      <c r="BC14" s="55">
        <v>0.96257000000000004</v>
      </c>
      <c r="BD14" s="55">
        <v>2.3123999999999998</v>
      </c>
      <c r="BE14" s="55">
        <v>1.6768000000000002E-2</v>
      </c>
      <c r="BF14" s="55">
        <v>0.41921000000000003</v>
      </c>
      <c r="BG14" s="55">
        <v>0.18398999999999999</v>
      </c>
      <c r="BH14" s="55">
        <v>0.79213</v>
      </c>
      <c r="BJ14" s="171"/>
      <c r="BK14" s="70">
        <v>30</v>
      </c>
      <c r="BL14" s="41">
        <v>10</v>
      </c>
      <c r="BM14" s="140">
        <v>10</v>
      </c>
      <c r="BN14" s="43">
        <v>7</v>
      </c>
      <c r="BO14" s="60">
        <v>7</v>
      </c>
      <c r="BP14" s="67">
        <v>8</v>
      </c>
      <c r="BQ14" s="60">
        <v>8</v>
      </c>
      <c r="BR14" s="57">
        <v>10</v>
      </c>
      <c r="BS14" s="57">
        <v>11</v>
      </c>
      <c r="BT14" s="57">
        <v>11</v>
      </c>
      <c r="BU14" s="66">
        <v>0.27156000000000002</v>
      </c>
      <c r="BV14" s="55">
        <v>0.18168999999999999</v>
      </c>
      <c r="BW14" s="55">
        <v>0</v>
      </c>
      <c r="BX14" s="55">
        <v>0.20624000000000001</v>
      </c>
      <c r="BY14" s="62">
        <v>3.5576000000000003E-2</v>
      </c>
      <c r="BZ14" s="62">
        <v>1.4259000000000001E-2</v>
      </c>
      <c r="CA14" s="62">
        <v>1.1448E-2</v>
      </c>
      <c r="CB14" s="62">
        <v>1.4259000000000001E-2</v>
      </c>
      <c r="CC14" s="62">
        <v>0</v>
      </c>
      <c r="CD14" s="62">
        <v>0</v>
      </c>
      <c r="CE14" s="55">
        <v>0</v>
      </c>
      <c r="CF14" s="55">
        <v>3.1736E-2</v>
      </c>
      <c r="CG14" s="55">
        <v>0.27717999999999998</v>
      </c>
      <c r="CH14" s="55">
        <v>0.51800000000000002</v>
      </c>
      <c r="CI14" s="55">
        <v>0</v>
      </c>
      <c r="CJ14" s="55">
        <v>0.23138</v>
      </c>
      <c r="CK14" s="55">
        <v>3.5576000000000003E-2</v>
      </c>
      <c r="CL14" s="55">
        <v>0.37354999999999999</v>
      </c>
    </row>
    <row r="15" spans="2:90" x14ac:dyDescent="0.25">
      <c r="C15" t="s">
        <v>85</v>
      </c>
      <c r="L15" t="s">
        <v>16</v>
      </c>
      <c r="M15" s="72">
        <f>AVERAGE(M6:M14)</f>
        <v>5.4531555555555551</v>
      </c>
      <c r="N15" s="72">
        <f>AVERAGE(N6:N14)</f>
        <v>4.9355844444444443</v>
      </c>
      <c r="O15" s="72">
        <f>AVERAGE(O6:O14)</f>
        <v>0.11028511111111111</v>
      </c>
      <c r="P15" s="72">
        <f>AVERAGE(P6:P14)</f>
        <v>0.11415</v>
      </c>
      <c r="Q15" s="72">
        <f t="shared" ref="Q15:V15" si="0">AVERAGE(Q6:Q14)</f>
        <v>2.4044919999999999</v>
      </c>
      <c r="R15" s="72">
        <f t="shared" si="0"/>
        <v>2.3583100000000004</v>
      </c>
      <c r="S15" s="72">
        <f t="shared" si="0"/>
        <v>0.59130420000000006</v>
      </c>
      <c r="T15" s="72">
        <f t="shared" si="0"/>
        <v>0.53354440000000003</v>
      </c>
      <c r="U15" s="72">
        <f t="shared" si="0"/>
        <v>0.69686420000000004</v>
      </c>
      <c r="V15" s="72">
        <f t="shared" si="0"/>
        <v>0.47976399999999997</v>
      </c>
      <c r="W15" s="72">
        <f t="shared" ref="W15:Z15" si="1">AVERAGE(W6:W14)</f>
        <v>1.6269212</v>
      </c>
      <c r="X15" s="72">
        <f t="shared" si="1"/>
        <v>10.173734</v>
      </c>
      <c r="Y15" s="72">
        <f t="shared" si="1"/>
        <v>1.5676639999999999</v>
      </c>
      <c r="Z15" s="72">
        <f t="shared" si="1"/>
        <v>5.0655539999999997</v>
      </c>
      <c r="AA15" s="72">
        <f t="shared" ref="AA15:AD15" si="2">AVERAGE(AA6:AA14)</f>
        <v>1.090109</v>
      </c>
      <c r="AB15" s="72">
        <f t="shared" si="2"/>
        <v>0.92758400000000008</v>
      </c>
      <c r="AC15" s="72">
        <f t="shared" si="2"/>
        <v>5.2582620000000002</v>
      </c>
      <c r="AD15" s="72">
        <f t="shared" si="2"/>
        <v>1.9241619999999997</v>
      </c>
      <c r="AP15" t="s">
        <v>16</v>
      </c>
      <c r="AQ15" s="74">
        <f t="shared" ref="AQ15:AZ15" si="3">AVERAGE(AQ6:AQ14)</f>
        <v>2.896135555555555</v>
      </c>
      <c r="AR15" s="74">
        <f t="shared" si="3"/>
        <v>1.8867266666666669</v>
      </c>
      <c r="AS15" s="74">
        <f t="shared" si="3"/>
        <v>1.2981244444444444E-2</v>
      </c>
      <c r="AT15" s="74">
        <f t="shared" si="3"/>
        <v>2.52655E-2</v>
      </c>
      <c r="AU15" s="74">
        <f t="shared" si="3"/>
        <v>0.32909480000000002</v>
      </c>
      <c r="AV15" s="74">
        <f t="shared" si="3"/>
        <v>0.2582508</v>
      </c>
      <c r="AW15" s="74">
        <f t="shared" si="3"/>
        <v>8.2676799999999995E-2</v>
      </c>
      <c r="AX15" s="74">
        <f t="shared" si="3"/>
        <v>7.7122800000000005E-2</v>
      </c>
      <c r="AY15" s="74">
        <f t="shared" si="3"/>
        <v>6.5713600000000011E-2</v>
      </c>
      <c r="AZ15" s="74">
        <f t="shared" si="3"/>
        <v>6.7667399999999989E-2</v>
      </c>
      <c r="BA15" s="74">
        <f t="shared" ref="BA15:BH15" si="4">AVERAGE(BA6:BA14)</f>
        <v>1.6157593800000001</v>
      </c>
      <c r="BB15" s="74">
        <f t="shared" si="4"/>
        <v>2.3454899999999999</v>
      </c>
      <c r="BC15" s="74">
        <f t="shared" si="4"/>
        <v>0.47231439999999997</v>
      </c>
      <c r="BD15" s="74">
        <f t="shared" si="4"/>
        <v>1.2499283999999999</v>
      </c>
      <c r="BE15" s="74">
        <f t="shared" si="4"/>
        <v>1.7652954000000001</v>
      </c>
      <c r="BF15" s="74">
        <f t="shared" si="4"/>
        <v>0.26438319999999998</v>
      </c>
      <c r="BG15" s="74">
        <f t="shared" si="4"/>
        <v>4.3042759999999998</v>
      </c>
      <c r="BH15" s="74">
        <f t="shared" si="4"/>
        <v>0.61605339999999997</v>
      </c>
      <c r="BT15" t="s">
        <v>16</v>
      </c>
      <c r="BU15" s="74">
        <f t="shared" ref="BU15:CL15" si="5">AVERAGE(BU6:BU14)</f>
        <v>0.6856755555555557</v>
      </c>
      <c r="BV15" s="74">
        <f t="shared" si="5"/>
        <v>0.55128666666666659</v>
      </c>
      <c r="BW15" s="74">
        <f t="shared" si="5"/>
        <v>2.7334444444444446E-3</v>
      </c>
      <c r="BX15" s="74">
        <f t="shared" si="5"/>
        <v>0.13594555555555557</v>
      </c>
      <c r="BY15" s="74">
        <f t="shared" si="5"/>
        <v>9.7467200000000004E-2</v>
      </c>
      <c r="BZ15" s="74">
        <f t="shared" si="5"/>
        <v>7.3958600000000013E-2</v>
      </c>
      <c r="CA15" s="74">
        <f t="shared" si="5"/>
        <v>2.1348600000000002E-2</v>
      </c>
      <c r="CB15" s="74">
        <f t="shared" si="5"/>
        <v>3.0677400000000001E-2</v>
      </c>
      <c r="CC15" s="74">
        <f t="shared" si="5"/>
        <v>1.2734200000000001E-2</v>
      </c>
      <c r="CD15" s="74">
        <f t="shared" si="5"/>
        <v>2.0629799999999997E-2</v>
      </c>
      <c r="CE15" s="74">
        <f t="shared" si="5"/>
        <v>0.33844019999999997</v>
      </c>
      <c r="CF15" s="74">
        <f t="shared" si="5"/>
        <v>0.56003180000000008</v>
      </c>
      <c r="CG15" s="74">
        <f t="shared" si="5"/>
        <v>0.1613472</v>
      </c>
      <c r="CH15" s="74">
        <f t="shared" si="5"/>
        <v>0.33954659999999998</v>
      </c>
      <c r="CI15" s="74">
        <f t="shared" si="5"/>
        <v>0.43653400000000009</v>
      </c>
      <c r="CJ15" s="74">
        <f t="shared" si="5"/>
        <v>0.12760480000000002</v>
      </c>
      <c r="CK15" s="74">
        <f t="shared" si="5"/>
        <v>0.94430539999999996</v>
      </c>
      <c r="CL15" s="74">
        <f t="shared" si="5"/>
        <v>0.2614456</v>
      </c>
    </row>
    <row r="16" spans="2:90" x14ac:dyDescent="0.25">
      <c r="L16" t="s">
        <v>17</v>
      </c>
      <c r="M16" s="49">
        <f>_xlfn.STDEV.S(M6:M14)</f>
        <v>3.526392270831165</v>
      </c>
      <c r="N16" s="49">
        <f>_xlfn.STDEV.S(N6:N14)</f>
        <v>3.8791949424046455</v>
      </c>
      <c r="O16" s="72">
        <f>_xlfn.STDEV.S(O6:O14)</f>
        <v>0.13273583351947998</v>
      </c>
      <c r="P16" s="72">
        <f>_xlfn.STDEV.S(P6:P14)</f>
        <v>0.13958358427838138</v>
      </c>
      <c r="Q16" s="72">
        <f t="shared" ref="Q16:V16" si="6">_xlfn.STDEV.S(Q6:Q14)</f>
        <v>2.8715472847090644</v>
      </c>
      <c r="R16" s="72">
        <f t="shared" si="6"/>
        <v>2.7310323154441067</v>
      </c>
      <c r="S16" s="72">
        <f t="shared" si="6"/>
        <v>0.83746861115996452</v>
      </c>
      <c r="T16" s="72">
        <f t="shared" si="6"/>
        <v>0.62905999341620833</v>
      </c>
      <c r="U16" s="72">
        <f t="shared" si="6"/>
        <v>0.93209361481731012</v>
      </c>
      <c r="V16" s="72">
        <f t="shared" si="6"/>
        <v>0.60791231278038771</v>
      </c>
      <c r="W16" s="72">
        <f t="shared" ref="W16:Z16" si="7">_xlfn.STDEV.S(W6:W14)</f>
        <v>1.4402145355005969</v>
      </c>
      <c r="X16" s="72">
        <f t="shared" si="7"/>
        <v>13.576987722436078</v>
      </c>
      <c r="Y16" s="72">
        <f t="shared" si="7"/>
        <v>0.94237382682245607</v>
      </c>
      <c r="Z16" s="72">
        <f t="shared" si="7"/>
        <v>4.7257432255762701</v>
      </c>
      <c r="AA16" s="72">
        <f t="shared" ref="AA16:AD16" si="8">_xlfn.STDEV.S(AA6:AA14)</f>
        <v>1.0196362826665206</v>
      </c>
      <c r="AB16" s="72">
        <f t="shared" si="8"/>
        <v>0.45812791606711734</v>
      </c>
      <c r="AC16" s="72">
        <f t="shared" si="8"/>
        <v>5.9382556713836419</v>
      </c>
      <c r="AD16" s="72">
        <f t="shared" si="8"/>
        <v>1.38481358377942</v>
      </c>
      <c r="AP16" t="s">
        <v>17</v>
      </c>
      <c r="AQ16" s="74">
        <f t="shared" ref="AQ16:AZ16" si="9">_xlfn.STDEV.S(AQ6:AQ14)</f>
        <v>1.8821570530584792</v>
      </c>
      <c r="AR16" s="74">
        <f t="shared" si="9"/>
        <v>1.5947627026065667</v>
      </c>
      <c r="AS16" s="74">
        <f t="shared" si="9"/>
        <v>1.9480619155657703E-2</v>
      </c>
      <c r="AT16" s="74">
        <f t="shared" si="9"/>
        <v>3.8772594517584198E-2</v>
      </c>
      <c r="AU16" s="74">
        <f t="shared" si="9"/>
        <v>0.34710277056687405</v>
      </c>
      <c r="AV16" s="74">
        <f t="shared" si="9"/>
        <v>0.21264860778570832</v>
      </c>
      <c r="AW16" s="74">
        <f t="shared" si="9"/>
        <v>9.9820705285526806E-2</v>
      </c>
      <c r="AX16" s="74">
        <f t="shared" si="9"/>
        <v>8.4845262240740335E-2</v>
      </c>
      <c r="AY16" s="74">
        <f t="shared" si="9"/>
        <v>5.0763558851798403E-2</v>
      </c>
      <c r="AZ16" s="74">
        <f t="shared" si="9"/>
        <v>6.1808844223945822E-2</v>
      </c>
      <c r="BA16" s="74">
        <f t="shared" ref="BA16:BH16" si="10">_xlfn.STDEV.S(BA6:BA14)</f>
        <v>2.5430376087556041</v>
      </c>
      <c r="BB16" s="74">
        <f t="shared" si="10"/>
        <v>3.2053974997182491</v>
      </c>
      <c r="BC16" s="74">
        <f t="shared" si="10"/>
        <v>0.35644867836309907</v>
      </c>
      <c r="BD16" s="74">
        <f t="shared" si="10"/>
        <v>1.3209917858687843</v>
      </c>
      <c r="BE16" s="74">
        <f t="shared" si="10"/>
        <v>2.2448163735035882</v>
      </c>
      <c r="BF16" s="74">
        <f t="shared" si="10"/>
        <v>0.16679346768144132</v>
      </c>
      <c r="BG16" s="74">
        <f t="shared" si="10"/>
        <v>5.5913197242806634</v>
      </c>
      <c r="BH16" s="74">
        <f t="shared" si="10"/>
        <v>0.50866272416779268</v>
      </c>
      <c r="BT16" t="s">
        <v>17</v>
      </c>
      <c r="BU16" s="74">
        <f t="shared" ref="BU16:CL16" si="11">_xlfn.STDEV.S(BU6:BU14)</f>
        <v>0.30443552273474495</v>
      </c>
      <c r="BV16" s="74">
        <f t="shared" si="11"/>
        <v>0.26443019929652528</v>
      </c>
      <c r="BW16" s="74">
        <f t="shared" si="11"/>
        <v>8.2003333333333338E-3</v>
      </c>
      <c r="BX16" s="74">
        <f t="shared" si="11"/>
        <v>7.5490394771638186E-2</v>
      </c>
      <c r="BY16" s="74">
        <f t="shared" si="11"/>
        <v>9.3294780396333002E-2</v>
      </c>
      <c r="BZ16" s="74">
        <f t="shared" si="11"/>
        <v>7.276794195798035E-2</v>
      </c>
      <c r="CA16" s="74">
        <f t="shared" si="11"/>
        <v>2.1548848270847326E-2</v>
      </c>
      <c r="CB16" s="74">
        <f t="shared" si="11"/>
        <v>2.2885309694212135E-2</v>
      </c>
      <c r="CC16" s="74">
        <f t="shared" si="11"/>
        <v>1.758776117645449E-2</v>
      </c>
      <c r="CD16" s="74">
        <f t="shared" si="11"/>
        <v>3.2209043779659156E-2</v>
      </c>
      <c r="CE16" s="74">
        <f t="shared" si="11"/>
        <v>0.44029264267666346</v>
      </c>
      <c r="CF16" s="74">
        <f t="shared" si="11"/>
        <v>0.67991041028373722</v>
      </c>
      <c r="CG16" s="74">
        <f t="shared" si="11"/>
        <v>0.13506094542538935</v>
      </c>
      <c r="CH16" s="74">
        <f t="shared" si="11"/>
        <v>0.36769362275786072</v>
      </c>
      <c r="CI16" s="74">
        <f t="shared" si="11"/>
        <v>0.51513363443867644</v>
      </c>
      <c r="CJ16" s="74">
        <f t="shared" si="11"/>
        <v>0.1024088309922538</v>
      </c>
      <c r="CK16" s="74">
        <f t="shared" si="11"/>
        <v>1.1600190287783212</v>
      </c>
      <c r="CL16" s="74">
        <f t="shared" si="11"/>
        <v>0.22470638701825985</v>
      </c>
    </row>
    <row r="17" spans="2:90" x14ac:dyDescent="0.25">
      <c r="L17" t="s">
        <v>18</v>
      </c>
      <c r="M17" s="72">
        <f>MIN(M6:M14)</f>
        <v>1.6754</v>
      </c>
      <c r="N17" s="72">
        <f>MIN(N6:N14)</f>
        <v>0.85306000000000004</v>
      </c>
      <c r="O17" s="72">
        <f>MIN(O6:O14)</f>
        <v>0</v>
      </c>
      <c r="P17" s="72">
        <f>MIN(P6:P14)</f>
        <v>0</v>
      </c>
      <c r="Q17" s="72">
        <f t="shared" ref="Q17:V17" si="12">MIN(Q6:Q14)</f>
        <v>0</v>
      </c>
      <c r="R17" s="72">
        <f t="shared" si="12"/>
        <v>0</v>
      </c>
      <c r="S17" s="72">
        <f t="shared" si="12"/>
        <v>0</v>
      </c>
      <c r="T17" s="72">
        <f t="shared" si="12"/>
        <v>0</v>
      </c>
      <c r="U17" s="72">
        <f t="shared" si="12"/>
        <v>0</v>
      </c>
      <c r="V17" s="72">
        <f t="shared" si="12"/>
        <v>0</v>
      </c>
      <c r="W17" s="72">
        <f t="shared" ref="W17:Z17" si="13">MIN(W6:W14)</f>
        <v>1.8745999999999999E-2</v>
      </c>
      <c r="X17" s="72">
        <f t="shared" si="13"/>
        <v>0.54579</v>
      </c>
      <c r="Y17" s="72">
        <f t="shared" si="13"/>
        <v>0.18132000000000001</v>
      </c>
      <c r="Z17" s="72">
        <f t="shared" si="13"/>
        <v>0.19347</v>
      </c>
      <c r="AA17" s="72">
        <f t="shared" ref="AA17:AD17" si="14">MIN(AA6:AA14)</f>
        <v>1.7854999999999999E-2</v>
      </c>
      <c r="AB17" s="72">
        <f t="shared" si="14"/>
        <v>0.17866000000000001</v>
      </c>
      <c r="AC17" s="72">
        <f t="shared" si="14"/>
        <v>0.3962</v>
      </c>
      <c r="AD17" s="72">
        <f t="shared" si="14"/>
        <v>0.24376999999999999</v>
      </c>
      <c r="AN17" s="42"/>
      <c r="AP17" t="s">
        <v>18</v>
      </c>
      <c r="AQ17" s="74">
        <f t="shared" ref="AQ17:AZ17" si="15">MIN(AQ6:AQ14)</f>
        <v>0.62912000000000001</v>
      </c>
      <c r="AR17" s="74">
        <f t="shared" si="15"/>
        <v>0.30532999999999999</v>
      </c>
      <c r="AS17" s="74">
        <f t="shared" si="15"/>
        <v>0</v>
      </c>
      <c r="AT17" s="74">
        <f t="shared" si="15"/>
        <v>0</v>
      </c>
      <c r="AU17" s="74">
        <f t="shared" si="15"/>
        <v>0</v>
      </c>
      <c r="AV17" s="74">
        <f t="shared" si="15"/>
        <v>0</v>
      </c>
      <c r="AW17" s="74">
        <f t="shared" si="15"/>
        <v>0</v>
      </c>
      <c r="AX17" s="74">
        <f t="shared" si="15"/>
        <v>0</v>
      </c>
      <c r="AY17" s="74">
        <f t="shared" si="15"/>
        <v>0</v>
      </c>
      <c r="AZ17" s="74">
        <f t="shared" si="15"/>
        <v>0</v>
      </c>
      <c r="BA17" s="74">
        <f t="shared" ref="BA17:BH17" si="16">MIN(BA6:BA14)</f>
        <v>8.9869000000000008E-3</v>
      </c>
      <c r="BB17" s="74">
        <f t="shared" si="16"/>
        <v>0.12687999999999999</v>
      </c>
      <c r="BC17" s="74">
        <f t="shared" si="16"/>
        <v>4.2641999999999999E-2</v>
      </c>
      <c r="BD17" s="74">
        <f t="shared" si="16"/>
        <v>7.4142E-2</v>
      </c>
      <c r="BE17" s="74">
        <f t="shared" si="16"/>
        <v>1.6768000000000002E-2</v>
      </c>
      <c r="BF17" s="74">
        <f t="shared" si="16"/>
        <v>4.516E-3</v>
      </c>
      <c r="BG17" s="74">
        <f t="shared" si="16"/>
        <v>0.16561999999999999</v>
      </c>
      <c r="BH17" s="74">
        <f t="shared" si="16"/>
        <v>7.8767000000000004E-2</v>
      </c>
      <c r="BR17" s="42"/>
      <c r="BT17" t="s">
        <v>18</v>
      </c>
      <c r="BU17" s="74">
        <f t="shared" ref="BU17:CL17" si="17">MIN(BU6:BU14)</f>
        <v>0.27156000000000002</v>
      </c>
      <c r="BV17" s="74">
        <f t="shared" si="17"/>
        <v>0.18168999999999999</v>
      </c>
      <c r="BW17" s="74">
        <f t="shared" si="17"/>
        <v>0</v>
      </c>
      <c r="BX17" s="74">
        <f t="shared" si="17"/>
        <v>0</v>
      </c>
      <c r="BY17" s="74">
        <f t="shared" si="17"/>
        <v>0</v>
      </c>
      <c r="BZ17" s="74">
        <f t="shared" si="17"/>
        <v>0</v>
      </c>
      <c r="CA17" s="74">
        <f t="shared" si="17"/>
        <v>0</v>
      </c>
      <c r="CB17" s="74">
        <f t="shared" si="17"/>
        <v>0</v>
      </c>
      <c r="CC17" s="74">
        <f t="shared" si="17"/>
        <v>0</v>
      </c>
      <c r="CD17" s="74">
        <f t="shared" si="17"/>
        <v>0</v>
      </c>
      <c r="CE17" s="74">
        <f t="shared" si="17"/>
        <v>0</v>
      </c>
      <c r="CF17" s="74">
        <f t="shared" si="17"/>
        <v>3.0502999999999999E-2</v>
      </c>
      <c r="CG17" s="74">
        <f t="shared" si="17"/>
        <v>0</v>
      </c>
      <c r="CH17" s="74">
        <f t="shared" si="17"/>
        <v>2.8582E-2</v>
      </c>
      <c r="CI17" s="74">
        <f t="shared" si="17"/>
        <v>0</v>
      </c>
      <c r="CJ17" s="74">
        <f t="shared" si="17"/>
        <v>0</v>
      </c>
      <c r="CK17" s="74">
        <f t="shared" si="17"/>
        <v>2.9690999999999999E-2</v>
      </c>
      <c r="CL17" s="74">
        <f t="shared" si="17"/>
        <v>7.3457999999999996E-2</v>
      </c>
    </row>
    <row r="18" spans="2:90" x14ac:dyDescent="0.25">
      <c r="L18" t="s">
        <v>19</v>
      </c>
      <c r="M18" s="72">
        <f>MAX(M6:M14)</f>
        <v>10.956799999999999</v>
      </c>
      <c r="N18" s="72">
        <f>MAX(N6:N14)</f>
        <v>12.6107</v>
      </c>
      <c r="O18" s="72">
        <f>MAX(O6:O14)</f>
        <v>0.32490000000000002</v>
      </c>
      <c r="P18" s="72">
        <f>MAX(P6:P14)</f>
        <v>0.33100000000000002</v>
      </c>
      <c r="Q18" s="72">
        <f t="shared" ref="Q18:V18" si="18">MAX(Q6:Q14)</f>
        <v>6.7141000000000002</v>
      </c>
      <c r="R18" s="72">
        <f t="shared" si="18"/>
        <v>6.8113999999999999</v>
      </c>
      <c r="S18" s="72">
        <f t="shared" si="18"/>
        <v>2.0015000000000001</v>
      </c>
      <c r="T18" s="72">
        <f t="shared" si="18"/>
        <v>1.3892</v>
      </c>
      <c r="U18" s="72">
        <f t="shared" si="18"/>
        <v>2.1972999999999998</v>
      </c>
      <c r="V18" s="72">
        <f t="shared" si="18"/>
        <v>1.5048999999999999</v>
      </c>
      <c r="W18" s="72">
        <f t="shared" ref="W18:Z18" si="19">MAX(W6:W14)</f>
        <v>3.0125000000000002</v>
      </c>
      <c r="X18" s="72">
        <f t="shared" si="19"/>
        <v>32.244900000000001</v>
      </c>
      <c r="Y18" s="72">
        <f t="shared" si="19"/>
        <v>2.5427</v>
      </c>
      <c r="Z18" s="72">
        <f t="shared" si="19"/>
        <v>11.9482</v>
      </c>
      <c r="AA18" s="72">
        <f t="shared" ref="AA18:AD18" si="20">MAX(AA6:AA14)</f>
        <v>2.5266000000000002</v>
      </c>
      <c r="AB18" s="72">
        <f t="shared" si="20"/>
        <v>1.3892</v>
      </c>
      <c r="AC18" s="72">
        <f t="shared" si="20"/>
        <v>14.145899999999999</v>
      </c>
      <c r="AD18" s="72">
        <f t="shared" si="20"/>
        <v>3.6360999999999999</v>
      </c>
      <c r="AP18" t="s">
        <v>19</v>
      </c>
      <c r="AQ18" s="74">
        <f t="shared" ref="AQ18:AZ18" si="21">MAX(AQ6:AQ14)</f>
        <v>5.6665999999999999</v>
      </c>
      <c r="AR18" s="74">
        <f t="shared" si="21"/>
        <v>5.3120000000000003</v>
      </c>
      <c r="AS18" s="74">
        <f t="shared" si="21"/>
        <v>4.9269E-2</v>
      </c>
      <c r="AT18" s="74">
        <f t="shared" si="21"/>
        <v>9.5441999999999999E-2</v>
      </c>
      <c r="AU18" s="74">
        <f t="shared" si="21"/>
        <v>0.87321000000000004</v>
      </c>
      <c r="AV18" s="74">
        <f t="shared" si="21"/>
        <v>0.50634999999999997</v>
      </c>
      <c r="AW18" s="74">
        <f t="shared" si="21"/>
        <v>0.24489</v>
      </c>
      <c r="AX18" s="74">
        <f t="shared" si="21"/>
        <v>0.21493999999999999</v>
      </c>
      <c r="AY18" s="74">
        <f t="shared" si="21"/>
        <v>0.13975000000000001</v>
      </c>
      <c r="AZ18" s="74">
        <f t="shared" si="21"/>
        <v>0.16561999999999999</v>
      </c>
      <c r="BA18" s="74">
        <f t="shared" ref="BA18:BH18" si="22">MAX(BA6:BA14)</f>
        <v>6.0635000000000003</v>
      </c>
      <c r="BB18" s="74">
        <f t="shared" si="22"/>
        <v>7.6125999999999996</v>
      </c>
      <c r="BC18" s="74">
        <f t="shared" si="22"/>
        <v>0.96257000000000004</v>
      </c>
      <c r="BD18" s="74">
        <f t="shared" si="22"/>
        <v>3.0129000000000001</v>
      </c>
      <c r="BE18" s="74">
        <f t="shared" si="22"/>
        <v>5.1580000000000004</v>
      </c>
      <c r="BF18" s="74">
        <f t="shared" si="22"/>
        <v>0.41921000000000003</v>
      </c>
      <c r="BG18" s="74">
        <f t="shared" si="22"/>
        <v>12.0595</v>
      </c>
      <c r="BH18" s="74">
        <f t="shared" si="22"/>
        <v>1.393</v>
      </c>
      <c r="BT18" t="s">
        <v>19</v>
      </c>
      <c r="BU18" s="74">
        <f t="shared" ref="BU18:CL18" si="23">MAX(BU6:BU14)</f>
        <v>1.1184000000000001</v>
      </c>
      <c r="BV18" s="74">
        <f t="shared" si="23"/>
        <v>1.0484</v>
      </c>
      <c r="BW18" s="74">
        <f t="shared" si="23"/>
        <v>2.4601000000000001E-2</v>
      </c>
      <c r="BX18" s="74">
        <f t="shared" si="23"/>
        <v>0.20624000000000001</v>
      </c>
      <c r="BY18" s="74">
        <f t="shared" si="23"/>
        <v>0.24373</v>
      </c>
      <c r="BZ18" s="74">
        <f t="shared" si="23"/>
        <v>0.16281999999999999</v>
      </c>
      <c r="CA18" s="74">
        <f t="shared" si="23"/>
        <v>5.7250000000000002E-2</v>
      </c>
      <c r="CB18" s="74">
        <f t="shared" si="23"/>
        <v>5.6064000000000003E-2</v>
      </c>
      <c r="CC18" s="74">
        <f t="shared" si="23"/>
        <v>3.5084999999999998E-2</v>
      </c>
      <c r="CD18" s="74">
        <f t="shared" si="23"/>
        <v>7.3457999999999996E-2</v>
      </c>
      <c r="CE18" s="74">
        <f t="shared" si="23"/>
        <v>1.0636000000000001</v>
      </c>
      <c r="CF18" s="74">
        <f t="shared" si="23"/>
        <v>1.5138</v>
      </c>
      <c r="CG18" s="74">
        <f t="shared" si="23"/>
        <v>0.31278</v>
      </c>
      <c r="CH18" s="74">
        <f t="shared" si="23"/>
        <v>0.90273999999999999</v>
      </c>
      <c r="CI18" s="74">
        <f t="shared" si="23"/>
        <v>1.2369000000000001</v>
      </c>
      <c r="CJ18" s="74">
        <f t="shared" si="23"/>
        <v>0.23138</v>
      </c>
      <c r="CK18" s="74">
        <f t="shared" si="23"/>
        <v>2.4512999999999998</v>
      </c>
      <c r="CL18" s="74">
        <f t="shared" si="23"/>
        <v>0.6038</v>
      </c>
    </row>
    <row r="19" spans="2:90" x14ac:dyDescent="0.25">
      <c r="L19" s="158">
        <v>0.25</v>
      </c>
      <c r="M19" s="72">
        <f>PERCENTILE(M6:M14,0.25)</f>
        <v>2.3247</v>
      </c>
      <c r="N19" s="72">
        <f t="shared" ref="N19:AD19" si="24">PERCENTILE(N6:N14,0.25)</f>
        <v>1.9446000000000001</v>
      </c>
      <c r="O19" s="72">
        <f t="shared" si="24"/>
        <v>0</v>
      </c>
      <c r="P19" s="72">
        <f t="shared" si="24"/>
        <v>0</v>
      </c>
      <c r="Q19" s="72">
        <f t="shared" si="24"/>
        <v>0.28055999999999998</v>
      </c>
      <c r="R19" s="72">
        <f t="shared" si="24"/>
        <v>0.31745000000000001</v>
      </c>
      <c r="S19" s="72">
        <f t="shared" si="24"/>
        <v>6.7700999999999997E-2</v>
      </c>
      <c r="T19" s="72">
        <f t="shared" si="24"/>
        <v>4.5032000000000003E-2</v>
      </c>
      <c r="U19" s="72">
        <f t="shared" si="24"/>
        <v>7.4970999999999996E-2</v>
      </c>
      <c r="V19" s="72">
        <f t="shared" si="24"/>
        <v>0.10874</v>
      </c>
      <c r="W19" s="72">
        <f t="shared" si="24"/>
        <v>0.16566</v>
      </c>
      <c r="X19" s="72">
        <f t="shared" si="24"/>
        <v>0.90847999999999995</v>
      </c>
      <c r="Y19" s="72">
        <f t="shared" si="24"/>
        <v>1.0972999999999999</v>
      </c>
      <c r="Z19" s="72">
        <f t="shared" si="24"/>
        <v>1.0972999999999999</v>
      </c>
      <c r="AA19" s="72">
        <f t="shared" si="24"/>
        <v>0.22078999999999999</v>
      </c>
      <c r="AB19" s="72">
        <f t="shared" si="24"/>
        <v>0.86636000000000002</v>
      </c>
      <c r="AC19" s="72">
        <f t="shared" si="24"/>
        <v>0.54140999999999995</v>
      </c>
      <c r="AD19" s="72">
        <f t="shared" si="24"/>
        <v>0.87983999999999996</v>
      </c>
      <c r="AP19" s="158">
        <v>0.25</v>
      </c>
      <c r="AQ19" s="72">
        <f>PERCENTILE(AQ6:AQ14,0.25)</f>
        <v>1.3734999999999999</v>
      </c>
      <c r="AR19" s="72">
        <f t="shared" ref="AR19:BH19" si="25">PERCENTILE(AR6:AR14,0.25)</f>
        <v>0.76598999999999995</v>
      </c>
      <c r="AS19" s="72">
        <f t="shared" si="25"/>
        <v>0</v>
      </c>
      <c r="AT19" s="72">
        <f t="shared" si="25"/>
        <v>0</v>
      </c>
      <c r="AU19" s="72">
        <f t="shared" si="25"/>
        <v>9.8224000000000006E-2</v>
      </c>
      <c r="AV19" s="72">
        <f t="shared" si="25"/>
        <v>9.8224000000000006E-2</v>
      </c>
      <c r="AW19" s="72">
        <f t="shared" si="25"/>
        <v>2.2609000000000001E-2</v>
      </c>
      <c r="AX19" s="72">
        <f t="shared" si="25"/>
        <v>1.6881E-2</v>
      </c>
      <c r="AY19" s="72">
        <f t="shared" si="25"/>
        <v>4.5425E-2</v>
      </c>
      <c r="AZ19" s="72">
        <f t="shared" si="25"/>
        <v>3.8968999999999997E-2</v>
      </c>
      <c r="BA19" s="72">
        <f t="shared" si="25"/>
        <v>0.11021</v>
      </c>
      <c r="BB19" s="72">
        <f t="shared" si="25"/>
        <v>0.24747</v>
      </c>
      <c r="BC19" s="72">
        <f t="shared" si="25"/>
        <v>0.26351999999999998</v>
      </c>
      <c r="BD19" s="72">
        <f t="shared" si="25"/>
        <v>0.42352000000000001</v>
      </c>
      <c r="BE19" s="72">
        <f t="shared" si="25"/>
        <v>6.6309000000000007E-2</v>
      </c>
      <c r="BF19" s="72">
        <f t="shared" si="25"/>
        <v>0.21493999999999999</v>
      </c>
      <c r="BG19" s="72">
        <f t="shared" si="25"/>
        <v>0.18398999999999999</v>
      </c>
      <c r="BH19" s="72">
        <f t="shared" si="25"/>
        <v>0.29592000000000002</v>
      </c>
      <c r="BT19" s="158">
        <v>0.25</v>
      </c>
      <c r="BU19" s="72">
        <f>PERCENTILE(BU6:BU14,0.25)</f>
        <v>0.55801000000000001</v>
      </c>
      <c r="BV19" s="72">
        <f t="shared" ref="BV19:CL19" si="26">PERCENTILE(BV6:BV14,0.25)</f>
        <v>0.36865999999999999</v>
      </c>
      <c r="BW19" s="72">
        <f t="shared" si="26"/>
        <v>0</v>
      </c>
      <c r="BX19" s="72">
        <f t="shared" si="26"/>
        <v>0.15285000000000001</v>
      </c>
      <c r="BY19" s="72">
        <f t="shared" si="26"/>
        <v>3.5576000000000003E-2</v>
      </c>
      <c r="BZ19" s="72">
        <f t="shared" si="26"/>
        <v>1.4259000000000001E-2</v>
      </c>
      <c r="CA19" s="72">
        <f t="shared" si="26"/>
        <v>1.1448E-2</v>
      </c>
      <c r="CB19" s="72">
        <f t="shared" si="26"/>
        <v>1.4259000000000001E-2</v>
      </c>
      <c r="CC19" s="72">
        <f t="shared" si="26"/>
        <v>0</v>
      </c>
      <c r="CD19" s="72">
        <f t="shared" si="26"/>
        <v>0</v>
      </c>
      <c r="CE19" s="72">
        <f t="shared" si="26"/>
        <v>1.9931000000000001E-2</v>
      </c>
      <c r="CF19" s="72">
        <f t="shared" si="26"/>
        <v>3.1736E-2</v>
      </c>
      <c r="CG19" s="72">
        <f t="shared" si="26"/>
        <v>5.8515999999999999E-2</v>
      </c>
      <c r="CH19" s="72">
        <f t="shared" si="26"/>
        <v>9.0150999999999995E-2</v>
      </c>
      <c r="CI19" s="72">
        <f t="shared" si="26"/>
        <v>4.0090000000000001E-2</v>
      </c>
      <c r="CJ19" s="72">
        <f t="shared" si="26"/>
        <v>4.2973999999999998E-2</v>
      </c>
      <c r="CK19" s="72">
        <f t="shared" si="26"/>
        <v>3.5576000000000003E-2</v>
      </c>
      <c r="CL19" s="72">
        <f t="shared" si="26"/>
        <v>0.10218000000000001</v>
      </c>
    </row>
    <row r="20" spans="2:90" x14ac:dyDescent="0.25">
      <c r="L20" s="158">
        <v>0.75</v>
      </c>
      <c r="M20" s="72">
        <f>PERCENTILE(M6:M14,0.75)</f>
        <v>8.4812999999999992</v>
      </c>
      <c r="N20" s="72">
        <f t="shared" ref="N20:AD20" si="27">PERCENTILE(N6:N14,0.75)</f>
        <v>7.2832999999999997</v>
      </c>
      <c r="O20" s="72">
        <f t="shared" si="27"/>
        <v>0.20938999999999999</v>
      </c>
      <c r="P20" s="72">
        <f t="shared" si="27"/>
        <v>0.23282</v>
      </c>
      <c r="Q20" s="72">
        <f t="shared" si="27"/>
        <v>3.9445999999999999</v>
      </c>
      <c r="R20" s="72">
        <f t="shared" si="27"/>
        <v>2.7027999999999999</v>
      </c>
      <c r="S20" s="72">
        <f t="shared" si="27"/>
        <v>0.71694000000000002</v>
      </c>
      <c r="T20" s="72">
        <f t="shared" si="27"/>
        <v>1.0126999999999999</v>
      </c>
      <c r="U20" s="72">
        <f t="shared" si="27"/>
        <v>1.0153000000000001</v>
      </c>
      <c r="V20" s="72">
        <f t="shared" si="27"/>
        <v>0.54140999999999995</v>
      </c>
      <c r="W20" s="72">
        <f t="shared" si="27"/>
        <v>2.8136999999999999</v>
      </c>
      <c r="X20" s="72">
        <f t="shared" si="27"/>
        <v>14.3558</v>
      </c>
      <c r="Y20" s="72">
        <f t="shared" si="27"/>
        <v>2.1951999999999998</v>
      </c>
      <c r="Z20" s="72">
        <f t="shared" si="27"/>
        <v>6.5731999999999999</v>
      </c>
      <c r="AA20" s="72">
        <f t="shared" si="27"/>
        <v>1.5188999999999999</v>
      </c>
      <c r="AB20" s="72">
        <f t="shared" si="27"/>
        <v>1.1249</v>
      </c>
      <c r="AC20" s="72">
        <f t="shared" si="27"/>
        <v>8.4265000000000008</v>
      </c>
      <c r="AD20" s="72">
        <f t="shared" si="27"/>
        <v>2.8260999999999998</v>
      </c>
      <c r="AP20" s="158">
        <v>0.75</v>
      </c>
      <c r="AQ20" s="72">
        <f>PERCENTILE(AQ6:AQ14,0.75)</f>
        <v>4.7370999999999999</v>
      </c>
      <c r="AR20" s="72">
        <f t="shared" ref="AR20:BH20" si="28">PERCENTILE(AR6:AR14,0.75)</f>
        <v>2.13</v>
      </c>
      <c r="AS20" s="72">
        <f t="shared" si="28"/>
        <v>3.2485E-2</v>
      </c>
      <c r="AT20" s="72">
        <f t="shared" si="28"/>
        <v>4.6924E-2</v>
      </c>
      <c r="AU20" s="72">
        <f t="shared" si="28"/>
        <v>0.44685999999999998</v>
      </c>
      <c r="AV20" s="72">
        <f t="shared" si="28"/>
        <v>0.42253000000000002</v>
      </c>
      <c r="AW20" s="72">
        <f t="shared" si="28"/>
        <v>0.11108999999999999</v>
      </c>
      <c r="AX20" s="72">
        <f t="shared" si="28"/>
        <v>8.7484000000000006E-2</v>
      </c>
      <c r="AY20" s="72">
        <f t="shared" si="28"/>
        <v>7.5222999999999998E-2</v>
      </c>
      <c r="AZ20" s="72">
        <f t="shared" si="28"/>
        <v>7.8767000000000004E-2</v>
      </c>
      <c r="BA20" s="72">
        <f t="shared" si="28"/>
        <v>1.3637999999999999</v>
      </c>
      <c r="BB20" s="72">
        <f t="shared" si="28"/>
        <v>3.2082000000000002</v>
      </c>
      <c r="BC20" s="72">
        <f t="shared" si="28"/>
        <v>0.66615999999999997</v>
      </c>
      <c r="BD20" s="72">
        <f t="shared" si="28"/>
        <v>2.3123999999999998</v>
      </c>
      <c r="BE20" s="72">
        <f t="shared" si="28"/>
        <v>2.9548000000000001</v>
      </c>
      <c r="BF20" s="72">
        <f t="shared" si="28"/>
        <v>0.39359</v>
      </c>
      <c r="BG20" s="72">
        <f t="shared" si="28"/>
        <v>8.4725000000000001</v>
      </c>
      <c r="BH20" s="72">
        <f t="shared" si="28"/>
        <v>0.79213</v>
      </c>
      <c r="BT20" s="158">
        <v>0.75</v>
      </c>
      <c r="BU20" s="72">
        <f>PERCENTILE(BU6:BU14,0.75)</f>
        <v>0.90251999999999999</v>
      </c>
      <c r="BV20" s="72">
        <f t="shared" ref="BV20:CL20" si="29">PERCENTILE(BV6:BV14,0.75)</f>
        <v>0.69447000000000003</v>
      </c>
      <c r="BW20" s="72">
        <f t="shared" si="29"/>
        <v>0</v>
      </c>
      <c r="BX20" s="72">
        <f t="shared" si="29"/>
        <v>0.17780000000000001</v>
      </c>
      <c r="BY20" s="72">
        <f t="shared" si="29"/>
        <v>0.10585</v>
      </c>
      <c r="BZ20" s="72">
        <f t="shared" si="29"/>
        <v>0.13664999999999999</v>
      </c>
      <c r="CA20" s="72">
        <f t="shared" si="29"/>
        <v>2.0417999999999999E-2</v>
      </c>
      <c r="CB20" s="72">
        <f t="shared" si="29"/>
        <v>4.2973999999999998E-2</v>
      </c>
      <c r="CC20" s="72">
        <f t="shared" si="29"/>
        <v>2.8586E-2</v>
      </c>
      <c r="CD20" s="72">
        <f t="shared" si="29"/>
        <v>2.9690999999999999E-2</v>
      </c>
      <c r="CE20" s="72">
        <f t="shared" si="29"/>
        <v>0.42935000000000001</v>
      </c>
      <c r="CF20" s="72">
        <f t="shared" si="29"/>
        <v>1.0448</v>
      </c>
      <c r="CG20" s="72">
        <f t="shared" si="29"/>
        <v>0.27717999999999998</v>
      </c>
      <c r="CH20" s="72">
        <f t="shared" si="29"/>
        <v>0.51800000000000002</v>
      </c>
      <c r="CI20" s="72">
        <f t="shared" si="29"/>
        <v>0.64337</v>
      </c>
      <c r="CJ20" s="72">
        <f t="shared" si="29"/>
        <v>0.21228</v>
      </c>
      <c r="CK20" s="72">
        <f t="shared" si="29"/>
        <v>1.9389000000000001</v>
      </c>
      <c r="CL20" s="72">
        <f t="shared" si="29"/>
        <v>0.37354999999999999</v>
      </c>
    </row>
    <row r="21" spans="2:90" x14ac:dyDescent="0.25">
      <c r="L21" t="s">
        <v>90</v>
      </c>
      <c r="M21" s="103">
        <f>MEDIAN(M6:M14)</f>
        <v>3.6065999999999998</v>
      </c>
      <c r="N21" s="103">
        <f t="shared" ref="N21:AD21" si="30">MEDIAN(N6:N14)</f>
        <v>3.9525999999999999</v>
      </c>
      <c r="O21" s="103">
        <f t="shared" si="30"/>
        <v>2.1385999999999999E-2</v>
      </c>
      <c r="P21" s="103">
        <f t="shared" si="30"/>
        <v>1.406E-2</v>
      </c>
      <c r="Q21" s="103">
        <f t="shared" si="30"/>
        <v>1.0831999999999999</v>
      </c>
      <c r="R21" s="103">
        <f t="shared" si="30"/>
        <v>1.9599</v>
      </c>
      <c r="S21" s="103">
        <f t="shared" si="30"/>
        <v>0.17038</v>
      </c>
      <c r="T21" s="103">
        <f t="shared" si="30"/>
        <v>0.22078999999999999</v>
      </c>
      <c r="U21" s="103">
        <f t="shared" si="30"/>
        <v>0.19675000000000001</v>
      </c>
      <c r="V21" s="103">
        <f t="shared" si="30"/>
        <v>0.24376999999999999</v>
      </c>
      <c r="W21" s="103">
        <f t="shared" si="30"/>
        <v>2.1240000000000001</v>
      </c>
      <c r="X21" s="103">
        <f t="shared" si="30"/>
        <v>2.8136999999999999</v>
      </c>
      <c r="Y21" s="103">
        <f t="shared" si="30"/>
        <v>1.8218000000000001</v>
      </c>
      <c r="Z21" s="103">
        <f t="shared" si="30"/>
        <v>5.5156000000000001</v>
      </c>
      <c r="AA21" s="103">
        <f t="shared" si="30"/>
        <v>1.1664000000000001</v>
      </c>
      <c r="AB21" s="103">
        <f t="shared" si="30"/>
        <v>1.0788</v>
      </c>
      <c r="AC21" s="103">
        <f t="shared" si="30"/>
        <v>2.7812999999999999</v>
      </c>
      <c r="AD21" s="103">
        <f t="shared" si="30"/>
        <v>2.0350000000000001</v>
      </c>
      <c r="AP21" t="s">
        <v>90</v>
      </c>
      <c r="AQ21" s="103">
        <f>MEDIAN(AQ6:AQ14)</f>
        <v>2.4521999999999999</v>
      </c>
      <c r="AR21" s="103">
        <f t="shared" ref="AR21:BH21" si="31">MEDIAN(AR6:AR14)</f>
        <v>1.3611</v>
      </c>
      <c r="AS21" s="103">
        <f t="shared" si="31"/>
        <v>0</v>
      </c>
      <c r="AT21" s="103">
        <f t="shared" si="31"/>
        <v>0</v>
      </c>
      <c r="AU21" s="103">
        <f t="shared" si="31"/>
        <v>0.22717999999999999</v>
      </c>
      <c r="AV21" s="103">
        <f t="shared" si="31"/>
        <v>0.26415</v>
      </c>
      <c r="AW21" s="103">
        <f t="shared" si="31"/>
        <v>3.4795E-2</v>
      </c>
      <c r="AX21" s="103">
        <f t="shared" si="31"/>
        <v>6.6309000000000007E-2</v>
      </c>
      <c r="AY21" s="103">
        <f t="shared" si="31"/>
        <v>6.8169999999999994E-2</v>
      </c>
      <c r="AZ21" s="103">
        <f t="shared" si="31"/>
        <v>5.4981000000000002E-2</v>
      </c>
      <c r="BA21" s="103">
        <f t="shared" si="31"/>
        <v>0.5323</v>
      </c>
      <c r="BB21" s="103">
        <f t="shared" si="31"/>
        <v>0.5323</v>
      </c>
      <c r="BC21" s="103">
        <f t="shared" si="31"/>
        <v>0.42668</v>
      </c>
      <c r="BD21" s="103">
        <f t="shared" si="31"/>
        <v>0.42668</v>
      </c>
      <c r="BE21" s="103">
        <f t="shared" si="31"/>
        <v>0.63060000000000005</v>
      </c>
      <c r="BF21" s="103">
        <f t="shared" si="31"/>
        <v>0.28965999999999997</v>
      </c>
      <c r="BG21" s="103">
        <f t="shared" si="31"/>
        <v>0.63976999999999995</v>
      </c>
      <c r="BH21" s="103">
        <f t="shared" si="31"/>
        <v>0.52044999999999997</v>
      </c>
      <c r="BT21" t="s">
        <v>90</v>
      </c>
      <c r="BU21" s="103">
        <f>MEDIAN(BU6:BU14)</f>
        <v>0.62255000000000005</v>
      </c>
      <c r="BV21" s="103">
        <f t="shared" ref="BV21:CL21" si="32">MEDIAN(BV6:BV14)</f>
        <v>0.57081999999999999</v>
      </c>
      <c r="BW21" s="103">
        <f t="shared" si="32"/>
        <v>0</v>
      </c>
      <c r="BX21" s="103">
        <f t="shared" si="32"/>
        <v>0.1623</v>
      </c>
      <c r="BY21" s="103">
        <f t="shared" si="32"/>
        <v>0.10218000000000001</v>
      </c>
      <c r="BZ21" s="103">
        <f t="shared" si="32"/>
        <v>5.6064000000000003E-2</v>
      </c>
      <c r="CA21" s="103">
        <f t="shared" si="32"/>
        <v>1.7627E-2</v>
      </c>
      <c r="CB21" s="103">
        <f t="shared" si="32"/>
        <v>4.0090000000000001E-2</v>
      </c>
      <c r="CC21" s="103">
        <f t="shared" si="32"/>
        <v>0</v>
      </c>
      <c r="CD21" s="103">
        <f t="shared" si="32"/>
        <v>0</v>
      </c>
      <c r="CE21" s="103">
        <f t="shared" si="32"/>
        <v>0.17932000000000001</v>
      </c>
      <c r="CF21" s="103">
        <f t="shared" si="32"/>
        <v>0.17932000000000001</v>
      </c>
      <c r="CG21" s="103">
        <f t="shared" si="32"/>
        <v>0.15826000000000001</v>
      </c>
      <c r="CH21" s="103">
        <f t="shared" si="32"/>
        <v>0.15826000000000001</v>
      </c>
      <c r="CI21" s="103">
        <f t="shared" si="32"/>
        <v>0.26230999999999999</v>
      </c>
      <c r="CJ21" s="103">
        <f t="shared" si="32"/>
        <v>0.15139</v>
      </c>
      <c r="CK21" s="103">
        <f t="shared" si="32"/>
        <v>0.26606000000000002</v>
      </c>
      <c r="CL21" s="103">
        <f t="shared" si="32"/>
        <v>0.15423999999999999</v>
      </c>
    </row>
    <row r="22" spans="2:90" s="79" customFormat="1" ht="18" x14ac:dyDescent="0.35">
      <c r="B22"/>
      <c r="C22"/>
      <c r="D22" s="163" t="s">
        <v>46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5"/>
      <c r="AF22" s="84"/>
      <c r="AG22" s="84"/>
      <c r="AH22" s="184" t="s">
        <v>59</v>
      </c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6"/>
      <c r="BJ22"/>
      <c r="BK22"/>
      <c r="BL22" s="163" t="s">
        <v>52</v>
      </c>
      <c r="BM22" s="164"/>
      <c r="BN22" s="164"/>
      <c r="BO22" s="164"/>
      <c r="BP22" s="164"/>
      <c r="BQ22" s="164"/>
      <c r="BR22" s="164"/>
      <c r="BS22" s="164"/>
      <c r="BT22" s="164"/>
      <c r="BU22" s="164"/>
      <c r="BV22" s="164"/>
      <c r="BW22" s="164"/>
      <c r="BX22" s="164"/>
      <c r="BY22" s="164"/>
      <c r="BZ22" s="164"/>
      <c r="CA22" s="164"/>
      <c r="CB22" s="164"/>
      <c r="CC22" s="164"/>
      <c r="CD22" s="164"/>
      <c r="CE22" s="164"/>
      <c r="CF22" s="164"/>
      <c r="CG22" s="164"/>
      <c r="CH22" s="164"/>
      <c r="CI22" s="164"/>
      <c r="CJ22" s="164"/>
      <c r="CK22" s="164"/>
      <c r="CL22" s="165"/>
    </row>
    <row r="23" spans="2:90" s="79" customFormat="1" x14ac:dyDescent="0.25">
      <c r="B23"/>
      <c r="C23"/>
      <c r="D23" s="175" t="s">
        <v>30</v>
      </c>
      <c r="E23" s="176"/>
      <c r="F23" s="176"/>
      <c r="G23" s="176"/>
      <c r="H23" s="176"/>
      <c r="I23" s="176"/>
      <c r="J23" s="176"/>
      <c r="K23" s="176"/>
      <c r="L23" s="176"/>
      <c r="M23" s="166" t="s">
        <v>15</v>
      </c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8"/>
      <c r="AF23" s="84"/>
      <c r="AG23" s="84"/>
      <c r="AH23" s="179" t="s">
        <v>30</v>
      </c>
      <c r="AI23" s="180"/>
      <c r="AJ23" s="180"/>
      <c r="AK23" s="180"/>
      <c r="AL23" s="180"/>
      <c r="AM23" s="180"/>
      <c r="AN23" s="180"/>
      <c r="AO23" s="180"/>
      <c r="AP23" s="180"/>
      <c r="AQ23" s="181" t="s">
        <v>15</v>
      </c>
      <c r="AR23" s="182"/>
      <c r="AS23" s="182"/>
      <c r="AT23" s="182"/>
      <c r="AU23" s="182"/>
      <c r="AV23" s="182"/>
      <c r="AW23" s="182"/>
      <c r="AX23" s="182"/>
      <c r="AY23" s="182"/>
      <c r="AZ23" s="182"/>
      <c r="BA23" s="182"/>
      <c r="BB23" s="182"/>
      <c r="BC23" s="182"/>
      <c r="BD23" s="182"/>
      <c r="BE23" s="182"/>
      <c r="BF23" s="182"/>
      <c r="BG23" s="182"/>
      <c r="BH23" s="183"/>
      <c r="BJ23"/>
      <c r="BK23"/>
      <c r="BL23" s="177" t="s">
        <v>30</v>
      </c>
      <c r="BM23" s="178"/>
      <c r="BN23" s="178"/>
      <c r="BO23" s="178"/>
      <c r="BP23" s="178"/>
      <c r="BQ23" s="178"/>
      <c r="BR23" s="178"/>
      <c r="BS23" s="178"/>
      <c r="BT23" s="178"/>
      <c r="BU23" s="166" t="s">
        <v>15</v>
      </c>
      <c r="BV23" s="167"/>
      <c r="BW23" s="167"/>
      <c r="BX23" s="167"/>
      <c r="BY23" s="167"/>
      <c r="BZ23" s="167"/>
      <c r="CA23" s="167"/>
      <c r="CB23" s="167"/>
      <c r="CC23" s="167"/>
      <c r="CD23" s="167"/>
      <c r="CE23" s="167"/>
      <c r="CF23" s="167"/>
      <c r="CG23" s="167"/>
      <c r="CH23" s="167"/>
      <c r="CI23" s="167"/>
      <c r="CJ23" s="167"/>
      <c r="CK23" s="167"/>
      <c r="CL23" s="168"/>
    </row>
    <row r="24" spans="2:90" s="79" customFormat="1" x14ac:dyDescent="0.25">
      <c r="B24" s="21" t="s">
        <v>21</v>
      </c>
      <c r="C24" s="21" t="s">
        <v>27</v>
      </c>
      <c r="D24" s="21" t="s">
        <v>24</v>
      </c>
      <c r="E24" s="21" t="s">
        <v>83</v>
      </c>
      <c r="F24" s="21" t="s">
        <v>25</v>
      </c>
      <c r="G24" s="21" t="s">
        <v>84</v>
      </c>
      <c r="H24" s="21" t="s">
        <v>28</v>
      </c>
      <c r="I24" s="21" t="s">
        <v>29</v>
      </c>
      <c r="J24" s="21" t="s">
        <v>44</v>
      </c>
      <c r="K24" s="21" t="s">
        <v>45</v>
      </c>
      <c r="L24" s="21" t="s">
        <v>49</v>
      </c>
      <c r="M24" s="33" t="s">
        <v>33</v>
      </c>
      <c r="N24" s="34" t="s">
        <v>34</v>
      </c>
      <c r="O24" s="34" t="s">
        <v>35</v>
      </c>
      <c r="P24" s="34" t="s">
        <v>36</v>
      </c>
      <c r="Q24" s="34" t="s">
        <v>42</v>
      </c>
      <c r="R24" s="34" t="s">
        <v>41</v>
      </c>
      <c r="S24" s="34" t="s">
        <v>38</v>
      </c>
      <c r="T24" s="34" t="s">
        <v>37</v>
      </c>
      <c r="U24" s="34" t="s">
        <v>39</v>
      </c>
      <c r="V24" s="34" t="s">
        <v>40</v>
      </c>
      <c r="W24" s="34" t="s">
        <v>79</v>
      </c>
      <c r="X24" s="34" t="s">
        <v>86</v>
      </c>
      <c r="Y24" s="21" t="s">
        <v>81</v>
      </c>
      <c r="Z24" s="21" t="s">
        <v>87</v>
      </c>
      <c r="AA24" s="21" t="s">
        <v>80</v>
      </c>
      <c r="AB24" s="21" t="s">
        <v>82</v>
      </c>
      <c r="AC24" s="21" t="s">
        <v>88</v>
      </c>
      <c r="AD24" s="21" t="s">
        <v>89</v>
      </c>
      <c r="AF24" s="24" t="s">
        <v>21</v>
      </c>
      <c r="AG24" s="24" t="s">
        <v>27</v>
      </c>
      <c r="AH24" s="34" t="s">
        <v>24</v>
      </c>
      <c r="AI24" s="21" t="s">
        <v>83</v>
      </c>
      <c r="AJ24" s="34" t="s">
        <v>25</v>
      </c>
      <c r="AK24" s="21" t="s">
        <v>84</v>
      </c>
      <c r="AL24" s="34" t="s">
        <v>28</v>
      </c>
      <c r="AM24" s="34" t="s">
        <v>29</v>
      </c>
      <c r="AN24" s="85" t="s">
        <v>44</v>
      </c>
      <c r="AO24" s="85" t="s">
        <v>45</v>
      </c>
      <c r="AP24" s="85" t="s">
        <v>49</v>
      </c>
      <c r="AQ24" s="148" t="s">
        <v>33</v>
      </c>
      <c r="AR24" s="86" t="s">
        <v>34</v>
      </c>
      <c r="AS24" s="86" t="s">
        <v>35</v>
      </c>
      <c r="AT24" s="86" t="s">
        <v>36</v>
      </c>
      <c r="AU24" s="86" t="s">
        <v>42</v>
      </c>
      <c r="AV24" s="86" t="s">
        <v>41</v>
      </c>
      <c r="AW24" s="86" t="s">
        <v>38</v>
      </c>
      <c r="AX24" s="86" t="s">
        <v>37</v>
      </c>
      <c r="AY24" s="86" t="s">
        <v>39</v>
      </c>
      <c r="AZ24" s="86" t="s">
        <v>40</v>
      </c>
      <c r="BA24" s="21" t="s">
        <v>79</v>
      </c>
      <c r="BB24" s="21" t="s">
        <v>86</v>
      </c>
      <c r="BC24" s="21" t="s">
        <v>81</v>
      </c>
      <c r="BD24" s="21" t="s">
        <v>87</v>
      </c>
      <c r="BE24" s="21" t="s">
        <v>80</v>
      </c>
      <c r="BF24" s="21" t="s">
        <v>82</v>
      </c>
      <c r="BG24" s="21" t="s">
        <v>88</v>
      </c>
      <c r="BH24" s="145" t="s">
        <v>89</v>
      </c>
      <c r="BJ24" s="21" t="s">
        <v>21</v>
      </c>
      <c r="BK24" s="21" t="s">
        <v>27</v>
      </c>
      <c r="BL24" s="21" t="s">
        <v>24</v>
      </c>
      <c r="BM24" s="21" t="s">
        <v>83</v>
      </c>
      <c r="BN24" s="21" t="s">
        <v>25</v>
      </c>
      <c r="BO24" s="21" t="s">
        <v>84</v>
      </c>
      <c r="BP24" s="21" t="s">
        <v>28</v>
      </c>
      <c r="BQ24" s="21" t="s">
        <v>29</v>
      </c>
      <c r="BR24" s="21" t="s">
        <v>44</v>
      </c>
      <c r="BS24" s="21" t="s">
        <v>45</v>
      </c>
      <c r="BT24" s="21" t="s">
        <v>49</v>
      </c>
      <c r="BU24" s="26" t="s">
        <v>33</v>
      </c>
      <c r="BV24" s="21" t="s">
        <v>34</v>
      </c>
      <c r="BW24" s="21" t="s">
        <v>35</v>
      </c>
      <c r="BX24" s="21" t="s">
        <v>36</v>
      </c>
      <c r="BY24" s="34" t="s">
        <v>42</v>
      </c>
      <c r="BZ24" s="34" t="s">
        <v>41</v>
      </c>
      <c r="CA24" s="21" t="s">
        <v>38</v>
      </c>
      <c r="CB24" s="21" t="s">
        <v>37</v>
      </c>
      <c r="CC24" s="21" t="s">
        <v>39</v>
      </c>
      <c r="CD24" s="21" t="s">
        <v>40</v>
      </c>
      <c r="CE24" s="21" t="s">
        <v>79</v>
      </c>
      <c r="CF24" s="21" t="s">
        <v>86</v>
      </c>
      <c r="CG24" s="21" t="s">
        <v>81</v>
      </c>
      <c r="CH24" s="21" t="s">
        <v>87</v>
      </c>
      <c r="CI24" s="21" t="s">
        <v>80</v>
      </c>
      <c r="CJ24" s="21" t="s">
        <v>82</v>
      </c>
      <c r="CK24" s="21" t="s">
        <v>88</v>
      </c>
      <c r="CL24" s="145" t="s">
        <v>89</v>
      </c>
    </row>
    <row r="25" spans="2:90" s="79" customFormat="1" x14ac:dyDescent="0.25">
      <c r="B25" s="172" t="s">
        <v>78</v>
      </c>
      <c r="C25" s="58">
        <v>10</v>
      </c>
      <c r="D25" s="58">
        <v>61</v>
      </c>
      <c r="E25" s="53">
        <v>61</v>
      </c>
      <c r="F25" s="63">
        <v>56</v>
      </c>
      <c r="G25" s="141">
        <v>56</v>
      </c>
      <c r="H25" s="58">
        <v>60</v>
      </c>
      <c r="I25" s="108">
        <v>59</v>
      </c>
      <c r="J25" s="59">
        <v>59</v>
      </c>
      <c r="K25" s="59">
        <v>26</v>
      </c>
      <c r="L25" s="59">
        <v>55</v>
      </c>
      <c r="M25" s="65">
        <v>1.1734</v>
      </c>
      <c r="N25" s="27">
        <v>2.7473000000000001</v>
      </c>
      <c r="O25" s="27">
        <v>6.3003000000000003E-2</v>
      </c>
      <c r="P25" s="27">
        <v>0.10765</v>
      </c>
      <c r="Q25" s="27">
        <v>4.5308999999999999</v>
      </c>
      <c r="R25" s="27">
        <v>11.937900000000001</v>
      </c>
      <c r="S25" s="27">
        <v>0.51620999999999995</v>
      </c>
      <c r="T25" s="27">
        <v>0.62144999999999995</v>
      </c>
      <c r="U25" s="27">
        <v>4.2191999999999998</v>
      </c>
      <c r="V25" s="27">
        <v>2.823</v>
      </c>
      <c r="W25" s="27">
        <v>0.50485999999999998</v>
      </c>
      <c r="X25" s="27">
        <v>49.909100000000002</v>
      </c>
      <c r="Y25" s="27">
        <v>0.43936999999999998</v>
      </c>
      <c r="Z25" s="27">
        <v>9.8772000000000002</v>
      </c>
      <c r="AA25" s="27">
        <v>0.38671</v>
      </c>
      <c r="AB25" s="27">
        <v>0.34572000000000003</v>
      </c>
      <c r="AC25" s="27">
        <v>5.907</v>
      </c>
      <c r="AD25" s="27">
        <v>3.1524000000000001</v>
      </c>
      <c r="AF25" s="172" t="s">
        <v>78</v>
      </c>
      <c r="AG25" s="58">
        <v>10</v>
      </c>
      <c r="AH25" s="58">
        <v>48</v>
      </c>
      <c r="AI25" s="53">
        <v>48</v>
      </c>
      <c r="AJ25" s="63">
        <v>21</v>
      </c>
      <c r="AK25" s="141">
        <v>21</v>
      </c>
      <c r="AL25" s="58">
        <v>35</v>
      </c>
      <c r="AM25" s="108">
        <v>34</v>
      </c>
      <c r="AN25" s="59">
        <v>20</v>
      </c>
      <c r="AO25" s="59">
        <v>18</v>
      </c>
      <c r="AP25" s="59">
        <v>19</v>
      </c>
      <c r="AQ25" s="65">
        <v>12.2888</v>
      </c>
      <c r="AR25" s="27">
        <v>12.1043</v>
      </c>
      <c r="AS25" s="27">
        <v>4.3572E-2</v>
      </c>
      <c r="AT25" s="27">
        <v>5.2451999999999999E-2</v>
      </c>
      <c r="AU25" s="27">
        <v>0.44368999999999997</v>
      </c>
      <c r="AV25" s="27">
        <v>0.19911000000000001</v>
      </c>
      <c r="AW25" s="27">
        <v>0.14643</v>
      </c>
      <c r="AX25" s="27">
        <v>0.19911000000000001</v>
      </c>
      <c r="AY25" s="27">
        <v>6.1112E-2</v>
      </c>
      <c r="AZ25" s="27">
        <v>9.9626000000000006E-2</v>
      </c>
      <c r="BA25" s="27">
        <v>13.1409</v>
      </c>
      <c r="BB25" s="27">
        <v>15.018700000000001</v>
      </c>
      <c r="BC25" s="27">
        <v>4.2753000000000001E-3</v>
      </c>
      <c r="BD25" s="27">
        <v>0.41397</v>
      </c>
      <c r="BE25" s="27">
        <v>10.226000000000001</v>
      </c>
      <c r="BF25" s="27">
        <v>9.6361000000000002E-2</v>
      </c>
      <c r="BG25" s="27">
        <v>28.844799999999999</v>
      </c>
      <c r="BH25" s="27">
        <v>0.93603000000000003</v>
      </c>
      <c r="BJ25" s="172" t="s">
        <v>78</v>
      </c>
      <c r="BK25" s="71">
        <v>10</v>
      </c>
      <c r="BL25" s="40">
        <v>23</v>
      </c>
      <c r="BM25" s="53">
        <v>23</v>
      </c>
      <c r="BN25" s="42">
        <v>17</v>
      </c>
      <c r="BO25" s="142">
        <v>17</v>
      </c>
      <c r="BP25" s="64">
        <v>18</v>
      </c>
      <c r="BQ25" s="59">
        <v>18</v>
      </c>
      <c r="BR25" s="110">
        <v>17</v>
      </c>
      <c r="BS25" s="110">
        <v>16</v>
      </c>
      <c r="BT25" s="59">
        <v>17</v>
      </c>
      <c r="BU25" s="75">
        <v>4.0796000000000001</v>
      </c>
      <c r="BV25" s="27">
        <v>0.89636000000000005</v>
      </c>
      <c r="BW25" s="27">
        <v>0</v>
      </c>
      <c r="BX25" s="27">
        <v>0</v>
      </c>
      <c r="BY25" s="27">
        <v>5.3281000000000002E-2</v>
      </c>
      <c r="BZ25" s="27">
        <v>0.15101999999999999</v>
      </c>
      <c r="CA25" s="27">
        <v>0</v>
      </c>
      <c r="CB25" s="27">
        <v>0</v>
      </c>
      <c r="CC25" s="27">
        <v>5.9943999999999997E-2</v>
      </c>
      <c r="CD25" s="27">
        <v>5.3281000000000002E-2</v>
      </c>
      <c r="CE25" s="27">
        <v>0.93393000000000004</v>
      </c>
      <c r="CF25" s="27">
        <v>1.5933999999999999</v>
      </c>
      <c r="CG25" s="27">
        <v>0</v>
      </c>
      <c r="CH25" s="27">
        <v>0.22878999999999999</v>
      </c>
      <c r="CI25" s="27">
        <v>4.4771000000000001</v>
      </c>
      <c r="CJ25" s="27">
        <v>0</v>
      </c>
      <c r="CK25" s="27">
        <v>7.5267999999999997</v>
      </c>
      <c r="CL25" s="27">
        <v>5.3281000000000002E-2</v>
      </c>
    </row>
    <row r="26" spans="2:90" s="79" customFormat="1" x14ac:dyDescent="0.25">
      <c r="B26" s="173"/>
      <c r="C26" s="53">
        <v>12.5</v>
      </c>
      <c r="D26" s="53">
        <v>60</v>
      </c>
      <c r="E26" s="53" t="s">
        <v>14</v>
      </c>
      <c r="F26" s="56">
        <v>40</v>
      </c>
      <c r="G26" s="141" t="s">
        <v>14</v>
      </c>
      <c r="H26" s="53">
        <v>58</v>
      </c>
      <c r="I26" s="56">
        <v>55</v>
      </c>
      <c r="J26" s="56" t="s">
        <v>14</v>
      </c>
      <c r="K26" s="56" t="s">
        <v>14</v>
      </c>
      <c r="L26" s="56" t="s">
        <v>14</v>
      </c>
      <c r="M26" s="65">
        <v>3.1507999999999998</v>
      </c>
      <c r="N26" s="27">
        <v>15.910600000000001</v>
      </c>
      <c r="O26" s="27">
        <v>0.41419</v>
      </c>
      <c r="P26" s="27">
        <v>0.25218000000000002</v>
      </c>
      <c r="Q26" s="56" t="s">
        <v>14</v>
      </c>
      <c r="R26" s="56" t="s">
        <v>14</v>
      </c>
      <c r="S26" s="56" t="s">
        <v>14</v>
      </c>
      <c r="T26" s="56" t="s">
        <v>14</v>
      </c>
      <c r="U26" s="56" t="s">
        <v>14</v>
      </c>
      <c r="V26" s="56" t="s">
        <v>14</v>
      </c>
      <c r="W26" s="141" t="s">
        <v>14</v>
      </c>
      <c r="X26" s="141" t="s">
        <v>14</v>
      </c>
      <c r="Y26" s="141" t="s">
        <v>14</v>
      </c>
      <c r="Z26" s="141" t="s">
        <v>14</v>
      </c>
      <c r="AA26" s="141" t="s">
        <v>14</v>
      </c>
      <c r="AB26" s="141" t="s">
        <v>14</v>
      </c>
      <c r="AC26" s="141" t="s">
        <v>14</v>
      </c>
      <c r="AD26" s="141" t="s">
        <v>14</v>
      </c>
      <c r="AF26" s="173"/>
      <c r="AG26" s="53">
        <v>12.5</v>
      </c>
      <c r="AH26" s="53">
        <v>41</v>
      </c>
      <c r="AI26" s="53" t="s">
        <v>14</v>
      </c>
      <c r="AJ26" s="56">
        <v>19</v>
      </c>
      <c r="AK26" s="141" t="s">
        <v>14</v>
      </c>
      <c r="AL26" s="53">
        <v>31</v>
      </c>
      <c r="AM26" s="56">
        <v>30</v>
      </c>
      <c r="AN26" s="56" t="s">
        <v>14</v>
      </c>
      <c r="AO26" s="56" t="s">
        <v>14</v>
      </c>
      <c r="AP26" s="56" t="s">
        <v>14</v>
      </c>
      <c r="AQ26" s="65">
        <v>11.467499999999999</v>
      </c>
      <c r="AR26" s="27">
        <v>7.4813999999999998</v>
      </c>
      <c r="AS26" s="27">
        <v>4.4088000000000002E-2</v>
      </c>
      <c r="AT26" s="27">
        <v>2.2421E-2</v>
      </c>
      <c r="AU26" s="56" t="s">
        <v>14</v>
      </c>
      <c r="AV26" s="56" t="s">
        <v>14</v>
      </c>
      <c r="AW26" s="56" t="s">
        <v>14</v>
      </c>
      <c r="AX26" s="56" t="s">
        <v>14</v>
      </c>
      <c r="AY26" s="56" t="s">
        <v>14</v>
      </c>
      <c r="AZ26" s="56" t="s">
        <v>14</v>
      </c>
      <c r="BA26" s="141" t="s">
        <v>14</v>
      </c>
      <c r="BB26" s="141" t="s">
        <v>14</v>
      </c>
      <c r="BC26" s="141" t="s">
        <v>14</v>
      </c>
      <c r="BD26" s="141" t="s">
        <v>14</v>
      </c>
      <c r="BE26" s="141" t="s">
        <v>14</v>
      </c>
      <c r="BF26" s="141" t="s">
        <v>14</v>
      </c>
      <c r="BG26" s="141" t="s">
        <v>14</v>
      </c>
      <c r="BH26" s="141" t="s">
        <v>14</v>
      </c>
      <c r="BJ26" s="173"/>
      <c r="BK26" s="17">
        <v>12.5</v>
      </c>
      <c r="BL26" s="40">
        <v>19</v>
      </c>
      <c r="BM26" s="53" t="s">
        <v>14</v>
      </c>
      <c r="BN26" s="42">
        <v>16</v>
      </c>
      <c r="BO26" s="141" t="s">
        <v>14</v>
      </c>
      <c r="BP26" s="64">
        <v>17</v>
      </c>
      <c r="BQ26" s="59">
        <v>17</v>
      </c>
      <c r="BR26" s="56" t="s">
        <v>14</v>
      </c>
      <c r="BS26" s="56" t="s">
        <v>14</v>
      </c>
      <c r="BT26" s="56" t="s">
        <v>14</v>
      </c>
      <c r="BU26" s="65">
        <v>1.1301000000000001</v>
      </c>
      <c r="BV26" s="27">
        <v>0.76744999999999997</v>
      </c>
      <c r="BW26" s="27">
        <v>0</v>
      </c>
      <c r="BX26" s="27">
        <v>0</v>
      </c>
      <c r="BY26" s="56" t="s">
        <v>14</v>
      </c>
      <c r="BZ26" s="56" t="s">
        <v>14</v>
      </c>
      <c r="CA26" s="56" t="s">
        <v>14</v>
      </c>
      <c r="CB26" s="56" t="s">
        <v>14</v>
      </c>
      <c r="CC26" s="56" t="s">
        <v>14</v>
      </c>
      <c r="CD26" s="56" t="s">
        <v>14</v>
      </c>
      <c r="CE26" s="141" t="s">
        <v>14</v>
      </c>
      <c r="CF26" s="141" t="s">
        <v>14</v>
      </c>
      <c r="CG26" s="141" t="s">
        <v>14</v>
      </c>
      <c r="CH26" s="141" t="s">
        <v>14</v>
      </c>
      <c r="CI26" s="141" t="s">
        <v>14</v>
      </c>
      <c r="CJ26" s="141" t="s">
        <v>14</v>
      </c>
      <c r="CK26" s="141" t="s">
        <v>14</v>
      </c>
      <c r="CL26" s="141" t="s">
        <v>14</v>
      </c>
    </row>
    <row r="27" spans="2:90" s="79" customFormat="1" x14ac:dyDescent="0.25">
      <c r="B27" s="173"/>
      <c r="C27" s="53">
        <v>15</v>
      </c>
      <c r="D27" s="53">
        <v>58</v>
      </c>
      <c r="E27" s="53">
        <v>58</v>
      </c>
      <c r="F27" s="56">
        <v>20</v>
      </c>
      <c r="G27" s="141">
        <v>20</v>
      </c>
      <c r="H27" s="53">
        <v>55</v>
      </c>
      <c r="I27" s="56">
        <v>46</v>
      </c>
      <c r="J27" s="59">
        <v>52</v>
      </c>
      <c r="K27" s="59">
        <v>18</v>
      </c>
      <c r="L27" s="59">
        <v>20</v>
      </c>
      <c r="M27" s="65">
        <v>9.3438999999999997</v>
      </c>
      <c r="N27" s="27">
        <v>24.994199999999999</v>
      </c>
      <c r="O27" s="27">
        <v>1.3233999999999999</v>
      </c>
      <c r="P27" s="27">
        <v>0.85655000000000003</v>
      </c>
      <c r="Q27" s="82">
        <v>15.772500000000001</v>
      </c>
      <c r="R27" s="82">
        <v>4.2710999999999997</v>
      </c>
      <c r="S27" s="82">
        <v>4.1051000000000002</v>
      </c>
      <c r="T27" s="82">
        <v>3.5648</v>
      </c>
      <c r="U27" s="82">
        <v>0.28988999999999998</v>
      </c>
      <c r="V27" s="82">
        <v>0.19724</v>
      </c>
      <c r="W27" s="82">
        <v>1.8812</v>
      </c>
      <c r="X27" s="82">
        <v>27.332799999999999</v>
      </c>
      <c r="Y27" s="82">
        <v>6.6643999999999997</v>
      </c>
      <c r="Z27" s="82">
        <v>0.30631000000000003</v>
      </c>
      <c r="AA27" s="82">
        <v>0.73282000000000003</v>
      </c>
      <c r="AB27" s="82">
        <v>3.5648</v>
      </c>
      <c r="AC27" s="82">
        <v>20.317499999999999</v>
      </c>
      <c r="AD27" s="82">
        <v>0.19724</v>
      </c>
      <c r="AF27" s="173"/>
      <c r="AG27" s="53">
        <v>15</v>
      </c>
      <c r="AH27" s="53">
        <v>34</v>
      </c>
      <c r="AI27" s="53">
        <v>35</v>
      </c>
      <c r="AJ27" s="56">
        <v>18</v>
      </c>
      <c r="AK27" s="141">
        <v>18</v>
      </c>
      <c r="AL27" s="53">
        <v>20</v>
      </c>
      <c r="AM27" s="56">
        <v>20</v>
      </c>
      <c r="AN27" s="59">
        <v>18</v>
      </c>
      <c r="AO27" s="59">
        <v>17</v>
      </c>
      <c r="AP27" s="59">
        <v>18</v>
      </c>
      <c r="AQ27" s="65">
        <v>9.1708999999999996</v>
      </c>
      <c r="AR27" s="27">
        <v>4.1173999999999999</v>
      </c>
      <c r="AS27" s="27">
        <v>0</v>
      </c>
      <c r="AT27" s="27">
        <v>0</v>
      </c>
      <c r="AU27" s="82">
        <v>0.19127</v>
      </c>
      <c r="AV27" s="82">
        <v>0.19103999999999999</v>
      </c>
      <c r="AW27" s="82">
        <v>0</v>
      </c>
      <c r="AX27" s="82">
        <v>0</v>
      </c>
      <c r="AY27" s="82">
        <v>2.2322000000000002E-2</v>
      </c>
      <c r="AZ27" s="82">
        <v>0.19127</v>
      </c>
      <c r="BA27" s="82">
        <v>4.2218</v>
      </c>
      <c r="BB27" s="82">
        <v>4.82</v>
      </c>
      <c r="BC27" s="82">
        <v>0</v>
      </c>
      <c r="BD27" s="82">
        <v>2.5170999999999999E-2</v>
      </c>
      <c r="BE27" s="82">
        <v>5.22</v>
      </c>
      <c r="BF27" s="82">
        <v>0</v>
      </c>
      <c r="BG27" s="82">
        <v>16.1921</v>
      </c>
      <c r="BH27" s="82">
        <v>0.19127</v>
      </c>
      <c r="BJ27" s="173"/>
      <c r="BK27" s="17">
        <v>15</v>
      </c>
      <c r="BL27" s="40">
        <v>18</v>
      </c>
      <c r="BM27" s="53">
        <v>18</v>
      </c>
      <c r="BN27" s="42">
        <v>16</v>
      </c>
      <c r="BO27" s="142">
        <v>16</v>
      </c>
      <c r="BP27" s="64">
        <v>17</v>
      </c>
      <c r="BQ27" s="59">
        <v>17</v>
      </c>
      <c r="BR27" s="56">
        <v>16</v>
      </c>
      <c r="BS27" s="56">
        <v>16</v>
      </c>
      <c r="BT27" s="56">
        <v>16</v>
      </c>
      <c r="BU27" s="65">
        <v>0.85657000000000005</v>
      </c>
      <c r="BV27" s="27">
        <v>0.34086</v>
      </c>
      <c r="BW27" s="27">
        <v>0</v>
      </c>
      <c r="BX27" s="27">
        <v>0</v>
      </c>
      <c r="BY27" s="27">
        <v>0</v>
      </c>
      <c r="BZ27" s="27">
        <v>0</v>
      </c>
      <c r="CA27" s="61">
        <v>0</v>
      </c>
      <c r="CB27" s="61">
        <v>0</v>
      </c>
      <c r="CC27" s="61">
        <v>0</v>
      </c>
      <c r="CD27" s="61">
        <v>0</v>
      </c>
      <c r="CE27" s="82">
        <v>0.35003000000000001</v>
      </c>
      <c r="CF27" s="82">
        <v>0.35003000000000001</v>
      </c>
      <c r="CG27" s="82">
        <v>0</v>
      </c>
      <c r="CH27" s="82">
        <v>0</v>
      </c>
      <c r="CI27" s="82">
        <v>0.47676000000000002</v>
      </c>
      <c r="CJ27" s="82">
        <v>0</v>
      </c>
      <c r="CK27" s="82">
        <v>1.3469</v>
      </c>
      <c r="CL27" s="82">
        <v>0</v>
      </c>
    </row>
    <row r="28" spans="2:90" s="79" customFormat="1" x14ac:dyDescent="0.25">
      <c r="B28" s="173"/>
      <c r="C28" s="53">
        <v>17.5</v>
      </c>
      <c r="D28" s="53">
        <v>56</v>
      </c>
      <c r="E28" s="53" t="s">
        <v>14</v>
      </c>
      <c r="F28" s="56">
        <v>18</v>
      </c>
      <c r="G28" s="141" t="s">
        <v>14</v>
      </c>
      <c r="H28" s="53">
        <v>43</v>
      </c>
      <c r="I28" s="56">
        <v>33</v>
      </c>
      <c r="J28" s="56" t="s">
        <v>14</v>
      </c>
      <c r="K28" s="56" t="s">
        <v>14</v>
      </c>
      <c r="L28" s="56" t="s">
        <v>14</v>
      </c>
      <c r="M28" s="65">
        <v>16.988499999999998</v>
      </c>
      <c r="N28" s="27">
        <v>15.6858</v>
      </c>
      <c r="O28" s="27">
        <v>0.35437999999999997</v>
      </c>
      <c r="P28" s="27">
        <v>1.2541</v>
      </c>
      <c r="Q28" s="56" t="s">
        <v>14</v>
      </c>
      <c r="R28" s="56" t="s">
        <v>14</v>
      </c>
      <c r="S28" s="56" t="s">
        <v>14</v>
      </c>
      <c r="T28" s="56" t="s">
        <v>14</v>
      </c>
      <c r="U28" s="56" t="s">
        <v>14</v>
      </c>
      <c r="V28" s="56" t="s">
        <v>14</v>
      </c>
      <c r="W28" s="141" t="s">
        <v>14</v>
      </c>
      <c r="X28" s="141" t="s">
        <v>14</v>
      </c>
      <c r="Y28" s="141" t="s">
        <v>14</v>
      </c>
      <c r="Z28" s="141" t="s">
        <v>14</v>
      </c>
      <c r="AA28" s="141" t="s">
        <v>14</v>
      </c>
      <c r="AB28" s="141" t="s">
        <v>14</v>
      </c>
      <c r="AC28" s="141" t="s">
        <v>14</v>
      </c>
      <c r="AD28" s="141" t="s">
        <v>14</v>
      </c>
      <c r="AF28" s="173"/>
      <c r="AG28" s="53">
        <v>17.5</v>
      </c>
      <c r="AH28" s="53">
        <v>31</v>
      </c>
      <c r="AI28" s="53" t="s">
        <v>14</v>
      </c>
      <c r="AJ28" s="56">
        <v>17</v>
      </c>
      <c r="AK28" s="141" t="s">
        <v>14</v>
      </c>
      <c r="AL28" s="53">
        <v>18</v>
      </c>
      <c r="AM28" s="56">
        <v>18</v>
      </c>
      <c r="AN28" s="56" t="s">
        <v>14</v>
      </c>
      <c r="AO28" s="56" t="s">
        <v>14</v>
      </c>
      <c r="AP28" s="56" t="s">
        <v>14</v>
      </c>
      <c r="AQ28" s="65">
        <v>9.8208000000000002</v>
      </c>
      <c r="AR28" s="27">
        <v>1.7565</v>
      </c>
      <c r="AS28" s="27">
        <v>0</v>
      </c>
      <c r="AT28" s="27">
        <v>0</v>
      </c>
      <c r="AU28" s="56" t="s">
        <v>14</v>
      </c>
      <c r="AV28" s="56" t="s">
        <v>14</v>
      </c>
      <c r="AW28" s="56" t="s">
        <v>14</v>
      </c>
      <c r="AX28" s="56" t="s">
        <v>14</v>
      </c>
      <c r="AY28" s="56" t="s">
        <v>14</v>
      </c>
      <c r="AZ28" s="56" t="s">
        <v>14</v>
      </c>
      <c r="BA28" s="141" t="s">
        <v>14</v>
      </c>
      <c r="BB28" s="141" t="s">
        <v>14</v>
      </c>
      <c r="BC28" s="141" t="s">
        <v>14</v>
      </c>
      <c r="BD28" s="141" t="s">
        <v>14</v>
      </c>
      <c r="BE28" s="141" t="s">
        <v>14</v>
      </c>
      <c r="BF28" s="141" t="s">
        <v>14</v>
      </c>
      <c r="BG28" s="141" t="s">
        <v>14</v>
      </c>
      <c r="BH28" s="141" t="s">
        <v>14</v>
      </c>
      <c r="BJ28" s="173"/>
      <c r="BK28" s="17">
        <v>17.5</v>
      </c>
      <c r="BL28" s="40">
        <v>17</v>
      </c>
      <c r="BM28" s="53" t="s">
        <v>14</v>
      </c>
      <c r="BN28" s="42">
        <v>15</v>
      </c>
      <c r="BO28" s="141" t="s">
        <v>14</v>
      </c>
      <c r="BP28" s="64">
        <v>16</v>
      </c>
      <c r="BQ28" s="59">
        <v>16</v>
      </c>
      <c r="BR28" s="56" t="s">
        <v>14</v>
      </c>
      <c r="BS28" s="56" t="s">
        <v>14</v>
      </c>
      <c r="BT28" s="56" t="s">
        <v>14</v>
      </c>
      <c r="BU28" s="65">
        <v>0.45406000000000002</v>
      </c>
      <c r="BV28" s="27">
        <v>0.46139000000000002</v>
      </c>
      <c r="BW28" s="27">
        <v>0</v>
      </c>
      <c r="BX28" s="27">
        <v>0</v>
      </c>
      <c r="BY28" s="56" t="s">
        <v>14</v>
      </c>
      <c r="BZ28" s="56" t="s">
        <v>14</v>
      </c>
      <c r="CA28" s="56" t="s">
        <v>14</v>
      </c>
      <c r="CB28" s="56" t="s">
        <v>14</v>
      </c>
      <c r="CC28" s="56" t="s">
        <v>14</v>
      </c>
      <c r="CD28" s="56" t="s">
        <v>14</v>
      </c>
      <c r="CE28" s="141" t="s">
        <v>14</v>
      </c>
      <c r="CF28" s="141" t="s">
        <v>14</v>
      </c>
      <c r="CG28" s="141" t="s">
        <v>14</v>
      </c>
      <c r="CH28" s="141" t="s">
        <v>14</v>
      </c>
      <c r="CI28" s="141" t="s">
        <v>14</v>
      </c>
      <c r="CJ28" s="141" t="s">
        <v>14</v>
      </c>
      <c r="CK28" s="141" t="s">
        <v>14</v>
      </c>
      <c r="CL28" s="141" t="s">
        <v>14</v>
      </c>
    </row>
    <row r="29" spans="2:90" s="79" customFormat="1" x14ac:dyDescent="0.25">
      <c r="B29" s="173"/>
      <c r="C29" s="53">
        <v>20</v>
      </c>
      <c r="D29" s="53">
        <v>53</v>
      </c>
      <c r="E29" s="53">
        <v>53</v>
      </c>
      <c r="F29" s="56">
        <v>17</v>
      </c>
      <c r="G29" s="141">
        <v>17</v>
      </c>
      <c r="H29" s="53">
        <v>20</v>
      </c>
      <c r="I29" s="56">
        <v>20</v>
      </c>
      <c r="J29" s="59">
        <v>20</v>
      </c>
      <c r="K29" s="59">
        <v>20</v>
      </c>
      <c r="L29" s="59">
        <v>20</v>
      </c>
      <c r="M29" s="65">
        <v>22.741399999999999</v>
      </c>
      <c r="N29" s="27">
        <v>7.8204000000000002</v>
      </c>
      <c r="O29" s="27">
        <v>0</v>
      </c>
      <c r="P29" s="27">
        <v>0</v>
      </c>
      <c r="Q29" s="82">
        <v>0</v>
      </c>
      <c r="R29" s="82">
        <v>0</v>
      </c>
      <c r="S29" s="82">
        <v>0</v>
      </c>
      <c r="T29" s="82">
        <v>0</v>
      </c>
      <c r="U29" s="82">
        <v>0</v>
      </c>
      <c r="V29" s="82">
        <v>0</v>
      </c>
      <c r="W29" s="82">
        <v>6.7874999999999996</v>
      </c>
      <c r="X29" s="82">
        <v>6.7874999999999996</v>
      </c>
      <c r="Y29" s="82">
        <v>0.75695000000000001</v>
      </c>
      <c r="Z29" s="82">
        <v>0.75695000000000001</v>
      </c>
      <c r="AA29" s="82">
        <v>4.5621</v>
      </c>
      <c r="AB29" s="82">
        <v>0.40765000000000001</v>
      </c>
      <c r="AC29" s="82">
        <v>5.3917000000000002</v>
      </c>
      <c r="AD29" s="82">
        <v>0.41259000000000001</v>
      </c>
      <c r="AF29" s="173"/>
      <c r="AG29" s="53">
        <v>20</v>
      </c>
      <c r="AH29" s="53">
        <v>20</v>
      </c>
      <c r="AI29" s="53">
        <v>20</v>
      </c>
      <c r="AJ29" s="56">
        <v>16</v>
      </c>
      <c r="AK29" s="141">
        <v>16</v>
      </c>
      <c r="AL29" s="53">
        <v>17</v>
      </c>
      <c r="AM29" s="56">
        <v>17</v>
      </c>
      <c r="AN29" s="59">
        <v>17</v>
      </c>
      <c r="AO29" s="59">
        <v>17</v>
      </c>
      <c r="AP29" s="59">
        <v>17</v>
      </c>
      <c r="AQ29" s="65">
        <v>1.9734</v>
      </c>
      <c r="AR29" s="27">
        <v>0.67313999999999996</v>
      </c>
      <c r="AS29" s="27">
        <v>0</v>
      </c>
      <c r="AT29" s="27">
        <v>0</v>
      </c>
      <c r="AU29" s="82">
        <v>0</v>
      </c>
      <c r="AV29" s="82">
        <v>0</v>
      </c>
      <c r="AW29" s="82">
        <v>0</v>
      </c>
      <c r="AX29" s="82">
        <v>0</v>
      </c>
      <c r="AY29" s="82">
        <v>0</v>
      </c>
      <c r="AZ29" s="82">
        <v>0</v>
      </c>
      <c r="BA29" s="82">
        <v>0.33437</v>
      </c>
      <c r="BB29" s="82">
        <v>0.33437</v>
      </c>
      <c r="BC29" s="82">
        <v>0.12977</v>
      </c>
      <c r="BD29" s="82">
        <v>0.12977</v>
      </c>
      <c r="BE29" s="82">
        <v>0.59835000000000005</v>
      </c>
      <c r="BF29" s="82">
        <v>0.15115000000000001</v>
      </c>
      <c r="BG29" s="82">
        <v>0.60123000000000004</v>
      </c>
      <c r="BH29" s="82">
        <v>0.15187999999999999</v>
      </c>
      <c r="BJ29" s="173"/>
      <c r="BK29" s="17">
        <v>20</v>
      </c>
      <c r="BL29" s="40">
        <v>16</v>
      </c>
      <c r="BM29" s="53">
        <v>16</v>
      </c>
      <c r="BN29" s="42">
        <v>15</v>
      </c>
      <c r="BO29" s="142">
        <v>15</v>
      </c>
      <c r="BP29" s="64">
        <v>16</v>
      </c>
      <c r="BQ29" s="59">
        <v>16</v>
      </c>
      <c r="BR29" s="56">
        <v>16</v>
      </c>
      <c r="BS29" s="56">
        <v>16</v>
      </c>
      <c r="BT29" s="56">
        <v>16</v>
      </c>
      <c r="BU29" s="65">
        <v>0.21914</v>
      </c>
      <c r="BV29" s="27">
        <v>0.1862</v>
      </c>
      <c r="BW29" s="27">
        <v>0</v>
      </c>
      <c r="BX29" s="27">
        <v>0</v>
      </c>
      <c r="BY29" s="61">
        <v>0</v>
      </c>
      <c r="BZ29" s="61">
        <v>0</v>
      </c>
      <c r="CA29" s="61">
        <v>0</v>
      </c>
      <c r="CB29" s="61">
        <v>0</v>
      </c>
      <c r="CC29" s="61">
        <v>0</v>
      </c>
      <c r="CD29" s="61">
        <v>0</v>
      </c>
      <c r="CE29" s="82">
        <v>0</v>
      </c>
      <c r="CF29" s="82">
        <v>0</v>
      </c>
      <c r="CG29" s="82">
        <v>0.22481000000000001</v>
      </c>
      <c r="CH29" s="82">
        <v>0.22481000000000001</v>
      </c>
      <c r="CI29" s="82">
        <v>0</v>
      </c>
      <c r="CJ29" s="82">
        <v>1.2489E-2</v>
      </c>
      <c r="CK29" s="82">
        <v>0</v>
      </c>
      <c r="CL29" s="82">
        <v>1.2543E-2</v>
      </c>
    </row>
    <row r="30" spans="2:90" s="79" customFormat="1" x14ac:dyDescent="0.25">
      <c r="B30" s="173"/>
      <c r="C30" s="53">
        <v>22.5</v>
      </c>
      <c r="D30" s="53">
        <v>37</v>
      </c>
      <c r="E30" s="53" t="s">
        <v>14</v>
      </c>
      <c r="F30" s="56">
        <v>16</v>
      </c>
      <c r="G30" s="141" t="s">
        <v>14</v>
      </c>
      <c r="H30" s="53">
        <v>18</v>
      </c>
      <c r="I30" s="56">
        <v>18</v>
      </c>
      <c r="J30" s="56" t="s">
        <v>14</v>
      </c>
      <c r="K30" s="56" t="s">
        <v>14</v>
      </c>
      <c r="L30" s="56" t="s">
        <v>14</v>
      </c>
      <c r="M30" s="65">
        <v>14.8706</v>
      </c>
      <c r="N30" s="27">
        <v>2.3925999999999998</v>
      </c>
      <c r="O30" s="27">
        <v>0</v>
      </c>
      <c r="P30" s="27">
        <v>0</v>
      </c>
      <c r="Q30" s="56" t="s">
        <v>14</v>
      </c>
      <c r="R30" s="56" t="s">
        <v>14</v>
      </c>
      <c r="S30" s="56" t="s">
        <v>14</v>
      </c>
      <c r="T30" s="56" t="s">
        <v>14</v>
      </c>
      <c r="U30" s="56" t="s">
        <v>14</v>
      </c>
      <c r="V30" s="56" t="s">
        <v>14</v>
      </c>
      <c r="W30" s="141" t="s">
        <v>14</v>
      </c>
      <c r="X30" s="141" t="s">
        <v>14</v>
      </c>
      <c r="Y30" s="141" t="s">
        <v>14</v>
      </c>
      <c r="Z30" s="141" t="s">
        <v>14</v>
      </c>
      <c r="AA30" s="141" t="s">
        <v>14</v>
      </c>
      <c r="AB30" s="141" t="s">
        <v>14</v>
      </c>
      <c r="AC30" s="141" t="s">
        <v>14</v>
      </c>
      <c r="AD30" s="141" t="s">
        <v>14</v>
      </c>
      <c r="AF30" s="173"/>
      <c r="AG30" s="53">
        <v>22.5</v>
      </c>
      <c r="AH30" s="53">
        <v>18</v>
      </c>
      <c r="AI30" s="53" t="s">
        <v>14</v>
      </c>
      <c r="AJ30" s="56">
        <v>16</v>
      </c>
      <c r="AK30" s="141" t="s">
        <v>14</v>
      </c>
      <c r="AL30" s="53">
        <v>16</v>
      </c>
      <c r="AM30" s="56">
        <v>16</v>
      </c>
      <c r="AN30" s="56" t="s">
        <v>14</v>
      </c>
      <c r="AO30" s="56" t="s">
        <v>14</v>
      </c>
      <c r="AP30" s="56" t="s">
        <v>14</v>
      </c>
      <c r="AQ30" s="65">
        <v>0.95445000000000002</v>
      </c>
      <c r="AR30" s="27">
        <v>0.22437000000000001</v>
      </c>
      <c r="AS30" s="27">
        <v>0</v>
      </c>
      <c r="AT30" s="27">
        <v>0</v>
      </c>
      <c r="AU30" s="56" t="s">
        <v>14</v>
      </c>
      <c r="AV30" s="56" t="s">
        <v>14</v>
      </c>
      <c r="AW30" s="56" t="s">
        <v>14</v>
      </c>
      <c r="AX30" s="56" t="s">
        <v>14</v>
      </c>
      <c r="AY30" s="56" t="s">
        <v>14</v>
      </c>
      <c r="AZ30" s="56" t="s">
        <v>14</v>
      </c>
      <c r="BA30" s="141" t="s">
        <v>14</v>
      </c>
      <c r="BB30" s="141" t="s">
        <v>14</v>
      </c>
      <c r="BC30" s="141" t="s">
        <v>14</v>
      </c>
      <c r="BD30" s="141" t="s">
        <v>14</v>
      </c>
      <c r="BE30" s="141" t="s">
        <v>14</v>
      </c>
      <c r="BF30" s="141" t="s">
        <v>14</v>
      </c>
      <c r="BG30" s="141" t="s">
        <v>14</v>
      </c>
      <c r="BH30" s="141" t="s">
        <v>14</v>
      </c>
      <c r="BJ30" s="173"/>
      <c r="BK30" s="17">
        <v>22.5</v>
      </c>
      <c r="BL30" s="40">
        <v>16</v>
      </c>
      <c r="BM30" s="53" t="s">
        <v>14</v>
      </c>
      <c r="BN30" s="42">
        <v>15</v>
      </c>
      <c r="BO30" s="141" t="s">
        <v>14</v>
      </c>
      <c r="BP30" s="64">
        <v>15</v>
      </c>
      <c r="BQ30" s="59">
        <v>15</v>
      </c>
      <c r="BR30" s="56" t="s">
        <v>14</v>
      </c>
      <c r="BS30" s="56" t="s">
        <v>14</v>
      </c>
      <c r="BT30" s="56" t="s">
        <v>14</v>
      </c>
      <c r="BU30" s="65">
        <v>0.41752</v>
      </c>
      <c r="BV30" s="27">
        <v>2.6882E-2</v>
      </c>
      <c r="BW30" s="27">
        <v>0</v>
      </c>
      <c r="BX30" s="27">
        <v>0</v>
      </c>
      <c r="BY30" s="56" t="s">
        <v>14</v>
      </c>
      <c r="BZ30" s="56" t="s">
        <v>14</v>
      </c>
      <c r="CA30" s="56" t="s">
        <v>14</v>
      </c>
      <c r="CB30" s="56" t="s">
        <v>14</v>
      </c>
      <c r="CC30" s="56" t="s">
        <v>14</v>
      </c>
      <c r="CD30" s="56" t="s">
        <v>14</v>
      </c>
      <c r="CE30" s="82" t="s">
        <v>14</v>
      </c>
      <c r="CF30" s="82" t="s">
        <v>14</v>
      </c>
      <c r="CG30" s="141" t="s">
        <v>14</v>
      </c>
      <c r="CH30" s="141" t="s">
        <v>14</v>
      </c>
      <c r="CI30" s="141" t="s">
        <v>14</v>
      </c>
      <c r="CJ30" s="141" t="s">
        <v>14</v>
      </c>
      <c r="CK30" s="141" t="s">
        <v>14</v>
      </c>
      <c r="CL30" s="141" t="s">
        <v>14</v>
      </c>
    </row>
    <row r="31" spans="2:90" s="79" customFormat="1" x14ac:dyDescent="0.25">
      <c r="B31" s="173"/>
      <c r="C31" s="53">
        <v>25</v>
      </c>
      <c r="D31" s="53">
        <v>19</v>
      </c>
      <c r="E31" s="53">
        <v>20</v>
      </c>
      <c r="F31" s="56">
        <v>16</v>
      </c>
      <c r="G31" s="59">
        <v>16</v>
      </c>
      <c r="H31" s="64">
        <v>17</v>
      </c>
      <c r="I31" s="59">
        <v>17</v>
      </c>
      <c r="J31" s="59">
        <v>18</v>
      </c>
      <c r="K31" s="59">
        <v>45</v>
      </c>
      <c r="L31" s="59">
        <v>20</v>
      </c>
      <c r="M31" s="65">
        <v>1.4534</v>
      </c>
      <c r="N31" s="27">
        <v>0.44080999999999998</v>
      </c>
      <c r="O31" s="27">
        <v>0</v>
      </c>
      <c r="P31" s="27">
        <v>0</v>
      </c>
      <c r="Q31" s="82">
        <v>1.8345</v>
      </c>
      <c r="R31" s="82">
        <v>7.9390000000000001</v>
      </c>
      <c r="S31" s="82">
        <v>6.4727000000000007E-2</v>
      </c>
      <c r="T31" s="82">
        <v>0.24940999999999999</v>
      </c>
      <c r="U31" s="27">
        <v>3.2147000000000001</v>
      </c>
      <c r="V31" s="27">
        <v>1.4950000000000001</v>
      </c>
      <c r="W31" s="27">
        <v>6.0789999999999997E-2</v>
      </c>
      <c r="X31" s="27">
        <v>2.8325999999999998</v>
      </c>
      <c r="Y31" s="27">
        <v>0.77981999999999996</v>
      </c>
      <c r="Z31" s="27">
        <v>28.2319</v>
      </c>
      <c r="AA31" s="27">
        <v>0.24940999999999999</v>
      </c>
      <c r="AB31" s="27">
        <v>0.16969999999999999</v>
      </c>
      <c r="AC31" s="27">
        <v>1.4950000000000001</v>
      </c>
      <c r="AD31" s="27">
        <v>2.4418000000000002</v>
      </c>
      <c r="AF31" s="173"/>
      <c r="AG31" s="53">
        <v>25</v>
      </c>
      <c r="AH31" s="53">
        <v>17</v>
      </c>
      <c r="AI31" s="53">
        <v>17</v>
      </c>
      <c r="AJ31" s="56">
        <v>15</v>
      </c>
      <c r="AK31" s="59">
        <v>15</v>
      </c>
      <c r="AL31" s="64">
        <v>16</v>
      </c>
      <c r="AM31" s="59">
        <v>16</v>
      </c>
      <c r="AN31" s="59">
        <v>16</v>
      </c>
      <c r="AO31" s="59">
        <v>18</v>
      </c>
      <c r="AP31" s="59">
        <v>17</v>
      </c>
      <c r="AQ31" s="65">
        <v>0.74255000000000004</v>
      </c>
      <c r="AR31" s="27">
        <v>0.21253</v>
      </c>
      <c r="AS31" s="27">
        <v>0</v>
      </c>
      <c r="AT31" s="27">
        <v>0</v>
      </c>
      <c r="AU31" s="82">
        <v>0.14113000000000001</v>
      </c>
      <c r="AV31" s="82">
        <v>0.34256999999999999</v>
      </c>
      <c r="AW31" s="82">
        <v>2.9468000000000001E-2</v>
      </c>
      <c r="AX31" s="82">
        <v>8.6237999999999995E-2</v>
      </c>
      <c r="AY31" s="27">
        <v>0.11315</v>
      </c>
      <c r="AZ31" s="27">
        <v>1.3017000000000001E-2</v>
      </c>
      <c r="BA31" s="27">
        <v>2.7628E-2</v>
      </c>
      <c r="BB31" s="27">
        <v>0.11162999999999999</v>
      </c>
      <c r="BC31" s="27">
        <v>0.21410999999999999</v>
      </c>
      <c r="BD31" s="27">
        <v>1.5748</v>
      </c>
      <c r="BE31" s="27">
        <v>8.6237999999999995E-2</v>
      </c>
      <c r="BF31" s="27">
        <v>0.11471000000000001</v>
      </c>
      <c r="BG31" s="27">
        <v>1.3017000000000001E-2</v>
      </c>
      <c r="BH31" s="27">
        <v>0.4052</v>
      </c>
      <c r="BJ31" s="173"/>
      <c r="BK31" s="17">
        <v>25</v>
      </c>
      <c r="BL31" s="40">
        <v>15</v>
      </c>
      <c r="BM31" s="53">
        <v>15</v>
      </c>
      <c r="BN31" s="42">
        <v>14</v>
      </c>
      <c r="BO31" s="59">
        <v>14</v>
      </c>
      <c r="BP31" s="64">
        <v>14</v>
      </c>
      <c r="BQ31" s="59">
        <v>14</v>
      </c>
      <c r="BR31" s="56">
        <v>15</v>
      </c>
      <c r="BS31" s="56">
        <v>15</v>
      </c>
      <c r="BT31" s="56">
        <v>15</v>
      </c>
      <c r="BU31" s="65">
        <v>0.18231</v>
      </c>
      <c r="BV31" s="27">
        <v>0.11733</v>
      </c>
      <c r="BW31" s="27">
        <v>0</v>
      </c>
      <c r="BX31" s="27">
        <v>0</v>
      </c>
      <c r="BY31" s="61">
        <v>0</v>
      </c>
      <c r="BZ31" s="61">
        <v>0</v>
      </c>
      <c r="CA31" s="61">
        <v>0</v>
      </c>
      <c r="CB31" s="61">
        <v>0</v>
      </c>
      <c r="CC31" s="61">
        <v>0</v>
      </c>
      <c r="CD31" s="61">
        <v>0</v>
      </c>
      <c r="CE31" s="82">
        <v>0</v>
      </c>
      <c r="CF31" s="82">
        <v>0</v>
      </c>
      <c r="CG31" s="27">
        <v>0.18645</v>
      </c>
      <c r="CH31" s="27">
        <v>0.18645</v>
      </c>
      <c r="CI31" s="27">
        <v>0</v>
      </c>
      <c r="CJ31" s="27">
        <v>5.9860999999999998E-2</v>
      </c>
      <c r="CK31" s="27">
        <v>0</v>
      </c>
      <c r="CL31" s="27">
        <v>0.17505000000000001</v>
      </c>
    </row>
    <row r="32" spans="2:90" s="79" customFormat="1" x14ac:dyDescent="0.25">
      <c r="B32" s="173"/>
      <c r="C32" s="53">
        <v>27.5</v>
      </c>
      <c r="D32" s="53">
        <v>17</v>
      </c>
      <c r="E32" s="53" t="s">
        <v>14</v>
      </c>
      <c r="F32" s="56">
        <v>15</v>
      </c>
      <c r="G32" s="59" t="s">
        <v>14</v>
      </c>
      <c r="H32" s="53">
        <v>16</v>
      </c>
      <c r="I32" s="56">
        <v>16</v>
      </c>
      <c r="J32" s="56" t="s">
        <v>14</v>
      </c>
      <c r="K32" s="56" t="s">
        <v>14</v>
      </c>
      <c r="L32" s="56" t="s">
        <v>14</v>
      </c>
      <c r="M32" s="65">
        <v>0.65164</v>
      </c>
      <c r="N32" s="27">
        <v>0.29712</v>
      </c>
      <c r="O32" s="27">
        <v>0</v>
      </c>
      <c r="P32" s="27">
        <v>0</v>
      </c>
      <c r="Q32" s="56" t="s">
        <v>14</v>
      </c>
      <c r="R32" s="56" t="s">
        <v>14</v>
      </c>
      <c r="S32" s="56" t="s">
        <v>14</v>
      </c>
      <c r="T32" s="56" t="s">
        <v>14</v>
      </c>
      <c r="U32" s="56" t="s">
        <v>14</v>
      </c>
      <c r="V32" s="56" t="s">
        <v>14</v>
      </c>
      <c r="W32" s="141" t="s">
        <v>14</v>
      </c>
      <c r="X32" s="141" t="s">
        <v>14</v>
      </c>
      <c r="Y32" s="141" t="s">
        <v>14</v>
      </c>
      <c r="Z32" s="141" t="s">
        <v>14</v>
      </c>
      <c r="AA32" s="141" t="s">
        <v>14</v>
      </c>
      <c r="AB32" s="141" t="s">
        <v>14</v>
      </c>
      <c r="AC32" s="141" t="s">
        <v>14</v>
      </c>
      <c r="AD32" s="141" t="s">
        <v>14</v>
      </c>
      <c r="AF32" s="173"/>
      <c r="AG32" s="53">
        <v>27.5</v>
      </c>
      <c r="AH32" s="53">
        <v>16</v>
      </c>
      <c r="AI32" s="53" t="s">
        <v>14</v>
      </c>
      <c r="AJ32" s="56">
        <v>14</v>
      </c>
      <c r="AK32" s="59" t="s">
        <v>14</v>
      </c>
      <c r="AL32" s="53">
        <v>15</v>
      </c>
      <c r="AM32" s="56">
        <v>15</v>
      </c>
      <c r="AN32" s="56" t="s">
        <v>14</v>
      </c>
      <c r="AO32" s="56" t="s">
        <v>14</v>
      </c>
      <c r="AP32" s="56" t="s">
        <v>14</v>
      </c>
      <c r="AQ32" s="65">
        <v>0.47747000000000001</v>
      </c>
      <c r="AR32" s="27">
        <v>0.23569000000000001</v>
      </c>
      <c r="AS32" s="27">
        <v>0</v>
      </c>
      <c r="AT32" s="27">
        <v>0</v>
      </c>
      <c r="AU32" s="56" t="s">
        <v>14</v>
      </c>
      <c r="AV32" s="56" t="s">
        <v>14</v>
      </c>
      <c r="AW32" s="56" t="s">
        <v>14</v>
      </c>
      <c r="AX32" s="56" t="s">
        <v>14</v>
      </c>
      <c r="AY32" s="56" t="s">
        <v>14</v>
      </c>
      <c r="AZ32" s="56" t="s">
        <v>14</v>
      </c>
      <c r="BA32" s="141" t="s">
        <v>14</v>
      </c>
      <c r="BB32" s="141" t="s">
        <v>14</v>
      </c>
      <c r="BC32" s="141" t="s">
        <v>14</v>
      </c>
      <c r="BD32" s="141" t="s">
        <v>14</v>
      </c>
      <c r="BE32" s="141" t="s">
        <v>14</v>
      </c>
      <c r="BF32" s="141" t="s">
        <v>14</v>
      </c>
      <c r="BG32" s="141" t="s">
        <v>14</v>
      </c>
      <c r="BH32" s="141" t="s">
        <v>14</v>
      </c>
      <c r="BJ32" s="173"/>
      <c r="BK32" s="17">
        <v>27.5</v>
      </c>
      <c r="BL32" s="40">
        <v>14</v>
      </c>
      <c r="BM32" s="53" t="s">
        <v>14</v>
      </c>
      <c r="BN32" s="42">
        <v>14</v>
      </c>
      <c r="BO32" s="59" t="s">
        <v>14</v>
      </c>
      <c r="BP32" s="64">
        <v>14</v>
      </c>
      <c r="BQ32" s="59">
        <v>14</v>
      </c>
      <c r="BR32" s="56" t="s">
        <v>14</v>
      </c>
      <c r="BS32" s="56" t="s">
        <v>14</v>
      </c>
      <c r="BT32" s="56" t="s">
        <v>14</v>
      </c>
      <c r="BU32" s="65">
        <v>0</v>
      </c>
      <c r="BV32" s="27">
        <v>0</v>
      </c>
      <c r="BW32" s="27">
        <v>0</v>
      </c>
      <c r="BX32" s="27">
        <v>0</v>
      </c>
      <c r="BY32" s="56" t="s">
        <v>14</v>
      </c>
      <c r="BZ32" s="56" t="s">
        <v>14</v>
      </c>
      <c r="CA32" s="56" t="s">
        <v>14</v>
      </c>
      <c r="CB32" s="56" t="s">
        <v>14</v>
      </c>
      <c r="CC32" s="56" t="s">
        <v>14</v>
      </c>
      <c r="CD32" s="56" t="s">
        <v>14</v>
      </c>
      <c r="CE32" s="141" t="s">
        <v>14</v>
      </c>
      <c r="CF32" s="141" t="s">
        <v>14</v>
      </c>
      <c r="CG32" s="141" t="s">
        <v>14</v>
      </c>
      <c r="CH32" s="141" t="s">
        <v>14</v>
      </c>
      <c r="CI32" s="141" t="s">
        <v>14</v>
      </c>
      <c r="CJ32" s="141" t="s">
        <v>14</v>
      </c>
      <c r="CK32" s="141" t="s">
        <v>14</v>
      </c>
      <c r="CL32" s="141" t="s">
        <v>14</v>
      </c>
    </row>
    <row r="33" spans="2:90" s="79" customFormat="1" x14ac:dyDescent="0.25">
      <c r="B33" s="174"/>
      <c r="C33" s="54">
        <v>30</v>
      </c>
      <c r="D33" s="54">
        <v>16</v>
      </c>
      <c r="E33" s="140">
        <v>16</v>
      </c>
      <c r="F33" s="57">
        <v>14</v>
      </c>
      <c r="G33" s="60">
        <v>14</v>
      </c>
      <c r="H33" s="54">
        <v>15</v>
      </c>
      <c r="I33" s="57">
        <v>15</v>
      </c>
      <c r="J33" s="60">
        <v>16</v>
      </c>
      <c r="K33" s="60">
        <v>18</v>
      </c>
      <c r="L33" s="83">
        <v>17</v>
      </c>
      <c r="M33" s="66">
        <v>0.49036000000000002</v>
      </c>
      <c r="N33" s="55">
        <v>0.23862</v>
      </c>
      <c r="O33" s="55">
        <v>0</v>
      </c>
      <c r="P33" s="55">
        <v>0</v>
      </c>
      <c r="Q33" s="55">
        <v>0.11724999999999999</v>
      </c>
      <c r="R33" s="55">
        <v>0.14754999999999999</v>
      </c>
      <c r="S33" s="55">
        <v>3.8330000000000003E-2</v>
      </c>
      <c r="T33" s="55">
        <v>2.3965E-2</v>
      </c>
      <c r="U33" s="55">
        <v>4.5899000000000002E-2</v>
      </c>
      <c r="V33" s="55">
        <v>2.3078000000000001E-2</v>
      </c>
      <c r="W33" s="55">
        <v>0</v>
      </c>
      <c r="X33" s="55">
        <v>0.23921000000000001</v>
      </c>
      <c r="Y33" s="55">
        <v>0.50061</v>
      </c>
      <c r="Z33" s="55">
        <v>2.0699999999999998</v>
      </c>
      <c r="AA33" s="55">
        <v>0</v>
      </c>
      <c r="AB33" s="55">
        <v>0.31184000000000001</v>
      </c>
      <c r="AC33" s="55">
        <v>0.11724999999999999</v>
      </c>
      <c r="AD33" s="55">
        <v>0.56235000000000002</v>
      </c>
      <c r="AF33" s="174"/>
      <c r="AG33" s="54">
        <v>30</v>
      </c>
      <c r="AH33" s="54">
        <v>15</v>
      </c>
      <c r="AI33" s="140">
        <v>15</v>
      </c>
      <c r="AJ33" s="57">
        <v>14</v>
      </c>
      <c r="AK33" s="60">
        <v>14</v>
      </c>
      <c r="AL33" s="54">
        <v>14</v>
      </c>
      <c r="AM33" s="57">
        <v>14</v>
      </c>
      <c r="AN33" s="60">
        <v>15</v>
      </c>
      <c r="AO33" s="60">
        <v>16</v>
      </c>
      <c r="AP33" s="83">
        <v>15</v>
      </c>
      <c r="AQ33" s="66">
        <v>0.26746999999999999</v>
      </c>
      <c r="AR33" s="55">
        <v>5.0061000000000001E-2</v>
      </c>
      <c r="AS33" s="55">
        <v>0</v>
      </c>
      <c r="AT33" s="55">
        <v>0</v>
      </c>
      <c r="AU33" s="55">
        <v>2.0055E-2</v>
      </c>
      <c r="AV33" s="55">
        <v>8.1077999999999997E-2</v>
      </c>
      <c r="AW33" s="55">
        <v>0</v>
      </c>
      <c r="AX33" s="55">
        <v>0</v>
      </c>
      <c r="AY33" s="55">
        <v>2.7519999999999999E-2</v>
      </c>
      <c r="AZ33" s="55">
        <v>2.0055E-2</v>
      </c>
      <c r="BA33" s="55">
        <v>0</v>
      </c>
      <c r="BB33" s="55">
        <v>0.11332</v>
      </c>
      <c r="BC33" s="55">
        <v>0.27182000000000001</v>
      </c>
      <c r="BD33" s="55">
        <v>0.87029999999999996</v>
      </c>
      <c r="BE33" s="55">
        <v>0</v>
      </c>
      <c r="BF33" s="55">
        <v>8.1078999999999998E-2</v>
      </c>
      <c r="BG33" s="55">
        <v>2.0055E-2</v>
      </c>
      <c r="BH33" s="55">
        <v>0.16275999999999999</v>
      </c>
      <c r="BJ33" s="174"/>
      <c r="BK33" s="70">
        <v>30</v>
      </c>
      <c r="BL33" s="41">
        <v>14</v>
      </c>
      <c r="BM33" s="140">
        <v>14</v>
      </c>
      <c r="BN33" s="43">
        <v>13</v>
      </c>
      <c r="BO33" s="60">
        <v>13</v>
      </c>
      <c r="BP33" s="67">
        <v>13</v>
      </c>
      <c r="BQ33" s="60">
        <v>13</v>
      </c>
      <c r="BR33" s="57">
        <v>14</v>
      </c>
      <c r="BS33" s="57">
        <v>14</v>
      </c>
      <c r="BT33" s="57">
        <v>14</v>
      </c>
      <c r="BU33" s="66">
        <v>0.17175000000000001</v>
      </c>
      <c r="BV33" s="55">
        <v>4.2300999999999998E-2</v>
      </c>
      <c r="BW33" s="55">
        <v>0</v>
      </c>
      <c r="BX33" s="55">
        <v>0</v>
      </c>
      <c r="BY33" s="62">
        <v>0</v>
      </c>
      <c r="BZ33" s="62">
        <v>0</v>
      </c>
      <c r="CA33" s="62">
        <v>0</v>
      </c>
      <c r="CB33" s="62">
        <v>0</v>
      </c>
      <c r="CC33" s="62">
        <v>0</v>
      </c>
      <c r="CD33" s="62">
        <v>0</v>
      </c>
      <c r="CE33" s="55">
        <v>0</v>
      </c>
      <c r="CF33" s="55">
        <v>0</v>
      </c>
      <c r="CG33" s="55">
        <v>0.17469999999999999</v>
      </c>
      <c r="CH33" s="55">
        <v>0.17469999999999999</v>
      </c>
      <c r="CI33" s="55">
        <v>0</v>
      </c>
      <c r="CJ33" s="55">
        <v>6.4047000000000007E-2</v>
      </c>
      <c r="CK33" s="55">
        <v>0</v>
      </c>
      <c r="CL33" s="55">
        <v>0.10638</v>
      </c>
    </row>
    <row r="34" spans="2:90" s="79" customFormat="1" x14ac:dyDescent="0.25"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 t="s">
        <v>16</v>
      </c>
      <c r="M34" s="73">
        <f>AVERAGE(M25:M33)</f>
        <v>7.8737777777777769</v>
      </c>
      <c r="N34" s="73">
        <f>AVERAGE(N25:N33)</f>
        <v>7.8363833333333348</v>
      </c>
      <c r="O34" s="73">
        <f>AVERAGE(O25:O33)</f>
        <v>0.23944144444444446</v>
      </c>
      <c r="P34" s="73">
        <f t="shared" ref="P34:V34" si="33">AVERAGE(P25:P33)</f>
        <v>0.27449777777777778</v>
      </c>
      <c r="Q34" s="73">
        <f t="shared" si="33"/>
        <v>4.4510299999999994</v>
      </c>
      <c r="R34" s="73">
        <f t="shared" si="33"/>
        <v>4.8591099999999994</v>
      </c>
      <c r="S34" s="73">
        <f t="shared" si="33"/>
        <v>0.9448734000000002</v>
      </c>
      <c r="T34" s="73">
        <f t="shared" si="33"/>
        <v>0.89192499999999997</v>
      </c>
      <c r="U34" s="73">
        <f t="shared" si="33"/>
        <v>1.5539377999999999</v>
      </c>
      <c r="V34" s="73">
        <f t="shared" si="33"/>
        <v>0.90766360000000001</v>
      </c>
      <c r="W34" s="73">
        <f t="shared" ref="W34:AD34" si="34">AVERAGE(W25:W33)</f>
        <v>1.8468700000000002</v>
      </c>
      <c r="X34" s="73">
        <f t="shared" si="34"/>
        <v>17.420241999999998</v>
      </c>
      <c r="Y34" s="73">
        <f t="shared" si="34"/>
        <v>1.82823</v>
      </c>
      <c r="Z34" s="73">
        <f t="shared" si="34"/>
        <v>8.2484719999999996</v>
      </c>
      <c r="AA34" s="73">
        <f t="shared" si="34"/>
        <v>1.1862080000000002</v>
      </c>
      <c r="AB34" s="73">
        <f t="shared" si="34"/>
        <v>0.95994200000000007</v>
      </c>
      <c r="AC34" s="73">
        <f t="shared" si="34"/>
        <v>6.6456899999999992</v>
      </c>
      <c r="AD34" s="73">
        <f t="shared" si="34"/>
        <v>1.3532759999999999</v>
      </c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 t="s">
        <v>16</v>
      </c>
      <c r="AQ34" s="87">
        <f t="shared" ref="AQ34:AZ34" si="35">AVERAGE(AQ25:AQ33)</f>
        <v>5.2403711111111111</v>
      </c>
      <c r="AR34" s="87">
        <f t="shared" si="35"/>
        <v>2.9839323333333336</v>
      </c>
      <c r="AS34" s="87">
        <f t="shared" si="35"/>
        <v>9.7400000000000004E-3</v>
      </c>
      <c r="AT34" s="87">
        <f t="shared" si="35"/>
        <v>8.3192222222222209E-3</v>
      </c>
      <c r="AU34" s="87">
        <f t="shared" si="35"/>
        <v>0.15922900000000001</v>
      </c>
      <c r="AV34" s="87">
        <f t="shared" si="35"/>
        <v>0.1627596</v>
      </c>
      <c r="AW34" s="87">
        <f t="shared" si="35"/>
        <v>3.5179599999999998E-2</v>
      </c>
      <c r="AX34" s="87">
        <f t="shared" si="35"/>
        <v>5.7069599999999998E-2</v>
      </c>
      <c r="AY34" s="87">
        <f t="shared" si="35"/>
        <v>4.4820800000000001E-2</v>
      </c>
      <c r="AZ34" s="87">
        <f t="shared" si="35"/>
        <v>6.4793599999999993E-2</v>
      </c>
      <c r="BA34" s="87">
        <f t="shared" ref="BA34:BH34" si="36">AVERAGE(BA25:BA33)</f>
        <v>3.5449396000000002</v>
      </c>
      <c r="BB34" s="87">
        <f t="shared" si="36"/>
        <v>4.0796040000000016</v>
      </c>
      <c r="BC34" s="87">
        <f t="shared" si="36"/>
        <v>0.12399506</v>
      </c>
      <c r="BD34" s="87">
        <f t="shared" si="36"/>
        <v>0.60280219999999995</v>
      </c>
      <c r="BE34" s="87">
        <f t="shared" si="36"/>
        <v>3.2261176000000007</v>
      </c>
      <c r="BF34" s="87">
        <f t="shared" si="36"/>
        <v>8.8660000000000003E-2</v>
      </c>
      <c r="BG34" s="87">
        <f t="shared" si="36"/>
        <v>9.1342403999999995</v>
      </c>
      <c r="BH34" s="87">
        <f t="shared" si="36"/>
        <v>0.36942799999999998</v>
      </c>
      <c r="BJ34"/>
      <c r="BK34"/>
      <c r="BL34"/>
      <c r="BM34"/>
      <c r="BN34"/>
      <c r="BO34"/>
      <c r="BP34"/>
      <c r="BQ34"/>
      <c r="BR34"/>
      <c r="BS34"/>
      <c r="BT34" t="s">
        <v>16</v>
      </c>
      <c r="BU34" s="74">
        <f t="shared" ref="BU34:CL34" si="37">AVERAGE(BU25:BU33)</f>
        <v>0.83456111111111109</v>
      </c>
      <c r="BV34" s="74">
        <f t="shared" si="37"/>
        <v>0.31541922222222224</v>
      </c>
      <c r="BW34" s="74">
        <f t="shared" si="37"/>
        <v>0</v>
      </c>
      <c r="BX34" s="74">
        <f t="shared" si="37"/>
        <v>0</v>
      </c>
      <c r="BY34" s="74">
        <f t="shared" si="37"/>
        <v>1.0656200000000001E-2</v>
      </c>
      <c r="BZ34" s="74">
        <f t="shared" si="37"/>
        <v>3.0203999999999998E-2</v>
      </c>
      <c r="CA34" s="74">
        <f t="shared" si="37"/>
        <v>0</v>
      </c>
      <c r="CB34" s="74">
        <f t="shared" si="37"/>
        <v>0</v>
      </c>
      <c r="CC34" s="74">
        <f t="shared" si="37"/>
        <v>1.1988799999999999E-2</v>
      </c>
      <c r="CD34" s="74">
        <f t="shared" si="37"/>
        <v>1.0656200000000001E-2</v>
      </c>
      <c r="CE34" s="74">
        <f t="shared" si="37"/>
        <v>0.25679200000000002</v>
      </c>
      <c r="CF34" s="74">
        <f t="shared" si="37"/>
        <v>0.38868599999999998</v>
      </c>
      <c r="CG34" s="74">
        <f t="shared" si="37"/>
        <v>0.117192</v>
      </c>
      <c r="CH34" s="74">
        <f t="shared" si="37"/>
        <v>0.16294999999999998</v>
      </c>
      <c r="CI34" s="74">
        <f t="shared" si="37"/>
        <v>0.99077199999999999</v>
      </c>
      <c r="CJ34" s="74">
        <f t="shared" si="37"/>
        <v>2.7279399999999999E-2</v>
      </c>
      <c r="CK34" s="74">
        <f t="shared" si="37"/>
        <v>1.77474</v>
      </c>
      <c r="CL34" s="74">
        <f t="shared" si="37"/>
        <v>6.9450800000000007E-2</v>
      </c>
    </row>
    <row r="35" spans="2:90" s="79" customFormat="1" x14ac:dyDescent="0.25"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 t="s">
        <v>17</v>
      </c>
      <c r="M35" s="73">
        <f>_xlfn.STDEV.S(M25:M33)</f>
        <v>8.4434745270738176</v>
      </c>
      <c r="N35" s="73">
        <f>_xlfn.STDEV.S(N25:N33)</f>
        <v>8.9860433129826376</v>
      </c>
      <c r="O35" s="73">
        <f>_xlfn.STDEV.S(O25:O33)</f>
        <v>0.43825016124501059</v>
      </c>
      <c r="P35" s="73">
        <f>_xlfn.STDEV.S(P25:P33)</f>
        <v>0.46144971521222594</v>
      </c>
      <c r="Q35" s="73">
        <f t="shared" ref="Q35:V35" si="38">_xlfn.STDEV.S(Q25:Q33)</f>
        <v>6.5882776309138658</v>
      </c>
      <c r="R35" s="73">
        <f t="shared" si="38"/>
        <v>5.1417529516206848</v>
      </c>
      <c r="S35" s="73">
        <f t="shared" si="38"/>
        <v>1.7790481188961138</v>
      </c>
      <c r="T35" s="73">
        <f t="shared" si="38"/>
        <v>1.5148537704758833</v>
      </c>
      <c r="U35" s="73">
        <f t="shared" si="38"/>
        <v>2.0092582106934889</v>
      </c>
      <c r="V35" s="73">
        <f t="shared" si="38"/>
        <v>1.2373887988279189</v>
      </c>
      <c r="W35" s="73">
        <f t="shared" ref="W35:AD35" si="39">_xlfn.STDEV.S(W25:W33)</f>
        <v>2.8641318383237877</v>
      </c>
      <c r="X35" s="73">
        <f t="shared" si="39"/>
        <v>21.064348212034002</v>
      </c>
      <c r="Y35" s="73">
        <f t="shared" si="39"/>
        <v>2.7077135926552498</v>
      </c>
      <c r="Z35" s="73">
        <f t="shared" si="39"/>
        <v>11.825444018034588</v>
      </c>
      <c r="AA35" s="73">
        <f t="shared" si="39"/>
        <v>1.9056550342520022</v>
      </c>
      <c r="AB35" s="73">
        <f t="shared" si="39"/>
        <v>1.4587750803053907</v>
      </c>
      <c r="AC35" s="73">
        <f t="shared" si="39"/>
        <v>8.0340942056650047</v>
      </c>
      <c r="AD35" s="73">
        <f t="shared" si="39"/>
        <v>1.3480175246746611</v>
      </c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 t="s">
        <v>17</v>
      </c>
      <c r="AQ35" s="87">
        <f t="shared" ref="AQ35:AZ35" si="40">_xlfn.STDEV.S(AQ25:AQ33)</f>
        <v>5.2627756147218649</v>
      </c>
      <c r="AR35" s="87">
        <f t="shared" si="40"/>
        <v>4.22782027420768</v>
      </c>
      <c r="AS35" s="87">
        <f t="shared" si="40"/>
        <v>1.9327643829499756E-2</v>
      </c>
      <c r="AT35" s="87">
        <f t="shared" si="40"/>
        <v>1.8135009027966994E-2</v>
      </c>
      <c r="AU35" s="87">
        <f t="shared" si="40"/>
        <v>0.17818216571812115</v>
      </c>
      <c r="AV35" s="87">
        <f t="shared" si="40"/>
        <v>0.13001488734295005</v>
      </c>
      <c r="AW35" s="87">
        <f t="shared" si="40"/>
        <v>6.3486389571308907E-2</v>
      </c>
      <c r="AX35" s="87">
        <f t="shared" si="40"/>
        <v>8.7745496356223321E-2</v>
      </c>
      <c r="AY35" s="87">
        <f t="shared" si="40"/>
        <v>4.4013351851455253E-2</v>
      </c>
      <c r="AZ35" s="87">
        <f t="shared" si="40"/>
        <v>8.0762220569397428E-2</v>
      </c>
      <c r="BA35" s="87">
        <f t="shared" ref="BA35:BH35" si="41">_xlfn.STDEV.S(BA25:BA33)</f>
        <v>5.6521330224757449</v>
      </c>
      <c r="BB35" s="87">
        <f t="shared" si="41"/>
        <v>6.4365171420986664</v>
      </c>
      <c r="BC35" s="87">
        <f t="shared" si="41"/>
        <v>0.12218209879936587</v>
      </c>
      <c r="BD35" s="87">
        <f t="shared" si="41"/>
        <v>0.63431255336324543</v>
      </c>
      <c r="BE35" s="87">
        <f t="shared" si="41"/>
        <v>4.4762082690038891</v>
      </c>
      <c r="BF35" s="87">
        <f t="shared" si="41"/>
        <v>5.6037878176283598E-2</v>
      </c>
      <c r="BG35" s="87">
        <f t="shared" si="41"/>
        <v>13.013424800789885</v>
      </c>
      <c r="BH35" s="87">
        <f t="shared" si="41"/>
        <v>0.33320283982883464</v>
      </c>
      <c r="BJ35"/>
      <c r="BK35"/>
      <c r="BL35"/>
      <c r="BM35"/>
      <c r="BN35"/>
      <c r="BO35"/>
      <c r="BP35"/>
      <c r="BQ35"/>
      <c r="BR35"/>
      <c r="BS35"/>
      <c r="BT35" t="s">
        <v>17</v>
      </c>
      <c r="BU35" s="74">
        <f t="shared" ref="BU35:CL35" si="42">_xlfn.STDEV.S(BU25:BU33)</f>
        <v>1.2686998696248502</v>
      </c>
      <c r="BV35" s="74">
        <f t="shared" si="42"/>
        <v>0.33110652317259542</v>
      </c>
      <c r="BW35" s="74">
        <f t="shared" si="42"/>
        <v>0</v>
      </c>
      <c r="BX35" s="74">
        <f t="shared" si="42"/>
        <v>0</v>
      </c>
      <c r="BY35" s="74">
        <f t="shared" si="42"/>
        <v>2.3827987581833261E-2</v>
      </c>
      <c r="BZ35" s="74">
        <f t="shared" si="42"/>
        <v>6.7538197192403643E-2</v>
      </c>
      <c r="CA35" s="74">
        <f t="shared" si="42"/>
        <v>0</v>
      </c>
      <c r="CB35" s="74">
        <f t="shared" si="42"/>
        <v>0</v>
      </c>
      <c r="CC35" s="74">
        <f t="shared" si="42"/>
        <v>2.6807771768649475E-2</v>
      </c>
      <c r="CD35" s="74">
        <f t="shared" si="42"/>
        <v>2.3827987581833261E-2</v>
      </c>
      <c r="CE35" s="74">
        <f t="shared" si="42"/>
        <v>0.40774857126665692</v>
      </c>
      <c r="CF35" s="74">
        <f t="shared" si="42"/>
        <v>0.69030075472941499</v>
      </c>
      <c r="CG35" s="74">
        <f t="shared" si="42"/>
        <v>0.10857417312602478</v>
      </c>
      <c r="CH35" s="74">
        <f t="shared" si="42"/>
        <v>9.4080524286379238E-2</v>
      </c>
      <c r="CI35" s="74">
        <f t="shared" si="42"/>
        <v>1.9598200636589065</v>
      </c>
      <c r="CJ35" s="74">
        <f t="shared" si="42"/>
        <v>3.209557730124199E-2</v>
      </c>
      <c r="CK35" s="74">
        <f t="shared" si="42"/>
        <v>3.2679637204228569</v>
      </c>
      <c r="CL35" s="74">
        <f t="shared" si="42"/>
        <v>7.2177438661260349E-2</v>
      </c>
    </row>
    <row r="36" spans="2:90" s="79" customFormat="1" x14ac:dyDescent="0.25"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 t="s">
        <v>18</v>
      </c>
      <c r="M36" s="73">
        <f>MIN(M25:M33)</f>
        <v>0.49036000000000002</v>
      </c>
      <c r="N36" s="73">
        <f>MIN(N25:N33)</f>
        <v>0.23862</v>
      </c>
      <c r="O36" s="73">
        <f>MIN(O25:O33)</f>
        <v>0</v>
      </c>
      <c r="P36" s="73">
        <f>MIN(P25:P33)</f>
        <v>0</v>
      </c>
      <c r="Q36" s="73">
        <f t="shared" ref="Q36:V36" si="43">MIN(Q25:Q33)</f>
        <v>0</v>
      </c>
      <c r="R36" s="73">
        <f t="shared" si="43"/>
        <v>0</v>
      </c>
      <c r="S36" s="73">
        <f t="shared" si="43"/>
        <v>0</v>
      </c>
      <c r="T36" s="73">
        <f t="shared" si="43"/>
        <v>0</v>
      </c>
      <c r="U36" s="73">
        <f t="shared" si="43"/>
        <v>0</v>
      </c>
      <c r="V36" s="73">
        <f t="shared" si="43"/>
        <v>0</v>
      </c>
      <c r="W36" s="73">
        <f t="shared" ref="W36:AD36" si="44">MIN(W25:W33)</f>
        <v>0</v>
      </c>
      <c r="X36" s="73">
        <f t="shared" si="44"/>
        <v>0.23921000000000001</v>
      </c>
      <c r="Y36" s="73">
        <f t="shared" si="44"/>
        <v>0.43936999999999998</v>
      </c>
      <c r="Z36" s="73">
        <f t="shared" si="44"/>
        <v>0.30631000000000003</v>
      </c>
      <c r="AA36" s="73">
        <f t="shared" si="44"/>
        <v>0</v>
      </c>
      <c r="AB36" s="73">
        <f t="shared" si="44"/>
        <v>0.16969999999999999</v>
      </c>
      <c r="AC36" s="73">
        <f t="shared" si="44"/>
        <v>0.11724999999999999</v>
      </c>
      <c r="AD36" s="73">
        <f t="shared" si="44"/>
        <v>0.19724</v>
      </c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 t="s">
        <v>18</v>
      </c>
      <c r="AQ36" s="87">
        <f t="shared" ref="AQ36:AZ36" si="45">MIN(AQ25:AQ33)</f>
        <v>0.26746999999999999</v>
      </c>
      <c r="AR36" s="87">
        <f t="shared" si="45"/>
        <v>5.0061000000000001E-2</v>
      </c>
      <c r="AS36" s="87">
        <f t="shared" si="45"/>
        <v>0</v>
      </c>
      <c r="AT36" s="87">
        <f t="shared" si="45"/>
        <v>0</v>
      </c>
      <c r="AU36" s="87">
        <f t="shared" si="45"/>
        <v>0</v>
      </c>
      <c r="AV36" s="87">
        <f t="shared" si="45"/>
        <v>0</v>
      </c>
      <c r="AW36" s="87">
        <f t="shared" si="45"/>
        <v>0</v>
      </c>
      <c r="AX36" s="87">
        <f t="shared" si="45"/>
        <v>0</v>
      </c>
      <c r="AY36" s="87">
        <f t="shared" si="45"/>
        <v>0</v>
      </c>
      <c r="AZ36" s="87">
        <f t="shared" si="45"/>
        <v>0</v>
      </c>
      <c r="BA36" s="87">
        <f t="shared" ref="BA36:BH36" si="46">MIN(BA25:BA33)</f>
        <v>0</v>
      </c>
      <c r="BB36" s="87">
        <f t="shared" si="46"/>
        <v>0.11162999999999999</v>
      </c>
      <c r="BC36" s="87">
        <f t="shared" si="46"/>
        <v>0</v>
      </c>
      <c r="BD36" s="87">
        <f t="shared" si="46"/>
        <v>2.5170999999999999E-2</v>
      </c>
      <c r="BE36" s="87">
        <f t="shared" si="46"/>
        <v>0</v>
      </c>
      <c r="BF36" s="87">
        <f t="shared" si="46"/>
        <v>0</v>
      </c>
      <c r="BG36" s="87">
        <f t="shared" si="46"/>
        <v>1.3017000000000001E-2</v>
      </c>
      <c r="BH36" s="87">
        <f t="shared" si="46"/>
        <v>0.15187999999999999</v>
      </c>
      <c r="BJ36"/>
      <c r="BK36"/>
      <c r="BL36"/>
      <c r="BM36"/>
      <c r="BN36"/>
      <c r="BO36"/>
      <c r="BP36"/>
      <c r="BQ36"/>
      <c r="BR36" s="42"/>
      <c r="BS36"/>
      <c r="BT36" t="s">
        <v>18</v>
      </c>
      <c r="BU36" s="74">
        <f t="shared" ref="BU36:CL36" si="47">MIN(BU25:BU33)</f>
        <v>0</v>
      </c>
      <c r="BV36" s="74">
        <f t="shared" si="47"/>
        <v>0</v>
      </c>
      <c r="BW36" s="74">
        <f t="shared" si="47"/>
        <v>0</v>
      </c>
      <c r="BX36" s="74">
        <f t="shared" si="47"/>
        <v>0</v>
      </c>
      <c r="BY36" s="74">
        <f t="shared" si="47"/>
        <v>0</v>
      </c>
      <c r="BZ36" s="74">
        <f t="shared" si="47"/>
        <v>0</v>
      </c>
      <c r="CA36" s="74">
        <f t="shared" si="47"/>
        <v>0</v>
      </c>
      <c r="CB36" s="74">
        <f t="shared" si="47"/>
        <v>0</v>
      </c>
      <c r="CC36" s="74">
        <f t="shared" si="47"/>
        <v>0</v>
      </c>
      <c r="CD36" s="74">
        <f t="shared" si="47"/>
        <v>0</v>
      </c>
      <c r="CE36" s="74">
        <f t="shared" si="47"/>
        <v>0</v>
      </c>
      <c r="CF36" s="74">
        <f t="shared" si="47"/>
        <v>0</v>
      </c>
      <c r="CG36" s="74">
        <f t="shared" si="47"/>
        <v>0</v>
      </c>
      <c r="CH36" s="74">
        <f t="shared" si="47"/>
        <v>0</v>
      </c>
      <c r="CI36" s="74">
        <f t="shared" si="47"/>
        <v>0</v>
      </c>
      <c r="CJ36" s="74">
        <f t="shared" si="47"/>
        <v>0</v>
      </c>
      <c r="CK36" s="74">
        <f t="shared" si="47"/>
        <v>0</v>
      </c>
      <c r="CL36" s="74">
        <f t="shared" si="47"/>
        <v>0</v>
      </c>
    </row>
    <row r="37" spans="2:90" s="79" customFormat="1" x14ac:dyDescent="0.25"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 t="s">
        <v>19</v>
      </c>
      <c r="M37" s="73">
        <f>MAX(M25:M33)</f>
        <v>22.741399999999999</v>
      </c>
      <c r="N37" s="73">
        <f>MAX(N25:N33)</f>
        <v>24.994199999999999</v>
      </c>
      <c r="O37" s="73">
        <f>MAX(O25:O33)</f>
        <v>1.3233999999999999</v>
      </c>
      <c r="P37" s="73">
        <f>MAX(P25:P33)</f>
        <v>1.2541</v>
      </c>
      <c r="Q37" s="73">
        <f t="shared" ref="Q37:V37" si="48">MAX(Q25:Q33)</f>
        <v>15.772500000000001</v>
      </c>
      <c r="R37" s="73">
        <f t="shared" si="48"/>
        <v>11.937900000000001</v>
      </c>
      <c r="S37" s="73">
        <f t="shared" si="48"/>
        <v>4.1051000000000002</v>
      </c>
      <c r="T37" s="73">
        <f t="shared" si="48"/>
        <v>3.5648</v>
      </c>
      <c r="U37" s="73">
        <f t="shared" si="48"/>
        <v>4.2191999999999998</v>
      </c>
      <c r="V37" s="73">
        <f t="shared" si="48"/>
        <v>2.823</v>
      </c>
      <c r="W37" s="73">
        <f t="shared" ref="W37:AD37" si="49">MAX(W25:W33)</f>
        <v>6.7874999999999996</v>
      </c>
      <c r="X37" s="73">
        <f t="shared" si="49"/>
        <v>49.909100000000002</v>
      </c>
      <c r="Y37" s="73">
        <f t="shared" si="49"/>
        <v>6.6643999999999997</v>
      </c>
      <c r="Z37" s="73">
        <f t="shared" si="49"/>
        <v>28.2319</v>
      </c>
      <c r="AA37" s="73">
        <f t="shared" si="49"/>
        <v>4.5621</v>
      </c>
      <c r="AB37" s="73">
        <f t="shared" si="49"/>
        <v>3.5648</v>
      </c>
      <c r="AC37" s="73">
        <f t="shared" si="49"/>
        <v>20.317499999999999</v>
      </c>
      <c r="AD37" s="73">
        <f t="shared" si="49"/>
        <v>3.1524000000000001</v>
      </c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 t="s">
        <v>19</v>
      </c>
      <c r="AQ37" s="87">
        <f t="shared" ref="AQ37:AZ37" si="50">MAX(AQ25:AQ33)</f>
        <v>12.2888</v>
      </c>
      <c r="AR37" s="87">
        <f t="shared" si="50"/>
        <v>12.1043</v>
      </c>
      <c r="AS37" s="87">
        <f t="shared" si="50"/>
        <v>4.4088000000000002E-2</v>
      </c>
      <c r="AT37" s="87">
        <f t="shared" si="50"/>
        <v>5.2451999999999999E-2</v>
      </c>
      <c r="AU37" s="87">
        <f t="shared" si="50"/>
        <v>0.44368999999999997</v>
      </c>
      <c r="AV37" s="87">
        <f t="shared" si="50"/>
        <v>0.34256999999999999</v>
      </c>
      <c r="AW37" s="87">
        <f t="shared" si="50"/>
        <v>0.14643</v>
      </c>
      <c r="AX37" s="87">
        <f t="shared" si="50"/>
        <v>0.19911000000000001</v>
      </c>
      <c r="AY37" s="87">
        <f t="shared" si="50"/>
        <v>0.11315</v>
      </c>
      <c r="AZ37" s="87">
        <f t="shared" si="50"/>
        <v>0.19127</v>
      </c>
      <c r="BA37" s="87">
        <f t="shared" ref="BA37:BH37" si="51">MAX(BA25:BA33)</f>
        <v>13.1409</v>
      </c>
      <c r="BB37" s="87">
        <f t="shared" si="51"/>
        <v>15.018700000000001</v>
      </c>
      <c r="BC37" s="87">
        <f t="shared" si="51"/>
        <v>0.27182000000000001</v>
      </c>
      <c r="BD37" s="87">
        <f t="shared" si="51"/>
        <v>1.5748</v>
      </c>
      <c r="BE37" s="87">
        <f t="shared" si="51"/>
        <v>10.226000000000001</v>
      </c>
      <c r="BF37" s="87">
        <f t="shared" si="51"/>
        <v>0.15115000000000001</v>
      </c>
      <c r="BG37" s="87">
        <f t="shared" si="51"/>
        <v>28.844799999999999</v>
      </c>
      <c r="BH37" s="87">
        <f t="shared" si="51"/>
        <v>0.93603000000000003</v>
      </c>
      <c r="BT37" s="84" t="s">
        <v>19</v>
      </c>
      <c r="BU37" s="87">
        <f t="shared" ref="BU37:CL37" si="52">MAX(BU25:BU33)</f>
        <v>4.0796000000000001</v>
      </c>
      <c r="BV37" s="87">
        <f t="shared" si="52"/>
        <v>0.89636000000000005</v>
      </c>
      <c r="BW37" s="87">
        <f t="shared" si="52"/>
        <v>0</v>
      </c>
      <c r="BX37" s="87">
        <f t="shared" si="52"/>
        <v>0</v>
      </c>
      <c r="BY37" s="87">
        <f t="shared" si="52"/>
        <v>5.3281000000000002E-2</v>
      </c>
      <c r="BZ37" s="87">
        <f t="shared" si="52"/>
        <v>0.15101999999999999</v>
      </c>
      <c r="CA37" s="87">
        <f t="shared" si="52"/>
        <v>0</v>
      </c>
      <c r="CB37" s="87">
        <f t="shared" si="52"/>
        <v>0</v>
      </c>
      <c r="CC37" s="87">
        <f t="shared" si="52"/>
        <v>5.9943999999999997E-2</v>
      </c>
      <c r="CD37" s="87">
        <f t="shared" si="52"/>
        <v>5.3281000000000002E-2</v>
      </c>
      <c r="CE37" s="74">
        <f t="shared" si="52"/>
        <v>0.93393000000000004</v>
      </c>
      <c r="CF37" s="74">
        <f t="shared" si="52"/>
        <v>1.5933999999999999</v>
      </c>
      <c r="CG37" s="74">
        <f t="shared" si="52"/>
        <v>0.22481000000000001</v>
      </c>
      <c r="CH37" s="74">
        <f t="shared" si="52"/>
        <v>0.22878999999999999</v>
      </c>
      <c r="CI37" s="74">
        <f t="shared" si="52"/>
        <v>4.4771000000000001</v>
      </c>
      <c r="CJ37" s="74">
        <f t="shared" si="52"/>
        <v>6.4047000000000007E-2</v>
      </c>
      <c r="CK37" s="74">
        <f t="shared" si="52"/>
        <v>7.5267999999999997</v>
      </c>
      <c r="CL37" s="74">
        <f t="shared" si="52"/>
        <v>0.17505000000000001</v>
      </c>
    </row>
    <row r="38" spans="2:90" s="79" customFormat="1" x14ac:dyDescent="0.25"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158">
        <v>0.25</v>
      </c>
      <c r="M38" s="72">
        <f>PERCENTILE(M25:M33,0.25)</f>
        <v>1.1734</v>
      </c>
      <c r="N38" s="72">
        <f t="shared" ref="N38:AD38" si="53">PERCENTILE(N25:N33,0.25)</f>
        <v>0.44080999999999998</v>
      </c>
      <c r="O38" s="72">
        <f t="shared" si="53"/>
        <v>0</v>
      </c>
      <c r="P38" s="72">
        <f t="shared" si="53"/>
        <v>0</v>
      </c>
      <c r="Q38" s="72">
        <f t="shared" si="53"/>
        <v>0.11724999999999999</v>
      </c>
      <c r="R38" s="72">
        <f t="shared" si="53"/>
        <v>0.14754999999999999</v>
      </c>
      <c r="S38" s="72">
        <f t="shared" si="53"/>
        <v>3.8330000000000003E-2</v>
      </c>
      <c r="T38" s="72">
        <f t="shared" si="53"/>
        <v>2.3965E-2</v>
      </c>
      <c r="U38" s="72">
        <f t="shared" si="53"/>
        <v>4.5899000000000002E-2</v>
      </c>
      <c r="V38" s="72">
        <f t="shared" si="53"/>
        <v>2.3078000000000001E-2</v>
      </c>
      <c r="W38" s="72">
        <f t="shared" si="53"/>
        <v>6.0789999999999997E-2</v>
      </c>
      <c r="X38" s="72">
        <f t="shared" si="53"/>
        <v>2.8325999999999998</v>
      </c>
      <c r="Y38" s="72">
        <f t="shared" si="53"/>
        <v>0.50061</v>
      </c>
      <c r="Z38" s="72">
        <f t="shared" si="53"/>
        <v>0.75695000000000001</v>
      </c>
      <c r="AA38" s="72">
        <f t="shared" si="53"/>
        <v>0.24940999999999999</v>
      </c>
      <c r="AB38" s="72">
        <f t="shared" si="53"/>
        <v>0.31184000000000001</v>
      </c>
      <c r="AC38" s="72">
        <f t="shared" si="53"/>
        <v>1.4950000000000001</v>
      </c>
      <c r="AD38" s="72">
        <f t="shared" si="53"/>
        <v>0.41259000000000001</v>
      </c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158">
        <v>0.25</v>
      </c>
      <c r="AQ38" s="72">
        <f>PERCENTILE(AQ25:AQ33,0.25)</f>
        <v>0.74255000000000004</v>
      </c>
      <c r="AR38" s="72">
        <f t="shared" ref="AR38:BH38" si="54">PERCENTILE(AR25:AR33,0.25)</f>
        <v>0.22437000000000001</v>
      </c>
      <c r="AS38" s="72">
        <f t="shared" si="54"/>
        <v>0</v>
      </c>
      <c r="AT38" s="72">
        <f t="shared" si="54"/>
        <v>0</v>
      </c>
      <c r="AU38" s="72">
        <f t="shared" si="54"/>
        <v>2.0055E-2</v>
      </c>
      <c r="AV38" s="72">
        <f t="shared" si="54"/>
        <v>8.1077999999999997E-2</v>
      </c>
      <c r="AW38" s="72">
        <f t="shared" si="54"/>
        <v>0</v>
      </c>
      <c r="AX38" s="72">
        <f t="shared" si="54"/>
        <v>0</v>
      </c>
      <c r="AY38" s="72">
        <f t="shared" si="54"/>
        <v>2.2322000000000002E-2</v>
      </c>
      <c r="AZ38" s="72">
        <f t="shared" si="54"/>
        <v>1.3017000000000001E-2</v>
      </c>
      <c r="BA38" s="72">
        <f t="shared" si="54"/>
        <v>2.7628E-2</v>
      </c>
      <c r="BB38" s="72">
        <f t="shared" si="54"/>
        <v>0.11332</v>
      </c>
      <c r="BC38" s="72">
        <f t="shared" si="54"/>
        <v>4.2753000000000001E-3</v>
      </c>
      <c r="BD38" s="72">
        <f t="shared" si="54"/>
        <v>0.12977</v>
      </c>
      <c r="BE38" s="72">
        <f t="shared" si="54"/>
        <v>8.6237999999999995E-2</v>
      </c>
      <c r="BF38" s="72">
        <f t="shared" si="54"/>
        <v>8.1078999999999998E-2</v>
      </c>
      <c r="BG38" s="72">
        <f t="shared" si="54"/>
        <v>2.0055E-2</v>
      </c>
      <c r="BH38" s="72">
        <f t="shared" si="54"/>
        <v>0.16275999999999999</v>
      </c>
      <c r="BT38" s="158">
        <v>0.25</v>
      </c>
      <c r="BU38" s="72">
        <f>PERCENTILE(BU25:BU33,0.25)</f>
        <v>0.18231</v>
      </c>
      <c r="BV38" s="72">
        <f t="shared" ref="BV38:CL38" si="55">PERCENTILE(BV25:BV33,0.25)</f>
        <v>4.2300999999999998E-2</v>
      </c>
      <c r="BW38" s="72">
        <f t="shared" si="55"/>
        <v>0</v>
      </c>
      <c r="BX38" s="72">
        <f t="shared" si="55"/>
        <v>0</v>
      </c>
      <c r="BY38" s="72">
        <f t="shared" si="55"/>
        <v>0</v>
      </c>
      <c r="BZ38" s="72">
        <f t="shared" si="55"/>
        <v>0</v>
      </c>
      <c r="CA38" s="72">
        <f t="shared" si="55"/>
        <v>0</v>
      </c>
      <c r="CB38" s="72">
        <f t="shared" si="55"/>
        <v>0</v>
      </c>
      <c r="CC38" s="72">
        <f t="shared" si="55"/>
        <v>0</v>
      </c>
      <c r="CD38" s="72">
        <f t="shared" si="55"/>
        <v>0</v>
      </c>
      <c r="CE38" s="72">
        <f t="shared" si="55"/>
        <v>0</v>
      </c>
      <c r="CF38" s="72">
        <f t="shared" si="55"/>
        <v>0</v>
      </c>
      <c r="CG38" s="72">
        <f t="shared" si="55"/>
        <v>0</v>
      </c>
      <c r="CH38" s="72">
        <f t="shared" si="55"/>
        <v>0.17469999999999999</v>
      </c>
      <c r="CI38" s="72">
        <f t="shared" si="55"/>
        <v>0</v>
      </c>
      <c r="CJ38" s="72">
        <f t="shared" si="55"/>
        <v>0</v>
      </c>
      <c r="CK38" s="72">
        <f t="shared" si="55"/>
        <v>0</v>
      </c>
      <c r="CL38" s="72">
        <f t="shared" si="55"/>
        <v>1.2543E-2</v>
      </c>
    </row>
    <row r="39" spans="2:90" s="79" customFormat="1" x14ac:dyDescent="0.25"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158">
        <v>0.75</v>
      </c>
      <c r="M39" s="72">
        <f>PERCENTILE(M25:M33,0.75)</f>
        <v>14.8706</v>
      </c>
      <c r="N39" s="72">
        <f t="shared" ref="N39:AD39" si="56">PERCENTILE(N25:N33,0.75)</f>
        <v>15.6858</v>
      </c>
      <c r="O39" s="72">
        <f t="shared" si="56"/>
        <v>0.35437999999999997</v>
      </c>
      <c r="P39" s="72">
        <f t="shared" si="56"/>
        <v>0.25218000000000002</v>
      </c>
      <c r="Q39" s="72">
        <f t="shared" si="56"/>
        <v>4.5308999999999999</v>
      </c>
      <c r="R39" s="72">
        <f t="shared" si="56"/>
        <v>7.9390000000000001</v>
      </c>
      <c r="S39" s="72">
        <f t="shared" si="56"/>
        <v>0.51620999999999995</v>
      </c>
      <c r="T39" s="72">
        <f t="shared" si="56"/>
        <v>0.62144999999999995</v>
      </c>
      <c r="U39" s="72">
        <f t="shared" si="56"/>
        <v>3.2147000000000001</v>
      </c>
      <c r="V39" s="72">
        <f t="shared" si="56"/>
        <v>1.4950000000000001</v>
      </c>
      <c r="W39" s="72">
        <f t="shared" si="56"/>
        <v>1.8812</v>
      </c>
      <c r="X39" s="72">
        <f t="shared" si="56"/>
        <v>27.332799999999999</v>
      </c>
      <c r="Y39" s="72">
        <f t="shared" si="56"/>
        <v>0.77981999999999996</v>
      </c>
      <c r="Z39" s="72">
        <f t="shared" si="56"/>
        <v>9.8772000000000002</v>
      </c>
      <c r="AA39" s="72">
        <f t="shared" si="56"/>
        <v>0.73282000000000003</v>
      </c>
      <c r="AB39" s="72">
        <f t="shared" si="56"/>
        <v>0.40765000000000001</v>
      </c>
      <c r="AC39" s="72">
        <f t="shared" si="56"/>
        <v>5.907</v>
      </c>
      <c r="AD39" s="72">
        <f t="shared" si="56"/>
        <v>2.4418000000000002</v>
      </c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158">
        <v>0.75</v>
      </c>
      <c r="AQ39" s="72">
        <f>PERCENTILE(AQ25:AQ33,0.75)</f>
        <v>9.8208000000000002</v>
      </c>
      <c r="AR39" s="72">
        <f t="shared" ref="AR39:BH39" si="57">PERCENTILE(AR25:AR33,0.75)</f>
        <v>4.1173999999999999</v>
      </c>
      <c r="AS39" s="72">
        <f t="shared" si="57"/>
        <v>0</v>
      </c>
      <c r="AT39" s="72">
        <f t="shared" si="57"/>
        <v>0</v>
      </c>
      <c r="AU39" s="72">
        <f t="shared" si="57"/>
        <v>0.19127</v>
      </c>
      <c r="AV39" s="72">
        <f t="shared" si="57"/>
        <v>0.19911000000000001</v>
      </c>
      <c r="AW39" s="72">
        <f t="shared" si="57"/>
        <v>2.9468000000000001E-2</v>
      </c>
      <c r="AX39" s="72">
        <f t="shared" si="57"/>
        <v>8.6237999999999995E-2</v>
      </c>
      <c r="AY39" s="72">
        <f t="shared" si="57"/>
        <v>6.1112E-2</v>
      </c>
      <c r="AZ39" s="72">
        <f t="shared" si="57"/>
        <v>9.9626000000000006E-2</v>
      </c>
      <c r="BA39" s="72">
        <f t="shared" si="57"/>
        <v>4.2218</v>
      </c>
      <c r="BB39" s="72">
        <f t="shared" si="57"/>
        <v>4.82</v>
      </c>
      <c r="BC39" s="72">
        <f t="shared" si="57"/>
        <v>0.21410999999999999</v>
      </c>
      <c r="BD39" s="72">
        <f t="shared" si="57"/>
        <v>0.87029999999999996</v>
      </c>
      <c r="BE39" s="72">
        <f t="shared" si="57"/>
        <v>5.22</v>
      </c>
      <c r="BF39" s="72">
        <f t="shared" si="57"/>
        <v>0.11471000000000001</v>
      </c>
      <c r="BG39" s="72">
        <f t="shared" si="57"/>
        <v>16.1921</v>
      </c>
      <c r="BH39" s="72">
        <f t="shared" si="57"/>
        <v>0.4052</v>
      </c>
      <c r="BT39" s="158">
        <v>0.75</v>
      </c>
      <c r="BU39" s="72">
        <f>PERCENTILE(BU25:BU33,0.75)</f>
        <v>0.85657000000000005</v>
      </c>
      <c r="BV39" s="72">
        <f t="shared" ref="BV39:CL39" si="58">PERCENTILE(BV25:BV33,0.75)</f>
        <v>0.46139000000000002</v>
      </c>
      <c r="BW39" s="72">
        <f t="shared" si="58"/>
        <v>0</v>
      </c>
      <c r="BX39" s="72">
        <f t="shared" si="58"/>
        <v>0</v>
      </c>
      <c r="BY39" s="72">
        <f t="shared" si="58"/>
        <v>0</v>
      </c>
      <c r="BZ39" s="72">
        <f t="shared" si="58"/>
        <v>0</v>
      </c>
      <c r="CA39" s="72">
        <f t="shared" si="58"/>
        <v>0</v>
      </c>
      <c r="CB39" s="72">
        <f t="shared" si="58"/>
        <v>0</v>
      </c>
      <c r="CC39" s="72">
        <f t="shared" si="58"/>
        <v>0</v>
      </c>
      <c r="CD39" s="72">
        <f t="shared" si="58"/>
        <v>0</v>
      </c>
      <c r="CE39" s="72">
        <f t="shared" si="58"/>
        <v>0.35003000000000001</v>
      </c>
      <c r="CF39" s="72">
        <f t="shared" si="58"/>
        <v>0.35003000000000001</v>
      </c>
      <c r="CG39" s="72">
        <f t="shared" si="58"/>
        <v>0.18645</v>
      </c>
      <c r="CH39" s="72">
        <f t="shared" si="58"/>
        <v>0.22481000000000001</v>
      </c>
      <c r="CI39" s="72">
        <f t="shared" si="58"/>
        <v>0.47676000000000002</v>
      </c>
      <c r="CJ39" s="72">
        <f t="shared" si="58"/>
        <v>5.9860999999999998E-2</v>
      </c>
      <c r="CK39" s="72">
        <f t="shared" si="58"/>
        <v>1.3469</v>
      </c>
      <c r="CL39" s="72">
        <f t="shared" si="58"/>
        <v>0.10638</v>
      </c>
    </row>
    <row r="40" spans="2:90" x14ac:dyDescent="0.25">
      <c r="L40" t="s">
        <v>90</v>
      </c>
      <c r="M40" s="103">
        <f>MEDIAN(M25:M33)</f>
        <v>3.1507999999999998</v>
      </c>
      <c r="N40" s="103">
        <f t="shared" ref="N40:AD40" si="59">MEDIAN(N25:N33)</f>
        <v>2.7473000000000001</v>
      </c>
      <c r="O40" s="103">
        <f t="shared" si="59"/>
        <v>0</v>
      </c>
      <c r="P40" s="103">
        <f t="shared" si="59"/>
        <v>0</v>
      </c>
      <c r="Q40" s="103">
        <f t="shared" si="59"/>
        <v>1.8345</v>
      </c>
      <c r="R40" s="103">
        <f t="shared" si="59"/>
        <v>4.2710999999999997</v>
      </c>
      <c r="S40" s="103">
        <f t="shared" si="59"/>
        <v>6.4727000000000007E-2</v>
      </c>
      <c r="T40" s="103">
        <f t="shared" si="59"/>
        <v>0.24940999999999999</v>
      </c>
      <c r="U40" s="103">
        <f t="shared" si="59"/>
        <v>0.28988999999999998</v>
      </c>
      <c r="V40" s="103">
        <f t="shared" si="59"/>
        <v>0.19724</v>
      </c>
      <c r="W40" s="103">
        <f t="shared" si="59"/>
        <v>0.50485999999999998</v>
      </c>
      <c r="X40" s="103">
        <f t="shared" si="59"/>
        <v>6.7874999999999996</v>
      </c>
      <c r="Y40" s="103">
        <f t="shared" si="59"/>
        <v>0.75695000000000001</v>
      </c>
      <c r="Z40" s="103">
        <f t="shared" si="59"/>
        <v>2.0699999999999998</v>
      </c>
      <c r="AA40" s="103">
        <f t="shared" si="59"/>
        <v>0.38671</v>
      </c>
      <c r="AB40" s="103">
        <f t="shared" si="59"/>
        <v>0.34572000000000003</v>
      </c>
      <c r="AC40" s="103">
        <f t="shared" si="59"/>
        <v>5.3917000000000002</v>
      </c>
      <c r="AD40" s="103">
        <f t="shared" si="59"/>
        <v>0.56235000000000002</v>
      </c>
      <c r="AP40" t="s">
        <v>90</v>
      </c>
      <c r="AQ40" s="103">
        <f>MEDIAN(AQ25:AQ33)</f>
        <v>1.9734</v>
      </c>
      <c r="AR40" s="103">
        <f t="shared" ref="AR40:BH40" si="60">MEDIAN(AR25:AR33)</f>
        <v>0.67313999999999996</v>
      </c>
      <c r="AS40" s="103">
        <f t="shared" si="60"/>
        <v>0</v>
      </c>
      <c r="AT40" s="103">
        <f t="shared" si="60"/>
        <v>0</v>
      </c>
      <c r="AU40" s="103">
        <f t="shared" si="60"/>
        <v>0.14113000000000001</v>
      </c>
      <c r="AV40" s="103">
        <f t="shared" si="60"/>
        <v>0.19103999999999999</v>
      </c>
      <c r="AW40" s="103">
        <f t="shared" si="60"/>
        <v>0</v>
      </c>
      <c r="AX40" s="103">
        <f t="shared" si="60"/>
        <v>0</v>
      </c>
      <c r="AY40" s="103">
        <f t="shared" si="60"/>
        <v>2.7519999999999999E-2</v>
      </c>
      <c r="AZ40" s="103">
        <f t="shared" si="60"/>
        <v>2.0055E-2</v>
      </c>
      <c r="BA40" s="103">
        <f t="shared" si="60"/>
        <v>0.33437</v>
      </c>
      <c r="BB40" s="103">
        <f t="shared" si="60"/>
        <v>0.33437</v>
      </c>
      <c r="BC40" s="103">
        <f t="shared" si="60"/>
        <v>0.12977</v>
      </c>
      <c r="BD40" s="103">
        <f t="shared" si="60"/>
        <v>0.41397</v>
      </c>
      <c r="BE40" s="103">
        <f t="shared" si="60"/>
        <v>0.59835000000000005</v>
      </c>
      <c r="BF40" s="103">
        <f t="shared" si="60"/>
        <v>9.6361000000000002E-2</v>
      </c>
      <c r="BG40" s="103">
        <f t="shared" si="60"/>
        <v>0.60123000000000004</v>
      </c>
      <c r="BH40" s="103">
        <f t="shared" si="60"/>
        <v>0.19127</v>
      </c>
      <c r="BT40" t="s">
        <v>90</v>
      </c>
      <c r="BU40" s="103">
        <f>MEDIAN(BU25:BU33)</f>
        <v>0.41752</v>
      </c>
      <c r="BV40" s="103">
        <f t="shared" ref="BV40:CL40" si="61">MEDIAN(BV25:BV33)</f>
        <v>0.1862</v>
      </c>
      <c r="BW40" s="103">
        <f t="shared" si="61"/>
        <v>0</v>
      </c>
      <c r="BX40" s="103">
        <f t="shared" si="61"/>
        <v>0</v>
      </c>
      <c r="BY40" s="103">
        <f t="shared" si="61"/>
        <v>0</v>
      </c>
      <c r="BZ40" s="103">
        <f t="shared" si="61"/>
        <v>0</v>
      </c>
      <c r="CA40" s="103">
        <f t="shared" si="61"/>
        <v>0</v>
      </c>
      <c r="CB40" s="103">
        <f t="shared" si="61"/>
        <v>0</v>
      </c>
      <c r="CC40" s="103">
        <f t="shared" si="61"/>
        <v>0</v>
      </c>
      <c r="CD40" s="103">
        <f t="shared" si="61"/>
        <v>0</v>
      </c>
      <c r="CE40" s="103">
        <f t="shared" si="61"/>
        <v>0</v>
      </c>
      <c r="CF40" s="103">
        <f t="shared" si="61"/>
        <v>0</v>
      </c>
      <c r="CG40" s="103">
        <f t="shared" si="61"/>
        <v>0.17469999999999999</v>
      </c>
      <c r="CH40" s="103">
        <f t="shared" si="61"/>
        <v>0.18645</v>
      </c>
      <c r="CI40" s="103">
        <f t="shared" si="61"/>
        <v>0</v>
      </c>
      <c r="CJ40" s="103">
        <f t="shared" si="61"/>
        <v>1.2489E-2</v>
      </c>
      <c r="CK40" s="103">
        <f t="shared" si="61"/>
        <v>0</v>
      </c>
      <c r="CL40" s="103">
        <f t="shared" si="61"/>
        <v>5.3281000000000002E-2</v>
      </c>
    </row>
    <row r="41" spans="2:90" ht="18" x14ac:dyDescent="0.35">
      <c r="D41" s="163" t="s">
        <v>46</v>
      </c>
      <c r="E41" s="164"/>
      <c r="F41" s="164"/>
      <c r="G41" s="164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4"/>
      <c r="S41" s="164"/>
      <c r="T41" s="164"/>
      <c r="U41" s="164"/>
      <c r="V41" s="164"/>
      <c r="W41" s="164"/>
      <c r="X41" s="164"/>
      <c r="Y41" s="164"/>
      <c r="Z41" s="164"/>
      <c r="AA41" s="164"/>
      <c r="AB41" s="164"/>
      <c r="AC41" s="164"/>
      <c r="AD41" s="165"/>
      <c r="AH41" s="163" t="s">
        <v>47</v>
      </c>
      <c r="AI41" s="164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  <c r="AV41" s="164"/>
      <c r="AW41" s="164"/>
      <c r="AX41" s="164"/>
      <c r="AY41" s="164"/>
      <c r="AZ41" s="164"/>
      <c r="BA41" s="164"/>
      <c r="BB41" s="164"/>
      <c r="BC41" s="164"/>
      <c r="BD41" s="164"/>
      <c r="BE41" s="164"/>
      <c r="BF41" s="164"/>
      <c r="BG41" s="164"/>
      <c r="BH41" s="165"/>
      <c r="BL41" s="163" t="s">
        <v>52</v>
      </c>
      <c r="BM41" s="164"/>
      <c r="BN41" s="164"/>
      <c r="BO41" s="164"/>
      <c r="BP41" s="164"/>
      <c r="BQ41" s="164"/>
      <c r="BR41" s="164"/>
      <c r="BS41" s="164"/>
      <c r="BT41" s="164"/>
      <c r="BU41" s="164"/>
      <c r="BV41" s="164"/>
      <c r="BW41" s="164"/>
      <c r="BX41" s="164"/>
      <c r="BY41" s="164"/>
      <c r="BZ41" s="164"/>
      <c r="CA41" s="164"/>
      <c r="CB41" s="164"/>
      <c r="CC41" s="164"/>
      <c r="CD41" s="164"/>
      <c r="CE41" s="164"/>
      <c r="CF41" s="164"/>
      <c r="CG41" s="164"/>
      <c r="CH41" s="164"/>
      <c r="CI41" s="164"/>
      <c r="CJ41" s="164"/>
      <c r="CK41" s="164"/>
      <c r="CL41" s="165"/>
    </row>
    <row r="42" spans="2:90" x14ac:dyDescent="0.25">
      <c r="D42" s="175" t="s">
        <v>30</v>
      </c>
      <c r="E42" s="176"/>
      <c r="F42" s="176"/>
      <c r="G42" s="176"/>
      <c r="H42" s="176"/>
      <c r="I42" s="176"/>
      <c r="J42" s="176"/>
      <c r="K42" s="176"/>
      <c r="L42" s="176"/>
      <c r="M42" s="166" t="s">
        <v>15</v>
      </c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8"/>
      <c r="AH42" s="177" t="s">
        <v>30</v>
      </c>
      <c r="AI42" s="178"/>
      <c r="AJ42" s="178"/>
      <c r="AK42" s="178"/>
      <c r="AL42" s="178"/>
      <c r="AM42" s="178"/>
      <c r="AN42" s="178"/>
      <c r="AO42" s="178"/>
      <c r="AP42" s="178"/>
      <c r="AQ42" s="166" t="s">
        <v>15</v>
      </c>
      <c r="AR42" s="167"/>
      <c r="AS42" s="167"/>
      <c r="AT42" s="167"/>
      <c r="AU42" s="167"/>
      <c r="AV42" s="167"/>
      <c r="AW42" s="167"/>
      <c r="AX42" s="167"/>
      <c r="AY42" s="167"/>
      <c r="AZ42" s="167"/>
      <c r="BA42" s="167"/>
      <c r="BB42" s="167"/>
      <c r="BC42" s="167"/>
      <c r="BD42" s="167"/>
      <c r="BE42" s="167"/>
      <c r="BF42" s="167"/>
      <c r="BG42" s="167"/>
      <c r="BH42" s="168"/>
      <c r="BL42" s="177" t="s">
        <v>30</v>
      </c>
      <c r="BM42" s="178"/>
      <c r="BN42" s="178"/>
      <c r="BO42" s="178"/>
      <c r="BP42" s="178"/>
      <c r="BQ42" s="178"/>
      <c r="BR42" s="178"/>
      <c r="BS42" s="178"/>
      <c r="BT42" s="178"/>
      <c r="BU42" s="177" t="s">
        <v>15</v>
      </c>
      <c r="BV42" s="178"/>
      <c r="BW42" s="178"/>
      <c r="BX42" s="178"/>
      <c r="BY42" s="178"/>
      <c r="BZ42" s="178"/>
      <c r="CA42" s="178"/>
      <c r="CB42" s="178"/>
      <c r="CC42" s="178"/>
      <c r="CD42" s="178"/>
      <c r="CE42" s="178"/>
      <c r="CF42" s="178"/>
      <c r="CG42" s="178"/>
      <c r="CH42" s="178"/>
      <c r="CI42" s="178"/>
      <c r="CJ42" s="178"/>
      <c r="CK42" s="178"/>
      <c r="CL42" s="187"/>
    </row>
    <row r="43" spans="2:90" x14ac:dyDescent="0.25">
      <c r="B43" s="21" t="s">
        <v>21</v>
      </c>
      <c r="C43" s="21" t="s">
        <v>27</v>
      </c>
      <c r="D43" s="21" t="s">
        <v>24</v>
      </c>
      <c r="E43" s="21" t="s">
        <v>83</v>
      </c>
      <c r="F43" s="21" t="s">
        <v>25</v>
      </c>
      <c r="G43" s="21" t="s">
        <v>84</v>
      </c>
      <c r="H43" s="21" t="s">
        <v>28</v>
      </c>
      <c r="I43" s="21" t="s">
        <v>29</v>
      </c>
      <c r="J43" s="21" t="s">
        <v>44</v>
      </c>
      <c r="K43" s="21" t="s">
        <v>45</v>
      </c>
      <c r="L43" s="21" t="s">
        <v>49</v>
      </c>
      <c r="M43" s="33" t="s">
        <v>33</v>
      </c>
      <c r="N43" s="34" t="s">
        <v>34</v>
      </c>
      <c r="O43" s="34" t="s">
        <v>35</v>
      </c>
      <c r="P43" s="34" t="s">
        <v>36</v>
      </c>
      <c r="Q43" s="34" t="s">
        <v>42</v>
      </c>
      <c r="R43" s="34" t="s">
        <v>41</v>
      </c>
      <c r="S43" s="34" t="s">
        <v>38</v>
      </c>
      <c r="T43" s="34" t="s">
        <v>37</v>
      </c>
      <c r="U43" s="34" t="s">
        <v>39</v>
      </c>
      <c r="V43" s="34" t="s">
        <v>40</v>
      </c>
      <c r="W43" s="34" t="s">
        <v>79</v>
      </c>
      <c r="X43" s="34" t="s">
        <v>86</v>
      </c>
      <c r="Y43" s="21" t="s">
        <v>81</v>
      </c>
      <c r="Z43" s="21" t="s">
        <v>87</v>
      </c>
      <c r="AA43" s="21" t="s">
        <v>80</v>
      </c>
      <c r="AB43" s="21" t="s">
        <v>82</v>
      </c>
      <c r="AC43" s="21" t="s">
        <v>88</v>
      </c>
      <c r="AD43" s="21" t="s">
        <v>89</v>
      </c>
      <c r="AF43" s="24" t="s">
        <v>21</v>
      </c>
      <c r="AG43" s="24" t="s">
        <v>27</v>
      </c>
      <c r="AH43" s="34" t="s">
        <v>24</v>
      </c>
      <c r="AI43" s="21" t="s">
        <v>83</v>
      </c>
      <c r="AJ43" s="34" t="s">
        <v>25</v>
      </c>
      <c r="AK43" s="21" t="s">
        <v>84</v>
      </c>
      <c r="AL43" s="34" t="s">
        <v>28</v>
      </c>
      <c r="AM43" s="34" t="s">
        <v>29</v>
      </c>
      <c r="AN43" s="34" t="s">
        <v>44</v>
      </c>
      <c r="AO43" s="34" t="s">
        <v>45</v>
      </c>
      <c r="AP43" s="34" t="s">
        <v>49</v>
      </c>
      <c r="AQ43" s="26" t="s">
        <v>33</v>
      </c>
      <c r="AR43" s="21" t="s">
        <v>34</v>
      </c>
      <c r="AS43" s="21" t="s">
        <v>35</v>
      </c>
      <c r="AT43" s="21" t="s">
        <v>36</v>
      </c>
      <c r="AU43" s="21" t="s">
        <v>42</v>
      </c>
      <c r="AV43" s="21" t="s">
        <v>41</v>
      </c>
      <c r="AW43" s="21" t="s">
        <v>38</v>
      </c>
      <c r="AX43" s="21" t="s">
        <v>37</v>
      </c>
      <c r="AY43" s="21" t="s">
        <v>39</v>
      </c>
      <c r="AZ43" s="21" t="s">
        <v>40</v>
      </c>
      <c r="BA43" s="21" t="s">
        <v>79</v>
      </c>
      <c r="BB43" s="21" t="s">
        <v>86</v>
      </c>
      <c r="BC43" s="21" t="s">
        <v>81</v>
      </c>
      <c r="BD43" s="21" t="s">
        <v>87</v>
      </c>
      <c r="BE43" s="21" t="s">
        <v>80</v>
      </c>
      <c r="BF43" s="21" t="s">
        <v>82</v>
      </c>
      <c r="BG43" s="21" t="s">
        <v>88</v>
      </c>
      <c r="BH43" s="145" t="s">
        <v>89</v>
      </c>
      <c r="BJ43" s="21" t="s">
        <v>21</v>
      </c>
      <c r="BK43" s="21" t="s">
        <v>27</v>
      </c>
      <c r="BL43" s="21" t="s">
        <v>24</v>
      </c>
      <c r="BM43" s="21" t="s">
        <v>83</v>
      </c>
      <c r="BN43" s="21" t="s">
        <v>25</v>
      </c>
      <c r="BO43" s="21" t="s">
        <v>84</v>
      </c>
      <c r="BP43" s="21" t="s">
        <v>28</v>
      </c>
      <c r="BQ43" s="21" t="s">
        <v>29</v>
      </c>
      <c r="BR43" s="21" t="s">
        <v>44</v>
      </c>
      <c r="BS43" s="21" t="s">
        <v>45</v>
      </c>
      <c r="BT43" s="21" t="s">
        <v>49</v>
      </c>
      <c r="BU43" s="26" t="s">
        <v>33</v>
      </c>
      <c r="BV43" s="21" t="s">
        <v>34</v>
      </c>
      <c r="BW43" s="21" t="s">
        <v>35</v>
      </c>
      <c r="BX43" s="21" t="s">
        <v>36</v>
      </c>
      <c r="BY43" s="34" t="s">
        <v>42</v>
      </c>
      <c r="BZ43" s="34" t="s">
        <v>41</v>
      </c>
      <c r="CA43" s="21" t="s">
        <v>38</v>
      </c>
      <c r="CB43" s="21" t="s">
        <v>37</v>
      </c>
      <c r="CC43" s="21" t="s">
        <v>39</v>
      </c>
      <c r="CD43" s="21" t="s">
        <v>40</v>
      </c>
      <c r="CE43" s="21" t="s">
        <v>79</v>
      </c>
      <c r="CF43" s="21" t="s">
        <v>86</v>
      </c>
      <c r="CG43" s="21" t="s">
        <v>81</v>
      </c>
      <c r="CH43" s="21" t="s">
        <v>87</v>
      </c>
      <c r="CI43" s="21" t="s">
        <v>80</v>
      </c>
      <c r="CJ43" s="21" t="s">
        <v>82</v>
      </c>
      <c r="CK43" s="21" t="s">
        <v>88</v>
      </c>
      <c r="CL43" s="145" t="s">
        <v>89</v>
      </c>
    </row>
    <row r="44" spans="2:90" x14ac:dyDescent="0.25">
      <c r="B44" s="169" t="s">
        <v>61</v>
      </c>
      <c r="C44" s="25">
        <v>10</v>
      </c>
      <c r="D44" s="58">
        <v>60</v>
      </c>
      <c r="E44" s="141">
        <v>60</v>
      </c>
      <c r="F44" s="63">
        <v>60</v>
      </c>
      <c r="G44" s="141">
        <v>60</v>
      </c>
      <c r="H44" s="58">
        <v>60</v>
      </c>
      <c r="I44" s="63">
        <v>60</v>
      </c>
      <c r="J44" s="56">
        <v>60</v>
      </c>
      <c r="K44" s="59">
        <v>15</v>
      </c>
      <c r="L44" s="59">
        <v>60</v>
      </c>
      <c r="M44" s="65">
        <v>0</v>
      </c>
      <c r="N44" s="27">
        <v>0</v>
      </c>
      <c r="O44" s="27">
        <v>0</v>
      </c>
      <c r="P44" s="27">
        <v>0</v>
      </c>
      <c r="Q44" s="27">
        <v>4.9988999999999999</v>
      </c>
      <c r="R44" s="27">
        <v>19.565200000000001</v>
      </c>
      <c r="S44" s="27">
        <v>0</v>
      </c>
      <c r="T44" s="27">
        <v>0</v>
      </c>
      <c r="U44" s="27">
        <v>7.0651999999999999</v>
      </c>
      <c r="V44" s="27">
        <v>4.9988999999999999</v>
      </c>
      <c r="W44" s="27">
        <v>0</v>
      </c>
      <c r="X44" s="27">
        <v>80.778999999999996</v>
      </c>
      <c r="Y44" s="27">
        <v>0</v>
      </c>
      <c r="Z44" s="27">
        <v>15.978</v>
      </c>
      <c r="AA44" s="27">
        <v>0</v>
      </c>
      <c r="AB44" s="27">
        <v>0</v>
      </c>
      <c r="AC44" s="27">
        <v>4.9988999999999999</v>
      </c>
      <c r="AD44" s="27">
        <v>4.9988999999999999</v>
      </c>
      <c r="AF44" s="169" t="s">
        <v>61</v>
      </c>
      <c r="AG44" s="25">
        <v>10</v>
      </c>
      <c r="AH44" s="44">
        <v>45</v>
      </c>
      <c r="AI44" s="53">
        <v>45</v>
      </c>
      <c r="AJ44" s="37">
        <v>15</v>
      </c>
      <c r="AK44" s="141">
        <v>15</v>
      </c>
      <c r="AL44" s="68">
        <v>30</v>
      </c>
      <c r="AM44" s="68">
        <v>30</v>
      </c>
      <c r="AN44" s="59">
        <v>15</v>
      </c>
      <c r="AO44" s="59">
        <v>15</v>
      </c>
      <c r="AP44" s="59">
        <v>15</v>
      </c>
      <c r="AQ44" s="65">
        <v>13.994899999999999</v>
      </c>
      <c r="AR44" s="27">
        <v>16.093399999999999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>
        <v>0</v>
      </c>
      <c r="AY44" s="27">
        <v>0</v>
      </c>
      <c r="AZ44" s="27">
        <v>0</v>
      </c>
      <c r="BA44" s="27">
        <v>16.361799999999999</v>
      </c>
      <c r="BB44" s="27">
        <v>16.361799999999999</v>
      </c>
      <c r="BC44" s="27">
        <v>0</v>
      </c>
      <c r="BD44" s="27">
        <v>0</v>
      </c>
      <c r="BE44" s="27">
        <v>12.1869</v>
      </c>
      <c r="BF44" s="27">
        <v>0</v>
      </c>
      <c r="BG44" s="27">
        <v>35.836599999999997</v>
      </c>
      <c r="BH44" s="27">
        <v>0</v>
      </c>
      <c r="BJ44" s="169" t="s">
        <v>61</v>
      </c>
      <c r="BK44" s="71">
        <v>10</v>
      </c>
      <c r="BL44" s="40">
        <v>15</v>
      </c>
      <c r="BM44" s="53">
        <v>15</v>
      </c>
      <c r="BN44" s="42">
        <v>15</v>
      </c>
      <c r="BO44" s="141">
        <v>15</v>
      </c>
      <c r="BP44" s="64">
        <v>15</v>
      </c>
      <c r="BQ44" s="59">
        <v>15</v>
      </c>
      <c r="BR44" s="56">
        <v>15</v>
      </c>
      <c r="BS44" s="56">
        <v>15</v>
      </c>
      <c r="BT44" s="59">
        <v>15</v>
      </c>
      <c r="BU44" s="75">
        <v>0</v>
      </c>
      <c r="BV44" s="27">
        <v>0</v>
      </c>
      <c r="BW44" s="27">
        <v>0</v>
      </c>
      <c r="BX44" s="27">
        <v>0</v>
      </c>
      <c r="BY44" s="27">
        <v>0</v>
      </c>
      <c r="BZ44" s="27">
        <v>0</v>
      </c>
      <c r="CA44" s="27">
        <v>0</v>
      </c>
      <c r="CB44" s="27">
        <v>0</v>
      </c>
      <c r="CC44" s="27">
        <v>0</v>
      </c>
      <c r="CD44" s="27">
        <v>0</v>
      </c>
      <c r="CE44" s="27">
        <v>0</v>
      </c>
      <c r="CF44" s="27">
        <v>0</v>
      </c>
      <c r="CG44" s="27">
        <v>0</v>
      </c>
      <c r="CH44" s="27">
        <v>0</v>
      </c>
      <c r="CI44" s="27">
        <v>0</v>
      </c>
      <c r="CJ44" s="27">
        <v>0</v>
      </c>
      <c r="CK44" s="27">
        <v>0</v>
      </c>
      <c r="CL44" s="27">
        <v>0</v>
      </c>
    </row>
    <row r="45" spans="2:90" x14ac:dyDescent="0.25">
      <c r="B45" s="170"/>
      <c r="C45" s="17">
        <v>12.5</v>
      </c>
      <c r="D45" s="53">
        <v>60</v>
      </c>
      <c r="E45" s="141" t="s">
        <v>14</v>
      </c>
      <c r="F45" s="56">
        <v>30</v>
      </c>
      <c r="G45" s="141" t="s">
        <v>14</v>
      </c>
      <c r="H45" s="53">
        <v>60</v>
      </c>
      <c r="I45" s="56">
        <v>60</v>
      </c>
      <c r="J45" s="56" t="s">
        <v>14</v>
      </c>
      <c r="K45" s="56" t="s">
        <v>14</v>
      </c>
      <c r="L45" s="56" t="s">
        <v>14</v>
      </c>
      <c r="M45" s="65">
        <v>2.6055000000000001</v>
      </c>
      <c r="N45" s="27">
        <v>32.089799999999997</v>
      </c>
      <c r="O45" s="27">
        <v>0</v>
      </c>
      <c r="P45" s="27">
        <v>0</v>
      </c>
      <c r="Q45" s="56" t="s">
        <v>14</v>
      </c>
      <c r="R45" s="56" t="s">
        <v>14</v>
      </c>
      <c r="S45" s="56" t="s">
        <v>14</v>
      </c>
      <c r="T45" s="56" t="s">
        <v>14</v>
      </c>
      <c r="U45" s="56" t="s">
        <v>14</v>
      </c>
      <c r="V45" s="56" t="s">
        <v>14</v>
      </c>
      <c r="W45" s="141" t="s">
        <v>14</v>
      </c>
      <c r="X45" s="141" t="s">
        <v>14</v>
      </c>
      <c r="Y45" s="141" t="s">
        <v>14</v>
      </c>
      <c r="Z45" s="141" t="s">
        <v>14</v>
      </c>
      <c r="AA45" s="141" t="s">
        <v>14</v>
      </c>
      <c r="AB45" s="141" t="s">
        <v>14</v>
      </c>
      <c r="AC45" s="141" t="s">
        <v>14</v>
      </c>
      <c r="AD45" s="141" t="s">
        <v>14</v>
      </c>
      <c r="AF45" s="170"/>
      <c r="AG45" s="17">
        <v>12.5</v>
      </c>
      <c r="AH45" s="40">
        <v>45</v>
      </c>
      <c r="AI45" s="53" t="s">
        <v>14</v>
      </c>
      <c r="AJ45" s="38">
        <v>15</v>
      </c>
      <c r="AK45" s="141" t="s">
        <v>14</v>
      </c>
      <c r="AL45" s="64">
        <v>30</v>
      </c>
      <c r="AM45" s="59">
        <v>30</v>
      </c>
      <c r="AN45" s="56" t="s">
        <v>14</v>
      </c>
      <c r="AO45" s="56" t="s">
        <v>14</v>
      </c>
      <c r="AP45" s="56" t="s">
        <v>14</v>
      </c>
      <c r="AQ45" s="65">
        <v>22.029699999999998</v>
      </c>
      <c r="AR45" s="27">
        <v>8.3683999999999994</v>
      </c>
      <c r="AS45" s="27">
        <v>0</v>
      </c>
      <c r="AT45" s="27">
        <v>0</v>
      </c>
      <c r="AU45" s="56" t="s">
        <v>14</v>
      </c>
      <c r="AV45" s="56" t="s">
        <v>14</v>
      </c>
      <c r="AW45" s="56" t="s">
        <v>14</v>
      </c>
      <c r="AX45" s="56" t="s">
        <v>14</v>
      </c>
      <c r="AY45" s="56" t="s">
        <v>14</v>
      </c>
      <c r="AZ45" s="56" t="s">
        <v>14</v>
      </c>
      <c r="BA45" s="141" t="s">
        <v>14</v>
      </c>
      <c r="BB45" s="141" t="s">
        <v>14</v>
      </c>
      <c r="BC45" s="141" t="s">
        <v>14</v>
      </c>
      <c r="BD45" s="141" t="s">
        <v>14</v>
      </c>
      <c r="BE45" s="141" t="s">
        <v>14</v>
      </c>
      <c r="BF45" s="141" t="s">
        <v>14</v>
      </c>
      <c r="BG45" s="141" t="s">
        <v>14</v>
      </c>
      <c r="BH45" s="141" t="s">
        <v>14</v>
      </c>
      <c r="BJ45" s="170"/>
      <c r="BK45" s="17">
        <v>12.5</v>
      </c>
      <c r="BL45" s="40">
        <v>15</v>
      </c>
      <c r="BM45" s="53" t="s">
        <v>14</v>
      </c>
      <c r="BN45" s="42">
        <v>15</v>
      </c>
      <c r="BO45" s="141" t="s">
        <v>14</v>
      </c>
      <c r="BP45" s="64">
        <v>15</v>
      </c>
      <c r="BQ45" s="59">
        <v>15</v>
      </c>
      <c r="BR45" s="56" t="s">
        <v>14</v>
      </c>
      <c r="BS45" s="56" t="s">
        <v>14</v>
      </c>
      <c r="BT45" s="56" t="s">
        <v>14</v>
      </c>
      <c r="BU45" s="65">
        <v>0</v>
      </c>
      <c r="BV45" s="27">
        <v>0</v>
      </c>
      <c r="BW45" s="27">
        <v>0</v>
      </c>
      <c r="BX45" s="27">
        <v>0</v>
      </c>
      <c r="BY45" s="56" t="s">
        <v>14</v>
      </c>
      <c r="BZ45" s="56" t="s">
        <v>14</v>
      </c>
      <c r="CA45" s="56" t="s">
        <v>14</v>
      </c>
      <c r="CB45" s="56" t="s">
        <v>14</v>
      </c>
      <c r="CC45" s="56" t="s">
        <v>14</v>
      </c>
      <c r="CD45" s="56" t="s">
        <v>14</v>
      </c>
      <c r="CE45" s="141" t="s">
        <v>14</v>
      </c>
      <c r="CF45" s="141" t="s">
        <v>14</v>
      </c>
      <c r="CG45" s="141" t="s">
        <v>14</v>
      </c>
      <c r="CH45" s="141" t="s">
        <v>14</v>
      </c>
      <c r="CI45" s="141" t="s">
        <v>14</v>
      </c>
      <c r="CJ45" s="141" t="s">
        <v>14</v>
      </c>
      <c r="CK45" s="141" t="s">
        <v>14</v>
      </c>
      <c r="CL45" s="141" t="s">
        <v>14</v>
      </c>
    </row>
    <row r="46" spans="2:90" x14ac:dyDescent="0.25">
      <c r="B46" s="170"/>
      <c r="C46" s="17">
        <v>15</v>
      </c>
      <c r="D46" s="53">
        <v>60</v>
      </c>
      <c r="E46" s="141">
        <v>60</v>
      </c>
      <c r="F46" s="56">
        <v>15</v>
      </c>
      <c r="G46" s="141">
        <v>15</v>
      </c>
      <c r="H46" s="53">
        <v>60</v>
      </c>
      <c r="I46" s="56">
        <v>45</v>
      </c>
      <c r="J46" s="56">
        <v>60</v>
      </c>
      <c r="K46" s="56">
        <v>15</v>
      </c>
      <c r="L46" s="59">
        <v>15</v>
      </c>
      <c r="M46" s="65">
        <v>12.430199999999999</v>
      </c>
      <c r="N46" s="27">
        <v>33.098799999999997</v>
      </c>
      <c r="O46" s="27">
        <v>2.2625000000000002</v>
      </c>
      <c r="P46" s="27">
        <v>2.1496</v>
      </c>
      <c r="Q46" s="27">
        <v>26.291499999999999</v>
      </c>
      <c r="R46" s="27">
        <v>3.9546999999999999</v>
      </c>
      <c r="S46" s="27">
        <v>7.3170000000000002</v>
      </c>
      <c r="T46" s="27">
        <v>3.9546999999999999</v>
      </c>
      <c r="U46" s="27">
        <v>0</v>
      </c>
      <c r="V46" s="27">
        <v>0</v>
      </c>
      <c r="W46" s="27">
        <v>0</v>
      </c>
      <c r="X46" s="27">
        <v>33.5732</v>
      </c>
      <c r="Y46" s="27">
        <v>13.110799999999999</v>
      </c>
      <c r="Z46" s="27">
        <v>0</v>
      </c>
      <c r="AA46" s="27">
        <v>0</v>
      </c>
      <c r="AB46" s="27">
        <v>3.9544999999999999</v>
      </c>
      <c r="AC46" s="27">
        <v>26.291599999999999</v>
      </c>
      <c r="AD46" s="27">
        <v>0</v>
      </c>
      <c r="AF46" s="170"/>
      <c r="AG46" s="17">
        <v>15</v>
      </c>
      <c r="AH46" s="40">
        <v>30</v>
      </c>
      <c r="AI46" s="53">
        <v>30</v>
      </c>
      <c r="AJ46" s="38">
        <v>15</v>
      </c>
      <c r="AK46" s="141">
        <v>15</v>
      </c>
      <c r="AL46" s="64">
        <v>15</v>
      </c>
      <c r="AM46" s="59">
        <v>15</v>
      </c>
      <c r="AN46" s="56">
        <v>15</v>
      </c>
      <c r="AO46" s="56">
        <v>15</v>
      </c>
      <c r="AP46" s="56">
        <v>15</v>
      </c>
      <c r="AQ46" s="65">
        <v>9.7306000000000008</v>
      </c>
      <c r="AR46" s="27">
        <v>4.5214999999999996</v>
      </c>
      <c r="AS46" s="27">
        <v>0</v>
      </c>
      <c r="AT46" s="27">
        <v>0</v>
      </c>
      <c r="AU46" s="27">
        <v>0</v>
      </c>
      <c r="AV46" s="27">
        <v>0</v>
      </c>
      <c r="AW46" s="27">
        <v>0</v>
      </c>
      <c r="AX46" s="27">
        <v>0</v>
      </c>
      <c r="AY46" s="27">
        <v>0</v>
      </c>
      <c r="AZ46" s="27">
        <v>0</v>
      </c>
      <c r="BA46" s="27">
        <v>4.6250999999999998</v>
      </c>
      <c r="BB46" s="27">
        <v>4.6250999999999998</v>
      </c>
      <c r="BC46" s="27">
        <v>0</v>
      </c>
      <c r="BD46" s="27">
        <v>0</v>
      </c>
      <c r="BE46" s="27">
        <v>4.9698000000000002</v>
      </c>
      <c r="BF46" s="27">
        <v>0</v>
      </c>
      <c r="BG46" s="27">
        <v>16.241499999999998</v>
      </c>
      <c r="BH46" s="27">
        <v>0</v>
      </c>
      <c r="BJ46" s="170"/>
      <c r="BK46" s="17">
        <v>15</v>
      </c>
      <c r="BL46" s="40">
        <v>15</v>
      </c>
      <c r="BM46" s="53">
        <v>15</v>
      </c>
      <c r="BN46" s="42">
        <v>15</v>
      </c>
      <c r="BO46" s="141">
        <v>15</v>
      </c>
      <c r="BP46" s="64">
        <v>15</v>
      </c>
      <c r="BQ46" s="59">
        <v>15</v>
      </c>
      <c r="BR46" s="56">
        <v>15</v>
      </c>
      <c r="BS46" s="56">
        <v>15</v>
      </c>
      <c r="BT46" s="56">
        <v>15</v>
      </c>
      <c r="BU46" s="65">
        <v>0</v>
      </c>
      <c r="BV46" s="27">
        <v>0</v>
      </c>
      <c r="BW46" s="27">
        <v>0</v>
      </c>
      <c r="BX46" s="27">
        <v>0</v>
      </c>
      <c r="BY46" s="27">
        <v>0</v>
      </c>
      <c r="BZ46" s="27">
        <v>0</v>
      </c>
      <c r="CA46" s="27">
        <v>0</v>
      </c>
      <c r="CB46" s="27">
        <v>0</v>
      </c>
      <c r="CC46" s="27">
        <v>0</v>
      </c>
      <c r="CD46" s="27">
        <v>0</v>
      </c>
      <c r="CE46" s="82">
        <v>0</v>
      </c>
      <c r="CF46" s="82">
        <v>0</v>
      </c>
      <c r="CG46" s="82">
        <v>0</v>
      </c>
      <c r="CH46" s="82">
        <v>0</v>
      </c>
      <c r="CI46" s="82">
        <v>0</v>
      </c>
      <c r="CJ46" s="82">
        <v>0</v>
      </c>
      <c r="CK46" s="82">
        <v>0</v>
      </c>
      <c r="CL46" s="82">
        <v>0</v>
      </c>
    </row>
    <row r="47" spans="2:90" x14ac:dyDescent="0.25">
      <c r="B47" s="170"/>
      <c r="C47" s="17">
        <v>17.5</v>
      </c>
      <c r="D47" s="53">
        <v>60</v>
      </c>
      <c r="E47" s="141" t="s">
        <v>14</v>
      </c>
      <c r="F47" s="56">
        <v>15</v>
      </c>
      <c r="G47" s="141" t="s">
        <v>14</v>
      </c>
      <c r="H47" s="53">
        <v>45</v>
      </c>
      <c r="I47" s="56">
        <v>30</v>
      </c>
      <c r="J47" s="56" t="s">
        <v>14</v>
      </c>
      <c r="K47" s="56" t="s">
        <v>14</v>
      </c>
      <c r="L47" s="56" t="s">
        <v>14</v>
      </c>
      <c r="M47" s="65">
        <v>24.1767</v>
      </c>
      <c r="N47" s="27">
        <v>18.8752</v>
      </c>
      <c r="O47" s="27">
        <v>8.9358000000000007E-2</v>
      </c>
      <c r="P47" s="27">
        <v>2.6086999999999998</v>
      </c>
      <c r="Q47" s="56" t="s">
        <v>14</v>
      </c>
      <c r="R47" s="56" t="s">
        <v>14</v>
      </c>
      <c r="S47" s="56" t="s">
        <v>14</v>
      </c>
      <c r="T47" s="56" t="s">
        <v>14</v>
      </c>
      <c r="U47" s="56" t="s">
        <v>14</v>
      </c>
      <c r="V47" s="56" t="s">
        <v>14</v>
      </c>
      <c r="W47" s="141" t="s">
        <v>14</v>
      </c>
      <c r="X47" s="141" t="s">
        <v>14</v>
      </c>
      <c r="Y47" s="141" t="s">
        <v>14</v>
      </c>
      <c r="Z47" s="141" t="s">
        <v>14</v>
      </c>
      <c r="AA47" s="141" t="s">
        <v>14</v>
      </c>
      <c r="AB47" s="141" t="s">
        <v>14</v>
      </c>
      <c r="AC47" s="141" t="s">
        <v>14</v>
      </c>
      <c r="AD47" s="141" t="s">
        <v>14</v>
      </c>
      <c r="AF47" s="170"/>
      <c r="AG47" s="17">
        <v>17.5</v>
      </c>
      <c r="AH47" s="40">
        <v>30</v>
      </c>
      <c r="AI47" s="53" t="s">
        <v>14</v>
      </c>
      <c r="AJ47" s="38">
        <v>15</v>
      </c>
      <c r="AK47" s="141" t="s">
        <v>14</v>
      </c>
      <c r="AL47" s="64">
        <v>15</v>
      </c>
      <c r="AM47" s="59">
        <v>15</v>
      </c>
      <c r="AN47" s="56" t="s">
        <v>14</v>
      </c>
      <c r="AO47" s="56" t="s">
        <v>14</v>
      </c>
      <c r="AP47" s="56" t="s">
        <v>14</v>
      </c>
      <c r="AQ47" s="65">
        <v>13.319800000000001</v>
      </c>
      <c r="AR47" s="27">
        <v>1.5159</v>
      </c>
      <c r="AS47" s="27">
        <v>0</v>
      </c>
      <c r="AT47" s="27">
        <v>0</v>
      </c>
      <c r="AU47" s="56" t="s">
        <v>14</v>
      </c>
      <c r="AV47" s="56" t="s">
        <v>14</v>
      </c>
      <c r="AW47" s="56" t="s">
        <v>14</v>
      </c>
      <c r="AX47" s="56" t="s">
        <v>14</v>
      </c>
      <c r="AY47" s="56" t="s">
        <v>14</v>
      </c>
      <c r="AZ47" s="56" t="s">
        <v>14</v>
      </c>
      <c r="BA47" s="141" t="s">
        <v>14</v>
      </c>
      <c r="BB47" s="141" t="s">
        <v>14</v>
      </c>
      <c r="BC47" s="141" t="s">
        <v>14</v>
      </c>
      <c r="BD47" s="141" t="s">
        <v>14</v>
      </c>
      <c r="BE47" s="141" t="s">
        <v>14</v>
      </c>
      <c r="BF47" s="141" t="s">
        <v>14</v>
      </c>
      <c r="BG47" s="141" t="s">
        <v>14</v>
      </c>
      <c r="BH47" s="141" t="s">
        <v>14</v>
      </c>
      <c r="BJ47" s="170"/>
      <c r="BK47" s="17">
        <v>17.5</v>
      </c>
      <c r="BL47" s="40">
        <v>15</v>
      </c>
      <c r="BM47" s="53" t="s">
        <v>14</v>
      </c>
      <c r="BN47" s="42">
        <v>15</v>
      </c>
      <c r="BO47" s="141" t="s">
        <v>14</v>
      </c>
      <c r="BP47" s="64">
        <v>15</v>
      </c>
      <c r="BQ47" s="59">
        <v>15</v>
      </c>
      <c r="BR47" s="56" t="s">
        <v>14</v>
      </c>
      <c r="BS47" s="56" t="s">
        <v>14</v>
      </c>
      <c r="BT47" s="56" t="s">
        <v>14</v>
      </c>
      <c r="BU47" s="65">
        <v>0</v>
      </c>
      <c r="BV47" s="27">
        <v>0</v>
      </c>
      <c r="BW47" s="27">
        <v>0</v>
      </c>
      <c r="BX47" s="27">
        <v>0</v>
      </c>
      <c r="BY47" s="56" t="s">
        <v>14</v>
      </c>
      <c r="BZ47" s="56" t="s">
        <v>14</v>
      </c>
      <c r="CA47" s="56" t="s">
        <v>14</v>
      </c>
      <c r="CB47" s="56" t="s">
        <v>14</v>
      </c>
      <c r="CC47" s="56" t="s">
        <v>14</v>
      </c>
      <c r="CD47" s="56" t="s">
        <v>14</v>
      </c>
      <c r="CE47" s="141" t="s">
        <v>14</v>
      </c>
      <c r="CF47" s="141" t="s">
        <v>14</v>
      </c>
      <c r="CG47" s="141" t="s">
        <v>14</v>
      </c>
      <c r="CH47" s="141" t="s">
        <v>14</v>
      </c>
      <c r="CI47" s="141" t="s">
        <v>14</v>
      </c>
      <c r="CJ47" s="141" t="s">
        <v>14</v>
      </c>
      <c r="CK47" s="141" t="s">
        <v>14</v>
      </c>
      <c r="CL47" s="141" t="s">
        <v>14</v>
      </c>
    </row>
    <row r="48" spans="2:90" x14ac:dyDescent="0.25">
      <c r="B48" s="170"/>
      <c r="C48" s="17">
        <v>20</v>
      </c>
      <c r="D48" s="53">
        <v>60</v>
      </c>
      <c r="E48" s="141">
        <v>60</v>
      </c>
      <c r="F48" s="56">
        <v>15</v>
      </c>
      <c r="G48" s="141">
        <v>15</v>
      </c>
      <c r="H48" s="53">
        <v>15</v>
      </c>
      <c r="I48" s="56">
        <v>15</v>
      </c>
      <c r="J48" s="56">
        <v>15</v>
      </c>
      <c r="K48" s="56">
        <v>15</v>
      </c>
      <c r="L48" s="59">
        <v>15</v>
      </c>
      <c r="M48" s="65">
        <v>35.001300000000001</v>
      </c>
      <c r="N48" s="27">
        <v>7.9595000000000002</v>
      </c>
      <c r="O48" s="27">
        <v>0</v>
      </c>
      <c r="P48" s="27">
        <v>0</v>
      </c>
      <c r="Q48" s="27">
        <v>0</v>
      </c>
      <c r="R48" s="27">
        <v>0</v>
      </c>
      <c r="S48" s="27">
        <v>0</v>
      </c>
      <c r="T48" s="27">
        <v>0</v>
      </c>
      <c r="U48" s="27">
        <v>0</v>
      </c>
      <c r="V48" s="27">
        <v>0</v>
      </c>
      <c r="W48" s="27">
        <v>8.3236000000000008</v>
      </c>
      <c r="X48" s="27">
        <v>8.3236000000000008</v>
      </c>
      <c r="Y48" s="27">
        <v>0</v>
      </c>
      <c r="Z48" s="27">
        <v>0</v>
      </c>
      <c r="AA48" s="27">
        <v>8.0876999999999999</v>
      </c>
      <c r="AB48" s="27">
        <v>0</v>
      </c>
      <c r="AC48" s="27">
        <v>8.9641999999999999</v>
      </c>
      <c r="AD48" s="27">
        <v>0</v>
      </c>
      <c r="AF48" s="170"/>
      <c r="AG48" s="17">
        <v>20</v>
      </c>
      <c r="AH48" s="40">
        <v>15</v>
      </c>
      <c r="AI48" s="53">
        <v>15</v>
      </c>
      <c r="AJ48" s="38">
        <v>15</v>
      </c>
      <c r="AK48" s="141">
        <v>15</v>
      </c>
      <c r="AL48" s="64">
        <v>15</v>
      </c>
      <c r="AM48" s="59">
        <v>15</v>
      </c>
      <c r="AN48" s="56">
        <v>15</v>
      </c>
      <c r="AO48" s="56">
        <v>15</v>
      </c>
      <c r="AP48" s="56">
        <v>15</v>
      </c>
      <c r="AQ48" s="65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27">
        <v>0</v>
      </c>
      <c r="AY48" s="27">
        <v>0</v>
      </c>
      <c r="AZ48" s="27">
        <v>0</v>
      </c>
      <c r="BA48" s="27">
        <v>0</v>
      </c>
      <c r="BB48" s="27">
        <v>0</v>
      </c>
      <c r="BC48" s="27">
        <v>0</v>
      </c>
      <c r="BD48" s="27">
        <v>0</v>
      </c>
      <c r="BE48" s="27">
        <v>0</v>
      </c>
      <c r="BF48" s="27">
        <v>0</v>
      </c>
      <c r="BG48" s="27">
        <v>0</v>
      </c>
      <c r="BH48" s="27">
        <v>0</v>
      </c>
      <c r="BJ48" s="170"/>
      <c r="BK48" s="17">
        <v>20</v>
      </c>
      <c r="BL48" s="40">
        <v>15</v>
      </c>
      <c r="BM48" s="53">
        <v>15</v>
      </c>
      <c r="BN48" s="42">
        <v>15</v>
      </c>
      <c r="BO48" s="141">
        <v>15</v>
      </c>
      <c r="BP48" s="64">
        <v>15</v>
      </c>
      <c r="BQ48" s="59">
        <v>15</v>
      </c>
      <c r="BR48" s="56">
        <v>15</v>
      </c>
      <c r="BS48" s="56">
        <v>15</v>
      </c>
      <c r="BT48" s="56">
        <v>15</v>
      </c>
      <c r="BU48" s="65">
        <v>0</v>
      </c>
      <c r="BV48" s="27">
        <v>0</v>
      </c>
      <c r="BW48" s="27">
        <v>0</v>
      </c>
      <c r="BX48" s="27">
        <v>0</v>
      </c>
      <c r="BY48" s="27">
        <v>0</v>
      </c>
      <c r="BZ48" s="27">
        <v>0</v>
      </c>
      <c r="CA48" s="27">
        <v>0</v>
      </c>
      <c r="CB48" s="27">
        <v>0</v>
      </c>
      <c r="CC48" s="27">
        <v>0</v>
      </c>
      <c r="CD48" s="27">
        <v>0</v>
      </c>
      <c r="CE48" s="82">
        <v>0</v>
      </c>
      <c r="CF48" s="82">
        <v>0</v>
      </c>
      <c r="CG48" s="82">
        <v>0</v>
      </c>
      <c r="CH48" s="82">
        <v>0</v>
      </c>
      <c r="CI48" s="82">
        <v>0</v>
      </c>
      <c r="CJ48" s="82">
        <v>0</v>
      </c>
      <c r="CK48" s="82">
        <v>0</v>
      </c>
      <c r="CL48" s="82">
        <v>0</v>
      </c>
    </row>
    <row r="49" spans="2:90" x14ac:dyDescent="0.25">
      <c r="B49" s="170"/>
      <c r="C49" s="17">
        <v>22.5</v>
      </c>
      <c r="D49" s="53">
        <v>30</v>
      </c>
      <c r="E49" s="141" t="s">
        <v>14</v>
      </c>
      <c r="F49" s="56">
        <v>15</v>
      </c>
      <c r="G49" s="141" t="s">
        <v>14</v>
      </c>
      <c r="H49" s="53">
        <v>15</v>
      </c>
      <c r="I49" s="56">
        <v>15</v>
      </c>
      <c r="J49" s="56" t="s">
        <v>14</v>
      </c>
      <c r="K49" s="56" t="s">
        <v>14</v>
      </c>
      <c r="L49" s="56" t="s">
        <v>14</v>
      </c>
      <c r="M49" s="65">
        <v>12.6503</v>
      </c>
      <c r="N49" s="27">
        <v>1.4631000000000001</v>
      </c>
      <c r="O49" s="27">
        <v>0</v>
      </c>
      <c r="P49" s="27">
        <v>0</v>
      </c>
      <c r="Q49" s="56" t="s">
        <v>14</v>
      </c>
      <c r="R49" s="56" t="s">
        <v>14</v>
      </c>
      <c r="S49" s="56" t="s">
        <v>14</v>
      </c>
      <c r="T49" s="56" t="s">
        <v>14</v>
      </c>
      <c r="U49" s="56" t="s">
        <v>14</v>
      </c>
      <c r="V49" s="56" t="s">
        <v>14</v>
      </c>
      <c r="W49" s="141" t="s">
        <v>14</v>
      </c>
      <c r="X49" s="141" t="s">
        <v>14</v>
      </c>
      <c r="Y49" s="141" t="s">
        <v>14</v>
      </c>
      <c r="Z49" s="141" t="s">
        <v>14</v>
      </c>
      <c r="AA49" s="141" t="s">
        <v>14</v>
      </c>
      <c r="AB49" s="141" t="s">
        <v>14</v>
      </c>
      <c r="AC49" s="141" t="s">
        <v>14</v>
      </c>
      <c r="AD49" s="141" t="s">
        <v>14</v>
      </c>
      <c r="AF49" s="170"/>
      <c r="AG49" s="17">
        <v>22.5</v>
      </c>
      <c r="AH49" s="40">
        <v>15</v>
      </c>
      <c r="AI49" s="53" t="s">
        <v>14</v>
      </c>
      <c r="AJ49" s="38">
        <v>15</v>
      </c>
      <c r="AK49" s="141" t="s">
        <v>14</v>
      </c>
      <c r="AL49" s="64">
        <v>15</v>
      </c>
      <c r="AM49" s="59">
        <v>15</v>
      </c>
      <c r="AN49" s="56" t="s">
        <v>14</v>
      </c>
      <c r="AO49" s="56" t="s">
        <v>14</v>
      </c>
      <c r="AP49" s="56" t="s">
        <v>14</v>
      </c>
      <c r="AQ49" s="65">
        <v>0</v>
      </c>
      <c r="AR49" s="27">
        <v>0</v>
      </c>
      <c r="AS49" s="27">
        <v>0</v>
      </c>
      <c r="AT49" s="27">
        <v>0</v>
      </c>
      <c r="AU49" s="56" t="s">
        <v>14</v>
      </c>
      <c r="AV49" s="56" t="s">
        <v>14</v>
      </c>
      <c r="AW49" s="56" t="s">
        <v>14</v>
      </c>
      <c r="AX49" s="56" t="s">
        <v>14</v>
      </c>
      <c r="AY49" s="56" t="s">
        <v>14</v>
      </c>
      <c r="AZ49" s="56" t="s">
        <v>14</v>
      </c>
      <c r="BA49" s="141" t="s">
        <v>14</v>
      </c>
      <c r="BB49" s="141" t="s">
        <v>14</v>
      </c>
      <c r="BC49" s="141" t="s">
        <v>14</v>
      </c>
      <c r="BD49" s="141" t="s">
        <v>14</v>
      </c>
      <c r="BE49" s="141" t="s">
        <v>14</v>
      </c>
      <c r="BF49" s="141" t="s">
        <v>14</v>
      </c>
      <c r="BG49" s="141" t="s">
        <v>14</v>
      </c>
      <c r="BH49" s="141" t="s">
        <v>14</v>
      </c>
      <c r="BJ49" s="170"/>
      <c r="BK49" s="17">
        <v>22.5</v>
      </c>
      <c r="BL49" s="40">
        <v>15</v>
      </c>
      <c r="BM49" s="53" t="s">
        <v>14</v>
      </c>
      <c r="BN49" s="42">
        <v>15</v>
      </c>
      <c r="BO49" s="141" t="s">
        <v>14</v>
      </c>
      <c r="BP49" s="64">
        <v>15</v>
      </c>
      <c r="BQ49" s="59">
        <v>15</v>
      </c>
      <c r="BR49" s="56" t="s">
        <v>14</v>
      </c>
      <c r="BS49" s="56" t="s">
        <v>14</v>
      </c>
      <c r="BT49" s="56" t="s">
        <v>14</v>
      </c>
      <c r="BU49" s="65">
        <v>0</v>
      </c>
      <c r="BV49" s="27">
        <v>0</v>
      </c>
      <c r="BW49" s="27">
        <v>0</v>
      </c>
      <c r="BX49" s="27">
        <v>0</v>
      </c>
      <c r="BY49" s="56" t="s">
        <v>14</v>
      </c>
      <c r="BZ49" s="56" t="s">
        <v>14</v>
      </c>
      <c r="CA49" s="56" t="s">
        <v>14</v>
      </c>
      <c r="CB49" s="56" t="s">
        <v>14</v>
      </c>
      <c r="CC49" s="56" t="s">
        <v>14</v>
      </c>
      <c r="CD49" s="56" t="s">
        <v>14</v>
      </c>
      <c r="CE49" s="141" t="s">
        <v>14</v>
      </c>
      <c r="CF49" s="141" t="s">
        <v>14</v>
      </c>
      <c r="CG49" s="141" t="s">
        <v>14</v>
      </c>
      <c r="CH49" s="141" t="s">
        <v>14</v>
      </c>
      <c r="CI49" s="141" t="s">
        <v>14</v>
      </c>
      <c r="CJ49" s="141" t="s">
        <v>14</v>
      </c>
      <c r="CK49" s="141" t="s">
        <v>14</v>
      </c>
      <c r="CL49" s="141" t="s">
        <v>14</v>
      </c>
    </row>
    <row r="50" spans="2:90" x14ac:dyDescent="0.25">
      <c r="B50" s="170"/>
      <c r="C50" s="17">
        <v>25</v>
      </c>
      <c r="D50" s="53">
        <v>15</v>
      </c>
      <c r="E50" s="59">
        <v>15</v>
      </c>
      <c r="F50" s="56">
        <v>15</v>
      </c>
      <c r="G50" s="59">
        <v>15</v>
      </c>
      <c r="H50" s="53">
        <v>15</v>
      </c>
      <c r="I50" s="56">
        <v>15</v>
      </c>
      <c r="J50" s="56">
        <v>15</v>
      </c>
      <c r="K50" s="56">
        <v>45</v>
      </c>
      <c r="L50" s="59">
        <v>15</v>
      </c>
      <c r="M50" s="65">
        <v>0</v>
      </c>
      <c r="N50" s="27">
        <v>0</v>
      </c>
      <c r="O50" s="27">
        <v>0</v>
      </c>
      <c r="P50" s="27">
        <v>0</v>
      </c>
      <c r="Q50" s="27">
        <v>1.6181000000000001</v>
      </c>
      <c r="R50" s="27">
        <v>10.225099999999999</v>
      </c>
      <c r="S50" s="27">
        <v>0</v>
      </c>
      <c r="T50" s="27">
        <v>0</v>
      </c>
      <c r="U50" s="27">
        <v>4.3869999999999996</v>
      </c>
      <c r="V50" s="27">
        <v>1.6181000000000001</v>
      </c>
      <c r="W50" s="27">
        <v>0</v>
      </c>
      <c r="X50" s="27">
        <v>3.8041999999999998</v>
      </c>
      <c r="Y50" s="27">
        <v>0</v>
      </c>
      <c r="Z50" s="27">
        <v>34.552399999999999</v>
      </c>
      <c r="AA50" s="27">
        <v>0</v>
      </c>
      <c r="AB50" s="27">
        <v>0</v>
      </c>
      <c r="AC50" s="27">
        <v>1.6180000000000001</v>
      </c>
      <c r="AD50" s="27">
        <v>1.6180000000000001</v>
      </c>
      <c r="AF50" s="170"/>
      <c r="AG50" s="17">
        <v>25</v>
      </c>
      <c r="AH50" s="40">
        <v>15</v>
      </c>
      <c r="AI50" s="53">
        <v>15</v>
      </c>
      <c r="AJ50" s="38">
        <v>15</v>
      </c>
      <c r="AK50" s="59">
        <v>15</v>
      </c>
      <c r="AL50" s="64">
        <v>15</v>
      </c>
      <c r="AM50" s="59">
        <v>15</v>
      </c>
      <c r="AN50" s="56">
        <v>15</v>
      </c>
      <c r="AO50" s="56">
        <v>15</v>
      </c>
      <c r="AP50" s="56">
        <v>15</v>
      </c>
      <c r="AQ50" s="65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  <c r="BE50" s="27">
        <v>0</v>
      </c>
      <c r="BF50" s="27">
        <v>0</v>
      </c>
      <c r="BG50" s="27">
        <v>0</v>
      </c>
      <c r="BH50" s="27">
        <v>0</v>
      </c>
      <c r="BJ50" s="170"/>
      <c r="BK50" s="17">
        <v>25</v>
      </c>
      <c r="BL50" s="40">
        <v>15</v>
      </c>
      <c r="BM50" s="53">
        <v>15</v>
      </c>
      <c r="BN50" s="42">
        <v>15</v>
      </c>
      <c r="BO50" s="59">
        <v>15</v>
      </c>
      <c r="BP50" s="64">
        <v>15</v>
      </c>
      <c r="BQ50" s="59">
        <v>15</v>
      </c>
      <c r="BR50" s="56">
        <v>15</v>
      </c>
      <c r="BS50" s="56">
        <v>15</v>
      </c>
      <c r="BT50" s="56">
        <v>15</v>
      </c>
      <c r="BU50" s="65">
        <v>0</v>
      </c>
      <c r="BV50" s="27">
        <v>0</v>
      </c>
      <c r="BW50" s="27">
        <v>0</v>
      </c>
      <c r="BX50" s="27">
        <v>0</v>
      </c>
      <c r="BY50" s="27">
        <v>0</v>
      </c>
      <c r="BZ50" s="27">
        <v>0</v>
      </c>
      <c r="CA50" s="27">
        <v>0</v>
      </c>
      <c r="CB50" s="27">
        <v>0</v>
      </c>
      <c r="CC50" s="27">
        <v>0</v>
      </c>
      <c r="CD50" s="27">
        <v>0</v>
      </c>
      <c r="CE50" s="27">
        <v>0</v>
      </c>
      <c r="CF50" s="27">
        <v>0</v>
      </c>
      <c r="CG50" s="27">
        <v>0</v>
      </c>
      <c r="CH50" s="27">
        <v>0</v>
      </c>
      <c r="CI50" s="27">
        <v>0</v>
      </c>
      <c r="CJ50" s="27">
        <v>0</v>
      </c>
      <c r="CK50" s="27">
        <v>0</v>
      </c>
      <c r="CL50" s="27">
        <v>0</v>
      </c>
    </row>
    <row r="51" spans="2:90" x14ac:dyDescent="0.25">
      <c r="B51" s="170"/>
      <c r="C51" s="17">
        <v>27.5</v>
      </c>
      <c r="D51" s="53">
        <v>15</v>
      </c>
      <c r="E51" s="59" t="s">
        <v>14</v>
      </c>
      <c r="F51" s="56">
        <v>15</v>
      </c>
      <c r="G51" s="59" t="s">
        <v>14</v>
      </c>
      <c r="H51" s="53">
        <v>15</v>
      </c>
      <c r="I51" s="56">
        <v>15</v>
      </c>
      <c r="J51" s="56" t="s">
        <v>14</v>
      </c>
      <c r="K51" s="56" t="s">
        <v>14</v>
      </c>
      <c r="L51" s="56" t="s">
        <v>14</v>
      </c>
      <c r="M51" s="65">
        <v>0</v>
      </c>
      <c r="N51" s="27">
        <v>0</v>
      </c>
      <c r="O51" s="27">
        <v>0</v>
      </c>
      <c r="P51" s="27">
        <v>0</v>
      </c>
      <c r="Q51" s="56" t="s">
        <v>14</v>
      </c>
      <c r="R51" s="56" t="s">
        <v>14</v>
      </c>
      <c r="S51" s="56" t="s">
        <v>14</v>
      </c>
      <c r="T51" s="56" t="s">
        <v>14</v>
      </c>
      <c r="U51" s="56" t="s">
        <v>14</v>
      </c>
      <c r="V51" s="56" t="s">
        <v>14</v>
      </c>
      <c r="W51" s="141" t="s">
        <v>14</v>
      </c>
      <c r="X51" s="141" t="s">
        <v>14</v>
      </c>
      <c r="Y51" s="141" t="s">
        <v>14</v>
      </c>
      <c r="Z51" s="141" t="s">
        <v>14</v>
      </c>
      <c r="AA51" s="141" t="s">
        <v>14</v>
      </c>
      <c r="AB51" s="141" t="s">
        <v>14</v>
      </c>
      <c r="AC51" s="141" t="s">
        <v>14</v>
      </c>
      <c r="AD51" s="141" t="s">
        <v>14</v>
      </c>
      <c r="AF51" s="170"/>
      <c r="AG51" s="17">
        <v>27.5</v>
      </c>
      <c r="AH51" s="40">
        <v>15</v>
      </c>
      <c r="AI51" s="53" t="s">
        <v>14</v>
      </c>
      <c r="AJ51" s="38">
        <v>15</v>
      </c>
      <c r="AK51" s="59" t="s">
        <v>14</v>
      </c>
      <c r="AL51" s="64">
        <v>15</v>
      </c>
      <c r="AM51" s="59">
        <v>15</v>
      </c>
      <c r="AN51" s="56" t="s">
        <v>14</v>
      </c>
      <c r="AO51" s="56" t="s">
        <v>14</v>
      </c>
      <c r="AP51" s="56" t="s">
        <v>14</v>
      </c>
      <c r="AQ51" s="65">
        <v>0</v>
      </c>
      <c r="AR51" s="27">
        <v>0</v>
      </c>
      <c r="AS51" s="27">
        <v>0</v>
      </c>
      <c r="AT51" s="27">
        <v>0</v>
      </c>
      <c r="AU51" s="56" t="s">
        <v>14</v>
      </c>
      <c r="AV51" s="56" t="s">
        <v>14</v>
      </c>
      <c r="AW51" s="56" t="s">
        <v>14</v>
      </c>
      <c r="AX51" s="56" t="s">
        <v>14</v>
      </c>
      <c r="AY51" s="56" t="s">
        <v>14</v>
      </c>
      <c r="AZ51" s="56" t="s">
        <v>14</v>
      </c>
      <c r="BA51" s="141" t="s">
        <v>14</v>
      </c>
      <c r="BB51" s="141" t="s">
        <v>14</v>
      </c>
      <c r="BC51" s="141" t="s">
        <v>14</v>
      </c>
      <c r="BD51" s="141" t="s">
        <v>14</v>
      </c>
      <c r="BE51" s="141" t="s">
        <v>14</v>
      </c>
      <c r="BF51" s="141" t="s">
        <v>14</v>
      </c>
      <c r="BG51" s="141" t="s">
        <v>14</v>
      </c>
      <c r="BH51" s="141" t="s">
        <v>14</v>
      </c>
      <c r="BJ51" s="170"/>
      <c r="BK51" s="17">
        <v>27.5</v>
      </c>
      <c r="BL51" s="40">
        <v>15</v>
      </c>
      <c r="BM51" s="53" t="s">
        <v>14</v>
      </c>
      <c r="BN51" s="42">
        <v>15</v>
      </c>
      <c r="BO51" s="59" t="s">
        <v>14</v>
      </c>
      <c r="BP51" s="64">
        <v>15</v>
      </c>
      <c r="BQ51" s="59">
        <v>15</v>
      </c>
      <c r="BR51" s="56" t="s">
        <v>14</v>
      </c>
      <c r="BS51" s="56" t="s">
        <v>14</v>
      </c>
      <c r="BT51" s="56" t="s">
        <v>14</v>
      </c>
      <c r="BU51" s="65">
        <v>0</v>
      </c>
      <c r="BV51" s="27">
        <v>0</v>
      </c>
      <c r="BW51" s="27">
        <v>0</v>
      </c>
      <c r="BX51" s="27">
        <v>0</v>
      </c>
      <c r="BY51" s="56" t="s">
        <v>14</v>
      </c>
      <c r="BZ51" s="56" t="s">
        <v>14</v>
      </c>
      <c r="CA51" s="56" t="s">
        <v>14</v>
      </c>
      <c r="CB51" s="56" t="s">
        <v>14</v>
      </c>
      <c r="CC51" s="56" t="s">
        <v>14</v>
      </c>
      <c r="CD51" s="56" t="s">
        <v>14</v>
      </c>
      <c r="CE51" s="141" t="s">
        <v>14</v>
      </c>
      <c r="CF51" s="141" t="s">
        <v>14</v>
      </c>
      <c r="CG51" s="141" t="s">
        <v>14</v>
      </c>
      <c r="CH51" s="141" t="s">
        <v>14</v>
      </c>
      <c r="CI51" s="141" t="s">
        <v>14</v>
      </c>
      <c r="CJ51" s="141" t="s">
        <v>14</v>
      </c>
      <c r="CK51" s="141" t="s">
        <v>14</v>
      </c>
      <c r="CL51" s="141" t="s">
        <v>14</v>
      </c>
    </row>
    <row r="52" spans="2:90" x14ac:dyDescent="0.25">
      <c r="B52" s="171"/>
      <c r="C52" s="14">
        <v>30</v>
      </c>
      <c r="D52" s="54">
        <v>15</v>
      </c>
      <c r="E52" s="60">
        <v>15</v>
      </c>
      <c r="F52" s="57">
        <v>15</v>
      </c>
      <c r="G52" s="60">
        <v>15</v>
      </c>
      <c r="H52" s="54">
        <v>15</v>
      </c>
      <c r="I52" s="57">
        <v>15</v>
      </c>
      <c r="J52" s="57">
        <v>15</v>
      </c>
      <c r="K52" s="57">
        <v>15</v>
      </c>
      <c r="L52" s="60">
        <v>15</v>
      </c>
      <c r="M52" s="66">
        <v>0</v>
      </c>
      <c r="N52" s="55">
        <v>0</v>
      </c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5">
        <v>0</v>
      </c>
      <c r="AF52" s="171"/>
      <c r="AG52" s="14">
        <v>30</v>
      </c>
      <c r="AH52" s="41">
        <v>15</v>
      </c>
      <c r="AI52" s="140">
        <v>15</v>
      </c>
      <c r="AJ52" s="39">
        <v>15</v>
      </c>
      <c r="AK52" s="60">
        <v>15</v>
      </c>
      <c r="AL52" s="67">
        <v>15</v>
      </c>
      <c r="AM52" s="60">
        <v>15</v>
      </c>
      <c r="AN52" s="57">
        <v>15</v>
      </c>
      <c r="AO52" s="57">
        <v>15</v>
      </c>
      <c r="AP52" s="57">
        <v>15</v>
      </c>
      <c r="AQ52" s="66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5">
        <v>0</v>
      </c>
      <c r="AX52" s="55">
        <v>0</v>
      </c>
      <c r="AY52" s="55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  <c r="BE52" s="27">
        <v>0</v>
      </c>
      <c r="BF52" s="27">
        <v>0</v>
      </c>
      <c r="BG52" s="27">
        <v>0</v>
      </c>
      <c r="BH52" s="27">
        <v>0</v>
      </c>
      <c r="BI52" s="27"/>
      <c r="BJ52" s="171"/>
      <c r="BK52" s="70">
        <v>30</v>
      </c>
      <c r="BL52" s="41">
        <v>15</v>
      </c>
      <c r="BM52" s="140">
        <v>15</v>
      </c>
      <c r="BN52" s="43">
        <v>15</v>
      </c>
      <c r="BO52" s="60">
        <v>15</v>
      </c>
      <c r="BP52" s="67">
        <v>15</v>
      </c>
      <c r="BQ52" s="60">
        <v>15</v>
      </c>
      <c r="BR52" s="57">
        <v>15</v>
      </c>
      <c r="BS52" s="57">
        <v>15</v>
      </c>
      <c r="BT52" s="57">
        <v>15</v>
      </c>
      <c r="BU52" s="66">
        <v>0</v>
      </c>
      <c r="BV52" s="55">
        <v>0</v>
      </c>
      <c r="BW52" s="55">
        <v>0</v>
      </c>
      <c r="BX52" s="55">
        <v>0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>
        <v>0</v>
      </c>
      <c r="CE52" s="55"/>
      <c r="CF52" s="55">
        <v>0</v>
      </c>
      <c r="CG52" s="55">
        <v>0</v>
      </c>
      <c r="CH52" s="55">
        <v>0</v>
      </c>
      <c r="CI52" s="55">
        <v>0</v>
      </c>
      <c r="CJ52" s="55">
        <v>0</v>
      </c>
      <c r="CK52" s="55">
        <v>0</v>
      </c>
      <c r="CL52" s="55">
        <v>0</v>
      </c>
    </row>
    <row r="53" spans="2:90" x14ac:dyDescent="0.25">
      <c r="L53" t="s">
        <v>16</v>
      </c>
      <c r="M53" s="72">
        <f t="shared" ref="M53:V53" si="62">AVERAGE(M44:M52)</f>
        <v>9.6515555555555554</v>
      </c>
      <c r="N53" s="72">
        <f t="shared" si="62"/>
        <v>10.387377777777777</v>
      </c>
      <c r="O53" s="73">
        <f t="shared" si="62"/>
        <v>0.26131755555555558</v>
      </c>
      <c r="P53" s="72">
        <f t="shared" si="62"/>
        <v>0.52870000000000006</v>
      </c>
      <c r="Q53" s="72">
        <f t="shared" si="62"/>
        <v>6.5816999999999997</v>
      </c>
      <c r="R53" s="72">
        <f t="shared" si="62"/>
        <v>6.7489999999999997</v>
      </c>
      <c r="S53" s="72">
        <f t="shared" si="62"/>
        <v>1.4634</v>
      </c>
      <c r="T53" s="72">
        <f t="shared" si="62"/>
        <v>0.79093999999999998</v>
      </c>
      <c r="U53" s="72">
        <f t="shared" si="62"/>
        <v>2.2904399999999998</v>
      </c>
      <c r="V53" s="72">
        <f t="shared" si="62"/>
        <v>1.3233999999999999</v>
      </c>
      <c r="W53" s="72">
        <f t="shared" ref="W53:AD53" si="63">AVERAGE(W44:W52)</f>
        <v>1.6647200000000002</v>
      </c>
      <c r="X53" s="72">
        <f t="shared" si="63"/>
        <v>25.295999999999999</v>
      </c>
      <c r="Y53" s="72">
        <f t="shared" si="63"/>
        <v>2.62216</v>
      </c>
      <c r="Z53" s="72">
        <f t="shared" si="63"/>
        <v>10.10608</v>
      </c>
      <c r="AA53" s="72">
        <f t="shared" si="63"/>
        <v>1.61754</v>
      </c>
      <c r="AB53" s="72">
        <f t="shared" si="63"/>
        <v>0.79089999999999994</v>
      </c>
      <c r="AC53" s="72">
        <f t="shared" si="63"/>
        <v>8.3745399999999997</v>
      </c>
      <c r="AD53" s="72">
        <f t="shared" si="63"/>
        <v>1.32338</v>
      </c>
      <c r="AP53" t="s">
        <v>16</v>
      </c>
      <c r="AQ53" s="74">
        <f t="shared" ref="AQ53:AZ53" si="64">AVERAGE(AQ44:AQ52)</f>
        <v>6.5638888888888891</v>
      </c>
      <c r="AR53" s="74">
        <f t="shared" si="64"/>
        <v>3.3887999999999994</v>
      </c>
      <c r="AS53" s="74">
        <f t="shared" si="64"/>
        <v>0</v>
      </c>
      <c r="AT53" s="74">
        <f t="shared" si="64"/>
        <v>0</v>
      </c>
      <c r="AU53" s="36">
        <f t="shared" si="64"/>
        <v>0</v>
      </c>
      <c r="AV53" s="36">
        <f t="shared" si="64"/>
        <v>0</v>
      </c>
      <c r="AW53" s="36">
        <f t="shared" si="64"/>
        <v>0</v>
      </c>
      <c r="AX53" s="36">
        <f t="shared" si="64"/>
        <v>0</v>
      </c>
      <c r="AY53" s="36">
        <f t="shared" si="64"/>
        <v>0</v>
      </c>
      <c r="AZ53" s="146">
        <f t="shared" si="64"/>
        <v>0</v>
      </c>
      <c r="BA53" s="146">
        <f t="shared" ref="BA53:BH53" si="65">AVERAGE(BA44:BA52)</f>
        <v>4.1973799999999999</v>
      </c>
      <c r="BB53" s="146">
        <f t="shared" si="65"/>
        <v>4.1973799999999999</v>
      </c>
      <c r="BC53" s="146">
        <f t="shared" si="65"/>
        <v>0</v>
      </c>
      <c r="BD53" s="146">
        <f t="shared" si="65"/>
        <v>0</v>
      </c>
      <c r="BE53" s="146">
        <f t="shared" si="65"/>
        <v>3.4313400000000001</v>
      </c>
      <c r="BF53" s="146">
        <f t="shared" si="65"/>
        <v>0</v>
      </c>
      <c r="BG53" s="146">
        <f t="shared" si="65"/>
        <v>10.415619999999999</v>
      </c>
      <c r="BH53" s="146">
        <f t="shared" si="65"/>
        <v>0</v>
      </c>
      <c r="BT53" t="s">
        <v>16</v>
      </c>
      <c r="BU53" s="74">
        <f t="shared" ref="BU53:CL53" si="66">AVERAGE(BU44:BU52)</f>
        <v>0</v>
      </c>
      <c r="BV53" s="74">
        <f t="shared" si="66"/>
        <v>0</v>
      </c>
      <c r="BW53" s="74">
        <f t="shared" si="66"/>
        <v>0</v>
      </c>
      <c r="BX53" s="74">
        <f t="shared" si="66"/>
        <v>0</v>
      </c>
      <c r="BY53" s="74">
        <f t="shared" si="66"/>
        <v>0</v>
      </c>
      <c r="BZ53" s="74">
        <f t="shared" si="66"/>
        <v>0</v>
      </c>
      <c r="CA53" s="74">
        <f t="shared" si="66"/>
        <v>0</v>
      </c>
      <c r="CB53" s="74">
        <f t="shared" si="66"/>
        <v>0</v>
      </c>
      <c r="CC53" s="74">
        <f t="shared" si="66"/>
        <v>0</v>
      </c>
      <c r="CD53" s="74">
        <f t="shared" si="66"/>
        <v>0</v>
      </c>
      <c r="CE53" s="74">
        <f t="shared" si="66"/>
        <v>0</v>
      </c>
      <c r="CF53" s="74">
        <f t="shared" si="66"/>
        <v>0</v>
      </c>
      <c r="CG53" s="74">
        <f t="shared" si="66"/>
        <v>0</v>
      </c>
      <c r="CH53" s="74">
        <f t="shared" si="66"/>
        <v>0</v>
      </c>
      <c r="CI53" s="74">
        <f t="shared" si="66"/>
        <v>0</v>
      </c>
      <c r="CJ53" s="74">
        <f t="shared" si="66"/>
        <v>0</v>
      </c>
      <c r="CK53" s="74">
        <f t="shared" si="66"/>
        <v>0</v>
      </c>
      <c r="CL53" s="74">
        <f t="shared" si="66"/>
        <v>0</v>
      </c>
    </row>
    <row r="54" spans="2:90" s="79" customFormat="1" x14ac:dyDescent="0.25"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 t="s">
        <v>17</v>
      </c>
      <c r="M54" s="73">
        <f>_xlfn.STDEV.S(M44:M52)</f>
        <v>12.711017343146763</v>
      </c>
      <c r="N54" s="73">
        <f>_xlfn.STDEV.S(N44:N52)</f>
        <v>14.035556403717822</v>
      </c>
      <c r="O54" s="73">
        <f>_xlfn.STDEV.S(O44:O52)</f>
        <v>0.75102507602860902</v>
      </c>
      <c r="P54" s="73">
        <f>_xlfn.STDEV.S(P44:P52)</f>
        <v>1.0553662065842357</v>
      </c>
      <c r="Q54" s="73">
        <f t="shared" ref="Q54:AD54" si="67">_xlfn.STDEV.S(Q44:Q52)</f>
        <v>11.205538213535306</v>
      </c>
      <c r="R54" s="73">
        <f t="shared" si="67"/>
        <v>8.2952451461665699</v>
      </c>
      <c r="S54" s="73">
        <f t="shared" si="67"/>
        <v>3.2722618782731927</v>
      </c>
      <c r="T54" s="73">
        <f t="shared" si="67"/>
        <v>1.7685956061236836</v>
      </c>
      <c r="U54" s="73">
        <f t="shared" si="67"/>
        <v>3.2761350350679987</v>
      </c>
      <c r="V54" s="73">
        <f t="shared" si="67"/>
        <v>2.1708472435894701</v>
      </c>
      <c r="W54" s="73">
        <f t="shared" si="67"/>
        <v>3.7224270835034505</v>
      </c>
      <c r="X54" s="73">
        <f t="shared" si="67"/>
        <v>33.677599282906137</v>
      </c>
      <c r="Y54" s="73">
        <f t="shared" si="67"/>
        <v>5.8633280078808481</v>
      </c>
      <c r="Z54" s="73">
        <f t="shared" si="67"/>
        <v>15.317478292199404</v>
      </c>
      <c r="AA54" s="73">
        <f t="shared" si="67"/>
        <v>3.6169293963250095</v>
      </c>
      <c r="AB54" s="73">
        <f t="shared" si="67"/>
        <v>1.7685061634045836</v>
      </c>
      <c r="AC54" s="73">
        <f t="shared" si="67"/>
        <v>10.589469254311094</v>
      </c>
      <c r="AD54" s="73">
        <f t="shared" si="67"/>
        <v>2.170843850211249</v>
      </c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 t="s">
        <v>17</v>
      </c>
      <c r="AQ54" s="87">
        <f t="shared" ref="AQ54:BH54" si="68">_xlfn.STDEV.S(AQ44:AQ52)</f>
        <v>8.4076216939519277</v>
      </c>
      <c r="AR54" s="87">
        <f t="shared" si="68"/>
        <v>5.572408234103098</v>
      </c>
      <c r="AS54" s="87">
        <f t="shared" si="68"/>
        <v>0</v>
      </c>
      <c r="AT54" s="87">
        <f t="shared" si="68"/>
        <v>0</v>
      </c>
      <c r="AU54" s="87">
        <f t="shared" si="68"/>
        <v>0</v>
      </c>
      <c r="AV54" s="87">
        <f t="shared" si="68"/>
        <v>0</v>
      </c>
      <c r="AW54" s="87">
        <f t="shared" si="68"/>
        <v>0</v>
      </c>
      <c r="AX54" s="87">
        <f t="shared" si="68"/>
        <v>0</v>
      </c>
      <c r="AY54" s="87">
        <f t="shared" si="68"/>
        <v>0</v>
      </c>
      <c r="AZ54" s="87">
        <f t="shared" si="68"/>
        <v>0</v>
      </c>
      <c r="BA54" s="87">
        <f t="shared" si="68"/>
        <v>7.0889007421461327</v>
      </c>
      <c r="BB54" s="87">
        <f t="shared" si="68"/>
        <v>7.0889007421461327</v>
      </c>
      <c r="BC54" s="87">
        <f t="shared" si="68"/>
        <v>0</v>
      </c>
      <c r="BD54" s="87">
        <f t="shared" si="68"/>
        <v>0</v>
      </c>
      <c r="BE54" s="87">
        <f t="shared" si="68"/>
        <v>5.3467039536521934</v>
      </c>
      <c r="BF54" s="87">
        <f t="shared" si="68"/>
        <v>0</v>
      </c>
      <c r="BG54" s="87">
        <f t="shared" si="68"/>
        <v>15.855775934087868</v>
      </c>
      <c r="BH54" s="87">
        <f t="shared" si="68"/>
        <v>0</v>
      </c>
      <c r="BJ54"/>
      <c r="BK54"/>
      <c r="BL54"/>
      <c r="BM54"/>
      <c r="BN54"/>
      <c r="BO54"/>
      <c r="BP54"/>
      <c r="BQ54"/>
      <c r="BR54"/>
      <c r="BS54"/>
      <c r="BT54" t="s">
        <v>17</v>
      </c>
      <c r="BU54" s="74">
        <f t="shared" ref="BU54:CL54" si="69">_xlfn.STDEV.S(BU44:BU52)</f>
        <v>0</v>
      </c>
      <c r="BV54" s="74">
        <f t="shared" si="69"/>
        <v>0</v>
      </c>
      <c r="BW54" s="74">
        <f t="shared" si="69"/>
        <v>0</v>
      </c>
      <c r="BX54" s="74">
        <f t="shared" si="69"/>
        <v>0</v>
      </c>
      <c r="BY54" s="74">
        <f t="shared" si="69"/>
        <v>0</v>
      </c>
      <c r="BZ54" s="74">
        <f t="shared" si="69"/>
        <v>0</v>
      </c>
      <c r="CA54" s="74">
        <f t="shared" si="69"/>
        <v>0</v>
      </c>
      <c r="CB54" s="74">
        <f t="shared" si="69"/>
        <v>0</v>
      </c>
      <c r="CC54" s="74">
        <f t="shared" si="69"/>
        <v>0</v>
      </c>
      <c r="CD54" s="74">
        <f t="shared" si="69"/>
        <v>0</v>
      </c>
      <c r="CE54" s="74">
        <f t="shared" si="69"/>
        <v>0</v>
      </c>
      <c r="CF54" s="74">
        <f t="shared" si="69"/>
        <v>0</v>
      </c>
      <c r="CG54" s="74">
        <f t="shared" si="69"/>
        <v>0</v>
      </c>
      <c r="CH54" s="74">
        <f t="shared" si="69"/>
        <v>0</v>
      </c>
      <c r="CI54" s="74">
        <f t="shared" si="69"/>
        <v>0</v>
      </c>
      <c r="CJ54" s="74">
        <f t="shared" si="69"/>
        <v>0</v>
      </c>
      <c r="CK54" s="74">
        <f t="shared" si="69"/>
        <v>0</v>
      </c>
      <c r="CL54" s="74">
        <f t="shared" si="69"/>
        <v>0</v>
      </c>
    </row>
    <row r="55" spans="2:90" x14ac:dyDescent="0.25">
      <c r="L55" t="s">
        <v>18</v>
      </c>
      <c r="M55" s="72">
        <f t="shared" ref="M55:V55" si="70">MIN(M44:M52)</f>
        <v>0</v>
      </c>
      <c r="N55" s="72">
        <f t="shared" si="70"/>
        <v>0</v>
      </c>
      <c r="O55" s="72">
        <f t="shared" si="70"/>
        <v>0</v>
      </c>
      <c r="P55" s="72">
        <f t="shared" si="70"/>
        <v>0</v>
      </c>
      <c r="Q55" s="72">
        <f t="shared" si="70"/>
        <v>0</v>
      </c>
      <c r="R55" s="72">
        <f t="shared" si="70"/>
        <v>0</v>
      </c>
      <c r="S55" s="72">
        <f t="shared" si="70"/>
        <v>0</v>
      </c>
      <c r="T55" s="72">
        <f t="shared" si="70"/>
        <v>0</v>
      </c>
      <c r="U55" s="72">
        <f t="shared" si="70"/>
        <v>0</v>
      </c>
      <c r="V55" s="72">
        <f t="shared" si="70"/>
        <v>0</v>
      </c>
      <c r="W55" s="72">
        <f t="shared" ref="W55:AD55" si="71">MIN(W44:W52)</f>
        <v>0</v>
      </c>
      <c r="X55" s="72">
        <f t="shared" si="71"/>
        <v>0</v>
      </c>
      <c r="Y55" s="72">
        <f t="shared" si="71"/>
        <v>0</v>
      </c>
      <c r="Z55" s="72">
        <f t="shared" si="71"/>
        <v>0</v>
      </c>
      <c r="AA55" s="72">
        <f t="shared" si="71"/>
        <v>0</v>
      </c>
      <c r="AB55" s="72">
        <f t="shared" si="71"/>
        <v>0</v>
      </c>
      <c r="AC55" s="72">
        <f t="shared" si="71"/>
        <v>0</v>
      </c>
      <c r="AD55" s="72">
        <f t="shared" si="71"/>
        <v>0</v>
      </c>
      <c r="AP55" t="s">
        <v>18</v>
      </c>
      <c r="AQ55" s="74">
        <f t="shared" ref="AQ55:AZ55" si="72">MIN(AQ44:AQ52)</f>
        <v>0</v>
      </c>
      <c r="AR55" s="74">
        <f t="shared" si="72"/>
        <v>0</v>
      </c>
      <c r="AS55" s="74">
        <f t="shared" si="72"/>
        <v>0</v>
      </c>
      <c r="AT55" s="74">
        <f t="shared" si="72"/>
        <v>0</v>
      </c>
      <c r="AU55" s="36">
        <f t="shared" si="72"/>
        <v>0</v>
      </c>
      <c r="AV55" s="36">
        <f t="shared" si="72"/>
        <v>0</v>
      </c>
      <c r="AW55" s="36">
        <f t="shared" si="72"/>
        <v>0</v>
      </c>
      <c r="AX55" s="36">
        <f t="shared" si="72"/>
        <v>0</v>
      </c>
      <c r="AY55" s="36">
        <f t="shared" si="72"/>
        <v>0</v>
      </c>
      <c r="AZ55" s="147">
        <f t="shared" si="72"/>
        <v>0</v>
      </c>
      <c r="BA55" s="147">
        <f t="shared" ref="BA55:BH55" si="73">MIN(BA44:BA52)</f>
        <v>0</v>
      </c>
      <c r="BB55" s="147">
        <f t="shared" si="73"/>
        <v>0</v>
      </c>
      <c r="BC55" s="147">
        <f t="shared" si="73"/>
        <v>0</v>
      </c>
      <c r="BD55" s="147">
        <f t="shared" si="73"/>
        <v>0</v>
      </c>
      <c r="BE55" s="147">
        <f t="shared" si="73"/>
        <v>0</v>
      </c>
      <c r="BF55" s="147">
        <f t="shared" si="73"/>
        <v>0</v>
      </c>
      <c r="BG55" s="147">
        <f t="shared" si="73"/>
        <v>0</v>
      </c>
      <c r="BH55" s="147">
        <f t="shared" si="73"/>
        <v>0</v>
      </c>
      <c r="BR55" s="42"/>
      <c r="BT55" t="s">
        <v>18</v>
      </c>
      <c r="BU55" s="74">
        <f t="shared" ref="BU55:CL55" si="74">MIN(BU44:BU52)</f>
        <v>0</v>
      </c>
      <c r="BV55" s="74">
        <f t="shared" si="74"/>
        <v>0</v>
      </c>
      <c r="BW55" s="74">
        <f t="shared" si="74"/>
        <v>0</v>
      </c>
      <c r="BX55" s="74">
        <f t="shared" si="74"/>
        <v>0</v>
      </c>
      <c r="BY55" s="74">
        <f t="shared" si="74"/>
        <v>0</v>
      </c>
      <c r="BZ55" s="74">
        <f t="shared" si="74"/>
        <v>0</v>
      </c>
      <c r="CA55" s="74">
        <f t="shared" si="74"/>
        <v>0</v>
      </c>
      <c r="CB55" s="74">
        <f t="shared" si="74"/>
        <v>0</v>
      </c>
      <c r="CC55" s="74">
        <f t="shared" si="74"/>
        <v>0</v>
      </c>
      <c r="CD55" s="74">
        <f t="shared" si="74"/>
        <v>0</v>
      </c>
      <c r="CE55" s="74">
        <f t="shared" si="74"/>
        <v>0</v>
      </c>
      <c r="CF55" s="74">
        <f t="shared" si="74"/>
        <v>0</v>
      </c>
      <c r="CG55" s="74">
        <f t="shared" si="74"/>
        <v>0</v>
      </c>
      <c r="CH55" s="74">
        <f t="shared" si="74"/>
        <v>0</v>
      </c>
      <c r="CI55" s="74">
        <f t="shared" si="74"/>
        <v>0</v>
      </c>
      <c r="CJ55" s="74">
        <f t="shared" si="74"/>
        <v>0</v>
      </c>
      <c r="CK55" s="74">
        <f t="shared" si="74"/>
        <v>0</v>
      </c>
      <c r="CL55" s="74">
        <f t="shared" si="74"/>
        <v>0</v>
      </c>
    </row>
    <row r="56" spans="2:90" x14ac:dyDescent="0.25">
      <c r="L56" t="s">
        <v>19</v>
      </c>
      <c r="M56" s="72">
        <f t="shared" ref="M56:V56" si="75">MAX(M44:M52)</f>
        <v>35.001300000000001</v>
      </c>
      <c r="N56" s="72">
        <f t="shared" si="75"/>
        <v>33.098799999999997</v>
      </c>
      <c r="O56" s="72">
        <f t="shared" si="75"/>
        <v>2.2625000000000002</v>
      </c>
      <c r="P56" s="72">
        <f t="shared" si="75"/>
        <v>2.6086999999999998</v>
      </c>
      <c r="Q56" s="72">
        <f t="shared" si="75"/>
        <v>26.291499999999999</v>
      </c>
      <c r="R56" s="72">
        <f t="shared" si="75"/>
        <v>19.565200000000001</v>
      </c>
      <c r="S56" s="72">
        <f t="shared" si="75"/>
        <v>7.3170000000000002</v>
      </c>
      <c r="T56" s="72">
        <f t="shared" si="75"/>
        <v>3.9546999999999999</v>
      </c>
      <c r="U56" s="72">
        <f t="shared" si="75"/>
        <v>7.0651999999999999</v>
      </c>
      <c r="V56" s="72">
        <f t="shared" si="75"/>
        <v>4.9988999999999999</v>
      </c>
      <c r="W56" s="72">
        <f t="shared" ref="W56:AD56" si="76">MAX(W44:W52)</f>
        <v>8.3236000000000008</v>
      </c>
      <c r="X56" s="72">
        <f t="shared" si="76"/>
        <v>80.778999999999996</v>
      </c>
      <c r="Y56" s="72">
        <f t="shared" si="76"/>
        <v>13.110799999999999</v>
      </c>
      <c r="Z56" s="72">
        <f t="shared" si="76"/>
        <v>34.552399999999999</v>
      </c>
      <c r="AA56" s="72">
        <f t="shared" si="76"/>
        <v>8.0876999999999999</v>
      </c>
      <c r="AB56" s="72">
        <f t="shared" si="76"/>
        <v>3.9544999999999999</v>
      </c>
      <c r="AC56" s="72">
        <f t="shared" si="76"/>
        <v>26.291599999999999</v>
      </c>
      <c r="AD56" s="72">
        <f t="shared" si="76"/>
        <v>4.9988999999999999</v>
      </c>
      <c r="AP56" t="s">
        <v>19</v>
      </c>
      <c r="AQ56" s="74">
        <f t="shared" ref="AQ56:AZ56" si="77">MAX(AQ44:AQ52)</f>
        <v>22.029699999999998</v>
      </c>
      <c r="AR56" s="74">
        <f t="shared" si="77"/>
        <v>16.093399999999999</v>
      </c>
      <c r="AS56" s="74">
        <f t="shared" si="77"/>
        <v>0</v>
      </c>
      <c r="AT56" s="74">
        <f t="shared" si="77"/>
        <v>0</v>
      </c>
      <c r="AU56" s="36">
        <f t="shared" si="77"/>
        <v>0</v>
      </c>
      <c r="AV56" s="36">
        <f t="shared" si="77"/>
        <v>0</v>
      </c>
      <c r="AW56" s="36">
        <f t="shared" si="77"/>
        <v>0</v>
      </c>
      <c r="AX56" s="36">
        <f t="shared" si="77"/>
        <v>0</v>
      </c>
      <c r="AY56" s="36">
        <f t="shared" si="77"/>
        <v>0</v>
      </c>
      <c r="AZ56" s="147">
        <f t="shared" si="77"/>
        <v>0</v>
      </c>
      <c r="BA56" s="147">
        <f t="shared" ref="BA56:BH56" si="78">MAX(BA44:BA52)</f>
        <v>16.361799999999999</v>
      </c>
      <c r="BB56" s="147">
        <f t="shared" si="78"/>
        <v>16.361799999999999</v>
      </c>
      <c r="BC56" s="147">
        <f t="shared" si="78"/>
        <v>0</v>
      </c>
      <c r="BD56" s="147">
        <f t="shared" si="78"/>
        <v>0</v>
      </c>
      <c r="BE56" s="147">
        <f t="shared" si="78"/>
        <v>12.1869</v>
      </c>
      <c r="BF56" s="147">
        <f t="shared" si="78"/>
        <v>0</v>
      </c>
      <c r="BG56" s="147">
        <f t="shared" si="78"/>
        <v>35.836599999999997</v>
      </c>
      <c r="BH56" s="147">
        <f t="shared" si="78"/>
        <v>0</v>
      </c>
      <c r="BT56" s="84" t="s">
        <v>19</v>
      </c>
      <c r="BU56" s="87">
        <f t="shared" ref="BU56:CL56" si="79">MAX(BU44:BU52)</f>
        <v>0</v>
      </c>
      <c r="BV56" s="87">
        <f t="shared" si="79"/>
        <v>0</v>
      </c>
      <c r="BW56" s="87">
        <f t="shared" si="79"/>
        <v>0</v>
      </c>
      <c r="BX56" s="87">
        <f t="shared" si="79"/>
        <v>0</v>
      </c>
      <c r="BY56" s="87">
        <f t="shared" si="79"/>
        <v>0</v>
      </c>
      <c r="BZ56" s="87">
        <f t="shared" si="79"/>
        <v>0</v>
      </c>
      <c r="CA56" s="87">
        <f t="shared" si="79"/>
        <v>0</v>
      </c>
      <c r="CB56" s="87">
        <f t="shared" si="79"/>
        <v>0</v>
      </c>
      <c r="CC56" s="87">
        <f t="shared" si="79"/>
        <v>0</v>
      </c>
      <c r="CD56" s="87">
        <f t="shared" si="79"/>
        <v>0</v>
      </c>
      <c r="CE56" s="74">
        <f t="shared" si="79"/>
        <v>0</v>
      </c>
      <c r="CF56" s="74">
        <f t="shared" si="79"/>
        <v>0</v>
      </c>
      <c r="CG56" s="74">
        <f t="shared" si="79"/>
        <v>0</v>
      </c>
      <c r="CH56" s="74">
        <f t="shared" si="79"/>
        <v>0</v>
      </c>
      <c r="CI56" s="74">
        <f t="shared" si="79"/>
        <v>0</v>
      </c>
      <c r="CJ56" s="74">
        <f t="shared" si="79"/>
        <v>0</v>
      </c>
      <c r="CK56" s="74">
        <f t="shared" si="79"/>
        <v>0</v>
      </c>
      <c r="CL56" s="74">
        <f t="shared" si="79"/>
        <v>0</v>
      </c>
    </row>
    <row r="57" spans="2:90" x14ac:dyDescent="0.25">
      <c r="L57" s="158">
        <v>0.25</v>
      </c>
      <c r="M57" s="72">
        <f>PERCENTILE(M44:M52,0.25)</f>
        <v>0</v>
      </c>
      <c r="N57" s="72">
        <f t="shared" ref="N57:AD57" si="80">PERCENTILE(N44:N52,0.25)</f>
        <v>0</v>
      </c>
      <c r="O57" s="72">
        <f t="shared" si="80"/>
        <v>0</v>
      </c>
      <c r="P57" s="72">
        <f t="shared" si="80"/>
        <v>0</v>
      </c>
      <c r="Q57" s="72">
        <f t="shared" si="80"/>
        <v>0</v>
      </c>
      <c r="R57" s="72">
        <f t="shared" si="80"/>
        <v>0</v>
      </c>
      <c r="S57" s="72">
        <f t="shared" si="80"/>
        <v>0</v>
      </c>
      <c r="T57" s="72">
        <f t="shared" si="80"/>
        <v>0</v>
      </c>
      <c r="U57" s="72">
        <f t="shared" si="80"/>
        <v>0</v>
      </c>
      <c r="V57" s="72">
        <f t="shared" si="80"/>
        <v>0</v>
      </c>
      <c r="W57" s="72">
        <f t="shared" si="80"/>
        <v>0</v>
      </c>
      <c r="X57" s="72">
        <f t="shared" si="80"/>
        <v>3.8041999999999998</v>
      </c>
      <c r="Y57" s="72">
        <f t="shared" si="80"/>
        <v>0</v>
      </c>
      <c r="Z57" s="72">
        <f t="shared" si="80"/>
        <v>0</v>
      </c>
      <c r="AA57" s="72">
        <f t="shared" si="80"/>
        <v>0</v>
      </c>
      <c r="AB57" s="72">
        <f t="shared" si="80"/>
        <v>0</v>
      </c>
      <c r="AC57" s="72">
        <f t="shared" si="80"/>
        <v>1.6180000000000001</v>
      </c>
      <c r="AD57" s="72">
        <f t="shared" si="80"/>
        <v>0</v>
      </c>
      <c r="AP57" s="158">
        <v>0.25</v>
      </c>
      <c r="AQ57" s="72">
        <f>PERCENTILE(AQ44:AQ52,0.25)</f>
        <v>0</v>
      </c>
      <c r="AR57" s="72">
        <f t="shared" ref="AR57:BH57" si="81">PERCENTILE(AR44:AR52,0.25)</f>
        <v>0</v>
      </c>
      <c r="AS57" s="72">
        <f t="shared" si="81"/>
        <v>0</v>
      </c>
      <c r="AT57" s="72">
        <f t="shared" si="81"/>
        <v>0</v>
      </c>
      <c r="AU57" s="72">
        <f t="shared" si="81"/>
        <v>0</v>
      </c>
      <c r="AV57" s="72">
        <f t="shared" si="81"/>
        <v>0</v>
      </c>
      <c r="AW57" s="72">
        <f t="shared" si="81"/>
        <v>0</v>
      </c>
      <c r="AX57" s="72">
        <f t="shared" si="81"/>
        <v>0</v>
      </c>
      <c r="AY57" s="72">
        <f t="shared" si="81"/>
        <v>0</v>
      </c>
      <c r="AZ57" s="72">
        <f t="shared" si="81"/>
        <v>0</v>
      </c>
      <c r="BA57" s="72">
        <f t="shared" si="81"/>
        <v>0</v>
      </c>
      <c r="BB57" s="72">
        <f t="shared" si="81"/>
        <v>0</v>
      </c>
      <c r="BC57" s="72">
        <f t="shared" si="81"/>
        <v>0</v>
      </c>
      <c r="BD57" s="72">
        <f t="shared" si="81"/>
        <v>0</v>
      </c>
      <c r="BE57" s="72">
        <f t="shared" si="81"/>
        <v>0</v>
      </c>
      <c r="BF57" s="72">
        <f t="shared" si="81"/>
        <v>0</v>
      </c>
      <c r="BG57" s="72">
        <f t="shared" si="81"/>
        <v>0</v>
      </c>
      <c r="BH57" s="72">
        <f t="shared" si="81"/>
        <v>0</v>
      </c>
      <c r="BT57" s="158">
        <v>0.25</v>
      </c>
      <c r="BU57" s="72">
        <f>PERCENTILE(BU44:BU52,0.25)</f>
        <v>0</v>
      </c>
      <c r="BV57" s="72">
        <f t="shared" ref="BV57:CL57" si="82">PERCENTILE(BV44:BV52,0.25)</f>
        <v>0</v>
      </c>
      <c r="BW57" s="72">
        <f t="shared" si="82"/>
        <v>0</v>
      </c>
      <c r="BX57" s="72">
        <f t="shared" si="82"/>
        <v>0</v>
      </c>
      <c r="BY57" s="72">
        <f t="shared" si="82"/>
        <v>0</v>
      </c>
      <c r="BZ57" s="72">
        <f t="shared" si="82"/>
        <v>0</v>
      </c>
      <c r="CA57" s="72">
        <f t="shared" si="82"/>
        <v>0</v>
      </c>
      <c r="CB57" s="72">
        <f t="shared" si="82"/>
        <v>0</v>
      </c>
      <c r="CC57" s="72">
        <f t="shared" si="82"/>
        <v>0</v>
      </c>
      <c r="CD57" s="72">
        <f t="shared" si="82"/>
        <v>0</v>
      </c>
      <c r="CE57" s="72">
        <f t="shared" si="82"/>
        <v>0</v>
      </c>
      <c r="CF57" s="72">
        <f t="shared" si="82"/>
        <v>0</v>
      </c>
      <c r="CG57" s="72">
        <f t="shared" si="82"/>
        <v>0</v>
      </c>
      <c r="CH57" s="72">
        <f t="shared" si="82"/>
        <v>0</v>
      </c>
      <c r="CI57" s="72">
        <f t="shared" si="82"/>
        <v>0</v>
      </c>
      <c r="CJ57" s="72">
        <f t="shared" si="82"/>
        <v>0</v>
      </c>
      <c r="CK57" s="72">
        <f t="shared" si="82"/>
        <v>0</v>
      </c>
      <c r="CL57" s="72">
        <f t="shared" si="82"/>
        <v>0</v>
      </c>
    </row>
    <row r="58" spans="2:90" x14ac:dyDescent="0.25">
      <c r="L58" s="158">
        <v>0.75</v>
      </c>
      <c r="M58" s="72">
        <f>PERCENTILE(M44:M52,0.75)</f>
        <v>12.6503</v>
      </c>
      <c r="N58" s="72">
        <f t="shared" ref="N58:AD58" si="83">PERCENTILE(N44:N52,0.75)</f>
        <v>18.8752</v>
      </c>
      <c r="O58" s="72">
        <f t="shared" si="83"/>
        <v>0</v>
      </c>
      <c r="P58" s="72">
        <f t="shared" si="83"/>
        <v>0</v>
      </c>
      <c r="Q58" s="72">
        <f t="shared" si="83"/>
        <v>4.9988999999999999</v>
      </c>
      <c r="R58" s="72">
        <f t="shared" si="83"/>
        <v>10.225099999999999</v>
      </c>
      <c r="S58" s="72">
        <f t="shared" si="83"/>
        <v>0</v>
      </c>
      <c r="T58" s="72">
        <f t="shared" si="83"/>
        <v>0</v>
      </c>
      <c r="U58" s="72">
        <f t="shared" si="83"/>
        <v>4.3869999999999996</v>
      </c>
      <c r="V58" s="72">
        <f t="shared" si="83"/>
        <v>1.6181000000000001</v>
      </c>
      <c r="W58" s="72">
        <f t="shared" si="83"/>
        <v>0</v>
      </c>
      <c r="X58" s="72">
        <f t="shared" si="83"/>
        <v>33.5732</v>
      </c>
      <c r="Y58" s="72">
        <f t="shared" si="83"/>
        <v>0</v>
      </c>
      <c r="Z58" s="72">
        <f t="shared" si="83"/>
        <v>15.978</v>
      </c>
      <c r="AA58" s="72">
        <f t="shared" si="83"/>
        <v>0</v>
      </c>
      <c r="AB58" s="72">
        <f t="shared" si="83"/>
        <v>0</v>
      </c>
      <c r="AC58" s="72">
        <f t="shared" si="83"/>
        <v>8.9641999999999999</v>
      </c>
      <c r="AD58" s="72">
        <f t="shared" si="83"/>
        <v>1.6180000000000001</v>
      </c>
      <c r="AP58" s="158">
        <v>0.75</v>
      </c>
      <c r="AQ58" s="72">
        <f>PERCENTILE(AQ44:AQ52,0.75)</f>
        <v>13.319800000000001</v>
      </c>
      <c r="AR58" s="72">
        <f t="shared" ref="AR58:BH58" si="84">PERCENTILE(AR44:AR52,0.75)</f>
        <v>4.5214999999999996</v>
      </c>
      <c r="AS58" s="72">
        <f t="shared" si="84"/>
        <v>0</v>
      </c>
      <c r="AT58" s="72">
        <f t="shared" si="84"/>
        <v>0</v>
      </c>
      <c r="AU58" s="72">
        <f t="shared" si="84"/>
        <v>0</v>
      </c>
      <c r="AV58" s="72">
        <f t="shared" si="84"/>
        <v>0</v>
      </c>
      <c r="AW58" s="72">
        <f t="shared" si="84"/>
        <v>0</v>
      </c>
      <c r="AX58" s="72">
        <f t="shared" si="84"/>
        <v>0</v>
      </c>
      <c r="AY58" s="72">
        <f t="shared" si="84"/>
        <v>0</v>
      </c>
      <c r="AZ58" s="72">
        <f t="shared" si="84"/>
        <v>0</v>
      </c>
      <c r="BA58" s="72">
        <f t="shared" si="84"/>
        <v>4.6250999999999998</v>
      </c>
      <c r="BB58" s="72">
        <f t="shared" si="84"/>
        <v>4.6250999999999998</v>
      </c>
      <c r="BC58" s="72">
        <f t="shared" si="84"/>
        <v>0</v>
      </c>
      <c r="BD58" s="72">
        <f t="shared" si="84"/>
        <v>0</v>
      </c>
      <c r="BE58" s="72">
        <f t="shared" si="84"/>
        <v>4.9698000000000002</v>
      </c>
      <c r="BF58" s="72">
        <f t="shared" si="84"/>
        <v>0</v>
      </c>
      <c r="BG58" s="72">
        <f t="shared" si="84"/>
        <v>16.241499999999998</v>
      </c>
      <c r="BH58" s="72">
        <f t="shared" si="84"/>
        <v>0</v>
      </c>
      <c r="BT58" s="158">
        <v>0.75</v>
      </c>
      <c r="BU58" s="72">
        <f>PERCENTILE(BU44:BU52,0.75)</f>
        <v>0</v>
      </c>
      <c r="BV58" s="72">
        <f t="shared" ref="BV58:CL58" si="85">PERCENTILE(BV44:BV52,0.75)</f>
        <v>0</v>
      </c>
      <c r="BW58" s="72">
        <f t="shared" si="85"/>
        <v>0</v>
      </c>
      <c r="BX58" s="72">
        <f t="shared" si="85"/>
        <v>0</v>
      </c>
      <c r="BY58" s="72">
        <f t="shared" si="85"/>
        <v>0</v>
      </c>
      <c r="BZ58" s="72">
        <f t="shared" si="85"/>
        <v>0</v>
      </c>
      <c r="CA58" s="72">
        <f t="shared" si="85"/>
        <v>0</v>
      </c>
      <c r="CB58" s="72">
        <f t="shared" si="85"/>
        <v>0</v>
      </c>
      <c r="CC58" s="72">
        <f t="shared" si="85"/>
        <v>0</v>
      </c>
      <c r="CD58" s="72">
        <f t="shared" si="85"/>
        <v>0</v>
      </c>
      <c r="CE58" s="72">
        <f t="shared" si="85"/>
        <v>0</v>
      </c>
      <c r="CF58" s="72">
        <f t="shared" si="85"/>
        <v>0</v>
      </c>
      <c r="CG58" s="72">
        <f t="shared" si="85"/>
        <v>0</v>
      </c>
      <c r="CH58" s="72">
        <f t="shared" si="85"/>
        <v>0</v>
      </c>
      <c r="CI58" s="72">
        <f t="shared" si="85"/>
        <v>0</v>
      </c>
      <c r="CJ58" s="72">
        <f t="shared" si="85"/>
        <v>0</v>
      </c>
      <c r="CK58" s="72">
        <f t="shared" si="85"/>
        <v>0</v>
      </c>
      <c r="CL58" s="72">
        <f t="shared" si="85"/>
        <v>0</v>
      </c>
    </row>
    <row r="59" spans="2:90" x14ac:dyDescent="0.25">
      <c r="L59" t="s">
        <v>90</v>
      </c>
      <c r="M59" s="103">
        <f>MEDIAN(M44:M52)</f>
        <v>2.6055000000000001</v>
      </c>
      <c r="N59" s="103">
        <f t="shared" ref="N59:AD59" si="86">MEDIAN(N44:N52)</f>
        <v>1.4631000000000001</v>
      </c>
      <c r="O59" s="103">
        <f t="shared" si="86"/>
        <v>0</v>
      </c>
      <c r="P59" s="103">
        <f t="shared" si="86"/>
        <v>0</v>
      </c>
      <c r="Q59" s="103">
        <f t="shared" si="86"/>
        <v>1.6181000000000001</v>
      </c>
      <c r="R59" s="103">
        <f t="shared" si="86"/>
        <v>3.9546999999999999</v>
      </c>
      <c r="S59" s="103">
        <f t="shared" si="86"/>
        <v>0</v>
      </c>
      <c r="T59" s="103">
        <f t="shared" si="86"/>
        <v>0</v>
      </c>
      <c r="U59" s="103">
        <f t="shared" si="86"/>
        <v>0</v>
      </c>
      <c r="V59" s="103">
        <f t="shared" si="86"/>
        <v>0</v>
      </c>
      <c r="W59" s="103">
        <f t="shared" si="86"/>
        <v>0</v>
      </c>
      <c r="X59" s="103">
        <f t="shared" si="86"/>
        <v>8.3236000000000008</v>
      </c>
      <c r="Y59" s="103">
        <f t="shared" si="86"/>
        <v>0</v>
      </c>
      <c r="Z59" s="103">
        <f t="shared" si="86"/>
        <v>0</v>
      </c>
      <c r="AA59" s="103">
        <f t="shared" si="86"/>
        <v>0</v>
      </c>
      <c r="AB59" s="103">
        <f t="shared" si="86"/>
        <v>0</v>
      </c>
      <c r="AC59" s="103">
        <f t="shared" si="86"/>
        <v>4.9988999999999999</v>
      </c>
      <c r="AD59" s="103">
        <f t="shared" si="86"/>
        <v>0</v>
      </c>
      <c r="AP59" t="s">
        <v>90</v>
      </c>
      <c r="AQ59" s="103">
        <f>MEDIAN(AQ44:AQ52)</f>
        <v>0</v>
      </c>
      <c r="AR59" s="103">
        <f t="shared" ref="AR59:BH59" si="87">MEDIAN(AR44:AR52)</f>
        <v>0</v>
      </c>
      <c r="AS59" s="103">
        <f t="shared" si="87"/>
        <v>0</v>
      </c>
      <c r="AT59" s="103">
        <f t="shared" si="87"/>
        <v>0</v>
      </c>
      <c r="AU59" s="103">
        <f t="shared" si="87"/>
        <v>0</v>
      </c>
      <c r="AV59" s="103">
        <f t="shared" si="87"/>
        <v>0</v>
      </c>
      <c r="AW59" s="103">
        <f t="shared" si="87"/>
        <v>0</v>
      </c>
      <c r="AX59" s="103">
        <f t="shared" si="87"/>
        <v>0</v>
      </c>
      <c r="AY59" s="103">
        <f t="shared" si="87"/>
        <v>0</v>
      </c>
      <c r="AZ59" s="103">
        <f t="shared" si="87"/>
        <v>0</v>
      </c>
      <c r="BA59" s="103">
        <f t="shared" si="87"/>
        <v>0</v>
      </c>
      <c r="BB59" s="103">
        <f t="shared" si="87"/>
        <v>0</v>
      </c>
      <c r="BC59" s="103">
        <f t="shared" si="87"/>
        <v>0</v>
      </c>
      <c r="BD59" s="103">
        <f t="shared" si="87"/>
        <v>0</v>
      </c>
      <c r="BE59" s="103">
        <f t="shared" si="87"/>
        <v>0</v>
      </c>
      <c r="BF59" s="103">
        <f t="shared" si="87"/>
        <v>0</v>
      </c>
      <c r="BG59" s="103">
        <f t="shared" si="87"/>
        <v>0</v>
      </c>
      <c r="BH59" s="103">
        <f t="shared" si="87"/>
        <v>0</v>
      </c>
      <c r="BT59" t="s">
        <v>90</v>
      </c>
      <c r="BU59" s="103">
        <f>MEDIAN(BU44:BU52)</f>
        <v>0</v>
      </c>
      <c r="BV59" s="103">
        <f t="shared" ref="BV59:CL59" si="88">MEDIAN(BV44:BV52)</f>
        <v>0</v>
      </c>
      <c r="BW59" s="103">
        <f t="shared" si="88"/>
        <v>0</v>
      </c>
      <c r="BX59" s="103">
        <f t="shared" si="88"/>
        <v>0</v>
      </c>
      <c r="BY59" s="103">
        <f t="shared" si="88"/>
        <v>0</v>
      </c>
      <c r="BZ59" s="103">
        <f t="shared" si="88"/>
        <v>0</v>
      </c>
      <c r="CA59" s="103">
        <f t="shared" si="88"/>
        <v>0</v>
      </c>
      <c r="CB59" s="103">
        <f t="shared" si="88"/>
        <v>0</v>
      </c>
      <c r="CC59" s="103">
        <f t="shared" si="88"/>
        <v>0</v>
      </c>
      <c r="CD59" s="103">
        <f t="shared" si="88"/>
        <v>0</v>
      </c>
      <c r="CE59" s="103">
        <f t="shared" si="88"/>
        <v>0</v>
      </c>
      <c r="CF59" s="103">
        <f t="shared" si="88"/>
        <v>0</v>
      </c>
      <c r="CG59" s="103">
        <f t="shared" si="88"/>
        <v>0</v>
      </c>
      <c r="CH59" s="103">
        <f t="shared" si="88"/>
        <v>0</v>
      </c>
      <c r="CI59" s="103">
        <f t="shared" si="88"/>
        <v>0</v>
      </c>
      <c r="CJ59" s="103">
        <f t="shared" si="88"/>
        <v>0</v>
      </c>
      <c r="CK59" s="103">
        <f t="shared" si="88"/>
        <v>0</v>
      </c>
      <c r="CL59" s="103">
        <f t="shared" si="88"/>
        <v>0</v>
      </c>
    </row>
    <row r="60" spans="2:90" x14ac:dyDescent="0.25">
      <c r="L60" s="9"/>
      <c r="M60" s="9"/>
      <c r="N60" s="9"/>
    </row>
    <row r="61" spans="2:90" x14ac:dyDescent="0.25">
      <c r="L61" s="9"/>
      <c r="M61" s="9"/>
      <c r="N61" s="9"/>
    </row>
    <row r="62" spans="2:90" x14ac:dyDescent="0.25">
      <c r="L62" s="9"/>
      <c r="M62" s="160"/>
      <c r="N62" s="9"/>
    </row>
    <row r="63" spans="2:90" x14ac:dyDescent="0.25">
      <c r="L63" s="9"/>
      <c r="M63" s="9"/>
      <c r="N63" s="9"/>
    </row>
    <row r="64" spans="2:90" x14ac:dyDescent="0.25">
      <c r="L64" s="9"/>
      <c r="M64" s="9"/>
      <c r="N64" s="9"/>
    </row>
    <row r="65" spans="2:20" x14ac:dyDescent="0.25">
      <c r="B65" s="15"/>
      <c r="C65" s="103"/>
      <c r="D65" s="103"/>
      <c r="E65" s="103"/>
      <c r="F65" s="103"/>
      <c r="G65" s="103"/>
      <c r="H65" s="103"/>
      <c r="I65" s="103"/>
      <c r="J65" s="103"/>
      <c r="K65" s="103"/>
      <c r="L65" s="161"/>
      <c r="M65" s="9"/>
      <c r="N65" s="161"/>
      <c r="O65" s="103"/>
      <c r="P65" s="103"/>
      <c r="Q65" s="103"/>
      <c r="R65" s="103"/>
      <c r="S65" s="103"/>
      <c r="T65" s="103"/>
    </row>
    <row r="66" spans="2:20" x14ac:dyDescent="0.25">
      <c r="B66" s="15"/>
      <c r="C66" s="103"/>
      <c r="D66" s="103"/>
      <c r="E66" s="103"/>
      <c r="F66" s="103"/>
      <c r="G66" s="103"/>
      <c r="H66" s="103"/>
      <c r="I66" s="103"/>
      <c r="J66" s="103"/>
      <c r="K66" s="103"/>
      <c r="L66" s="161"/>
      <c r="M66" s="9"/>
      <c r="N66" s="161"/>
      <c r="O66" s="103"/>
      <c r="P66" s="103"/>
      <c r="Q66" s="103"/>
      <c r="R66" s="103"/>
      <c r="S66" s="103"/>
      <c r="T66" s="103"/>
    </row>
    <row r="67" spans="2:20" x14ac:dyDescent="0.25">
      <c r="L67" s="9"/>
      <c r="M67" s="9"/>
      <c r="N67" s="9"/>
    </row>
    <row r="68" spans="2:20" x14ac:dyDescent="0.25">
      <c r="L68" s="9"/>
      <c r="M68" s="9"/>
      <c r="N68" s="9"/>
    </row>
    <row r="69" spans="2:20" x14ac:dyDescent="0.25">
      <c r="L69" s="9"/>
      <c r="M69" s="9"/>
      <c r="N69" s="9"/>
    </row>
    <row r="70" spans="2:20" x14ac:dyDescent="0.25">
      <c r="L70" s="9"/>
      <c r="M70" s="9"/>
      <c r="N70" s="9"/>
    </row>
    <row r="71" spans="2:20" x14ac:dyDescent="0.25">
      <c r="L71" s="9"/>
      <c r="M71" s="157"/>
      <c r="N71" s="9"/>
    </row>
    <row r="72" spans="2:20" x14ac:dyDescent="0.25">
      <c r="L72" s="9"/>
      <c r="M72" s="9"/>
      <c r="N72" s="9"/>
    </row>
    <row r="73" spans="2:20" x14ac:dyDescent="0.25">
      <c r="L73" s="9"/>
      <c r="M73" s="9"/>
      <c r="N73" s="9"/>
    </row>
    <row r="74" spans="2:20" x14ac:dyDescent="0.25">
      <c r="L74" s="9"/>
      <c r="M74" s="157"/>
      <c r="N74" s="9"/>
    </row>
    <row r="75" spans="2:20" x14ac:dyDescent="0.25">
      <c r="L75" s="9"/>
      <c r="M75" s="9"/>
      <c r="N75" s="9"/>
    </row>
    <row r="76" spans="2:20" x14ac:dyDescent="0.25">
      <c r="L76" s="9"/>
      <c r="M76" s="9"/>
      <c r="N76" s="9"/>
    </row>
    <row r="77" spans="2:20" x14ac:dyDescent="0.25">
      <c r="L77" s="9"/>
      <c r="M77" s="9"/>
      <c r="N77" s="9"/>
    </row>
  </sheetData>
  <mergeCells count="36">
    <mergeCell ref="BL41:CL41"/>
    <mergeCell ref="BU42:CL42"/>
    <mergeCell ref="BJ44:BJ52"/>
    <mergeCell ref="B44:B52"/>
    <mergeCell ref="BL23:BT23"/>
    <mergeCell ref="BJ25:BJ33"/>
    <mergeCell ref="BL42:BT42"/>
    <mergeCell ref="D42:L42"/>
    <mergeCell ref="M23:AD23"/>
    <mergeCell ref="D41:AD41"/>
    <mergeCell ref="M42:AD42"/>
    <mergeCell ref="AH41:BH41"/>
    <mergeCell ref="AQ42:BH42"/>
    <mergeCell ref="AF44:AF52"/>
    <mergeCell ref="AH42:AP42"/>
    <mergeCell ref="AF25:AF33"/>
    <mergeCell ref="BL4:BT4"/>
    <mergeCell ref="BJ6:BJ14"/>
    <mergeCell ref="BL3:CL3"/>
    <mergeCell ref="BU4:CL4"/>
    <mergeCell ref="BL22:CL22"/>
    <mergeCell ref="AH4:AP4"/>
    <mergeCell ref="AH23:AP23"/>
    <mergeCell ref="AF6:AF14"/>
    <mergeCell ref="AH3:BH3"/>
    <mergeCell ref="AQ4:BH4"/>
    <mergeCell ref="AQ23:BH23"/>
    <mergeCell ref="AH22:BH22"/>
    <mergeCell ref="BU23:CL23"/>
    <mergeCell ref="D3:AD3"/>
    <mergeCell ref="M4:AD4"/>
    <mergeCell ref="D22:AD22"/>
    <mergeCell ref="B6:B14"/>
    <mergeCell ref="B25:B33"/>
    <mergeCell ref="D4:L4"/>
    <mergeCell ref="D23:L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V120"/>
  <sheetViews>
    <sheetView showGridLines="0" topLeftCell="A52" zoomScale="93" zoomScaleNormal="93" workbookViewId="0">
      <selection activeCell="D22" sqref="D22"/>
    </sheetView>
  </sheetViews>
  <sheetFormatPr defaultRowHeight="15" x14ac:dyDescent="0.25"/>
  <cols>
    <col min="2" max="2" width="16.28515625" bestFit="1" customWidth="1"/>
    <col min="3" max="3" width="12.85546875" bestFit="1" customWidth="1"/>
    <col min="16" max="16" width="9.5703125" customWidth="1"/>
  </cols>
  <sheetData>
    <row r="1" spans="2:22" ht="21" x14ac:dyDescent="0.35">
      <c r="B1" s="23"/>
    </row>
    <row r="3" spans="2:22" x14ac:dyDescent="0.25">
      <c r="F3" s="19" t="s">
        <v>43</v>
      </c>
    </row>
    <row r="4" spans="2:22" x14ac:dyDescent="0.25">
      <c r="E4" s="188" t="s">
        <v>26</v>
      </c>
      <c r="F4" s="189"/>
      <c r="G4" s="189"/>
      <c r="H4" s="189"/>
      <c r="I4" s="189"/>
      <c r="J4" s="189"/>
      <c r="K4" s="189"/>
      <c r="L4" s="189"/>
      <c r="M4" s="189"/>
      <c r="N4" s="190"/>
    </row>
    <row r="5" spans="2:22" ht="30" x14ac:dyDescent="0.25">
      <c r="B5" s="18" t="s">
        <v>48</v>
      </c>
      <c r="C5" s="18" t="s">
        <v>21</v>
      </c>
      <c r="D5" s="20"/>
      <c r="E5" s="35" t="s">
        <v>33</v>
      </c>
      <c r="F5" s="22" t="s">
        <v>34</v>
      </c>
      <c r="G5" s="21" t="s">
        <v>35</v>
      </c>
      <c r="H5" s="22" t="s">
        <v>36</v>
      </c>
      <c r="I5" s="21" t="s">
        <v>38</v>
      </c>
      <c r="J5" s="22" t="s">
        <v>37</v>
      </c>
      <c r="K5" s="21" t="s">
        <v>39</v>
      </c>
      <c r="L5" s="22" t="s">
        <v>40</v>
      </c>
      <c r="M5" s="21" t="s">
        <v>41</v>
      </c>
      <c r="N5" s="22" t="s">
        <v>42</v>
      </c>
      <c r="O5" s="21" t="s">
        <v>79</v>
      </c>
      <c r="P5" s="22" t="s">
        <v>80</v>
      </c>
      <c r="Q5" s="21" t="s">
        <v>81</v>
      </c>
      <c r="R5" s="22" t="s">
        <v>82</v>
      </c>
      <c r="S5" s="21" t="s">
        <v>86</v>
      </c>
      <c r="T5" s="22" t="s">
        <v>88</v>
      </c>
      <c r="U5" s="21" t="s">
        <v>87</v>
      </c>
      <c r="V5" s="22" t="s">
        <v>89</v>
      </c>
    </row>
    <row r="6" spans="2:22" ht="15" customHeight="1" x14ac:dyDescent="0.25">
      <c r="B6" s="169" t="s">
        <v>46</v>
      </c>
      <c r="C6" s="169" t="s">
        <v>22</v>
      </c>
      <c r="D6" s="29" t="s">
        <v>16</v>
      </c>
      <c r="E6" s="119">
        <f>Det_Regimes!M15</f>
        <v>5.4531555555555551</v>
      </c>
      <c r="F6" s="120">
        <f>Det_Regimes!N15</f>
        <v>4.9355844444444443</v>
      </c>
      <c r="G6" s="119">
        <f>Det_Regimes!O15</f>
        <v>0.11028511111111111</v>
      </c>
      <c r="H6" s="120">
        <f>Det_Regimes!P15</f>
        <v>0.11415</v>
      </c>
      <c r="I6" s="119">
        <f>Det_Regimes!S15</f>
        <v>0.59130420000000006</v>
      </c>
      <c r="J6" s="120">
        <f>Det_Regimes!T15</f>
        <v>0.53354440000000003</v>
      </c>
      <c r="K6" s="119">
        <f>Det_Regimes!U15</f>
        <v>0.69686420000000004</v>
      </c>
      <c r="L6" s="120">
        <f>Det_Regimes!V15</f>
        <v>0.47976399999999997</v>
      </c>
      <c r="M6" s="119">
        <f>Det_Regimes!R15</f>
        <v>2.3583100000000004</v>
      </c>
      <c r="N6" s="120">
        <f>Det_Regimes!Q15</f>
        <v>2.4044919999999999</v>
      </c>
      <c r="O6" s="119">
        <f>Det_Regimes!W15</f>
        <v>1.6269212</v>
      </c>
      <c r="P6" s="120">
        <f>Det_Regimes!AA15</f>
        <v>1.090109</v>
      </c>
      <c r="Q6" s="119">
        <f>Det_Regimes!Y15</f>
        <v>1.5676639999999999</v>
      </c>
      <c r="R6" s="120">
        <f>Det_Regimes!AB15</f>
        <v>0.92758400000000008</v>
      </c>
      <c r="S6" s="159">
        <f>Det_Regimes!X15</f>
        <v>10.173734</v>
      </c>
      <c r="T6" s="120">
        <f>Det_Regimes!AC15</f>
        <v>5.2582620000000002</v>
      </c>
      <c r="U6" s="159">
        <f>Det_Regimes!Z15</f>
        <v>5.0655539999999997</v>
      </c>
      <c r="V6" s="120">
        <f>Det_Regimes!AD15</f>
        <v>1.9241619999999997</v>
      </c>
    </row>
    <row r="7" spans="2:22" x14ac:dyDescent="0.25">
      <c r="B7" s="170"/>
      <c r="C7" s="170"/>
      <c r="D7" s="30" t="s">
        <v>20</v>
      </c>
      <c r="E7" s="45">
        <f>Det_Regimes!M16</f>
        <v>3.526392270831165</v>
      </c>
      <c r="F7" s="46">
        <f>Det_Regimes!N16</f>
        <v>3.8791949424046455</v>
      </c>
      <c r="G7" s="45">
        <f>Det_Regimes!O16</f>
        <v>0.13273583351947998</v>
      </c>
      <c r="H7" s="46">
        <f>Det_Regimes!P16</f>
        <v>0.13958358427838138</v>
      </c>
      <c r="I7" s="45">
        <f>Det_Regimes!S16</f>
        <v>0.83746861115996452</v>
      </c>
      <c r="J7" s="46">
        <f>Det_Regimes!T16</f>
        <v>0.62905999341620833</v>
      </c>
      <c r="K7" s="45">
        <f>Det_Regimes!U16</f>
        <v>0.93209361481731012</v>
      </c>
      <c r="L7" s="46">
        <f>Det_Regimes!V16</f>
        <v>0.60791231278038771</v>
      </c>
      <c r="M7" s="45">
        <f>Det_Regimes!R16</f>
        <v>2.7310323154441067</v>
      </c>
      <c r="N7" s="46">
        <f>Det_Regimes!Q16</f>
        <v>2.8715472847090644</v>
      </c>
      <c r="O7" s="45">
        <f>Det_Regimes!W16</f>
        <v>1.4402145355005969</v>
      </c>
      <c r="P7" s="46">
        <f>Det_Regimes!AA16</f>
        <v>1.0196362826665206</v>
      </c>
      <c r="Q7" s="45">
        <f>Det_Regimes!Y16</f>
        <v>0.94237382682245607</v>
      </c>
      <c r="R7" s="46">
        <f>Det_Regimes!AB16</f>
        <v>0.45812791606711734</v>
      </c>
      <c r="S7" s="49">
        <f>Det_Regimes!X16</f>
        <v>13.576987722436078</v>
      </c>
      <c r="T7" s="46">
        <f>Det_Regimes!AC16</f>
        <v>5.9382556713836419</v>
      </c>
      <c r="U7" s="49">
        <f>Det_Regimes!Z16</f>
        <v>4.7257432255762701</v>
      </c>
      <c r="V7" s="46">
        <f>Det_Regimes!AD16</f>
        <v>1.38481358377942</v>
      </c>
    </row>
    <row r="8" spans="2:22" x14ac:dyDescent="0.25">
      <c r="B8" s="170"/>
      <c r="C8" s="170"/>
      <c r="D8" s="30" t="s">
        <v>18</v>
      </c>
      <c r="E8" s="45">
        <f>Det_Regimes!M17</f>
        <v>1.6754</v>
      </c>
      <c r="F8" s="46">
        <f>Det_Regimes!N17</f>
        <v>0.85306000000000004</v>
      </c>
      <c r="G8" s="45">
        <f>Det_Regimes!O17</f>
        <v>0</v>
      </c>
      <c r="H8" s="46">
        <f>Det_Regimes!P17</f>
        <v>0</v>
      </c>
      <c r="I8" s="45">
        <f>Det_Regimes!S17</f>
        <v>0</v>
      </c>
      <c r="J8" s="46">
        <f>Det_Regimes!T17</f>
        <v>0</v>
      </c>
      <c r="K8" s="45">
        <f>Det_Regimes!U17</f>
        <v>0</v>
      </c>
      <c r="L8" s="46">
        <f>Det_Regimes!V17</f>
        <v>0</v>
      </c>
      <c r="M8" s="45">
        <f>Det_Regimes!R17</f>
        <v>0</v>
      </c>
      <c r="N8" s="46">
        <f>Det_Regimes!Q17</f>
        <v>0</v>
      </c>
      <c r="O8" s="45">
        <f>Det_Regimes!W17</f>
        <v>1.8745999999999999E-2</v>
      </c>
      <c r="P8" s="46">
        <f>Det_Regimes!AA17</f>
        <v>1.7854999999999999E-2</v>
      </c>
      <c r="Q8" s="45">
        <f>Det_Regimes!Y17</f>
        <v>0.18132000000000001</v>
      </c>
      <c r="R8" s="46">
        <f>Det_Regimes!AB17</f>
        <v>0.17866000000000001</v>
      </c>
      <c r="S8" s="49">
        <f>Det_Regimes!X17</f>
        <v>0.54579</v>
      </c>
      <c r="T8" s="46">
        <f>Det_Regimes!AC17</f>
        <v>0.3962</v>
      </c>
      <c r="U8" s="49">
        <f>Det_Regimes!Z17</f>
        <v>0.19347</v>
      </c>
      <c r="V8" s="46">
        <f>Det_Regimes!AD17</f>
        <v>0.24376999999999999</v>
      </c>
    </row>
    <row r="9" spans="2:22" x14ac:dyDescent="0.25">
      <c r="B9" s="170"/>
      <c r="C9" s="170"/>
      <c r="D9" s="30" t="s">
        <v>19</v>
      </c>
      <c r="E9" s="45">
        <f>Det_Regimes!M18</f>
        <v>10.956799999999999</v>
      </c>
      <c r="F9" s="46">
        <f>Det_Regimes!N18</f>
        <v>12.6107</v>
      </c>
      <c r="G9" s="45">
        <f>Det_Regimes!O18</f>
        <v>0.32490000000000002</v>
      </c>
      <c r="H9" s="46">
        <f>Det_Regimes!P18</f>
        <v>0.33100000000000002</v>
      </c>
      <c r="I9" s="45">
        <f>Det_Regimes!S18</f>
        <v>2.0015000000000001</v>
      </c>
      <c r="J9" s="46">
        <f>Det_Regimes!T18</f>
        <v>1.3892</v>
      </c>
      <c r="K9" s="51">
        <f>Det_Regimes!U18</f>
        <v>2.1972999999999998</v>
      </c>
      <c r="L9" s="46">
        <f>Det_Regimes!V18</f>
        <v>1.5048999999999999</v>
      </c>
      <c r="M9" s="45">
        <f>Det_Regimes!R18</f>
        <v>6.8113999999999999</v>
      </c>
      <c r="N9" s="46">
        <f>Det_Regimes!Q18</f>
        <v>6.7141000000000002</v>
      </c>
      <c r="O9" s="45">
        <f>Det_Regimes!W18</f>
        <v>3.0125000000000002</v>
      </c>
      <c r="P9" s="46">
        <f>Det_Regimes!AA18</f>
        <v>2.5266000000000002</v>
      </c>
      <c r="Q9" s="45">
        <f>Det_Regimes!Y18</f>
        <v>2.5427</v>
      </c>
      <c r="R9" s="46">
        <f>Det_Regimes!AB18</f>
        <v>1.3892</v>
      </c>
      <c r="S9" s="49">
        <f>Det_Regimes!X18</f>
        <v>32.244900000000001</v>
      </c>
      <c r="T9" s="46">
        <f>Det_Regimes!AC18</f>
        <v>14.145899999999999</v>
      </c>
      <c r="U9" s="49">
        <f>Det_Regimes!Z18</f>
        <v>11.9482</v>
      </c>
      <c r="V9" s="46">
        <f>Det_Regimes!AD18</f>
        <v>3.6360999999999999</v>
      </c>
    </row>
    <row r="10" spans="2:22" x14ac:dyDescent="0.25">
      <c r="B10" s="170"/>
      <c r="C10" s="170"/>
      <c r="D10" s="150">
        <v>0.25</v>
      </c>
      <c r="E10" s="45">
        <f>Det_Regimes!M19</f>
        <v>2.3247</v>
      </c>
      <c r="F10" s="46">
        <f>Det_Regimes!N19</f>
        <v>1.9446000000000001</v>
      </c>
      <c r="G10" s="45">
        <f>Det_Regimes!O19</f>
        <v>0</v>
      </c>
      <c r="H10" s="46">
        <f>Det_Regimes!P19</f>
        <v>0</v>
      </c>
      <c r="I10" s="45">
        <f>Det_Regimes!S19</f>
        <v>6.7700999999999997E-2</v>
      </c>
      <c r="J10" s="46">
        <f>Det_Regimes!T19</f>
        <v>4.5032000000000003E-2</v>
      </c>
      <c r="K10" s="51">
        <f>Det_Regimes!U19</f>
        <v>7.4970999999999996E-2</v>
      </c>
      <c r="L10" s="46">
        <f>Det_Regimes!V19</f>
        <v>0.10874</v>
      </c>
      <c r="M10" s="45">
        <f>Det_Regimes!R19</f>
        <v>0.31745000000000001</v>
      </c>
      <c r="N10" s="46">
        <f>Det_Regimes!Q19</f>
        <v>0.28055999999999998</v>
      </c>
      <c r="O10" s="45">
        <f>Det_Regimes!W19</f>
        <v>0.16566</v>
      </c>
      <c r="P10" s="46">
        <f>Det_Regimes!AA19</f>
        <v>0.22078999999999999</v>
      </c>
      <c r="Q10" s="45">
        <f>Det_Regimes!Y19</f>
        <v>1.0972999999999999</v>
      </c>
      <c r="R10" s="46">
        <f>Det_Regimes!AB19</f>
        <v>0.86636000000000002</v>
      </c>
      <c r="S10" s="49">
        <f>Det_Regimes!X19</f>
        <v>0.90847999999999995</v>
      </c>
      <c r="T10" s="46">
        <f>Det_Regimes!AC19</f>
        <v>0.54140999999999995</v>
      </c>
      <c r="U10" s="49">
        <f>Det_Regimes!Z19</f>
        <v>1.0972999999999999</v>
      </c>
      <c r="V10" s="46">
        <f>Det_Regimes!AD19</f>
        <v>0.87983999999999996</v>
      </c>
    </row>
    <row r="11" spans="2:22" x14ac:dyDescent="0.25">
      <c r="B11" s="170"/>
      <c r="C11" s="170"/>
      <c r="D11" s="150">
        <v>0.75</v>
      </c>
      <c r="E11" s="45">
        <f>Det_Regimes!M20</f>
        <v>8.4812999999999992</v>
      </c>
      <c r="F11" s="46">
        <f>Det_Regimes!N20</f>
        <v>7.2832999999999997</v>
      </c>
      <c r="G11" s="45">
        <f>Det_Regimes!O20</f>
        <v>0.20938999999999999</v>
      </c>
      <c r="H11" s="46">
        <f>Det_Regimes!P20</f>
        <v>0.23282</v>
      </c>
      <c r="I11" s="45">
        <f>Det_Regimes!S20</f>
        <v>0.71694000000000002</v>
      </c>
      <c r="J11" s="46">
        <f>Det_Regimes!T20</f>
        <v>1.0126999999999999</v>
      </c>
      <c r="K11" s="51">
        <f>Det_Regimes!U20</f>
        <v>1.0153000000000001</v>
      </c>
      <c r="L11" s="46">
        <f>Det_Regimes!V20</f>
        <v>0.54140999999999995</v>
      </c>
      <c r="M11" s="45">
        <f>Det_Regimes!R20</f>
        <v>2.7027999999999999</v>
      </c>
      <c r="N11" s="46">
        <f>Det_Regimes!Q20</f>
        <v>3.9445999999999999</v>
      </c>
      <c r="O11" s="45">
        <f>Det_Regimes!W20</f>
        <v>2.8136999999999999</v>
      </c>
      <c r="P11" s="46">
        <f>Det_Regimes!AA20</f>
        <v>1.5188999999999999</v>
      </c>
      <c r="Q11" s="45">
        <f>Det_Regimes!Y20</f>
        <v>2.1951999999999998</v>
      </c>
      <c r="R11" s="46">
        <f>Det_Regimes!AB20</f>
        <v>1.1249</v>
      </c>
      <c r="S11" s="49">
        <f>Det_Regimes!X20</f>
        <v>14.3558</v>
      </c>
      <c r="T11" s="46">
        <f>Det_Regimes!AC20</f>
        <v>8.4265000000000008</v>
      </c>
      <c r="U11" s="49">
        <f>Det_Regimes!Z20</f>
        <v>6.5731999999999999</v>
      </c>
      <c r="V11" s="46">
        <f>Det_Regimes!AD20</f>
        <v>2.8260999999999998</v>
      </c>
    </row>
    <row r="12" spans="2:22" x14ac:dyDescent="0.25">
      <c r="B12" s="170"/>
      <c r="C12" s="171"/>
      <c r="D12" s="162" t="s">
        <v>90</v>
      </c>
      <c r="E12" s="47">
        <f>Det_Regimes!M21</f>
        <v>3.6065999999999998</v>
      </c>
      <c r="F12" s="48">
        <f>Det_Regimes!N21</f>
        <v>3.9525999999999999</v>
      </c>
      <c r="G12" s="47">
        <f>Det_Regimes!O21</f>
        <v>2.1385999999999999E-2</v>
      </c>
      <c r="H12" s="48">
        <f>Det_Regimes!P21</f>
        <v>1.406E-2</v>
      </c>
      <c r="I12" s="47">
        <f>Det_Regimes!S21</f>
        <v>0.17038</v>
      </c>
      <c r="J12" s="48">
        <f>Det_Regimes!T21</f>
        <v>0.22078999999999999</v>
      </c>
      <c r="K12" s="52">
        <f>Det_Regimes!U21</f>
        <v>0.19675000000000001</v>
      </c>
      <c r="L12" s="48">
        <f>Det_Regimes!V21</f>
        <v>0.24376999999999999</v>
      </c>
      <c r="M12" s="47">
        <f>Det_Regimes!R21</f>
        <v>1.9599</v>
      </c>
      <c r="N12" s="48">
        <f>Det_Regimes!Q21</f>
        <v>1.0831999999999999</v>
      </c>
      <c r="O12" s="47">
        <f>Det_Regimes!W21</f>
        <v>2.1240000000000001</v>
      </c>
      <c r="P12" s="48">
        <f>Det_Regimes!AA21</f>
        <v>1.1664000000000001</v>
      </c>
      <c r="Q12" s="47">
        <f>Det_Regimes!Y21</f>
        <v>1.8218000000000001</v>
      </c>
      <c r="R12" s="48">
        <f>Det_Regimes!AB21</f>
        <v>1.0788</v>
      </c>
      <c r="S12" s="50">
        <f>Det_Regimes!X21</f>
        <v>2.8136999999999999</v>
      </c>
      <c r="T12" s="48">
        <f>Det_Regimes!AC21</f>
        <v>2.7812999999999999</v>
      </c>
      <c r="U12" s="50">
        <f>Det_Regimes!Z21</f>
        <v>5.5156000000000001</v>
      </c>
      <c r="V12" s="48">
        <f>Det_Regimes!AD21</f>
        <v>2.0350000000000001</v>
      </c>
    </row>
    <row r="13" spans="2:22" x14ac:dyDescent="0.25">
      <c r="B13" s="170"/>
      <c r="C13" s="169" t="s">
        <v>23</v>
      </c>
      <c r="D13" s="29" t="s">
        <v>16</v>
      </c>
      <c r="E13" s="119">
        <f>Det_Regimes!M34</f>
        <v>7.8737777777777769</v>
      </c>
      <c r="F13" s="120">
        <f>Det_Regimes!N34</f>
        <v>7.8363833333333348</v>
      </c>
      <c r="G13" s="119">
        <f>Det_Regimes!O34</f>
        <v>0.23944144444444446</v>
      </c>
      <c r="H13" s="120">
        <f>Det_Regimes!P34</f>
        <v>0.27449777777777778</v>
      </c>
      <c r="I13" s="119">
        <f>Det_Regimes!S34</f>
        <v>0.9448734000000002</v>
      </c>
      <c r="J13" s="120">
        <f>Det_Regimes!T34</f>
        <v>0.89192499999999997</v>
      </c>
      <c r="K13" s="119">
        <f>Det_Regimes!U34</f>
        <v>1.5539377999999999</v>
      </c>
      <c r="L13" s="120">
        <f>Det_Regimes!V34</f>
        <v>0.90766360000000001</v>
      </c>
      <c r="M13" s="119">
        <f>Det_Regimes!R34</f>
        <v>4.8591099999999994</v>
      </c>
      <c r="N13" s="120">
        <f>Det_Regimes!Q34</f>
        <v>4.4510299999999994</v>
      </c>
      <c r="O13" s="119">
        <f>Det_Regimes!W34</f>
        <v>1.8468700000000002</v>
      </c>
      <c r="P13" s="120">
        <f>Det_Regimes!AA34</f>
        <v>1.1862080000000002</v>
      </c>
      <c r="Q13" s="119">
        <f>Det_Regimes!Y34</f>
        <v>1.82823</v>
      </c>
      <c r="R13" s="120">
        <f>Det_Regimes!AB34</f>
        <v>0.95994200000000007</v>
      </c>
      <c r="S13" s="159">
        <f>Det_Regimes!X34</f>
        <v>17.420241999999998</v>
      </c>
      <c r="T13" s="120">
        <f>Det_Regimes!AC34</f>
        <v>6.6456899999999992</v>
      </c>
      <c r="U13" s="159">
        <f>Det_Regimes!Z34</f>
        <v>8.2484719999999996</v>
      </c>
      <c r="V13" s="120">
        <f>Det_Regimes!AD34</f>
        <v>1.3532759999999999</v>
      </c>
    </row>
    <row r="14" spans="2:22" x14ac:dyDescent="0.25">
      <c r="B14" s="170"/>
      <c r="C14" s="170"/>
      <c r="D14" s="30" t="s">
        <v>20</v>
      </c>
      <c r="E14" s="45">
        <f>Det_Regimes!M35</f>
        <v>8.4434745270738176</v>
      </c>
      <c r="F14" s="46">
        <f>Det_Regimes!N35</f>
        <v>8.9860433129826376</v>
      </c>
      <c r="G14" s="45">
        <f>Det_Regimes!O35</f>
        <v>0.43825016124501059</v>
      </c>
      <c r="H14" s="46">
        <f>Det_Regimes!P35</f>
        <v>0.46144971521222594</v>
      </c>
      <c r="I14" s="45">
        <f>Det_Regimes!S35</f>
        <v>1.7790481188961138</v>
      </c>
      <c r="J14" s="46">
        <f>Det_Regimes!T35</f>
        <v>1.5148537704758833</v>
      </c>
      <c r="K14" s="45">
        <f>Det_Regimes!U35</f>
        <v>2.0092582106934889</v>
      </c>
      <c r="L14" s="46">
        <f>Det_Regimes!V35</f>
        <v>1.2373887988279189</v>
      </c>
      <c r="M14" s="45">
        <f>Det_Regimes!R35</f>
        <v>5.1417529516206848</v>
      </c>
      <c r="N14" s="46">
        <f>Det_Regimes!Q35</f>
        <v>6.5882776309138658</v>
      </c>
      <c r="O14" s="45">
        <f>Det_Regimes!W35</f>
        <v>2.8641318383237877</v>
      </c>
      <c r="P14" s="46">
        <f>Det_Regimes!AA35</f>
        <v>1.9056550342520022</v>
      </c>
      <c r="Q14" s="45">
        <f>Det_Regimes!Y35</f>
        <v>2.7077135926552498</v>
      </c>
      <c r="R14" s="46">
        <f>Det_Regimes!AB35</f>
        <v>1.4587750803053907</v>
      </c>
      <c r="S14" s="49">
        <f>Det_Regimes!X35</f>
        <v>21.064348212034002</v>
      </c>
      <c r="T14" s="46">
        <f>Det_Regimes!AC35</f>
        <v>8.0340942056650047</v>
      </c>
      <c r="U14" s="49">
        <f>Det_Regimes!Z35</f>
        <v>11.825444018034588</v>
      </c>
      <c r="V14" s="46">
        <f>Det_Regimes!AD35</f>
        <v>1.3480175246746611</v>
      </c>
    </row>
    <row r="15" spans="2:22" x14ac:dyDescent="0.25">
      <c r="B15" s="170"/>
      <c r="C15" s="170"/>
      <c r="D15" s="30" t="s">
        <v>18</v>
      </c>
      <c r="E15" s="45">
        <f>Det_Regimes!M36</f>
        <v>0.49036000000000002</v>
      </c>
      <c r="F15" s="46">
        <f>Det_Regimes!N36</f>
        <v>0.23862</v>
      </c>
      <c r="G15" s="45">
        <f>Det_Regimes!O36</f>
        <v>0</v>
      </c>
      <c r="H15" s="46">
        <f>Det_Regimes!P36</f>
        <v>0</v>
      </c>
      <c r="I15" s="45">
        <f>Det_Regimes!S36</f>
        <v>0</v>
      </c>
      <c r="J15" s="46">
        <f>Det_Regimes!T36</f>
        <v>0</v>
      </c>
      <c r="K15" s="45">
        <f>Det_Regimes!U36</f>
        <v>0</v>
      </c>
      <c r="L15" s="46">
        <f>Det_Regimes!V36</f>
        <v>0</v>
      </c>
      <c r="M15" s="45">
        <f>Det_Regimes!R36</f>
        <v>0</v>
      </c>
      <c r="N15" s="46">
        <f>Det_Regimes!Q36</f>
        <v>0</v>
      </c>
      <c r="O15" s="45">
        <f>Det_Regimes!W36</f>
        <v>0</v>
      </c>
      <c r="P15" s="46">
        <f>Det_Regimes!AA36</f>
        <v>0</v>
      </c>
      <c r="Q15" s="45">
        <f>Det_Regimes!Y36</f>
        <v>0.43936999999999998</v>
      </c>
      <c r="R15" s="46">
        <f>Det_Regimes!AB36</f>
        <v>0.16969999999999999</v>
      </c>
      <c r="S15" s="49">
        <f>Det_Regimes!X36</f>
        <v>0.23921000000000001</v>
      </c>
      <c r="T15" s="46">
        <f>Det_Regimes!AC36</f>
        <v>0.11724999999999999</v>
      </c>
      <c r="U15" s="49">
        <f>Det_Regimes!Z36</f>
        <v>0.30631000000000003</v>
      </c>
      <c r="V15" s="46">
        <f>Det_Regimes!AD36</f>
        <v>0.19724</v>
      </c>
    </row>
    <row r="16" spans="2:22" x14ac:dyDescent="0.25">
      <c r="B16" s="170"/>
      <c r="C16" s="170"/>
      <c r="D16" s="30" t="s">
        <v>19</v>
      </c>
      <c r="E16" s="45">
        <f>Det_Regimes!M37</f>
        <v>22.741399999999999</v>
      </c>
      <c r="F16" s="46">
        <f>Det_Regimes!N37</f>
        <v>24.994199999999999</v>
      </c>
      <c r="G16" s="45">
        <f>Det_Regimes!O37</f>
        <v>1.3233999999999999</v>
      </c>
      <c r="H16" s="46">
        <f>Det_Regimes!P37</f>
        <v>1.2541</v>
      </c>
      <c r="I16" s="45">
        <f>Det_Regimes!S37</f>
        <v>4.1051000000000002</v>
      </c>
      <c r="J16" s="46">
        <f>Det_Regimes!T37</f>
        <v>3.5648</v>
      </c>
      <c r="K16" s="51">
        <f>Det_Regimes!U37</f>
        <v>4.2191999999999998</v>
      </c>
      <c r="L16" s="46">
        <f>Det_Regimes!V37</f>
        <v>2.823</v>
      </c>
      <c r="M16" s="45">
        <f>Det_Regimes!R37</f>
        <v>11.937900000000001</v>
      </c>
      <c r="N16" s="46">
        <f>Det_Regimes!Q37</f>
        <v>15.772500000000001</v>
      </c>
      <c r="O16" s="45">
        <f>Det_Regimes!W37</f>
        <v>6.7874999999999996</v>
      </c>
      <c r="P16" s="46">
        <f>Det_Regimes!AA37</f>
        <v>4.5621</v>
      </c>
      <c r="Q16" s="45">
        <f>Det_Regimes!Y37</f>
        <v>6.6643999999999997</v>
      </c>
      <c r="R16" s="46">
        <f>Det_Regimes!AB37</f>
        <v>3.5648</v>
      </c>
      <c r="S16" s="49">
        <f>Det_Regimes!X37</f>
        <v>49.909100000000002</v>
      </c>
      <c r="T16" s="46">
        <f>Det_Regimes!AC37</f>
        <v>20.317499999999999</v>
      </c>
      <c r="U16" s="49">
        <f>Det_Regimes!Z37</f>
        <v>28.2319</v>
      </c>
      <c r="V16" s="46">
        <f>Det_Regimes!AD37</f>
        <v>3.1524000000000001</v>
      </c>
    </row>
    <row r="17" spans="2:22" x14ac:dyDescent="0.25">
      <c r="B17" s="170"/>
      <c r="C17" s="170"/>
      <c r="D17" s="150">
        <v>0.25</v>
      </c>
      <c r="E17" s="45">
        <f>Det_Regimes!M38</f>
        <v>1.1734</v>
      </c>
      <c r="F17" s="46">
        <f>Det_Regimes!N38</f>
        <v>0.44080999999999998</v>
      </c>
      <c r="G17" s="45">
        <f>Det_Regimes!O38</f>
        <v>0</v>
      </c>
      <c r="H17" s="46">
        <f>Det_Regimes!P38</f>
        <v>0</v>
      </c>
      <c r="I17" s="45">
        <f>Det_Regimes!S38</f>
        <v>3.8330000000000003E-2</v>
      </c>
      <c r="J17" s="46">
        <f>Det_Regimes!T38</f>
        <v>2.3965E-2</v>
      </c>
      <c r="K17" s="51">
        <f>Det_Regimes!U38</f>
        <v>4.5899000000000002E-2</v>
      </c>
      <c r="L17" s="46">
        <f>Det_Regimes!V38</f>
        <v>2.3078000000000001E-2</v>
      </c>
      <c r="M17" s="45">
        <f>Det_Regimes!R38</f>
        <v>0.14754999999999999</v>
      </c>
      <c r="N17" s="46">
        <f>Det_Regimes!Q38</f>
        <v>0.11724999999999999</v>
      </c>
      <c r="O17" s="45">
        <f>Det_Regimes!W38</f>
        <v>6.0789999999999997E-2</v>
      </c>
      <c r="P17" s="46">
        <f>Det_Regimes!AA38</f>
        <v>0.24940999999999999</v>
      </c>
      <c r="Q17" s="45">
        <f>Det_Regimes!Y38</f>
        <v>0.50061</v>
      </c>
      <c r="R17" s="46">
        <f>Det_Regimes!AB38</f>
        <v>0.31184000000000001</v>
      </c>
      <c r="S17" s="49">
        <f>Det_Regimes!X38</f>
        <v>2.8325999999999998</v>
      </c>
      <c r="T17" s="46">
        <f>Det_Regimes!AC38</f>
        <v>1.4950000000000001</v>
      </c>
      <c r="U17" s="49">
        <f>Det_Regimes!Z38</f>
        <v>0.75695000000000001</v>
      </c>
      <c r="V17" s="46">
        <f>Det_Regimes!AD38</f>
        <v>0.41259000000000001</v>
      </c>
    </row>
    <row r="18" spans="2:22" x14ac:dyDescent="0.25">
      <c r="B18" s="170"/>
      <c r="C18" s="170"/>
      <c r="D18" s="150">
        <v>0.75</v>
      </c>
      <c r="E18" s="45">
        <f>Det_Regimes!M39</f>
        <v>14.8706</v>
      </c>
      <c r="F18" s="46">
        <f>Det_Regimes!N39</f>
        <v>15.6858</v>
      </c>
      <c r="G18" s="45">
        <f>Det_Regimes!O39</f>
        <v>0.35437999999999997</v>
      </c>
      <c r="H18" s="46">
        <f>Det_Regimes!P39</f>
        <v>0.25218000000000002</v>
      </c>
      <c r="I18" s="45">
        <f>Det_Regimes!S39</f>
        <v>0.51620999999999995</v>
      </c>
      <c r="J18" s="46">
        <f>Det_Regimes!T39</f>
        <v>0.62144999999999995</v>
      </c>
      <c r="K18" s="51">
        <f>Det_Regimes!U39</f>
        <v>3.2147000000000001</v>
      </c>
      <c r="L18" s="46">
        <f>Det_Regimes!V39</f>
        <v>1.4950000000000001</v>
      </c>
      <c r="M18" s="45">
        <f>Det_Regimes!R39</f>
        <v>7.9390000000000001</v>
      </c>
      <c r="N18" s="46">
        <f>Det_Regimes!Q39</f>
        <v>4.5308999999999999</v>
      </c>
      <c r="O18" s="45">
        <f>Det_Regimes!W39</f>
        <v>1.8812</v>
      </c>
      <c r="P18" s="46">
        <f>Det_Regimes!AA39</f>
        <v>0.73282000000000003</v>
      </c>
      <c r="Q18" s="45">
        <f>Det_Regimes!Y39</f>
        <v>0.77981999999999996</v>
      </c>
      <c r="R18" s="46">
        <f>Det_Regimes!AB39</f>
        <v>0.40765000000000001</v>
      </c>
      <c r="S18" s="49">
        <f>Det_Regimes!X39</f>
        <v>27.332799999999999</v>
      </c>
      <c r="T18" s="46">
        <f>Det_Regimes!AC39</f>
        <v>5.907</v>
      </c>
      <c r="U18" s="49">
        <f>Det_Regimes!Z39</f>
        <v>9.8772000000000002</v>
      </c>
      <c r="V18" s="46">
        <f>Det_Regimes!AD39</f>
        <v>2.4418000000000002</v>
      </c>
    </row>
    <row r="19" spans="2:22" x14ac:dyDescent="0.25">
      <c r="B19" s="170"/>
      <c r="C19" s="171"/>
      <c r="D19" s="162" t="s">
        <v>90</v>
      </c>
      <c r="E19" s="47">
        <f>Det_Regimes!M40</f>
        <v>3.1507999999999998</v>
      </c>
      <c r="F19" s="48">
        <f>Det_Regimes!N40</f>
        <v>2.7473000000000001</v>
      </c>
      <c r="G19" s="47">
        <f>Det_Regimes!O40</f>
        <v>0</v>
      </c>
      <c r="H19" s="48">
        <f>Det_Regimes!P40</f>
        <v>0</v>
      </c>
      <c r="I19" s="47">
        <f>Det_Regimes!S40</f>
        <v>6.4727000000000007E-2</v>
      </c>
      <c r="J19" s="48">
        <f>Det_Regimes!T40</f>
        <v>0.24940999999999999</v>
      </c>
      <c r="K19" s="52">
        <f>Det_Regimes!U40</f>
        <v>0.28988999999999998</v>
      </c>
      <c r="L19" s="48">
        <f>Det_Regimes!V40</f>
        <v>0.19724</v>
      </c>
      <c r="M19" s="47">
        <f>Det_Regimes!R40</f>
        <v>4.2710999999999997</v>
      </c>
      <c r="N19" s="48">
        <f>Det_Regimes!Q40</f>
        <v>1.8345</v>
      </c>
      <c r="O19" s="47">
        <f>Det_Regimes!W40</f>
        <v>0.50485999999999998</v>
      </c>
      <c r="P19" s="48">
        <f>Det_Regimes!AA40</f>
        <v>0.38671</v>
      </c>
      <c r="Q19" s="47">
        <f>Det_Regimes!Y40</f>
        <v>0.75695000000000001</v>
      </c>
      <c r="R19" s="48">
        <f>Det_Regimes!AB40</f>
        <v>0.34572000000000003</v>
      </c>
      <c r="S19" s="50">
        <f>Det_Regimes!X40</f>
        <v>6.7874999999999996</v>
      </c>
      <c r="T19" s="48">
        <f>Det_Regimes!AC40</f>
        <v>5.3917000000000002</v>
      </c>
      <c r="U19" s="50">
        <f>Det_Regimes!Z40</f>
        <v>2.0699999999999998</v>
      </c>
      <c r="V19" s="48">
        <f>Det_Regimes!AD40</f>
        <v>0.56235000000000002</v>
      </c>
    </row>
    <row r="20" spans="2:22" x14ac:dyDescent="0.25">
      <c r="B20" s="170"/>
      <c r="C20" s="169" t="s">
        <v>61</v>
      </c>
      <c r="D20" s="29" t="s">
        <v>16</v>
      </c>
      <c r="E20" s="119">
        <f>Det_Regimes!M53</f>
        <v>9.6515555555555554</v>
      </c>
      <c r="F20" s="120">
        <f>Det_Regimes!N53</f>
        <v>10.387377777777777</v>
      </c>
      <c r="G20" s="119">
        <f>Det_Regimes!O53</f>
        <v>0.26131755555555558</v>
      </c>
      <c r="H20" s="120">
        <f>Det_Regimes!P53</f>
        <v>0.52870000000000006</v>
      </c>
      <c r="I20" s="119">
        <f>Det_Regimes!S53</f>
        <v>1.4634</v>
      </c>
      <c r="J20" s="120">
        <f>Det_Regimes!T53</f>
        <v>0.79093999999999998</v>
      </c>
      <c r="K20" s="119">
        <f>Det_Regimes!U53</f>
        <v>2.2904399999999998</v>
      </c>
      <c r="L20" s="120">
        <f>Det_Regimes!V53</f>
        <v>1.3233999999999999</v>
      </c>
      <c r="M20" s="119">
        <f>Det_Regimes!R53</f>
        <v>6.7489999999999997</v>
      </c>
      <c r="N20" s="120">
        <f>Det_Regimes!Q53</f>
        <v>6.5816999999999997</v>
      </c>
      <c r="O20" s="119">
        <f>Det_Regimes!W53</f>
        <v>1.6647200000000002</v>
      </c>
      <c r="P20" s="120">
        <f>Det_Regimes!AA53</f>
        <v>1.61754</v>
      </c>
      <c r="Q20" s="119">
        <f>Det_Regimes!Y53</f>
        <v>2.62216</v>
      </c>
      <c r="R20" s="120">
        <f>Det_Regimes!AB53</f>
        <v>0.79089999999999994</v>
      </c>
      <c r="S20" s="159">
        <f>Det_Regimes!X53</f>
        <v>25.295999999999999</v>
      </c>
      <c r="T20" s="120">
        <f>Det_Regimes!AC53</f>
        <v>8.3745399999999997</v>
      </c>
      <c r="U20" s="159">
        <f>Det_Regimes!Z53</f>
        <v>10.10608</v>
      </c>
      <c r="V20" s="120">
        <f>Det_Regimes!AD53</f>
        <v>1.32338</v>
      </c>
    </row>
    <row r="21" spans="2:22" x14ac:dyDescent="0.25">
      <c r="B21" s="170"/>
      <c r="C21" s="170"/>
      <c r="D21" s="30" t="s">
        <v>20</v>
      </c>
      <c r="E21" s="45">
        <f>Det_Regimes!M54</f>
        <v>12.711017343146763</v>
      </c>
      <c r="F21" s="46">
        <f>Det_Regimes!N54</f>
        <v>14.035556403717822</v>
      </c>
      <c r="G21" s="45">
        <f>Det_Regimes!O54</f>
        <v>0.75102507602860902</v>
      </c>
      <c r="H21" s="46">
        <f>Det_Regimes!P54</f>
        <v>1.0553662065842357</v>
      </c>
      <c r="I21" s="45">
        <f>Det_Regimes!S54</f>
        <v>3.2722618782731927</v>
      </c>
      <c r="J21" s="46">
        <f>Det_Regimes!T54</f>
        <v>1.7685956061236836</v>
      </c>
      <c r="K21" s="45">
        <f>Det_Regimes!U54</f>
        <v>3.2761350350679987</v>
      </c>
      <c r="L21" s="46">
        <f>Det_Regimes!V54</f>
        <v>2.1708472435894701</v>
      </c>
      <c r="M21" s="45">
        <f>Det_Regimes!R54</f>
        <v>8.2952451461665699</v>
      </c>
      <c r="N21" s="46">
        <f>Det_Regimes!Q54</f>
        <v>11.205538213535306</v>
      </c>
      <c r="O21" s="45">
        <f>Det_Regimes!W54</f>
        <v>3.7224270835034505</v>
      </c>
      <c r="P21" s="46">
        <f>Det_Regimes!AA54</f>
        <v>3.6169293963250095</v>
      </c>
      <c r="Q21" s="45">
        <f>Det_Regimes!Y54</f>
        <v>5.8633280078808481</v>
      </c>
      <c r="R21" s="46">
        <f>Det_Regimes!AB54</f>
        <v>1.7685061634045836</v>
      </c>
      <c r="S21" s="49">
        <f>Det_Regimes!X54</f>
        <v>33.677599282906137</v>
      </c>
      <c r="T21" s="46">
        <f>Det_Regimes!AC54</f>
        <v>10.589469254311094</v>
      </c>
      <c r="U21" s="49">
        <f>Det_Regimes!Z54</f>
        <v>15.317478292199404</v>
      </c>
      <c r="V21" s="46">
        <f>Det_Regimes!AD54</f>
        <v>2.170843850211249</v>
      </c>
    </row>
    <row r="22" spans="2:22" x14ac:dyDescent="0.25">
      <c r="B22" s="170"/>
      <c r="C22" s="170"/>
      <c r="D22" s="30" t="s">
        <v>18</v>
      </c>
      <c r="E22" s="45">
        <f>Det_Regimes!M55</f>
        <v>0</v>
      </c>
      <c r="F22" s="46">
        <f>Det_Regimes!N55</f>
        <v>0</v>
      </c>
      <c r="G22" s="45">
        <f>Det_Regimes!O55</f>
        <v>0</v>
      </c>
      <c r="H22" s="46">
        <f>Det_Regimes!P55</f>
        <v>0</v>
      </c>
      <c r="I22" s="45">
        <f>Det_Regimes!S55</f>
        <v>0</v>
      </c>
      <c r="J22" s="46">
        <f>Det_Regimes!T55</f>
        <v>0</v>
      </c>
      <c r="K22" s="45">
        <f>Det_Regimes!U55</f>
        <v>0</v>
      </c>
      <c r="L22" s="46">
        <f>Det_Regimes!V55</f>
        <v>0</v>
      </c>
      <c r="M22" s="45">
        <f>Det_Regimes!R55</f>
        <v>0</v>
      </c>
      <c r="N22" s="46">
        <f>Det_Regimes!Q55</f>
        <v>0</v>
      </c>
      <c r="O22" s="45">
        <f>Det_Regimes!W55</f>
        <v>0</v>
      </c>
      <c r="P22" s="46">
        <f>Det_Regimes!AA55</f>
        <v>0</v>
      </c>
      <c r="Q22" s="45">
        <f>Det_Regimes!Y55</f>
        <v>0</v>
      </c>
      <c r="R22" s="46">
        <f>Det_Regimes!AB55</f>
        <v>0</v>
      </c>
      <c r="S22" s="49">
        <f>Det_Regimes!X55</f>
        <v>0</v>
      </c>
      <c r="T22" s="46">
        <f>Det_Regimes!AC55</f>
        <v>0</v>
      </c>
      <c r="U22" s="49">
        <f>Det_Regimes!Z55</f>
        <v>0</v>
      </c>
      <c r="V22" s="46">
        <f>Det_Regimes!AD55</f>
        <v>0</v>
      </c>
    </row>
    <row r="23" spans="2:22" x14ac:dyDescent="0.25">
      <c r="B23" s="170"/>
      <c r="C23" s="170"/>
      <c r="D23" s="30" t="s">
        <v>19</v>
      </c>
      <c r="E23" s="45">
        <f>Det_Regimes!M56</f>
        <v>35.001300000000001</v>
      </c>
      <c r="F23" s="46">
        <f>Det_Regimes!N56</f>
        <v>33.098799999999997</v>
      </c>
      <c r="G23" s="45">
        <f>Det_Regimes!O56</f>
        <v>2.2625000000000002</v>
      </c>
      <c r="H23" s="46">
        <f>Det_Regimes!P56</f>
        <v>2.6086999999999998</v>
      </c>
      <c r="I23" s="45">
        <f>Det_Regimes!S56</f>
        <v>7.3170000000000002</v>
      </c>
      <c r="J23" s="46">
        <f>Det_Regimes!T56</f>
        <v>3.9546999999999999</v>
      </c>
      <c r="K23" s="51">
        <f>Det_Regimes!U56</f>
        <v>7.0651999999999999</v>
      </c>
      <c r="L23" s="46">
        <f>Det_Regimes!V56</f>
        <v>4.9988999999999999</v>
      </c>
      <c r="M23" s="45">
        <f>Det_Regimes!R56</f>
        <v>19.565200000000001</v>
      </c>
      <c r="N23" s="46">
        <f>Det_Regimes!Q56</f>
        <v>26.291499999999999</v>
      </c>
      <c r="O23" s="45">
        <f>Det_Regimes!W56</f>
        <v>8.3236000000000008</v>
      </c>
      <c r="P23" s="46">
        <f>Det_Regimes!AA56</f>
        <v>8.0876999999999999</v>
      </c>
      <c r="Q23" s="45">
        <f>Det_Regimes!Y56</f>
        <v>13.110799999999999</v>
      </c>
      <c r="R23" s="46">
        <f>Det_Regimes!AB56</f>
        <v>3.9544999999999999</v>
      </c>
      <c r="S23" s="49">
        <f>Det_Regimes!X56</f>
        <v>80.778999999999996</v>
      </c>
      <c r="T23" s="46">
        <f>Det_Regimes!AC56</f>
        <v>26.291599999999999</v>
      </c>
      <c r="U23" s="49">
        <f>Det_Regimes!Z56</f>
        <v>34.552399999999999</v>
      </c>
      <c r="V23" s="46">
        <f>Det_Regimes!AD56</f>
        <v>4.9988999999999999</v>
      </c>
    </row>
    <row r="24" spans="2:22" x14ac:dyDescent="0.25">
      <c r="B24" s="170"/>
      <c r="C24" s="170"/>
      <c r="D24" s="150">
        <v>0.25</v>
      </c>
      <c r="E24" s="45">
        <f>Det_Regimes!M57</f>
        <v>0</v>
      </c>
      <c r="F24" s="46">
        <f>Det_Regimes!N57</f>
        <v>0</v>
      </c>
      <c r="G24" s="45">
        <f>Det_Regimes!O57</f>
        <v>0</v>
      </c>
      <c r="H24" s="46">
        <f>Det_Regimes!P57</f>
        <v>0</v>
      </c>
      <c r="I24" s="45">
        <f>Det_Regimes!S57</f>
        <v>0</v>
      </c>
      <c r="J24" s="46">
        <f>Det_Regimes!T57</f>
        <v>0</v>
      </c>
      <c r="K24" s="51">
        <f>Det_Regimes!U57</f>
        <v>0</v>
      </c>
      <c r="L24" s="46">
        <f>Det_Regimes!V57</f>
        <v>0</v>
      </c>
      <c r="M24" s="45">
        <f>Det_Regimes!R57</f>
        <v>0</v>
      </c>
      <c r="N24" s="46">
        <f>Det_Regimes!Q57</f>
        <v>0</v>
      </c>
      <c r="O24" s="45">
        <f>Det_Regimes!W57</f>
        <v>0</v>
      </c>
      <c r="P24" s="46">
        <f>Det_Regimes!AA57</f>
        <v>0</v>
      </c>
      <c r="Q24" s="45">
        <f>Det_Regimes!Y57</f>
        <v>0</v>
      </c>
      <c r="R24" s="46">
        <f>Det_Regimes!AB57</f>
        <v>0</v>
      </c>
      <c r="S24" s="49">
        <f>Det_Regimes!X57</f>
        <v>3.8041999999999998</v>
      </c>
      <c r="T24" s="46">
        <f>Det_Regimes!AC57</f>
        <v>1.6180000000000001</v>
      </c>
      <c r="U24" s="49">
        <f>Det_Regimes!Z57</f>
        <v>0</v>
      </c>
      <c r="V24" s="46">
        <f>Det_Regimes!AD57</f>
        <v>0</v>
      </c>
    </row>
    <row r="25" spans="2:22" x14ac:dyDescent="0.25">
      <c r="B25" s="170"/>
      <c r="C25" s="170"/>
      <c r="D25" s="150">
        <v>0.75</v>
      </c>
      <c r="E25" s="45">
        <f>Det_Regimes!M58</f>
        <v>12.6503</v>
      </c>
      <c r="F25" s="46">
        <f>Det_Regimes!N58</f>
        <v>18.8752</v>
      </c>
      <c r="G25" s="45">
        <f>Det_Regimes!O58</f>
        <v>0</v>
      </c>
      <c r="H25" s="46">
        <f>Det_Regimes!P58</f>
        <v>0</v>
      </c>
      <c r="I25" s="45">
        <f>Det_Regimes!S58</f>
        <v>0</v>
      </c>
      <c r="J25" s="46">
        <f>Det_Regimes!T58</f>
        <v>0</v>
      </c>
      <c r="K25" s="51">
        <f>Det_Regimes!U58</f>
        <v>4.3869999999999996</v>
      </c>
      <c r="L25" s="46">
        <f>Det_Regimes!V58</f>
        <v>1.6181000000000001</v>
      </c>
      <c r="M25" s="45">
        <f>Det_Regimes!R58</f>
        <v>10.225099999999999</v>
      </c>
      <c r="N25" s="46">
        <f>Det_Regimes!Q58</f>
        <v>4.9988999999999999</v>
      </c>
      <c r="O25" s="45">
        <f>Det_Regimes!W58</f>
        <v>0</v>
      </c>
      <c r="P25" s="46">
        <f>Det_Regimes!AA58</f>
        <v>0</v>
      </c>
      <c r="Q25" s="45">
        <f>Det_Regimes!Y58</f>
        <v>0</v>
      </c>
      <c r="R25" s="46">
        <f>Det_Regimes!AB58</f>
        <v>0</v>
      </c>
      <c r="S25" s="49">
        <f>Det_Regimes!X58</f>
        <v>33.5732</v>
      </c>
      <c r="T25" s="46">
        <f>Det_Regimes!AC58</f>
        <v>8.9641999999999999</v>
      </c>
      <c r="U25" s="49">
        <f>Det_Regimes!Z58</f>
        <v>15.978</v>
      </c>
      <c r="V25" s="46">
        <f>Det_Regimes!AD58</f>
        <v>1.6180000000000001</v>
      </c>
    </row>
    <row r="26" spans="2:22" x14ac:dyDescent="0.25">
      <c r="B26" s="171"/>
      <c r="C26" s="171"/>
      <c r="D26" s="162" t="s">
        <v>90</v>
      </c>
      <c r="E26" s="47">
        <f>Det_Regimes!M59</f>
        <v>2.6055000000000001</v>
      </c>
      <c r="F26" s="48">
        <f>Det_Regimes!N59</f>
        <v>1.4631000000000001</v>
      </c>
      <c r="G26" s="47">
        <f>Det_Regimes!O59</f>
        <v>0</v>
      </c>
      <c r="H26" s="48">
        <f>Det_Regimes!P59</f>
        <v>0</v>
      </c>
      <c r="I26" s="47">
        <f>Det_Regimes!S59</f>
        <v>0</v>
      </c>
      <c r="J26" s="48">
        <f>Det_Regimes!T59</f>
        <v>0</v>
      </c>
      <c r="K26" s="52">
        <f>Det_Regimes!U59</f>
        <v>0</v>
      </c>
      <c r="L26" s="48">
        <f>Det_Regimes!V59</f>
        <v>0</v>
      </c>
      <c r="M26" s="47">
        <f>Det_Regimes!R59</f>
        <v>3.9546999999999999</v>
      </c>
      <c r="N26" s="48">
        <f>Det_Regimes!Q59</f>
        <v>1.6181000000000001</v>
      </c>
      <c r="O26" s="47">
        <f>Det_Regimes!W59</f>
        <v>0</v>
      </c>
      <c r="P26" s="48">
        <f>Det_Regimes!AA59</f>
        <v>0</v>
      </c>
      <c r="Q26" s="47">
        <f>Det_Regimes!Y59</f>
        <v>0</v>
      </c>
      <c r="R26" s="48">
        <f>Det_Regimes!AB59</f>
        <v>0</v>
      </c>
      <c r="S26" s="50">
        <f>Det_Regimes!X59</f>
        <v>8.3236000000000008</v>
      </c>
      <c r="T26" s="48">
        <f>Det_Regimes!AC59</f>
        <v>4.9988999999999999</v>
      </c>
      <c r="U26" s="50">
        <f>Det_Regimes!Z59</f>
        <v>0</v>
      </c>
      <c r="V26" s="48">
        <f>Det_Regimes!AD59</f>
        <v>0</v>
      </c>
    </row>
    <row r="27" spans="2:22" ht="15" customHeight="1" x14ac:dyDescent="0.25">
      <c r="B27" s="169" t="s">
        <v>47</v>
      </c>
      <c r="C27" s="169" t="s">
        <v>22</v>
      </c>
      <c r="D27" s="29" t="s">
        <v>16</v>
      </c>
      <c r="E27" s="119">
        <f>Det_Regimes!AQ15</f>
        <v>2.896135555555555</v>
      </c>
      <c r="F27" s="120">
        <f>Det_Regimes!AR15</f>
        <v>1.8867266666666669</v>
      </c>
      <c r="G27" s="119">
        <f>Det_Regimes!AS15</f>
        <v>1.2981244444444444E-2</v>
      </c>
      <c r="H27" s="120">
        <f>Det_Regimes!AT15</f>
        <v>2.52655E-2</v>
      </c>
      <c r="I27" s="119">
        <f>Det_Regimes!AW15</f>
        <v>8.2676799999999995E-2</v>
      </c>
      <c r="J27" s="120">
        <f>Det_Regimes!AX15</f>
        <v>7.7122800000000005E-2</v>
      </c>
      <c r="K27" s="119">
        <f>Det_Regimes!AY15</f>
        <v>6.5713600000000011E-2</v>
      </c>
      <c r="L27" s="120">
        <f>Det_Regimes!AZ15</f>
        <v>6.7667399999999989E-2</v>
      </c>
      <c r="M27" s="119">
        <f>Det_Regimes!AV15</f>
        <v>0.2582508</v>
      </c>
      <c r="N27" s="120">
        <f>Det_Regimes!AU15</f>
        <v>0.32909480000000002</v>
      </c>
      <c r="O27" s="119">
        <f>Det_Regimes!BA15</f>
        <v>1.6157593800000001</v>
      </c>
      <c r="P27" s="120">
        <f>Det_Regimes!BE15</f>
        <v>1.7652954000000001</v>
      </c>
      <c r="Q27" s="119">
        <f>Det_Regimes!BC15</f>
        <v>0.47231439999999997</v>
      </c>
      <c r="R27" s="120">
        <f>Det_Regimes!BF15</f>
        <v>0.26438319999999998</v>
      </c>
      <c r="S27" s="159">
        <f>Det_Regimes!BB15</f>
        <v>2.3454899999999999</v>
      </c>
      <c r="T27" s="120">
        <f>Det_Regimes!BG15</f>
        <v>4.3042759999999998</v>
      </c>
      <c r="U27" s="159">
        <f>Det_Regimes!BD15</f>
        <v>1.2499283999999999</v>
      </c>
      <c r="V27" s="120">
        <f>Det_Regimes!BH15</f>
        <v>0.61605339999999997</v>
      </c>
    </row>
    <row r="28" spans="2:22" x14ac:dyDescent="0.25">
      <c r="B28" s="170"/>
      <c r="C28" s="170"/>
      <c r="D28" s="30" t="s">
        <v>20</v>
      </c>
      <c r="E28" s="45">
        <f>Det_Regimes!AQ16</f>
        <v>1.8821570530584792</v>
      </c>
      <c r="F28" s="46">
        <f>Det_Regimes!AR16</f>
        <v>1.5947627026065667</v>
      </c>
      <c r="G28" s="45">
        <f>Det_Regimes!AS16</f>
        <v>1.9480619155657703E-2</v>
      </c>
      <c r="H28" s="46">
        <f>Det_Regimes!AT16</f>
        <v>3.8772594517584198E-2</v>
      </c>
      <c r="I28" s="45">
        <f>Det_Regimes!AW16</f>
        <v>9.9820705285526806E-2</v>
      </c>
      <c r="J28" s="46">
        <f>Det_Regimes!AX16</f>
        <v>8.4845262240740335E-2</v>
      </c>
      <c r="K28" s="45">
        <f>Det_Regimes!AY16</f>
        <v>5.0763558851798403E-2</v>
      </c>
      <c r="L28" s="46">
        <f>Det_Regimes!AZ16</f>
        <v>6.1808844223945822E-2</v>
      </c>
      <c r="M28" s="45">
        <f>Det_Regimes!AV16</f>
        <v>0.21264860778570832</v>
      </c>
      <c r="N28" s="46">
        <f>Det_Regimes!AU16</f>
        <v>0.34710277056687405</v>
      </c>
      <c r="O28" s="45">
        <f>Det_Regimes!BA16</f>
        <v>2.5430376087556041</v>
      </c>
      <c r="P28" s="46">
        <f>Det_Regimes!BE16</f>
        <v>2.2448163735035882</v>
      </c>
      <c r="Q28" s="45">
        <f>Det_Regimes!BC16</f>
        <v>0.35644867836309907</v>
      </c>
      <c r="R28" s="46">
        <f>Det_Regimes!BF16</f>
        <v>0.16679346768144132</v>
      </c>
      <c r="S28" s="49">
        <f>Det_Regimes!BB16</f>
        <v>3.2053974997182491</v>
      </c>
      <c r="T28" s="46">
        <f>Det_Regimes!BG16</f>
        <v>5.5913197242806634</v>
      </c>
      <c r="U28" s="49">
        <f>Det_Regimes!BD16</f>
        <v>1.3209917858687843</v>
      </c>
      <c r="V28" s="46">
        <f>Det_Regimes!BH16</f>
        <v>0.50866272416779268</v>
      </c>
    </row>
    <row r="29" spans="2:22" x14ac:dyDescent="0.25">
      <c r="B29" s="170"/>
      <c r="C29" s="170"/>
      <c r="D29" s="30" t="s">
        <v>18</v>
      </c>
      <c r="E29" s="45">
        <f>Det_Regimes!AQ17</f>
        <v>0.62912000000000001</v>
      </c>
      <c r="F29" s="46">
        <f>Det_Regimes!AR17</f>
        <v>0.30532999999999999</v>
      </c>
      <c r="G29" s="45">
        <f>Det_Regimes!AS17</f>
        <v>0</v>
      </c>
      <c r="H29" s="46">
        <f>Det_Regimes!AT17</f>
        <v>0</v>
      </c>
      <c r="I29" s="45">
        <f>Det_Regimes!AW17</f>
        <v>0</v>
      </c>
      <c r="J29" s="46">
        <f>Det_Regimes!AX17</f>
        <v>0</v>
      </c>
      <c r="K29" s="45">
        <f>Det_Regimes!AY17</f>
        <v>0</v>
      </c>
      <c r="L29" s="46">
        <f>Det_Regimes!AZ17</f>
        <v>0</v>
      </c>
      <c r="M29" s="45">
        <f>Det_Regimes!AV17</f>
        <v>0</v>
      </c>
      <c r="N29" s="46">
        <f>Det_Regimes!AU17</f>
        <v>0</v>
      </c>
      <c r="O29" s="45">
        <f>Det_Regimes!BA17</f>
        <v>8.9869000000000008E-3</v>
      </c>
      <c r="P29" s="46">
        <f>Det_Regimes!BE17</f>
        <v>1.6768000000000002E-2</v>
      </c>
      <c r="Q29" s="45">
        <f>Det_Regimes!BC17</f>
        <v>4.2641999999999999E-2</v>
      </c>
      <c r="R29" s="46">
        <f>Det_Regimes!BF17</f>
        <v>4.516E-3</v>
      </c>
      <c r="S29" s="49">
        <f>Det_Regimes!BB17</f>
        <v>0.12687999999999999</v>
      </c>
      <c r="T29" s="46">
        <f>Det_Regimes!BG17</f>
        <v>0.16561999999999999</v>
      </c>
      <c r="U29" s="49">
        <f>Det_Regimes!BD17</f>
        <v>7.4142E-2</v>
      </c>
      <c r="V29" s="46">
        <f>Det_Regimes!BH17</f>
        <v>7.8767000000000004E-2</v>
      </c>
    </row>
    <row r="30" spans="2:22" x14ac:dyDescent="0.25">
      <c r="B30" s="170"/>
      <c r="C30" s="170"/>
      <c r="D30" s="30" t="s">
        <v>19</v>
      </c>
      <c r="E30" s="45">
        <f>Det_Regimes!AQ18</f>
        <v>5.6665999999999999</v>
      </c>
      <c r="F30" s="46">
        <f>Det_Regimes!AR18</f>
        <v>5.3120000000000003</v>
      </c>
      <c r="G30" s="45">
        <f>Det_Regimes!AS18</f>
        <v>4.9269E-2</v>
      </c>
      <c r="H30" s="46">
        <f>Det_Regimes!AT18</f>
        <v>9.5441999999999999E-2</v>
      </c>
      <c r="I30" s="45">
        <f>Det_Regimes!AW18</f>
        <v>0.24489</v>
      </c>
      <c r="J30" s="46">
        <f>Det_Regimes!AX18</f>
        <v>0.21493999999999999</v>
      </c>
      <c r="K30" s="51">
        <f>Det_Regimes!AY18</f>
        <v>0.13975000000000001</v>
      </c>
      <c r="L30" s="46">
        <f>Det_Regimes!AZ18</f>
        <v>0.16561999999999999</v>
      </c>
      <c r="M30" s="45">
        <f>Det_Regimes!AV18</f>
        <v>0.50634999999999997</v>
      </c>
      <c r="N30" s="46">
        <f>Det_Regimes!AU18</f>
        <v>0.87321000000000004</v>
      </c>
      <c r="O30" s="45">
        <f>Det_Regimes!BA18</f>
        <v>6.0635000000000003</v>
      </c>
      <c r="P30" s="46">
        <f>Det_Regimes!BE18</f>
        <v>5.1580000000000004</v>
      </c>
      <c r="Q30" s="45">
        <f>Det_Regimes!BC18</f>
        <v>0.96257000000000004</v>
      </c>
      <c r="R30" s="46">
        <f>Det_Regimes!BF18</f>
        <v>0.41921000000000003</v>
      </c>
      <c r="S30" s="49">
        <f>Det_Regimes!BB18</f>
        <v>7.6125999999999996</v>
      </c>
      <c r="T30" s="46">
        <f>Det_Regimes!BG18</f>
        <v>12.0595</v>
      </c>
      <c r="U30" s="49">
        <f>Det_Regimes!BD18</f>
        <v>3.0129000000000001</v>
      </c>
      <c r="V30" s="46">
        <f>Det_Regimes!BH18</f>
        <v>1.393</v>
      </c>
    </row>
    <row r="31" spans="2:22" x14ac:dyDescent="0.25">
      <c r="B31" s="170"/>
      <c r="C31" s="170"/>
      <c r="D31" s="150">
        <v>0.25</v>
      </c>
      <c r="E31" s="45">
        <f>Det_Regimes!AQ19</f>
        <v>1.3734999999999999</v>
      </c>
      <c r="F31" s="46">
        <f>Det_Regimes!AR19</f>
        <v>0.76598999999999995</v>
      </c>
      <c r="G31" s="45">
        <f>Det_Regimes!AS19</f>
        <v>0</v>
      </c>
      <c r="H31" s="46">
        <f>Det_Regimes!AT19</f>
        <v>0</v>
      </c>
      <c r="I31" s="45">
        <f>Det_Regimes!AW19</f>
        <v>2.2609000000000001E-2</v>
      </c>
      <c r="J31" s="46">
        <f>Det_Regimes!AX19</f>
        <v>1.6881E-2</v>
      </c>
      <c r="K31" s="51">
        <f>Det_Regimes!AY19</f>
        <v>4.5425E-2</v>
      </c>
      <c r="L31" s="46">
        <f>Det_Regimes!AZ19</f>
        <v>3.8968999999999997E-2</v>
      </c>
      <c r="M31" s="45">
        <f>Det_Regimes!AV19</f>
        <v>9.8224000000000006E-2</v>
      </c>
      <c r="N31" s="46">
        <f>Det_Regimes!AU19</f>
        <v>9.8224000000000006E-2</v>
      </c>
      <c r="O31" s="45">
        <f>Det_Regimes!BA19</f>
        <v>0.11021</v>
      </c>
      <c r="P31" s="46">
        <f>Det_Regimes!BE19</f>
        <v>6.6309000000000007E-2</v>
      </c>
      <c r="Q31" s="45">
        <f>Det_Regimes!BC19</f>
        <v>0.26351999999999998</v>
      </c>
      <c r="R31" s="46">
        <f>Det_Regimes!BF19</f>
        <v>0.21493999999999999</v>
      </c>
      <c r="S31" s="49">
        <f>Det_Regimes!BB19</f>
        <v>0.24747</v>
      </c>
      <c r="T31" s="46">
        <f>Det_Regimes!BG19</f>
        <v>0.18398999999999999</v>
      </c>
      <c r="U31" s="49">
        <f>Det_Regimes!BD19</f>
        <v>0.42352000000000001</v>
      </c>
      <c r="V31" s="46">
        <f>Det_Regimes!BH19</f>
        <v>0.29592000000000002</v>
      </c>
    </row>
    <row r="32" spans="2:22" x14ac:dyDescent="0.25">
      <c r="B32" s="170"/>
      <c r="C32" s="170"/>
      <c r="D32" s="150">
        <v>0.75</v>
      </c>
      <c r="E32" s="45">
        <f>Det_Regimes!AQ20</f>
        <v>4.7370999999999999</v>
      </c>
      <c r="F32" s="46">
        <f>Det_Regimes!AR20</f>
        <v>2.13</v>
      </c>
      <c r="G32" s="45">
        <f>Det_Regimes!AS20</f>
        <v>3.2485E-2</v>
      </c>
      <c r="H32" s="46">
        <f>Det_Regimes!AT20</f>
        <v>4.6924E-2</v>
      </c>
      <c r="I32" s="45">
        <f>Det_Regimes!AW20</f>
        <v>0.11108999999999999</v>
      </c>
      <c r="J32" s="46">
        <f>Det_Regimes!AX20</f>
        <v>8.7484000000000006E-2</v>
      </c>
      <c r="K32" s="51">
        <f>Det_Regimes!AY20</f>
        <v>7.5222999999999998E-2</v>
      </c>
      <c r="L32" s="46">
        <f>Det_Regimes!AZ20</f>
        <v>7.8767000000000004E-2</v>
      </c>
      <c r="M32" s="45">
        <f>Det_Regimes!AV20</f>
        <v>0.42253000000000002</v>
      </c>
      <c r="N32" s="46">
        <f>Det_Regimes!AU20</f>
        <v>0.44685999999999998</v>
      </c>
      <c r="O32" s="45">
        <f>Det_Regimes!BA20</f>
        <v>1.3637999999999999</v>
      </c>
      <c r="P32" s="46">
        <f>Det_Regimes!BE20</f>
        <v>2.9548000000000001</v>
      </c>
      <c r="Q32" s="45">
        <f>Det_Regimes!BC20</f>
        <v>0.66615999999999997</v>
      </c>
      <c r="R32" s="46">
        <f>Det_Regimes!BF20</f>
        <v>0.39359</v>
      </c>
      <c r="S32" s="49">
        <f>Det_Regimes!BB20</f>
        <v>3.2082000000000002</v>
      </c>
      <c r="T32" s="46">
        <f>Det_Regimes!BG20</f>
        <v>8.4725000000000001</v>
      </c>
      <c r="U32" s="49">
        <f>Det_Regimes!BD20</f>
        <v>2.3123999999999998</v>
      </c>
      <c r="V32" s="46">
        <f>Det_Regimes!BH20</f>
        <v>0.79213</v>
      </c>
    </row>
    <row r="33" spans="2:22" x14ac:dyDescent="0.25">
      <c r="B33" s="170"/>
      <c r="C33" s="171"/>
      <c r="D33" s="162" t="s">
        <v>90</v>
      </c>
      <c r="E33" s="47">
        <f>Det_Regimes!AQ21</f>
        <v>2.4521999999999999</v>
      </c>
      <c r="F33" s="48">
        <f>Det_Regimes!AR21</f>
        <v>1.3611</v>
      </c>
      <c r="G33" s="47">
        <f>Det_Regimes!AS21</f>
        <v>0</v>
      </c>
      <c r="H33" s="48">
        <f>Det_Regimes!AT21</f>
        <v>0</v>
      </c>
      <c r="I33" s="47">
        <f>Det_Regimes!AW21</f>
        <v>3.4795E-2</v>
      </c>
      <c r="J33" s="48">
        <f>Det_Regimes!AX21</f>
        <v>6.6309000000000007E-2</v>
      </c>
      <c r="K33" s="52">
        <f>Det_Regimes!AY21</f>
        <v>6.8169999999999994E-2</v>
      </c>
      <c r="L33" s="48">
        <f>Det_Regimes!AZ21</f>
        <v>5.4981000000000002E-2</v>
      </c>
      <c r="M33" s="47">
        <f>Det_Regimes!AV21</f>
        <v>0.26415</v>
      </c>
      <c r="N33" s="48">
        <f>Det_Regimes!AU21</f>
        <v>0.22717999999999999</v>
      </c>
      <c r="O33" s="47">
        <f>Det_Regimes!BA21</f>
        <v>0.5323</v>
      </c>
      <c r="P33" s="48">
        <f>Det_Regimes!BE21</f>
        <v>0.63060000000000005</v>
      </c>
      <c r="Q33" s="47">
        <f>Det_Regimes!BC21</f>
        <v>0.42668</v>
      </c>
      <c r="R33" s="48">
        <f>Det_Regimes!BF21</f>
        <v>0.28965999999999997</v>
      </c>
      <c r="S33" s="50">
        <f>Det_Regimes!BB21</f>
        <v>0.5323</v>
      </c>
      <c r="T33" s="48">
        <f>Det_Regimes!BG21</f>
        <v>0.63976999999999995</v>
      </c>
      <c r="U33" s="50">
        <f>Det_Regimes!BD21</f>
        <v>0.42668</v>
      </c>
      <c r="V33" s="48">
        <f>Det_Regimes!BH21</f>
        <v>0.52044999999999997</v>
      </c>
    </row>
    <row r="34" spans="2:22" x14ac:dyDescent="0.25">
      <c r="B34" s="170"/>
      <c r="C34" s="169" t="s">
        <v>23</v>
      </c>
      <c r="D34" s="29" t="s">
        <v>16</v>
      </c>
      <c r="E34" s="119">
        <f>Det_Regimes!AQ34</f>
        <v>5.2403711111111111</v>
      </c>
      <c r="F34" s="120">
        <f>Det_Regimes!AR34</f>
        <v>2.9839323333333336</v>
      </c>
      <c r="G34" s="119">
        <f>Det_Regimes!AS34</f>
        <v>9.7400000000000004E-3</v>
      </c>
      <c r="H34" s="120">
        <f>Det_Regimes!AT34</f>
        <v>8.3192222222222209E-3</v>
      </c>
      <c r="I34" s="119">
        <f>Det_Regimes!AW34</f>
        <v>3.5179599999999998E-2</v>
      </c>
      <c r="J34" s="120">
        <f>Det_Regimes!AX34</f>
        <v>5.7069599999999998E-2</v>
      </c>
      <c r="K34" s="119">
        <f>Det_Regimes!AY34</f>
        <v>4.4820800000000001E-2</v>
      </c>
      <c r="L34" s="120">
        <f>Det_Regimes!AZ34</f>
        <v>6.4793599999999993E-2</v>
      </c>
      <c r="M34" s="119">
        <f>Det_Regimes!AV34</f>
        <v>0.1627596</v>
      </c>
      <c r="N34" s="120">
        <f>Det_Regimes!AU34</f>
        <v>0.15922900000000001</v>
      </c>
      <c r="O34" s="119">
        <f>Det_Regimes!BA34</f>
        <v>3.5449396000000002</v>
      </c>
      <c r="P34" s="120">
        <f>Det_Regimes!BE34</f>
        <v>3.2261176000000007</v>
      </c>
      <c r="Q34" s="119">
        <f>Det_Regimes!BC34</f>
        <v>0.12399506</v>
      </c>
      <c r="R34" s="120">
        <f>Det_Regimes!BF34</f>
        <v>8.8660000000000003E-2</v>
      </c>
      <c r="S34" s="159">
        <f>Det_Regimes!BB34</f>
        <v>4.0796040000000016</v>
      </c>
      <c r="T34" s="120">
        <f>Det_Regimes!BG34</f>
        <v>9.1342403999999995</v>
      </c>
      <c r="U34" s="159">
        <f>Det_Regimes!BD34</f>
        <v>0.60280219999999995</v>
      </c>
      <c r="V34" s="120">
        <f>Det_Regimes!BH34</f>
        <v>0.36942799999999998</v>
      </c>
    </row>
    <row r="35" spans="2:22" x14ac:dyDescent="0.25">
      <c r="B35" s="170"/>
      <c r="C35" s="170"/>
      <c r="D35" s="30" t="s">
        <v>20</v>
      </c>
      <c r="E35" s="45">
        <f>Det_Regimes!AQ35</f>
        <v>5.2627756147218649</v>
      </c>
      <c r="F35" s="46">
        <f>Det_Regimes!AR35</f>
        <v>4.22782027420768</v>
      </c>
      <c r="G35" s="45">
        <f>Det_Regimes!AS35</f>
        <v>1.9327643829499756E-2</v>
      </c>
      <c r="H35" s="46">
        <f>Det_Regimes!AT35</f>
        <v>1.8135009027966994E-2</v>
      </c>
      <c r="I35" s="45">
        <f>Det_Regimes!AW35</f>
        <v>6.3486389571308907E-2</v>
      </c>
      <c r="J35" s="46">
        <f>Det_Regimes!AX35</f>
        <v>8.7745496356223321E-2</v>
      </c>
      <c r="K35" s="45">
        <f>Det_Regimes!AY35</f>
        <v>4.4013351851455253E-2</v>
      </c>
      <c r="L35" s="46">
        <f>Det_Regimes!AZ35</f>
        <v>8.0762220569397428E-2</v>
      </c>
      <c r="M35" s="45">
        <f>Det_Regimes!AV35</f>
        <v>0.13001488734295005</v>
      </c>
      <c r="N35" s="46">
        <f>Det_Regimes!AU35</f>
        <v>0.17818216571812115</v>
      </c>
      <c r="O35" s="45">
        <f>Det_Regimes!BA35</f>
        <v>5.6521330224757449</v>
      </c>
      <c r="P35" s="46">
        <f>Det_Regimes!BE35</f>
        <v>4.4762082690038891</v>
      </c>
      <c r="Q35" s="45">
        <f>Det_Regimes!BC35</f>
        <v>0.12218209879936587</v>
      </c>
      <c r="R35" s="46">
        <f>Det_Regimes!BF35</f>
        <v>5.6037878176283598E-2</v>
      </c>
      <c r="S35" s="49">
        <f>Det_Regimes!BB35</f>
        <v>6.4365171420986664</v>
      </c>
      <c r="T35" s="46">
        <f>Det_Regimes!BG35</f>
        <v>13.013424800789885</v>
      </c>
      <c r="U35" s="49">
        <f>Det_Regimes!BD35</f>
        <v>0.63431255336324543</v>
      </c>
      <c r="V35" s="46">
        <f>Det_Regimes!BH35</f>
        <v>0.33320283982883464</v>
      </c>
    </row>
    <row r="36" spans="2:22" x14ac:dyDescent="0.25">
      <c r="B36" s="170"/>
      <c r="C36" s="170"/>
      <c r="D36" s="30" t="s">
        <v>18</v>
      </c>
      <c r="E36" s="45">
        <f>Det_Regimes!AQ36</f>
        <v>0.26746999999999999</v>
      </c>
      <c r="F36" s="46">
        <f>Det_Regimes!AR36</f>
        <v>5.0061000000000001E-2</v>
      </c>
      <c r="G36" s="45">
        <f>Det_Regimes!AS36</f>
        <v>0</v>
      </c>
      <c r="H36" s="46">
        <f>Det_Regimes!AT36</f>
        <v>0</v>
      </c>
      <c r="I36" s="45">
        <f>Det_Regimes!AW36</f>
        <v>0</v>
      </c>
      <c r="J36" s="46">
        <f>Det_Regimes!AX36</f>
        <v>0</v>
      </c>
      <c r="K36" s="45">
        <f>Det_Regimes!AY36</f>
        <v>0</v>
      </c>
      <c r="L36" s="46">
        <f>Det_Regimes!AZ36</f>
        <v>0</v>
      </c>
      <c r="M36" s="45">
        <f>Det_Regimes!AV36</f>
        <v>0</v>
      </c>
      <c r="N36" s="46">
        <f>Det_Regimes!AU36</f>
        <v>0</v>
      </c>
      <c r="O36" s="45">
        <f>Det_Regimes!BA36</f>
        <v>0</v>
      </c>
      <c r="P36" s="46">
        <f>Det_Regimes!BE36</f>
        <v>0</v>
      </c>
      <c r="Q36" s="45">
        <f>Det_Regimes!BC36</f>
        <v>0</v>
      </c>
      <c r="R36" s="46">
        <f>Det_Regimes!BF36</f>
        <v>0</v>
      </c>
      <c r="S36" s="49">
        <f>Det_Regimes!BB36</f>
        <v>0.11162999999999999</v>
      </c>
      <c r="T36" s="46">
        <f>Det_Regimes!BG36</f>
        <v>1.3017000000000001E-2</v>
      </c>
      <c r="U36" s="49">
        <f>Det_Regimes!BD36</f>
        <v>2.5170999999999999E-2</v>
      </c>
      <c r="V36" s="46">
        <f>Det_Regimes!BH36</f>
        <v>0.15187999999999999</v>
      </c>
    </row>
    <row r="37" spans="2:22" x14ac:dyDescent="0.25">
      <c r="B37" s="170"/>
      <c r="C37" s="170"/>
      <c r="D37" s="30" t="s">
        <v>19</v>
      </c>
      <c r="E37" s="45">
        <f>Det_Regimes!AQ37</f>
        <v>12.2888</v>
      </c>
      <c r="F37" s="46">
        <f>Det_Regimes!AR37</f>
        <v>12.1043</v>
      </c>
      <c r="G37" s="45">
        <f>Det_Regimes!AS37</f>
        <v>4.4088000000000002E-2</v>
      </c>
      <c r="H37" s="46">
        <f>Det_Regimes!AT37</f>
        <v>5.2451999999999999E-2</v>
      </c>
      <c r="I37" s="45">
        <f>Det_Regimes!AW37</f>
        <v>0.14643</v>
      </c>
      <c r="J37" s="46">
        <f>Det_Regimes!AX37</f>
        <v>0.19911000000000001</v>
      </c>
      <c r="K37" s="51">
        <f>Det_Regimes!AY37</f>
        <v>0.11315</v>
      </c>
      <c r="L37" s="46">
        <f>Det_Regimes!AZ37</f>
        <v>0.19127</v>
      </c>
      <c r="M37" s="45">
        <f>Det_Regimes!AV37</f>
        <v>0.34256999999999999</v>
      </c>
      <c r="N37" s="46">
        <f>Det_Regimes!AU37</f>
        <v>0.44368999999999997</v>
      </c>
      <c r="O37" s="45">
        <f>Det_Regimes!BA37</f>
        <v>13.1409</v>
      </c>
      <c r="P37" s="46">
        <f>Det_Regimes!BE37</f>
        <v>10.226000000000001</v>
      </c>
      <c r="Q37" s="45">
        <f>Det_Regimes!BC37</f>
        <v>0.27182000000000001</v>
      </c>
      <c r="R37" s="46">
        <f>Det_Regimes!BF37</f>
        <v>0.15115000000000001</v>
      </c>
      <c r="S37" s="49">
        <f>Det_Regimes!BB37</f>
        <v>15.018700000000001</v>
      </c>
      <c r="T37" s="46">
        <f>Det_Regimes!BG37</f>
        <v>28.844799999999999</v>
      </c>
      <c r="U37" s="49">
        <f>Det_Regimes!BD37</f>
        <v>1.5748</v>
      </c>
      <c r="V37" s="46">
        <f>Det_Regimes!BH37</f>
        <v>0.93603000000000003</v>
      </c>
    </row>
    <row r="38" spans="2:22" x14ac:dyDescent="0.25">
      <c r="B38" s="170"/>
      <c r="C38" s="170"/>
      <c r="D38" s="150">
        <v>0.25</v>
      </c>
      <c r="E38" s="45">
        <f>Det_Regimes!AQ38</f>
        <v>0.74255000000000004</v>
      </c>
      <c r="F38" s="46">
        <f>Det_Regimes!AR38</f>
        <v>0.22437000000000001</v>
      </c>
      <c r="G38" s="45">
        <f>Det_Regimes!AS38</f>
        <v>0</v>
      </c>
      <c r="H38" s="46">
        <f>Det_Regimes!AT38</f>
        <v>0</v>
      </c>
      <c r="I38" s="45">
        <f>Det_Regimes!AW38</f>
        <v>0</v>
      </c>
      <c r="J38" s="46">
        <f>Det_Regimes!AX38</f>
        <v>0</v>
      </c>
      <c r="K38" s="51">
        <f>Det_Regimes!AY38</f>
        <v>2.2322000000000002E-2</v>
      </c>
      <c r="L38" s="46">
        <f>Det_Regimes!AZ38</f>
        <v>1.3017000000000001E-2</v>
      </c>
      <c r="M38" s="45">
        <f>Det_Regimes!AV38</f>
        <v>8.1077999999999997E-2</v>
      </c>
      <c r="N38" s="46">
        <f>Det_Regimes!AU38</f>
        <v>2.0055E-2</v>
      </c>
      <c r="O38" s="45">
        <f>Det_Regimes!BA38</f>
        <v>2.7628E-2</v>
      </c>
      <c r="P38" s="46">
        <f>Det_Regimes!BE38</f>
        <v>8.6237999999999995E-2</v>
      </c>
      <c r="Q38" s="45">
        <f>Det_Regimes!BC38</f>
        <v>4.2753000000000001E-3</v>
      </c>
      <c r="R38" s="46">
        <f>Det_Regimes!BF38</f>
        <v>8.1078999999999998E-2</v>
      </c>
      <c r="S38" s="49">
        <f>Det_Regimes!BB38</f>
        <v>0.11332</v>
      </c>
      <c r="T38" s="46">
        <f>Det_Regimes!BG38</f>
        <v>2.0055E-2</v>
      </c>
      <c r="U38" s="49">
        <f>Det_Regimes!BD38</f>
        <v>0.12977</v>
      </c>
      <c r="V38" s="46">
        <f>Det_Regimes!BH38</f>
        <v>0.16275999999999999</v>
      </c>
    </row>
    <row r="39" spans="2:22" x14ac:dyDescent="0.25">
      <c r="B39" s="170"/>
      <c r="C39" s="170"/>
      <c r="D39" s="150">
        <v>0.75</v>
      </c>
      <c r="E39" s="45">
        <f>Det_Regimes!AQ39</f>
        <v>9.8208000000000002</v>
      </c>
      <c r="F39" s="46">
        <f>Det_Regimes!AR39</f>
        <v>4.1173999999999999</v>
      </c>
      <c r="G39" s="45">
        <f>Det_Regimes!AS39</f>
        <v>0</v>
      </c>
      <c r="H39" s="46">
        <f>Det_Regimes!AT39</f>
        <v>0</v>
      </c>
      <c r="I39" s="45">
        <f>Det_Regimes!AW39</f>
        <v>2.9468000000000001E-2</v>
      </c>
      <c r="J39" s="46">
        <f>Det_Regimes!AX39</f>
        <v>8.6237999999999995E-2</v>
      </c>
      <c r="K39" s="51">
        <f>Det_Regimes!AY39</f>
        <v>6.1112E-2</v>
      </c>
      <c r="L39" s="46">
        <f>Det_Regimes!AZ39</f>
        <v>9.9626000000000006E-2</v>
      </c>
      <c r="M39" s="45">
        <f>Det_Regimes!AV39</f>
        <v>0.19911000000000001</v>
      </c>
      <c r="N39" s="46">
        <f>Det_Regimes!AU39</f>
        <v>0.19127</v>
      </c>
      <c r="O39" s="45">
        <f>Det_Regimes!BA39</f>
        <v>4.2218</v>
      </c>
      <c r="P39" s="46">
        <f>Det_Regimes!BE39</f>
        <v>5.22</v>
      </c>
      <c r="Q39" s="45">
        <f>Det_Regimes!BC39</f>
        <v>0.21410999999999999</v>
      </c>
      <c r="R39" s="46">
        <f>Det_Regimes!BF39</f>
        <v>0.11471000000000001</v>
      </c>
      <c r="S39" s="49">
        <f>Det_Regimes!BB39</f>
        <v>4.82</v>
      </c>
      <c r="T39" s="46">
        <f>Det_Regimes!BG39</f>
        <v>16.1921</v>
      </c>
      <c r="U39" s="49">
        <f>Det_Regimes!BD39</f>
        <v>0.87029999999999996</v>
      </c>
      <c r="V39" s="46">
        <f>Det_Regimes!BH39</f>
        <v>0.4052</v>
      </c>
    </row>
    <row r="40" spans="2:22" x14ac:dyDescent="0.25">
      <c r="B40" s="170"/>
      <c r="C40" s="171"/>
      <c r="D40" s="162" t="s">
        <v>90</v>
      </c>
      <c r="E40" s="47">
        <f>Det_Regimes!AQ40</f>
        <v>1.9734</v>
      </c>
      <c r="F40" s="48">
        <f>Det_Regimes!AR40</f>
        <v>0.67313999999999996</v>
      </c>
      <c r="G40" s="47">
        <f>Det_Regimes!AS40</f>
        <v>0</v>
      </c>
      <c r="H40" s="48">
        <f>Det_Regimes!AT40</f>
        <v>0</v>
      </c>
      <c r="I40" s="47">
        <f>Det_Regimes!AW40</f>
        <v>0</v>
      </c>
      <c r="J40" s="48">
        <f>Det_Regimes!AX40</f>
        <v>0</v>
      </c>
      <c r="K40" s="52">
        <f>Det_Regimes!AY40</f>
        <v>2.7519999999999999E-2</v>
      </c>
      <c r="L40" s="48">
        <f>Det_Regimes!AZ40</f>
        <v>2.0055E-2</v>
      </c>
      <c r="M40" s="47">
        <f>Det_Regimes!AV40</f>
        <v>0.19103999999999999</v>
      </c>
      <c r="N40" s="48">
        <f>Det_Regimes!AU40</f>
        <v>0.14113000000000001</v>
      </c>
      <c r="O40" s="47">
        <f>Det_Regimes!BA40</f>
        <v>0.33437</v>
      </c>
      <c r="P40" s="48">
        <f>Det_Regimes!BE40</f>
        <v>0.59835000000000005</v>
      </c>
      <c r="Q40" s="47">
        <f>Det_Regimes!BC40</f>
        <v>0.12977</v>
      </c>
      <c r="R40" s="48">
        <f>Det_Regimes!BF40</f>
        <v>9.6361000000000002E-2</v>
      </c>
      <c r="S40" s="50">
        <f>Det_Regimes!BB40</f>
        <v>0.33437</v>
      </c>
      <c r="T40" s="48">
        <f>Det_Regimes!BG40</f>
        <v>0.60123000000000004</v>
      </c>
      <c r="U40" s="50">
        <f>Det_Regimes!BD40</f>
        <v>0.41397</v>
      </c>
      <c r="V40" s="48">
        <f>Det_Regimes!BH40</f>
        <v>0.19127</v>
      </c>
    </row>
    <row r="41" spans="2:22" x14ac:dyDescent="0.25">
      <c r="B41" s="170"/>
      <c r="C41" s="169" t="s">
        <v>61</v>
      </c>
      <c r="D41" s="29" t="s">
        <v>16</v>
      </c>
      <c r="E41" s="119">
        <f>Det_Regimes!AQ53</f>
        <v>6.5638888888888891</v>
      </c>
      <c r="F41" s="120">
        <f>Det_Regimes!AR53</f>
        <v>3.3887999999999994</v>
      </c>
      <c r="G41" s="119">
        <f>Det_Regimes!AS53</f>
        <v>0</v>
      </c>
      <c r="H41" s="120">
        <f>Det_Regimes!AT53</f>
        <v>0</v>
      </c>
      <c r="I41" s="119">
        <f>Det_Regimes!AW53</f>
        <v>0</v>
      </c>
      <c r="J41" s="120">
        <f>Det_Regimes!AX53</f>
        <v>0</v>
      </c>
      <c r="K41" s="119">
        <f>Det_Regimes!AY53</f>
        <v>0</v>
      </c>
      <c r="L41" s="120">
        <f>Det_Regimes!AZ53</f>
        <v>0</v>
      </c>
      <c r="M41" s="119">
        <f>Det_Regimes!AV53</f>
        <v>0</v>
      </c>
      <c r="N41" s="120">
        <f>Det_Regimes!AU53</f>
        <v>0</v>
      </c>
      <c r="O41" s="119">
        <f>Det_Regimes!BA53</f>
        <v>4.1973799999999999</v>
      </c>
      <c r="P41" s="120">
        <f>Det_Regimes!BE53</f>
        <v>3.4313400000000001</v>
      </c>
      <c r="Q41" s="119">
        <f>Det_Regimes!BC53</f>
        <v>0</v>
      </c>
      <c r="R41" s="120">
        <f>Det_Regimes!BF53</f>
        <v>0</v>
      </c>
      <c r="S41" s="159">
        <f>Det_Regimes!BB53</f>
        <v>4.1973799999999999</v>
      </c>
      <c r="T41" s="120">
        <f>Det_Regimes!BG53</f>
        <v>10.415619999999999</v>
      </c>
      <c r="U41" s="159">
        <f>Det_Regimes!BD53</f>
        <v>0</v>
      </c>
      <c r="V41" s="120">
        <f>Det_Regimes!BH53</f>
        <v>0</v>
      </c>
    </row>
    <row r="42" spans="2:22" x14ac:dyDescent="0.25">
      <c r="B42" s="170"/>
      <c r="C42" s="170"/>
      <c r="D42" s="30" t="s">
        <v>20</v>
      </c>
      <c r="E42" s="45">
        <f>Det_Regimes!AQ54</f>
        <v>8.4076216939519277</v>
      </c>
      <c r="F42" s="46">
        <f>Det_Regimes!AR54</f>
        <v>5.572408234103098</v>
      </c>
      <c r="G42" s="45">
        <f>Det_Regimes!AS54</f>
        <v>0</v>
      </c>
      <c r="H42" s="46">
        <f>Det_Regimes!AT54</f>
        <v>0</v>
      </c>
      <c r="I42" s="45">
        <f>Det_Regimes!AW54</f>
        <v>0</v>
      </c>
      <c r="J42" s="46">
        <f>Det_Regimes!AX54</f>
        <v>0</v>
      </c>
      <c r="K42" s="45">
        <f>Det_Regimes!AY54</f>
        <v>0</v>
      </c>
      <c r="L42" s="46">
        <f>Det_Regimes!AZ54</f>
        <v>0</v>
      </c>
      <c r="M42" s="45">
        <f>Det_Regimes!AV54</f>
        <v>0</v>
      </c>
      <c r="N42" s="46">
        <f>Det_Regimes!AU54</f>
        <v>0</v>
      </c>
      <c r="O42" s="45">
        <f>Det_Regimes!BA54</f>
        <v>7.0889007421461327</v>
      </c>
      <c r="P42" s="46">
        <f>Det_Regimes!BE54</f>
        <v>5.3467039536521934</v>
      </c>
      <c r="Q42" s="45">
        <f>Det_Regimes!BC54</f>
        <v>0</v>
      </c>
      <c r="R42" s="46">
        <f>Det_Regimes!BF54</f>
        <v>0</v>
      </c>
      <c r="S42" s="49">
        <f>Det_Regimes!BB54</f>
        <v>7.0889007421461327</v>
      </c>
      <c r="T42" s="46">
        <f>Det_Regimes!BG54</f>
        <v>15.855775934087868</v>
      </c>
      <c r="U42" s="49">
        <f>Det_Regimes!BD54</f>
        <v>0</v>
      </c>
      <c r="V42" s="46">
        <f>Det_Regimes!BH54</f>
        <v>0</v>
      </c>
    </row>
    <row r="43" spans="2:22" x14ac:dyDescent="0.25">
      <c r="B43" s="170"/>
      <c r="C43" s="170"/>
      <c r="D43" s="30" t="s">
        <v>18</v>
      </c>
      <c r="E43" s="45">
        <f>Det_Regimes!AQ55</f>
        <v>0</v>
      </c>
      <c r="F43" s="46">
        <f>Det_Regimes!AR55</f>
        <v>0</v>
      </c>
      <c r="G43" s="45">
        <f>Det_Regimes!AS55</f>
        <v>0</v>
      </c>
      <c r="H43" s="46">
        <f>Det_Regimes!AT55</f>
        <v>0</v>
      </c>
      <c r="I43" s="45">
        <f>Det_Regimes!AW55</f>
        <v>0</v>
      </c>
      <c r="J43" s="46">
        <f>Det_Regimes!AX55</f>
        <v>0</v>
      </c>
      <c r="K43" s="45">
        <f>Det_Regimes!AY55</f>
        <v>0</v>
      </c>
      <c r="L43" s="46">
        <f>Det_Regimes!AZ55</f>
        <v>0</v>
      </c>
      <c r="M43" s="45">
        <f>Det_Regimes!AV55</f>
        <v>0</v>
      </c>
      <c r="N43" s="46">
        <f>Det_Regimes!AU55</f>
        <v>0</v>
      </c>
      <c r="O43" s="45">
        <f>Det_Regimes!BA55</f>
        <v>0</v>
      </c>
      <c r="P43" s="46">
        <f>Det_Regimes!BE55</f>
        <v>0</v>
      </c>
      <c r="Q43" s="45">
        <f>Det_Regimes!BC55</f>
        <v>0</v>
      </c>
      <c r="R43" s="46">
        <f>Det_Regimes!BF55</f>
        <v>0</v>
      </c>
      <c r="S43" s="49">
        <f>Det_Regimes!BB55</f>
        <v>0</v>
      </c>
      <c r="T43" s="46">
        <f>Det_Regimes!BG55</f>
        <v>0</v>
      </c>
      <c r="U43" s="49">
        <f>Det_Regimes!BD55</f>
        <v>0</v>
      </c>
      <c r="V43" s="46">
        <f>Det_Regimes!BH55</f>
        <v>0</v>
      </c>
    </row>
    <row r="44" spans="2:22" x14ac:dyDescent="0.25">
      <c r="B44" s="170"/>
      <c r="C44" s="170"/>
      <c r="D44" s="30" t="s">
        <v>19</v>
      </c>
      <c r="E44" s="45">
        <f>Det_Regimes!AQ56</f>
        <v>22.029699999999998</v>
      </c>
      <c r="F44" s="46">
        <f>Det_Regimes!AR56</f>
        <v>16.093399999999999</v>
      </c>
      <c r="G44" s="45">
        <f>Det_Regimes!AS56</f>
        <v>0</v>
      </c>
      <c r="H44" s="46">
        <f>Det_Regimes!AT56</f>
        <v>0</v>
      </c>
      <c r="I44" s="45">
        <f>Det_Regimes!AW56</f>
        <v>0</v>
      </c>
      <c r="J44" s="46">
        <f>Det_Regimes!AX56</f>
        <v>0</v>
      </c>
      <c r="K44" s="51">
        <f>Det_Regimes!AY56</f>
        <v>0</v>
      </c>
      <c r="L44" s="46">
        <f>Det_Regimes!AZ56</f>
        <v>0</v>
      </c>
      <c r="M44" s="45">
        <f>Det_Regimes!AV56</f>
        <v>0</v>
      </c>
      <c r="N44" s="46">
        <f>Det_Regimes!AU56</f>
        <v>0</v>
      </c>
      <c r="O44" s="45">
        <f>Det_Regimes!BA56</f>
        <v>16.361799999999999</v>
      </c>
      <c r="P44" s="46">
        <f>Det_Regimes!BE56</f>
        <v>12.1869</v>
      </c>
      <c r="Q44" s="45">
        <f>Det_Regimes!BC56</f>
        <v>0</v>
      </c>
      <c r="R44" s="46">
        <f>Det_Regimes!BF56</f>
        <v>0</v>
      </c>
      <c r="S44" s="49">
        <f>Det_Regimes!BB56</f>
        <v>16.361799999999999</v>
      </c>
      <c r="T44" s="46">
        <f>Det_Regimes!BG56</f>
        <v>35.836599999999997</v>
      </c>
      <c r="U44" s="49">
        <f>Det_Regimes!BD56</f>
        <v>0</v>
      </c>
      <c r="V44" s="46">
        <f>Det_Regimes!BH56</f>
        <v>0</v>
      </c>
    </row>
    <row r="45" spans="2:22" x14ac:dyDescent="0.25">
      <c r="B45" s="170"/>
      <c r="C45" s="170"/>
      <c r="D45" s="150">
        <v>0.25</v>
      </c>
      <c r="E45" s="45">
        <f>Det_Regimes!AQ57</f>
        <v>0</v>
      </c>
      <c r="F45" s="46">
        <f>Det_Regimes!AR57</f>
        <v>0</v>
      </c>
      <c r="G45" s="45">
        <f>Det_Regimes!AS57</f>
        <v>0</v>
      </c>
      <c r="H45" s="46">
        <f>Det_Regimes!AT57</f>
        <v>0</v>
      </c>
      <c r="I45" s="45">
        <f>Det_Regimes!AW57</f>
        <v>0</v>
      </c>
      <c r="J45" s="46">
        <f>Det_Regimes!AX57</f>
        <v>0</v>
      </c>
      <c r="K45" s="51">
        <f>Det_Regimes!AY57</f>
        <v>0</v>
      </c>
      <c r="L45" s="46">
        <f>Det_Regimes!AZ57</f>
        <v>0</v>
      </c>
      <c r="M45" s="45">
        <f>Det_Regimes!AV57</f>
        <v>0</v>
      </c>
      <c r="N45" s="46">
        <f>Det_Regimes!AU57</f>
        <v>0</v>
      </c>
      <c r="O45" s="45">
        <f>Det_Regimes!BA57</f>
        <v>0</v>
      </c>
      <c r="P45" s="46">
        <f>Det_Regimes!BE57</f>
        <v>0</v>
      </c>
      <c r="Q45" s="45">
        <f>Det_Regimes!BC57</f>
        <v>0</v>
      </c>
      <c r="R45" s="46">
        <f>Det_Regimes!BF57</f>
        <v>0</v>
      </c>
      <c r="S45" s="49">
        <f>Det_Regimes!BB57</f>
        <v>0</v>
      </c>
      <c r="T45" s="46">
        <f>Det_Regimes!BG57</f>
        <v>0</v>
      </c>
      <c r="U45" s="49">
        <f>Det_Regimes!BD57</f>
        <v>0</v>
      </c>
      <c r="V45" s="46">
        <f>Det_Regimes!BH57</f>
        <v>0</v>
      </c>
    </row>
    <row r="46" spans="2:22" x14ac:dyDescent="0.25">
      <c r="B46" s="170"/>
      <c r="C46" s="170"/>
      <c r="D46" s="150">
        <v>0.75</v>
      </c>
      <c r="E46" s="45">
        <f>Det_Regimes!AQ58</f>
        <v>13.319800000000001</v>
      </c>
      <c r="F46" s="46">
        <f>Det_Regimes!AR58</f>
        <v>4.5214999999999996</v>
      </c>
      <c r="G46" s="45">
        <f>Det_Regimes!AS58</f>
        <v>0</v>
      </c>
      <c r="H46" s="46">
        <f>Det_Regimes!AT58</f>
        <v>0</v>
      </c>
      <c r="I46" s="45">
        <f>Det_Regimes!AW58</f>
        <v>0</v>
      </c>
      <c r="J46" s="46">
        <f>Det_Regimes!AX58</f>
        <v>0</v>
      </c>
      <c r="K46" s="51">
        <f>Det_Regimes!AY58</f>
        <v>0</v>
      </c>
      <c r="L46" s="46">
        <f>Det_Regimes!AZ58</f>
        <v>0</v>
      </c>
      <c r="M46" s="45">
        <f>Det_Regimes!AV58</f>
        <v>0</v>
      </c>
      <c r="N46" s="46">
        <f>Det_Regimes!AU58</f>
        <v>0</v>
      </c>
      <c r="O46" s="45">
        <f>Det_Regimes!BA58</f>
        <v>4.6250999999999998</v>
      </c>
      <c r="P46" s="46">
        <f>Det_Regimes!BE58</f>
        <v>4.9698000000000002</v>
      </c>
      <c r="Q46" s="45">
        <f>Det_Regimes!BC58</f>
        <v>0</v>
      </c>
      <c r="R46" s="46">
        <f>Det_Regimes!BF58</f>
        <v>0</v>
      </c>
      <c r="S46" s="49">
        <f>Det_Regimes!BB58</f>
        <v>4.6250999999999998</v>
      </c>
      <c r="T46" s="46">
        <f>Det_Regimes!BG58</f>
        <v>16.241499999999998</v>
      </c>
      <c r="U46" s="49">
        <f>Det_Regimes!BD58</f>
        <v>0</v>
      </c>
      <c r="V46" s="46">
        <f>Det_Regimes!BH58</f>
        <v>0</v>
      </c>
    </row>
    <row r="47" spans="2:22" x14ac:dyDescent="0.25">
      <c r="B47" s="171"/>
      <c r="C47" s="171"/>
      <c r="D47" s="162" t="s">
        <v>90</v>
      </c>
      <c r="E47" s="47">
        <f>Det_Regimes!AQ59</f>
        <v>0</v>
      </c>
      <c r="F47" s="48">
        <f>Det_Regimes!AR59</f>
        <v>0</v>
      </c>
      <c r="G47" s="47">
        <f>Det_Regimes!AS59</f>
        <v>0</v>
      </c>
      <c r="H47" s="48">
        <f>Det_Regimes!AT59</f>
        <v>0</v>
      </c>
      <c r="I47" s="47">
        <f>Det_Regimes!AW59</f>
        <v>0</v>
      </c>
      <c r="J47" s="48">
        <f>Det_Regimes!AX59</f>
        <v>0</v>
      </c>
      <c r="K47" s="52">
        <f>Det_Regimes!AY59</f>
        <v>0</v>
      </c>
      <c r="L47" s="48">
        <f>Det_Regimes!AZ59</f>
        <v>0</v>
      </c>
      <c r="M47" s="47">
        <f>Det_Regimes!AV59</f>
        <v>0</v>
      </c>
      <c r="N47" s="48">
        <f>Det_Regimes!AU59</f>
        <v>0</v>
      </c>
      <c r="O47" s="47">
        <f>Det_Regimes!BA59</f>
        <v>0</v>
      </c>
      <c r="P47" s="48">
        <f>Det_Regimes!BE59</f>
        <v>0</v>
      </c>
      <c r="Q47" s="47">
        <f>Det_Regimes!BC59</f>
        <v>0</v>
      </c>
      <c r="R47" s="48">
        <f>Det_Regimes!BF59</f>
        <v>0</v>
      </c>
      <c r="S47" s="50">
        <f>Det_Regimes!BB59</f>
        <v>0</v>
      </c>
      <c r="T47" s="48">
        <f>Det_Regimes!BG59</f>
        <v>0</v>
      </c>
      <c r="U47" s="50">
        <f>Det_Regimes!BD59</f>
        <v>0</v>
      </c>
      <c r="V47" s="48">
        <f>Det_Regimes!BH59</f>
        <v>0</v>
      </c>
    </row>
    <row r="48" spans="2:22" ht="15" customHeight="1" x14ac:dyDescent="0.25">
      <c r="B48" s="169" t="s">
        <v>52</v>
      </c>
      <c r="C48" s="169" t="s">
        <v>22</v>
      </c>
      <c r="D48" s="29" t="s">
        <v>16</v>
      </c>
      <c r="E48" s="119">
        <f>Det_Regimes!BU15</f>
        <v>0.6856755555555557</v>
      </c>
      <c r="F48" s="120">
        <f>Det_Regimes!BV15</f>
        <v>0.55128666666666659</v>
      </c>
      <c r="G48" s="119">
        <f>Det_Regimes!BW15</f>
        <v>2.7334444444444446E-3</v>
      </c>
      <c r="H48" s="120">
        <f>Det_Regimes!BX15</f>
        <v>0.13594555555555557</v>
      </c>
      <c r="I48" s="119">
        <f>Det_Regimes!CA15</f>
        <v>2.1348600000000002E-2</v>
      </c>
      <c r="J48" s="120">
        <f>Det_Regimes!CB15</f>
        <v>3.0677400000000001E-2</v>
      </c>
      <c r="K48" s="119">
        <f>Det_Regimes!CC15</f>
        <v>1.2734200000000001E-2</v>
      </c>
      <c r="L48" s="120">
        <f>Det_Regimes!CD15</f>
        <v>2.0629799999999997E-2</v>
      </c>
      <c r="M48" s="119">
        <f>Det_Regimes!BZ15</f>
        <v>7.3958600000000013E-2</v>
      </c>
      <c r="N48" s="120">
        <f>Det_Regimes!BY15</f>
        <v>9.7467200000000004E-2</v>
      </c>
      <c r="O48" s="119">
        <f>Det_Regimes!CE15</f>
        <v>0.33844019999999997</v>
      </c>
      <c r="P48" s="120">
        <f>Det_Regimes!CI15</f>
        <v>0.43653400000000009</v>
      </c>
      <c r="Q48" s="119">
        <f>Det_Regimes!CG15</f>
        <v>0.1613472</v>
      </c>
      <c r="R48" s="120">
        <f>Det_Regimes!CJ15</f>
        <v>0.12760480000000002</v>
      </c>
      <c r="S48" s="159">
        <f>Det_Regimes!CF15</f>
        <v>0.56003180000000008</v>
      </c>
      <c r="T48" s="120">
        <f>Det_Regimes!CK15</f>
        <v>0.94430539999999996</v>
      </c>
      <c r="U48" s="159">
        <f>Det_Regimes!CH15</f>
        <v>0.33954659999999998</v>
      </c>
      <c r="V48" s="120">
        <f>Det_Regimes!CL15</f>
        <v>0.2614456</v>
      </c>
    </row>
    <row r="49" spans="2:22" x14ac:dyDescent="0.25">
      <c r="B49" s="170"/>
      <c r="C49" s="170"/>
      <c r="D49" s="30" t="s">
        <v>20</v>
      </c>
      <c r="E49" s="45">
        <f>Det_Regimes!BU16</f>
        <v>0.30443552273474495</v>
      </c>
      <c r="F49" s="46">
        <f>Det_Regimes!BV16</f>
        <v>0.26443019929652528</v>
      </c>
      <c r="G49" s="45">
        <f>Det_Regimes!BW16</f>
        <v>8.2003333333333338E-3</v>
      </c>
      <c r="H49" s="46">
        <f>Det_Regimes!BX16</f>
        <v>7.5490394771638186E-2</v>
      </c>
      <c r="I49" s="45">
        <f>Det_Regimes!CA16</f>
        <v>2.1548848270847326E-2</v>
      </c>
      <c r="J49" s="46">
        <f>Det_Regimes!CB16</f>
        <v>2.2885309694212135E-2</v>
      </c>
      <c r="K49" s="45">
        <f>Det_Regimes!CC16</f>
        <v>1.758776117645449E-2</v>
      </c>
      <c r="L49" s="46">
        <f>Det_Regimes!CD16</f>
        <v>3.2209043779659156E-2</v>
      </c>
      <c r="M49" s="45">
        <f>Det_Regimes!BZ16</f>
        <v>7.276794195798035E-2</v>
      </c>
      <c r="N49" s="46">
        <f>Det_Regimes!BY16</f>
        <v>9.3294780396333002E-2</v>
      </c>
      <c r="O49" s="45">
        <f>Det_Regimes!CE16</f>
        <v>0.44029264267666346</v>
      </c>
      <c r="P49" s="46">
        <f>Det_Regimes!CI16</f>
        <v>0.51513363443867644</v>
      </c>
      <c r="Q49" s="45">
        <f>Det_Regimes!CG16</f>
        <v>0.13506094542538935</v>
      </c>
      <c r="R49" s="46">
        <f>Det_Regimes!CJ16</f>
        <v>0.1024088309922538</v>
      </c>
      <c r="S49" s="49">
        <f>Det_Regimes!CF16</f>
        <v>0.67991041028373722</v>
      </c>
      <c r="T49" s="46">
        <f>Det_Regimes!CK16</f>
        <v>1.1600190287783212</v>
      </c>
      <c r="U49" s="49">
        <f>Det_Regimes!CH16</f>
        <v>0.36769362275786072</v>
      </c>
      <c r="V49" s="46">
        <f>Det_Regimes!CL16</f>
        <v>0.22470638701825985</v>
      </c>
    </row>
    <row r="50" spans="2:22" x14ac:dyDescent="0.25">
      <c r="B50" s="170"/>
      <c r="C50" s="170"/>
      <c r="D50" s="30" t="s">
        <v>18</v>
      </c>
      <c r="E50" s="45">
        <f>Det_Regimes!BU17</f>
        <v>0.27156000000000002</v>
      </c>
      <c r="F50" s="46">
        <f>Det_Regimes!BV17</f>
        <v>0.18168999999999999</v>
      </c>
      <c r="G50" s="45">
        <f>Det_Regimes!BW17</f>
        <v>0</v>
      </c>
      <c r="H50" s="46">
        <f>Det_Regimes!BX17</f>
        <v>0</v>
      </c>
      <c r="I50" s="45">
        <f>Det_Regimes!CA17</f>
        <v>0</v>
      </c>
      <c r="J50" s="46">
        <f>Det_Regimes!CB17</f>
        <v>0</v>
      </c>
      <c r="K50" s="45">
        <f>Det_Regimes!CC17</f>
        <v>0</v>
      </c>
      <c r="L50" s="46">
        <f>Det_Regimes!CD17</f>
        <v>0</v>
      </c>
      <c r="M50" s="45">
        <f>Det_Regimes!BZ17</f>
        <v>0</v>
      </c>
      <c r="N50" s="46">
        <f>Det_Regimes!BY17</f>
        <v>0</v>
      </c>
      <c r="O50" s="45">
        <f>Det_Regimes!CE17</f>
        <v>0</v>
      </c>
      <c r="P50" s="46">
        <f>Det_Regimes!CI17</f>
        <v>0</v>
      </c>
      <c r="Q50" s="45">
        <f>Det_Regimes!CG17</f>
        <v>0</v>
      </c>
      <c r="R50" s="46">
        <f>Det_Regimes!CJ17</f>
        <v>0</v>
      </c>
      <c r="S50" s="49">
        <f>Det_Regimes!CF17</f>
        <v>3.0502999999999999E-2</v>
      </c>
      <c r="T50" s="46">
        <f>Det_Regimes!CK17</f>
        <v>2.9690999999999999E-2</v>
      </c>
      <c r="U50" s="49">
        <f>Det_Regimes!CH17</f>
        <v>2.8582E-2</v>
      </c>
      <c r="V50" s="46">
        <f>Det_Regimes!CL17</f>
        <v>7.3457999999999996E-2</v>
      </c>
    </row>
    <row r="51" spans="2:22" x14ac:dyDescent="0.25">
      <c r="B51" s="170"/>
      <c r="C51" s="170"/>
      <c r="D51" s="30" t="s">
        <v>19</v>
      </c>
      <c r="E51" s="45">
        <f>Det_Regimes!BU18</f>
        <v>1.1184000000000001</v>
      </c>
      <c r="F51" s="46">
        <f>Det_Regimes!BV18</f>
        <v>1.0484</v>
      </c>
      <c r="G51" s="45">
        <f>Det_Regimes!BW18</f>
        <v>2.4601000000000001E-2</v>
      </c>
      <c r="H51" s="46">
        <f>Det_Regimes!BX18</f>
        <v>0.20624000000000001</v>
      </c>
      <c r="I51" s="45">
        <f>Det_Regimes!CA18</f>
        <v>5.7250000000000002E-2</v>
      </c>
      <c r="J51" s="46">
        <f>Det_Regimes!CB18</f>
        <v>5.6064000000000003E-2</v>
      </c>
      <c r="K51" s="51">
        <f>Det_Regimes!CC18</f>
        <v>3.5084999999999998E-2</v>
      </c>
      <c r="L51" s="46">
        <f>Det_Regimes!CD18</f>
        <v>7.3457999999999996E-2</v>
      </c>
      <c r="M51" s="45">
        <f>Det_Regimes!BZ18</f>
        <v>0.16281999999999999</v>
      </c>
      <c r="N51" s="46">
        <f>Det_Regimes!BY18</f>
        <v>0.24373</v>
      </c>
      <c r="O51" s="45">
        <f>Det_Regimes!CE18</f>
        <v>1.0636000000000001</v>
      </c>
      <c r="P51" s="46">
        <f>Det_Regimes!CI18</f>
        <v>1.2369000000000001</v>
      </c>
      <c r="Q51" s="45">
        <f>Det_Regimes!CG18</f>
        <v>0.31278</v>
      </c>
      <c r="R51" s="46">
        <f>Det_Regimes!CJ18</f>
        <v>0.23138</v>
      </c>
      <c r="S51" s="49">
        <f>Det_Regimes!CF18</f>
        <v>1.5138</v>
      </c>
      <c r="T51" s="46">
        <f>Det_Regimes!CK18</f>
        <v>2.4512999999999998</v>
      </c>
      <c r="U51" s="49">
        <f>Det_Regimes!CH18</f>
        <v>0.90273999999999999</v>
      </c>
      <c r="V51" s="46">
        <f>Det_Regimes!CL18</f>
        <v>0.6038</v>
      </c>
    </row>
    <row r="52" spans="2:22" x14ac:dyDescent="0.25">
      <c r="B52" s="170"/>
      <c r="C52" s="170"/>
      <c r="D52" s="150">
        <v>0.25</v>
      </c>
      <c r="E52" s="45">
        <f>Det_Regimes!BU19</f>
        <v>0.55801000000000001</v>
      </c>
      <c r="F52" s="46">
        <f>Det_Regimes!BV19</f>
        <v>0.36865999999999999</v>
      </c>
      <c r="G52" s="45">
        <f>Det_Regimes!BW19</f>
        <v>0</v>
      </c>
      <c r="H52" s="46">
        <f>Det_Regimes!BX19</f>
        <v>0.15285000000000001</v>
      </c>
      <c r="I52" s="45">
        <f>Det_Regimes!CA19</f>
        <v>1.1448E-2</v>
      </c>
      <c r="J52" s="46">
        <f>Det_Regimes!CB19</f>
        <v>1.4259000000000001E-2</v>
      </c>
      <c r="K52" s="51">
        <f>Det_Regimes!CC19</f>
        <v>0</v>
      </c>
      <c r="L52" s="46">
        <f>Det_Regimes!CD19</f>
        <v>0</v>
      </c>
      <c r="M52" s="45">
        <f>Det_Regimes!BZ19</f>
        <v>1.4259000000000001E-2</v>
      </c>
      <c r="N52" s="46">
        <f>Det_Regimes!BY19</f>
        <v>3.5576000000000003E-2</v>
      </c>
      <c r="O52" s="45">
        <f>Det_Regimes!CE19</f>
        <v>1.9931000000000001E-2</v>
      </c>
      <c r="P52" s="46">
        <f>Det_Regimes!CI19</f>
        <v>4.0090000000000001E-2</v>
      </c>
      <c r="Q52" s="45">
        <f>Det_Regimes!CG19</f>
        <v>5.8515999999999999E-2</v>
      </c>
      <c r="R52" s="46">
        <f>Det_Regimes!CJ19</f>
        <v>4.2973999999999998E-2</v>
      </c>
      <c r="S52" s="49">
        <f>Det_Regimes!CF19</f>
        <v>3.1736E-2</v>
      </c>
      <c r="T52" s="46">
        <f>Det_Regimes!CK19</f>
        <v>3.5576000000000003E-2</v>
      </c>
      <c r="U52" s="49">
        <f>Det_Regimes!CH19</f>
        <v>9.0150999999999995E-2</v>
      </c>
      <c r="V52" s="46">
        <f>Det_Regimes!CL19</f>
        <v>0.10218000000000001</v>
      </c>
    </row>
    <row r="53" spans="2:22" x14ac:dyDescent="0.25">
      <c r="B53" s="170"/>
      <c r="C53" s="170"/>
      <c r="D53" s="150">
        <v>0.75</v>
      </c>
      <c r="E53" s="45">
        <f>Det_Regimes!BU20</f>
        <v>0.90251999999999999</v>
      </c>
      <c r="F53" s="46">
        <f>Det_Regimes!BV20</f>
        <v>0.69447000000000003</v>
      </c>
      <c r="G53" s="45">
        <f>Det_Regimes!BW20</f>
        <v>0</v>
      </c>
      <c r="H53" s="46">
        <f>Det_Regimes!BX20</f>
        <v>0.17780000000000001</v>
      </c>
      <c r="I53" s="45">
        <f>Det_Regimes!CA20</f>
        <v>2.0417999999999999E-2</v>
      </c>
      <c r="J53" s="46">
        <f>Det_Regimes!CB20</f>
        <v>4.2973999999999998E-2</v>
      </c>
      <c r="K53" s="51">
        <f>Det_Regimes!CC20</f>
        <v>2.8586E-2</v>
      </c>
      <c r="L53" s="46">
        <f>Det_Regimes!CD20</f>
        <v>2.9690999999999999E-2</v>
      </c>
      <c r="M53" s="45">
        <f>Det_Regimes!BZ20</f>
        <v>0.13664999999999999</v>
      </c>
      <c r="N53" s="46">
        <f>Det_Regimes!BY20</f>
        <v>0.10585</v>
      </c>
      <c r="O53" s="45">
        <f>Det_Regimes!CE20</f>
        <v>0.42935000000000001</v>
      </c>
      <c r="P53" s="46">
        <f>Det_Regimes!CI20</f>
        <v>0.64337</v>
      </c>
      <c r="Q53" s="45">
        <f>Det_Regimes!CG20</f>
        <v>0.27717999999999998</v>
      </c>
      <c r="R53" s="46">
        <f>Det_Regimes!CJ20</f>
        <v>0.21228</v>
      </c>
      <c r="S53" s="49">
        <f>Det_Regimes!CF20</f>
        <v>1.0448</v>
      </c>
      <c r="T53" s="46">
        <f>Det_Regimes!CK20</f>
        <v>1.9389000000000001</v>
      </c>
      <c r="U53" s="49">
        <f>Det_Regimes!CH20</f>
        <v>0.51800000000000002</v>
      </c>
      <c r="V53" s="46">
        <f>Det_Regimes!CL20</f>
        <v>0.37354999999999999</v>
      </c>
    </row>
    <row r="54" spans="2:22" x14ac:dyDescent="0.25">
      <c r="B54" s="170"/>
      <c r="C54" s="171"/>
      <c r="D54" s="162" t="s">
        <v>90</v>
      </c>
      <c r="E54" s="47">
        <f>Det_Regimes!BU21</f>
        <v>0.62255000000000005</v>
      </c>
      <c r="F54" s="48">
        <f>Det_Regimes!BV21</f>
        <v>0.57081999999999999</v>
      </c>
      <c r="G54" s="47">
        <f>Det_Regimes!BW21</f>
        <v>0</v>
      </c>
      <c r="H54" s="48">
        <f>Det_Regimes!BX21</f>
        <v>0.1623</v>
      </c>
      <c r="I54" s="47">
        <f>Det_Regimes!CA21</f>
        <v>1.7627E-2</v>
      </c>
      <c r="J54" s="48">
        <f>Det_Regimes!CB21</f>
        <v>4.0090000000000001E-2</v>
      </c>
      <c r="K54" s="52">
        <f>Det_Regimes!CC21</f>
        <v>0</v>
      </c>
      <c r="L54" s="48">
        <f>Det_Regimes!CD21</f>
        <v>0</v>
      </c>
      <c r="M54" s="47">
        <f>Det_Regimes!BZ21</f>
        <v>5.6064000000000003E-2</v>
      </c>
      <c r="N54" s="48">
        <f>Det_Regimes!BY21</f>
        <v>0.10218000000000001</v>
      </c>
      <c r="O54" s="47">
        <f>Det_Regimes!CE21</f>
        <v>0.17932000000000001</v>
      </c>
      <c r="P54" s="48">
        <f>Det_Regimes!CI21</f>
        <v>0.26230999999999999</v>
      </c>
      <c r="Q54" s="47">
        <f>Det_Regimes!CG21</f>
        <v>0.15826000000000001</v>
      </c>
      <c r="R54" s="48">
        <f>Det_Regimes!CJ21</f>
        <v>0.15139</v>
      </c>
      <c r="S54" s="50">
        <f>Det_Regimes!CF21</f>
        <v>0.17932000000000001</v>
      </c>
      <c r="T54" s="48">
        <f>Det_Regimes!CK21</f>
        <v>0.26606000000000002</v>
      </c>
      <c r="U54" s="50">
        <f>Det_Regimes!CH21</f>
        <v>0.15826000000000001</v>
      </c>
      <c r="V54" s="48">
        <f>Det_Regimes!CL21</f>
        <v>0.15423999999999999</v>
      </c>
    </row>
    <row r="55" spans="2:22" x14ac:dyDescent="0.25">
      <c r="B55" s="170"/>
      <c r="C55" s="169" t="s">
        <v>23</v>
      </c>
      <c r="D55" s="29" t="s">
        <v>16</v>
      </c>
      <c r="E55" s="119">
        <f>Det_Regimes!BU34</f>
        <v>0.83456111111111109</v>
      </c>
      <c r="F55" s="120">
        <f>Det_Regimes!BV34</f>
        <v>0.31541922222222224</v>
      </c>
      <c r="G55" s="119">
        <f>Det_Regimes!BW34</f>
        <v>0</v>
      </c>
      <c r="H55" s="120">
        <f>Det_Regimes!BX34</f>
        <v>0</v>
      </c>
      <c r="I55" s="119">
        <f>Det_Regimes!CA34</f>
        <v>0</v>
      </c>
      <c r="J55" s="120">
        <f>Det_Regimes!CB34</f>
        <v>0</v>
      </c>
      <c r="K55" s="119">
        <f>Det_Regimes!CC34</f>
        <v>1.1988799999999999E-2</v>
      </c>
      <c r="L55" s="120">
        <f>Det_Regimes!CD34</f>
        <v>1.0656200000000001E-2</v>
      </c>
      <c r="M55" s="119">
        <f>Det_Regimes!BZ34</f>
        <v>3.0203999999999998E-2</v>
      </c>
      <c r="N55" s="120">
        <f>Det_Regimes!BY34</f>
        <v>1.0656200000000001E-2</v>
      </c>
      <c r="O55" s="119">
        <f>Det_Regimes!CE34</f>
        <v>0.25679200000000002</v>
      </c>
      <c r="P55" s="120">
        <f>Det_Regimes!CI34</f>
        <v>0.99077199999999999</v>
      </c>
      <c r="Q55" s="119">
        <f>Det_Regimes!CG34</f>
        <v>0.117192</v>
      </c>
      <c r="R55" s="120">
        <f>Det_Regimes!CJ34</f>
        <v>2.7279399999999999E-2</v>
      </c>
      <c r="S55" s="159">
        <f>Det_Regimes!CF34</f>
        <v>0.38868599999999998</v>
      </c>
      <c r="T55" s="120">
        <f>Det_Regimes!CK34</f>
        <v>1.77474</v>
      </c>
      <c r="U55" s="159">
        <f>Det_Regimes!CH34</f>
        <v>0.16294999999999998</v>
      </c>
      <c r="V55" s="120">
        <f>Det_Regimes!CL34</f>
        <v>6.9450800000000007E-2</v>
      </c>
    </row>
    <row r="56" spans="2:22" x14ac:dyDescent="0.25">
      <c r="B56" s="170"/>
      <c r="C56" s="170"/>
      <c r="D56" s="30" t="s">
        <v>20</v>
      </c>
      <c r="E56" s="45">
        <f>Det_Regimes!BU35</f>
        <v>1.2686998696248502</v>
      </c>
      <c r="F56" s="46">
        <f>Det_Regimes!BV35</f>
        <v>0.33110652317259542</v>
      </c>
      <c r="G56" s="45">
        <f>Det_Regimes!BW35</f>
        <v>0</v>
      </c>
      <c r="H56" s="46">
        <f>Det_Regimes!BX35</f>
        <v>0</v>
      </c>
      <c r="I56" s="45">
        <f>Det_Regimes!CA35</f>
        <v>0</v>
      </c>
      <c r="J56" s="46">
        <f>Det_Regimes!CB35</f>
        <v>0</v>
      </c>
      <c r="K56" s="45">
        <f>Det_Regimes!CC35</f>
        <v>2.6807771768649475E-2</v>
      </c>
      <c r="L56" s="46">
        <f>Det_Regimes!CD35</f>
        <v>2.3827987581833261E-2</v>
      </c>
      <c r="M56" s="45">
        <f>Det_Regimes!BZ35</f>
        <v>6.7538197192403643E-2</v>
      </c>
      <c r="N56" s="46">
        <f>Det_Regimes!BY35</f>
        <v>2.3827987581833261E-2</v>
      </c>
      <c r="O56" s="45">
        <f>Det_Regimes!CE35</f>
        <v>0.40774857126665692</v>
      </c>
      <c r="P56" s="46">
        <f>Det_Regimes!CI35</f>
        <v>1.9598200636589065</v>
      </c>
      <c r="Q56" s="45">
        <f>Det_Regimes!CG35</f>
        <v>0.10857417312602478</v>
      </c>
      <c r="R56" s="46">
        <f>Det_Regimes!CJ35</f>
        <v>3.209557730124199E-2</v>
      </c>
      <c r="S56" s="49">
        <f>Det_Regimes!CF35</f>
        <v>0.69030075472941499</v>
      </c>
      <c r="T56" s="46">
        <f>Det_Regimes!CK35</f>
        <v>3.2679637204228569</v>
      </c>
      <c r="U56" s="49">
        <f>Det_Regimes!CH35</f>
        <v>9.4080524286379238E-2</v>
      </c>
      <c r="V56" s="46">
        <f>Det_Regimes!CL35</f>
        <v>7.2177438661260349E-2</v>
      </c>
    </row>
    <row r="57" spans="2:22" x14ac:dyDescent="0.25">
      <c r="B57" s="170"/>
      <c r="C57" s="170"/>
      <c r="D57" s="30" t="s">
        <v>18</v>
      </c>
      <c r="E57" s="45">
        <f>Det_Regimes!BU36</f>
        <v>0</v>
      </c>
      <c r="F57" s="46">
        <f>Det_Regimes!BV36</f>
        <v>0</v>
      </c>
      <c r="G57" s="45">
        <f>Det_Regimes!BW36</f>
        <v>0</v>
      </c>
      <c r="H57" s="46">
        <f>Det_Regimes!BX36</f>
        <v>0</v>
      </c>
      <c r="I57" s="45">
        <f>Det_Regimes!CA36</f>
        <v>0</v>
      </c>
      <c r="J57" s="46">
        <f>Det_Regimes!CB36</f>
        <v>0</v>
      </c>
      <c r="K57" s="45">
        <f>Det_Regimes!CC36</f>
        <v>0</v>
      </c>
      <c r="L57" s="46">
        <f>Det_Regimes!CD36</f>
        <v>0</v>
      </c>
      <c r="M57" s="45">
        <f>Det_Regimes!BZ36</f>
        <v>0</v>
      </c>
      <c r="N57" s="46">
        <f>Det_Regimes!BY36</f>
        <v>0</v>
      </c>
      <c r="O57" s="45">
        <f>Det_Regimes!CE36</f>
        <v>0</v>
      </c>
      <c r="P57" s="46">
        <f>Det_Regimes!CI36</f>
        <v>0</v>
      </c>
      <c r="Q57" s="45">
        <f>Det_Regimes!CG36</f>
        <v>0</v>
      </c>
      <c r="R57" s="46">
        <f>Det_Regimes!CJ36</f>
        <v>0</v>
      </c>
      <c r="S57" s="49">
        <f>Det_Regimes!CF36</f>
        <v>0</v>
      </c>
      <c r="T57" s="46">
        <f>Det_Regimes!CK36</f>
        <v>0</v>
      </c>
      <c r="U57" s="49">
        <f>Det_Regimes!CH36</f>
        <v>0</v>
      </c>
      <c r="V57" s="46">
        <f>Det_Regimes!CL36</f>
        <v>0</v>
      </c>
    </row>
    <row r="58" spans="2:22" x14ac:dyDescent="0.25">
      <c r="B58" s="170"/>
      <c r="C58" s="170"/>
      <c r="D58" s="30" t="s">
        <v>19</v>
      </c>
      <c r="E58" s="45">
        <f>Det_Regimes!BU37</f>
        <v>4.0796000000000001</v>
      </c>
      <c r="F58" s="46">
        <f>Det_Regimes!BV37</f>
        <v>0.89636000000000005</v>
      </c>
      <c r="G58" s="45">
        <f>Det_Regimes!BW37</f>
        <v>0</v>
      </c>
      <c r="H58" s="46">
        <f>Det_Regimes!BX37</f>
        <v>0</v>
      </c>
      <c r="I58" s="45">
        <f>Det_Regimes!CA37</f>
        <v>0</v>
      </c>
      <c r="J58" s="46">
        <f>Det_Regimes!CB37</f>
        <v>0</v>
      </c>
      <c r="K58" s="51">
        <f>Det_Regimes!CC37</f>
        <v>5.9943999999999997E-2</v>
      </c>
      <c r="L58" s="46">
        <f>Det_Regimes!CD37</f>
        <v>5.3281000000000002E-2</v>
      </c>
      <c r="M58" s="45">
        <f>Det_Regimes!BZ37</f>
        <v>0.15101999999999999</v>
      </c>
      <c r="N58" s="46">
        <f>Det_Regimes!BY37</f>
        <v>5.3281000000000002E-2</v>
      </c>
      <c r="O58" s="45">
        <f>Det_Regimes!CE37</f>
        <v>0.93393000000000004</v>
      </c>
      <c r="P58" s="46">
        <f>Det_Regimes!CI37</f>
        <v>4.4771000000000001</v>
      </c>
      <c r="Q58" s="45">
        <f>Det_Regimes!CG37</f>
        <v>0.22481000000000001</v>
      </c>
      <c r="R58" s="46">
        <f>Det_Regimes!CJ37</f>
        <v>6.4047000000000007E-2</v>
      </c>
      <c r="S58" s="49">
        <f>Det_Regimes!CF37</f>
        <v>1.5933999999999999</v>
      </c>
      <c r="T58" s="46">
        <f>Det_Regimes!CK37</f>
        <v>7.5267999999999997</v>
      </c>
      <c r="U58" s="49">
        <f>Det_Regimes!CH37</f>
        <v>0.22878999999999999</v>
      </c>
      <c r="V58" s="46">
        <f>Det_Regimes!CL37</f>
        <v>0.17505000000000001</v>
      </c>
    </row>
    <row r="59" spans="2:22" x14ac:dyDescent="0.25">
      <c r="B59" s="170"/>
      <c r="C59" s="170"/>
      <c r="D59" s="150">
        <v>0.25</v>
      </c>
      <c r="E59" s="45">
        <f>Det_Regimes!BU38</f>
        <v>0.18231</v>
      </c>
      <c r="F59" s="46">
        <f>Det_Regimes!BV38</f>
        <v>4.2300999999999998E-2</v>
      </c>
      <c r="G59" s="45">
        <f>Det_Regimes!BW38</f>
        <v>0</v>
      </c>
      <c r="H59" s="46">
        <f>Det_Regimes!BX38</f>
        <v>0</v>
      </c>
      <c r="I59" s="45">
        <f>Det_Regimes!CA38</f>
        <v>0</v>
      </c>
      <c r="J59" s="46">
        <f>Det_Regimes!CB38</f>
        <v>0</v>
      </c>
      <c r="K59" s="51">
        <f>Det_Regimes!CC38</f>
        <v>0</v>
      </c>
      <c r="L59" s="46">
        <f>Det_Regimes!CD38</f>
        <v>0</v>
      </c>
      <c r="M59" s="45">
        <f>Det_Regimes!BZ38</f>
        <v>0</v>
      </c>
      <c r="N59" s="46">
        <f>Det_Regimes!BY38</f>
        <v>0</v>
      </c>
      <c r="O59" s="45">
        <f>Det_Regimes!CE38</f>
        <v>0</v>
      </c>
      <c r="P59" s="46">
        <f>Det_Regimes!CI38</f>
        <v>0</v>
      </c>
      <c r="Q59" s="45">
        <f>Det_Regimes!CG38</f>
        <v>0</v>
      </c>
      <c r="R59" s="46">
        <f>Det_Regimes!CJ38</f>
        <v>0</v>
      </c>
      <c r="S59" s="49">
        <f>Det_Regimes!CF38</f>
        <v>0</v>
      </c>
      <c r="T59" s="46">
        <f>Det_Regimes!CK38</f>
        <v>0</v>
      </c>
      <c r="U59" s="49">
        <f>Det_Regimes!CH38</f>
        <v>0.17469999999999999</v>
      </c>
      <c r="V59" s="46">
        <f>Det_Regimes!CL38</f>
        <v>1.2543E-2</v>
      </c>
    </row>
    <row r="60" spans="2:22" x14ac:dyDescent="0.25">
      <c r="B60" s="170"/>
      <c r="C60" s="170"/>
      <c r="D60" s="150">
        <v>0.75</v>
      </c>
      <c r="E60" s="45">
        <f>Det_Regimes!BU39</f>
        <v>0.85657000000000005</v>
      </c>
      <c r="F60" s="46">
        <f>Det_Regimes!BV39</f>
        <v>0.46139000000000002</v>
      </c>
      <c r="G60" s="45">
        <f>Det_Regimes!BW39</f>
        <v>0</v>
      </c>
      <c r="H60" s="46">
        <f>Det_Regimes!BX39</f>
        <v>0</v>
      </c>
      <c r="I60" s="45">
        <f>Det_Regimes!CA39</f>
        <v>0</v>
      </c>
      <c r="J60" s="46">
        <f>Det_Regimes!CB39</f>
        <v>0</v>
      </c>
      <c r="K60" s="51">
        <f>Det_Regimes!CC39</f>
        <v>0</v>
      </c>
      <c r="L60" s="46">
        <f>Det_Regimes!CD39</f>
        <v>0</v>
      </c>
      <c r="M60" s="45">
        <f>Det_Regimes!BZ39</f>
        <v>0</v>
      </c>
      <c r="N60" s="46">
        <f>Det_Regimes!BY39</f>
        <v>0</v>
      </c>
      <c r="O60" s="45">
        <f>Det_Regimes!CE39</f>
        <v>0.35003000000000001</v>
      </c>
      <c r="P60" s="46">
        <f>Det_Regimes!CI39</f>
        <v>0.47676000000000002</v>
      </c>
      <c r="Q60" s="45">
        <f>Det_Regimes!CG39</f>
        <v>0.18645</v>
      </c>
      <c r="R60" s="46">
        <f>Det_Regimes!CJ39</f>
        <v>5.9860999999999998E-2</v>
      </c>
      <c r="S60" s="49">
        <f>Det_Regimes!CF39</f>
        <v>0.35003000000000001</v>
      </c>
      <c r="T60" s="46">
        <f>Det_Regimes!CK39</f>
        <v>1.3469</v>
      </c>
      <c r="U60" s="49">
        <f>Det_Regimes!CH39</f>
        <v>0.22481000000000001</v>
      </c>
      <c r="V60" s="46">
        <f>Det_Regimes!CL39</f>
        <v>0.10638</v>
      </c>
    </row>
    <row r="61" spans="2:22" x14ac:dyDescent="0.25">
      <c r="B61" s="170"/>
      <c r="C61" s="171"/>
      <c r="D61" s="162" t="s">
        <v>90</v>
      </c>
      <c r="E61" s="47">
        <f>Det_Regimes!BU40</f>
        <v>0.41752</v>
      </c>
      <c r="F61" s="48">
        <f>Det_Regimes!BV40</f>
        <v>0.1862</v>
      </c>
      <c r="G61" s="47">
        <f>Det_Regimes!BW40</f>
        <v>0</v>
      </c>
      <c r="H61" s="48">
        <f>Det_Regimes!BX40</f>
        <v>0</v>
      </c>
      <c r="I61" s="47">
        <f>Det_Regimes!CA40</f>
        <v>0</v>
      </c>
      <c r="J61" s="48">
        <f>Det_Regimes!CB40</f>
        <v>0</v>
      </c>
      <c r="K61" s="52">
        <f>Det_Regimes!CC40</f>
        <v>0</v>
      </c>
      <c r="L61" s="48">
        <f>Det_Regimes!CD40</f>
        <v>0</v>
      </c>
      <c r="M61" s="47">
        <f>Det_Regimes!BZ40</f>
        <v>0</v>
      </c>
      <c r="N61" s="48">
        <f>Det_Regimes!BY40</f>
        <v>0</v>
      </c>
      <c r="O61" s="47">
        <f>Det_Regimes!CE40</f>
        <v>0</v>
      </c>
      <c r="P61" s="48">
        <f>Det_Regimes!CI40</f>
        <v>0</v>
      </c>
      <c r="Q61" s="47">
        <f>Det_Regimes!CG40</f>
        <v>0.17469999999999999</v>
      </c>
      <c r="R61" s="48">
        <f>Det_Regimes!CJ40</f>
        <v>1.2489E-2</v>
      </c>
      <c r="S61" s="50">
        <f>Det_Regimes!CF40</f>
        <v>0</v>
      </c>
      <c r="T61" s="48">
        <f>Det_Regimes!CK40</f>
        <v>0</v>
      </c>
      <c r="U61" s="50">
        <f>Det_Regimes!CH40</f>
        <v>0.18645</v>
      </c>
      <c r="V61" s="48">
        <f>Det_Regimes!CL40</f>
        <v>5.3281000000000002E-2</v>
      </c>
    </row>
    <row r="62" spans="2:22" x14ac:dyDescent="0.25">
      <c r="B62" s="170"/>
      <c r="C62" s="169" t="s">
        <v>61</v>
      </c>
      <c r="D62" s="29" t="s">
        <v>16</v>
      </c>
      <c r="E62" s="119">
        <f>Det_Regimes!BU53</f>
        <v>0</v>
      </c>
      <c r="F62" s="120">
        <f>Det_Regimes!BV53</f>
        <v>0</v>
      </c>
      <c r="G62" s="119">
        <f>Det_Regimes!BW53</f>
        <v>0</v>
      </c>
      <c r="H62" s="120">
        <f>Det_Regimes!BX53</f>
        <v>0</v>
      </c>
      <c r="I62" s="119">
        <f>Det_Regimes!CA53</f>
        <v>0</v>
      </c>
      <c r="J62" s="120">
        <f>Det_Regimes!CB53</f>
        <v>0</v>
      </c>
      <c r="K62" s="119">
        <f>Det_Regimes!CC53</f>
        <v>0</v>
      </c>
      <c r="L62" s="120">
        <f>Det_Regimes!CD53</f>
        <v>0</v>
      </c>
      <c r="M62" s="119">
        <f>Det_Regimes!BZ53</f>
        <v>0</v>
      </c>
      <c r="N62" s="120">
        <f>Det_Regimes!BY53</f>
        <v>0</v>
      </c>
      <c r="O62" s="119">
        <f>Det_Regimes!CE53</f>
        <v>0</v>
      </c>
      <c r="P62" s="120">
        <f>Det_Regimes!CI53</f>
        <v>0</v>
      </c>
      <c r="Q62" s="119">
        <f>Det_Regimes!CG53</f>
        <v>0</v>
      </c>
      <c r="R62" s="120">
        <f>Det_Regimes!CJ53</f>
        <v>0</v>
      </c>
      <c r="S62" s="159">
        <f>Det_Regimes!CF53</f>
        <v>0</v>
      </c>
      <c r="T62" s="120">
        <f>Det_Regimes!CK53</f>
        <v>0</v>
      </c>
      <c r="U62" s="159">
        <f>Det_Regimes!CH53</f>
        <v>0</v>
      </c>
      <c r="V62" s="120">
        <f>Det_Regimes!CL53</f>
        <v>0</v>
      </c>
    </row>
    <row r="63" spans="2:22" x14ac:dyDescent="0.25">
      <c r="B63" s="170"/>
      <c r="C63" s="170"/>
      <c r="D63" s="30" t="s">
        <v>20</v>
      </c>
      <c r="E63" s="45">
        <f>Det_Regimes!BU54</f>
        <v>0</v>
      </c>
      <c r="F63" s="46">
        <f>Det_Regimes!BV54</f>
        <v>0</v>
      </c>
      <c r="G63" s="45">
        <f>Det_Regimes!BW54</f>
        <v>0</v>
      </c>
      <c r="H63" s="46">
        <f>Det_Regimes!BX54</f>
        <v>0</v>
      </c>
      <c r="I63" s="45">
        <f>Det_Regimes!CA54</f>
        <v>0</v>
      </c>
      <c r="J63" s="46">
        <f>Det_Regimes!CB54</f>
        <v>0</v>
      </c>
      <c r="K63" s="45">
        <f>Det_Regimes!CC54</f>
        <v>0</v>
      </c>
      <c r="L63" s="46">
        <f>Det_Regimes!CD54</f>
        <v>0</v>
      </c>
      <c r="M63" s="45">
        <f>Det_Regimes!BZ54</f>
        <v>0</v>
      </c>
      <c r="N63" s="46">
        <f>Det_Regimes!BY54</f>
        <v>0</v>
      </c>
      <c r="O63" s="45">
        <f>Det_Regimes!CE54</f>
        <v>0</v>
      </c>
      <c r="P63" s="46">
        <f>Det_Regimes!CI54</f>
        <v>0</v>
      </c>
      <c r="Q63" s="45">
        <f>Det_Regimes!CG54</f>
        <v>0</v>
      </c>
      <c r="R63" s="46">
        <f>Det_Regimes!CJ54</f>
        <v>0</v>
      </c>
      <c r="S63" s="49">
        <f>Det_Regimes!CF54</f>
        <v>0</v>
      </c>
      <c r="T63" s="46">
        <f>Det_Regimes!CK54</f>
        <v>0</v>
      </c>
      <c r="U63" s="49">
        <f>Det_Regimes!CH54</f>
        <v>0</v>
      </c>
      <c r="V63" s="46">
        <f>Det_Regimes!CL54</f>
        <v>0</v>
      </c>
    </row>
    <row r="64" spans="2:22" x14ac:dyDescent="0.25">
      <c r="B64" s="170"/>
      <c r="C64" s="170"/>
      <c r="D64" s="30" t="s">
        <v>18</v>
      </c>
      <c r="E64" s="45">
        <f>Det_Regimes!BU55</f>
        <v>0</v>
      </c>
      <c r="F64" s="46">
        <f>Det_Regimes!BV55</f>
        <v>0</v>
      </c>
      <c r="G64" s="45">
        <f>Det_Regimes!BW55</f>
        <v>0</v>
      </c>
      <c r="H64" s="46">
        <f>Det_Regimes!BX55</f>
        <v>0</v>
      </c>
      <c r="I64" s="45">
        <f>Det_Regimes!CA55</f>
        <v>0</v>
      </c>
      <c r="J64" s="46">
        <f>Det_Regimes!CB55</f>
        <v>0</v>
      </c>
      <c r="K64" s="45">
        <f>Det_Regimes!CC55</f>
        <v>0</v>
      </c>
      <c r="L64" s="46">
        <f>Det_Regimes!CD55</f>
        <v>0</v>
      </c>
      <c r="M64" s="45">
        <f>Det_Regimes!BZ55</f>
        <v>0</v>
      </c>
      <c r="N64" s="46">
        <f>Det_Regimes!BY55</f>
        <v>0</v>
      </c>
      <c r="O64" s="45">
        <f>Det_Regimes!CE55</f>
        <v>0</v>
      </c>
      <c r="P64" s="46">
        <f>Det_Regimes!CI55</f>
        <v>0</v>
      </c>
      <c r="Q64" s="45">
        <f>Det_Regimes!CG55</f>
        <v>0</v>
      </c>
      <c r="R64" s="46">
        <f>Det_Regimes!CJ55</f>
        <v>0</v>
      </c>
      <c r="S64" s="49">
        <f>Det_Regimes!CF55</f>
        <v>0</v>
      </c>
      <c r="T64" s="46">
        <f>Det_Regimes!CK55</f>
        <v>0</v>
      </c>
      <c r="U64" s="49">
        <f>Det_Regimes!CH55</f>
        <v>0</v>
      </c>
      <c r="V64" s="46">
        <f>Det_Regimes!CL55</f>
        <v>0</v>
      </c>
    </row>
    <row r="65" spans="2:22" x14ac:dyDescent="0.25">
      <c r="B65" s="170"/>
      <c r="C65" s="170"/>
      <c r="D65" s="30" t="s">
        <v>19</v>
      </c>
      <c r="E65" s="45">
        <f>Det_Regimes!BU56</f>
        <v>0</v>
      </c>
      <c r="F65" s="46">
        <f>Det_Regimes!BV56</f>
        <v>0</v>
      </c>
      <c r="G65" s="45">
        <f>Det_Regimes!BW56</f>
        <v>0</v>
      </c>
      <c r="H65" s="46">
        <f>Det_Regimes!BX56</f>
        <v>0</v>
      </c>
      <c r="I65" s="45">
        <f>Det_Regimes!CA56</f>
        <v>0</v>
      </c>
      <c r="J65" s="46">
        <f>Det_Regimes!CB56</f>
        <v>0</v>
      </c>
      <c r="K65" s="51">
        <f>Det_Regimes!CC56</f>
        <v>0</v>
      </c>
      <c r="L65" s="46">
        <f>Det_Regimes!CD56</f>
        <v>0</v>
      </c>
      <c r="M65" s="45">
        <f>Det_Regimes!BZ56</f>
        <v>0</v>
      </c>
      <c r="N65" s="46">
        <f>Det_Regimes!BY56</f>
        <v>0</v>
      </c>
      <c r="O65" s="45">
        <f>Det_Regimes!CE56</f>
        <v>0</v>
      </c>
      <c r="P65" s="46">
        <f>Det_Regimes!CI56</f>
        <v>0</v>
      </c>
      <c r="Q65" s="45">
        <f>Det_Regimes!CG56</f>
        <v>0</v>
      </c>
      <c r="R65" s="46">
        <f>Det_Regimes!CJ56</f>
        <v>0</v>
      </c>
      <c r="S65" s="49">
        <f>Det_Regimes!CF56</f>
        <v>0</v>
      </c>
      <c r="T65" s="46">
        <f>Det_Regimes!CK56</f>
        <v>0</v>
      </c>
      <c r="U65" s="49">
        <f>Det_Regimes!CH56</f>
        <v>0</v>
      </c>
      <c r="V65" s="46">
        <f>Det_Regimes!CL56</f>
        <v>0</v>
      </c>
    </row>
    <row r="66" spans="2:22" x14ac:dyDescent="0.25">
      <c r="B66" s="170"/>
      <c r="C66" s="170"/>
      <c r="D66" s="150">
        <v>0.25</v>
      </c>
      <c r="E66" s="45">
        <f>Det_Regimes!BU57</f>
        <v>0</v>
      </c>
      <c r="F66" s="46">
        <f>Det_Regimes!BV57</f>
        <v>0</v>
      </c>
      <c r="G66" s="45">
        <f>Det_Regimes!BW57</f>
        <v>0</v>
      </c>
      <c r="H66" s="46">
        <f>Det_Regimes!BX57</f>
        <v>0</v>
      </c>
      <c r="I66" s="45">
        <f>Det_Regimes!CA57</f>
        <v>0</v>
      </c>
      <c r="J66" s="46">
        <f>Det_Regimes!CB57</f>
        <v>0</v>
      </c>
      <c r="K66" s="51">
        <f>Det_Regimes!CC57</f>
        <v>0</v>
      </c>
      <c r="L66" s="46">
        <f>Det_Regimes!CD57</f>
        <v>0</v>
      </c>
      <c r="M66" s="45">
        <f>Det_Regimes!BZ57</f>
        <v>0</v>
      </c>
      <c r="N66" s="46">
        <f>Det_Regimes!BY57</f>
        <v>0</v>
      </c>
      <c r="O66" s="45">
        <f>Det_Regimes!CE57</f>
        <v>0</v>
      </c>
      <c r="P66" s="46">
        <f>Det_Regimes!CI57</f>
        <v>0</v>
      </c>
      <c r="Q66" s="45">
        <f>Det_Regimes!CG57</f>
        <v>0</v>
      </c>
      <c r="R66" s="46">
        <f>Det_Regimes!CJ57</f>
        <v>0</v>
      </c>
      <c r="S66" s="49">
        <f>Det_Regimes!CF57</f>
        <v>0</v>
      </c>
      <c r="T66" s="46">
        <f>Det_Regimes!CK57</f>
        <v>0</v>
      </c>
      <c r="U66" s="49">
        <f>Det_Regimes!CH57</f>
        <v>0</v>
      </c>
      <c r="V66" s="46">
        <f>Det_Regimes!CL57</f>
        <v>0</v>
      </c>
    </row>
    <row r="67" spans="2:22" x14ac:dyDescent="0.25">
      <c r="B67" s="170"/>
      <c r="C67" s="170"/>
      <c r="D67" s="150">
        <v>0.75</v>
      </c>
      <c r="E67" s="45">
        <f>Det_Regimes!BU58</f>
        <v>0</v>
      </c>
      <c r="F67" s="46">
        <f>Det_Regimes!BV58</f>
        <v>0</v>
      </c>
      <c r="G67" s="45">
        <f>Det_Regimes!BW58</f>
        <v>0</v>
      </c>
      <c r="H67" s="46">
        <f>Det_Regimes!BX58</f>
        <v>0</v>
      </c>
      <c r="I67" s="45">
        <f>Det_Regimes!CA58</f>
        <v>0</v>
      </c>
      <c r="J67" s="46">
        <f>Det_Regimes!CB58</f>
        <v>0</v>
      </c>
      <c r="K67" s="51">
        <f>Det_Regimes!CC58</f>
        <v>0</v>
      </c>
      <c r="L67" s="46">
        <f>Det_Regimes!CD58</f>
        <v>0</v>
      </c>
      <c r="M67" s="45">
        <f>Det_Regimes!BZ58</f>
        <v>0</v>
      </c>
      <c r="N67" s="46">
        <f>Det_Regimes!BY58</f>
        <v>0</v>
      </c>
      <c r="O67" s="45">
        <f>Det_Regimes!CE58</f>
        <v>0</v>
      </c>
      <c r="P67" s="46">
        <f>Det_Regimes!CI58</f>
        <v>0</v>
      </c>
      <c r="Q67" s="45">
        <f>Det_Regimes!CG58</f>
        <v>0</v>
      </c>
      <c r="R67" s="46">
        <f>Det_Regimes!CJ58</f>
        <v>0</v>
      </c>
      <c r="S67" s="49">
        <f>Det_Regimes!CF58</f>
        <v>0</v>
      </c>
      <c r="T67" s="46">
        <f>Det_Regimes!CK58</f>
        <v>0</v>
      </c>
      <c r="U67" s="49">
        <f>Det_Regimes!CH58</f>
        <v>0</v>
      </c>
      <c r="V67" s="46">
        <f>Det_Regimes!CL58</f>
        <v>0</v>
      </c>
    </row>
    <row r="68" spans="2:22" x14ac:dyDescent="0.25">
      <c r="B68" s="170"/>
      <c r="C68" s="171"/>
      <c r="D68" s="162" t="s">
        <v>90</v>
      </c>
      <c r="E68" s="47">
        <f>Det_Regimes!BU59</f>
        <v>0</v>
      </c>
      <c r="F68" s="48">
        <f>Det_Regimes!BV59</f>
        <v>0</v>
      </c>
      <c r="G68" s="47">
        <f>Det_Regimes!BW59</f>
        <v>0</v>
      </c>
      <c r="H68" s="48">
        <f>Det_Regimes!BX59</f>
        <v>0</v>
      </c>
      <c r="I68" s="47">
        <f>Det_Regimes!CA59</f>
        <v>0</v>
      </c>
      <c r="J68" s="48">
        <f>Det_Regimes!CB59</f>
        <v>0</v>
      </c>
      <c r="K68" s="52">
        <f>Det_Regimes!CC59</f>
        <v>0</v>
      </c>
      <c r="L68" s="48">
        <f>Det_Regimes!CD59</f>
        <v>0</v>
      </c>
      <c r="M68" s="47">
        <f>Det_Regimes!BZ59</f>
        <v>0</v>
      </c>
      <c r="N68" s="48">
        <f>Det_Regimes!BY59</f>
        <v>0</v>
      </c>
      <c r="O68" s="47">
        <f>Det_Regimes!CE59</f>
        <v>0</v>
      </c>
      <c r="P68" s="48">
        <f>Det_Regimes!CI59</f>
        <v>0</v>
      </c>
      <c r="Q68" s="47">
        <f>Det_Regimes!CG59</f>
        <v>0</v>
      </c>
      <c r="R68" s="48">
        <f>Det_Regimes!CJ59</f>
        <v>0</v>
      </c>
      <c r="S68" s="50">
        <f>Det_Regimes!CF59</f>
        <v>0</v>
      </c>
      <c r="T68" s="48">
        <f>Det_Regimes!CK59</f>
        <v>0</v>
      </c>
      <c r="U68" s="50">
        <f>Det_Regimes!CH59</f>
        <v>0</v>
      </c>
      <c r="V68" s="48">
        <f>Det_Regimes!CL59</f>
        <v>0</v>
      </c>
    </row>
    <row r="69" spans="2:22" x14ac:dyDescent="0.25">
      <c r="B69" t="s">
        <v>31</v>
      </c>
      <c r="C69" t="s">
        <v>32</v>
      </c>
    </row>
    <row r="72" spans="2:22" x14ac:dyDescent="0.25">
      <c r="C72" s="9"/>
      <c r="D72" s="9"/>
      <c r="E72" s="151"/>
      <c r="F72" s="151"/>
      <c r="G72" s="152"/>
      <c r="H72" s="152"/>
      <c r="I72" s="152"/>
      <c r="J72" s="152"/>
      <c r="K72" s="152"/>
      <c r="L72" s="152"/>
      <c r="M72" s="152"/>
      <c r="N72" s="152"/>
      <c r="O72" s="152"/>
      <c r="P72" s="152"/>
      <c r="Q72" s="152"/>
      <c r="R72" s="152"/>
      <c r="S72" s="152"/>
      <c r="T72" s="152"/>
      <c r="U72" s="152"/>
      <c r="V72" s="152"/>
    </row>
    <row r="73" spans="2:22" x14ac:dyDescent="0.25">
      <c r="C73" s="9"/>
      <c r="D73" s="9"/>
      <c r="E73" s="151"/>
      <c r="F73" s="151"/>
      <c r="G73" s="152"/>
      <c r="H73" s="152"/>
      <c r="I73" s="152"/>
      <c r="J73" s="152"/>
      <c r="K73" s="152"/>
      <c r="L73" s="152"/>
      <c r="M73" s="152"/>
      <c r="N73" s="152"/>
      <c r="O73" s="152"/>
      <c r="P73" s="152"/>
      <c r="Q73" s="152"/>
      <c r="R73" s="152"/>
      <c r="S73" s="152"/>
      <c r="T73" s="152"/>
      <c r="U73" s="152"/>
      <c r="V73" s="152"/>
    </row>
    <row r="74" spans="2:22" x14ac:dyDescent="0.25">
      <c r="C74" s="9"/>
      <c r="D74" s="9"/>
      <c r="E74" s="151"/>
      <c r="F74" s="151"/>
      <c r="G74" s="152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</row>
    <row r="75" spans="2:22" x14ac:dyDescent="0.25">
      <c r="C75" s="153"/>
      <c r="D75" s="9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spans="2:22" x14ac:dyDescent="0.25">
      <c r="C76" s="153"/>
      <c r="D76" s="9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spans="2:22" x14ac:dyDescent="0.25">
      <c r="C77" s="9"/>
      <c r="D77" s="9"/>
      <c r="E77" s="154"/>
      <c r="F77" s="154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</row>
    <row r="78" spans="2:22" x14ac:dyDescent="0.25">
      <c r="C78" s="9"/>
      <c r="D78" s="9"/>
      <c r="E78" s="151"/>
      <c r="F78" s="151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</row>
    <row r="79" spans="2:22" x14ac:dyDescent="0.25">
      <c r="C79" s="9"/>
      <c r="D79" s="9"/>
      <c r="E79" s="151"/>
      <c r="F79" s="151"/>
      <c r="G79" s="152"/>
      <c r="H79" s="152"/>
      <c r="I79" s="152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</row>
    <row r="80" spans="2:22" x14ac:dyDescent="0.25">
      <c r="C80" s="9"/>
      <c r="D80" s="9"/>
      <c r="E80" s="151"/>
      <c r="F80" s="151"/>
      <c r="G80" s="152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</row>
    <row r="81" spans="3:22" x14ac:dyDescent="0.25">
      <c r="C81" s="153"/>
      <c r="D81" s="9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spans="3:22" x14ac:dyDescent="0.25">
      <c r="C82" s="153"/>
      <c r="D82" s="9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spans="3:22" x14ac:dyDescent="0.25">
      <c r="C83" s="9"/>
      <c r="D83" s="9"/>
      <c r="E83" s="155"/>
      <c r="F83" s="155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3:22" x14ac:dyDescent="0.25">
      <c r="C84" s="9"/>
      <c r="D84" s="9"/>
      <c r="E84" s="156"/>
      <c r="F84" s="156"/>
      <c r="G84" s="157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</row>
    <row r="85" spans="3:22" x14ac:dyDescent="0.25">
      <c r="C85" s="9"/>
      <c r="D85" s="9"/>
      <c r="E85" s="156"/>
      <c r="F85" s="156"/>
      <c r="G85" s="157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</row>
    <row r="86" spans="3:22" x14ac:dyDescent="0.25">
      <c r="C86" s="9"/>
      <c r="D86" s="9"/>
      <c r="E86" s="156"/>
      <c r="F86" s="156"/>
      <c r="G86" s="157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</row>
    <row r="87" spans="3:22" x14ac:dyDescent="0.25">
      <c r="C87" s="153"/>
      <c r="D87" s="9"/>
      <c r="E87" s="156"/>
      <c r="F87" s="156"/>
      <c r="G87" s="156"/>
      <c r="H87" s="156"/>
      <c r="I87" s="156"/>
      <c r="J87" s="156"/>
      <c r="K87" s="156"/>
      <c r="L87" s="156"/>
      <c r="M87" s="156"/>
      <c r="N87" s="156"/>
      <c r="O87" s="156"/>
      <c r="P87" s="156"/>
      <c r="Q87" s="156"/>
      <c r="R87" s="156"/>
      <c r="S87" s="156"/>
      <c r="T87" s="156"/>
      <c r="U87" s="156"/>
      <c r="V87" s="156"/>
    </row>
    <row r="88" spans="3:22" x14ac:dyDescent="0.25">
      <c r="C88" s="153"/>
      <c r="D88" s="9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P88" s="156"/>
      <c r="Q88" s="156"/>
      <c r="R88" s="156"/>
      <c r="S88" s="156"/>
      <c r="T88" s="156"/>
      <c r="U88" s="156"/>
      <c r="V88" s="156"/>
    </row>
    <row r="89" spans="3:22" x14ac:dyDescent="0.25">
      <c r="C89" s="9"/>
      <c r="D89" s="9"/>
      <c r="E89" s="155"/>
      <c r="F89" s="155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3:22" x14ac:dyDescent="0.25">
      <c r="C90" s="9"/>
      <c r="D90" s="9"/>
      <c r="E90" s="156"/>
      <c r="F90" s="156"/>
      <c r="G90" s="157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</row>
    <row r="91" spans="3:22" x14ac:dyDescent="0.25">
      <c r="C91" s="9"/>
      <c r="D91" s="9"/>
      <c r="E91" s="156"/>
      <c r="F91" s="156"/>
      <c r="G91" s="157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</row>
    <row r="92" spans="3:22" x14ac:dyDescent="0.25">
      <c r="C92" s="9"/>
      <c r="D92" s="9"/>
      <c r="E92" s="156"/>
      <c r="F92" s="156"/>
      <c r="G92" s="157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</row>
    <row r="93" spans="3:22" x14ac:dyDescent="0.25">
      <c r="C93" s="153"/>
      <c r="D93" s="9"/>
      <c r="E93" s="156"/>
      <c r="F93" s="156"/>
      <c r="G93" s="156"/>
      <c r="H93" s="156"/>
      <c r="I93" s="156"/>
      <c r="J93" s="156"/>
      <c r="K93" s="156"/>
      <c r="L93" s="156"/>
      <c r="M93" s="156"/>
      <c r="N93" s="156"/>
      <c r="O93" s="156"/>
      <c r="P93" s="156"/>
      <c r="Q93" s="156"/>
      <c r="R93" s="156"/>
      <c r="S93" s="156"/>
      <c r="T93" s="156"/>
      <c r="U93" s="156"/>
      <c r="V93" s="156"/>
    </row>
    <row r="94" spans="3:22" x14ac:dyDescent="0.25">
      <c r="C94" s="153"/>
      <c r="D94" s="9"/>
      <c r="E94" s="156"/>
      <c r="F94" s="156"/>
      <c r="G94" s="156"/>
      <c r="H94" s="156"/>
      <c r="I94" s="156"/>
      <c r="J94" s="156"/>
      <c r="K94" s="156"/>
      <c r="L94" s="156"/>
      <c r="M94" s="156"/>
      <c r="N94" s="156"/>
      <c r="O94" s="156"/>
      <c r="P94" s="156"/>
      <c r="Q94" s="156"/>
      <c r="R94" s="156"/>
      <c r="S94" s="156"/>
      <c r="T94" s="156"/>
      <c r="U94" s="156"/>
      <c r="V94" s="156"/>
    </row>
    <row r="97" spans="3:22" x14ac:dyDescent="0.25">
      <c r="E97" s="192"/>
      <c r="F97" s="192"/>
      <c r="G97" s="192"/>
      <c r="H97" s="192"/>
      <c r="I97" s="192"/>
      <c r="J97" s="192"/>
      <c r="K97" s="192"/>
      <c r="L97" s="192"/>
      <c r="M97" s="192"/>
      <c r="N97" s="192"/>
      <c r="O97" s="192"/>
      <c r="P97" s="192"/>
      <c r="Q97" s="192"/>
      <c r="R97" s="192"/>
      <c r="S97" s="192"/>
      <c r="T97" s="192"/>
      <c r="U97" s="192"/>
      <c r="V97" s="192"/>
    </row>
    <row r="98" spans="3:22" x14ac:dyDescent="0.25">
      <c r="E98" s="191"/>
      <c r="F98" s="191"/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  <c r="S98" s="191"/>
      <c r="T98" s="191"/>
      <c r="U98" s="191"/>
      <c r="V98" s="191"/>
    </row>
    <row r="99" spans="3:22" x14ac:dyDescent="0.25">
      <c r="E99" s="191"/>
      <c r="F99" s="191"/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  <c r="S99" s="191"/>
      <c r="T99" s="191"/>
      <c r="U99" s="191"/>
      <c r="V99" s="191"/>
    </row>
    <row r="100" spans="3:22" x14ac:dyDescent="0.25"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</row>
    <row r="101" spans="3:22" x14ac:dyDescent="0.25">
      <c r="C101" s="153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</row>
    <row r="102" spans="3:22" x14ac:dyDescent="0.25">
      <c r="C102" s="153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</row>
    <row r="103" spans="3:22" x14ac:dyDescent="0.25">
      <c r="E103" s="192"/>
      <c r="F103" s="192"/>
      <c r="G103" s="192"/>
      <c r="H103" s="192"/>
      <c r="I103" s="192"/>
      <c r="J103" s="192"/>
      <c r="K103" s="192"/>
      <c r="L103" s="192"/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</row>
    <row r="104" spans="3:22" x14ac:dyDescent="0.25"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</row>
    <row r="105" spans="3:22" x14ac:dyDescent="0.25"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</row>
    <row r="106" spans="3:22" x14ac:dyDescent="0.25"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</row>
    <row r="107" spans="3:22" x14ac:dyDescent="0.25">
      <c r="C107" s="153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</row>
    <row r="108" spans="3:22" x14ac:dyDescent="0.25">
      <c r="C108" s="153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</row>
    <row r="109" spans="3:22" x14ac:dyDescent="0.25">
      <c r="E109" s="149"/>
      <c r="F109" s="149"/>
      <c r="G109" s="149"/>
      <c r="H109" s="149"/>
      <c r="I109" s="149"/>
      <c r="J109" s="149"/>
      <c r="K109" s="149"/>
      <c r="L109" s="149"/>
      <c r="M109" s="149"/>
      <c r="N109" s="149"/>
      <c r="O109" s="149"/>
      <c r="P109" s="149"/>
      <c r="Q109" s="149"/>
      <c r="R109" s="149"/>
      <c r="S109" s="149"/>
      <c r="T109" s="149"/>
      <c r="U109" s="149"/>
      <c r="V109" s="149"/>
    </row>
    <row r="110" spans="3:22" x14ac:dyDescent="0.25"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</row>
    <row r="111" spans="3:22" x14ac:dyDescent="0.25"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</row>
    <row r="112" spans="3:22" x14ac:dyDescent="0.25"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</row>
    <row r="113" spans="3:22" x14ac:dyDescent="0.25">
      <c r="C113" s="153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</row>
    <row r="114" spans="3:22" x14ac:dyDescent="0.25">
      <c r="C114" s="153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</row>
    <row r="115" spans="3:22" x14ac:dyDescent="0.25">
      <c r="E115" s="149"/>
      <c r="F115" s="149"/>
      <c r="G115" s="149"/>
      <c r="H115" s="149"/>
      <c r="I115" s="149"/>
      <c r="J115" s="149"/>
      <c r="K115" s="149"/>
      <c r="L115" s="149"/>
      <c r="M115" s="149"/>
      <c r="N115" s="149"/>
      <c r="O115" s="149"/>
      <c r="P115" s="149"/>
      <c r="Q115" s="149"/>
      <c r="R115" s="149"/>
      <c r="S115" s="149"/>
      <c r="T115" s="149"/>
      <c r="U115" s="149"/>
      <c r="V115" s="149"/>
    </row>
    <row r="116" spans="3:22" x14ac:dyDescent="0.25"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</row>
    <row r="117" spans="3:22" x14ac:dyDescent="0.25"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</row>
    <row r="118" spans="3:22" x14ac:dyDescent="0.25"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</row>
    <row r="119" spans="3:22" x14ac:dyDescent="0.25">
      <c r="C119" s="153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</row>
    <row r="120" spans="3:22" x14ac:dyDescent="0.25">
      <c r="C120" s="153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</row>
  </sheetData>
  <mergeCells count="211">
    <mergeCell ref="O120:P120"/>
    <mergeCell ref="Q120:R120"/>
    <mergeCell ref="S120:T120"/>
    <mergeCell ref="U120:V120"/>
    <mergeCell ref="E120:F120"/>
    <mergeCell ref="G120:H120"/>
    <mergeCell ref="I120:J120"/>
    <mergeCell ref="K120:L120"/>
    <mergeCell ref="M120:N120"/>
    <mergeCell ref="U114:V114"/>
    <mergeCell ref="E119:F119"/>
    <mergeCell ref="G119:H119"/>
    <mergeCell ref="I119:J119"/>
    <mergeCell ref="K119:L119"/>
    <mergeCell ref="M119:N119"/>
    <mergeCell ref="O119:P119"/>
    <mergeCell ref="Q119:R119"/>
    <mergeCell ref="S119:T119"/>
    <mergeCell ref="U119:V119"/>
    <mergeCell ref="K114:L114"/>
    <mergeCell ref="M114:N114"/>
    <mergeCell ref="O114:P114"/>
    <mergeCell ref="Q114:R114"/>
    <mergeCell ref="S114:T114"/>
    <mergeCell ref="O117:P117"/>
    <mergeCell ref="Q117:R117"/>
    <mergeCell ref="S117:T117"/>
    <mergeCell ref="U117:V117"/>
    <mergeCell ref="E118:F118"/>
    <mergeCell ref="G118:H118"/>
    <mergeCell ref="I118:J118"/>
    <mergeCell ref="K118:L118"/>
    <mergeCell ref="M118:N118"/>
    <mergeCell ref="Q108:R108"/>
    <mergeCell ref="S108:T108"/>
    <mergeCell ref="U108:V108"/>
    <mergeCell ref="E113:F113"/>
    <mergeCell ref="G113:H113"/>
    <mergeCell ref="I113:J113"/>
    <mergeCell ref="K113:L113"/>
    <mergeCell ref="M113:N113"/>
    <mergeCell ref="O113:P113"/>
    <mergeCell ref="Q113:R113"/>
    <mergeCell ref="S113:T113"/>
    <mergeCell ref="U113:V113"/>
    <mergeCell ref="O112:P112"/>
    <mergeCell ref="Q112:R112"/>
    <mergeCell ref="S112:T112"/>
    <mergeCell ref="U112:V112"/>
    <mergeCell ref="Q110:R110"/>
    <mergeCell ref="S110:T110"/>
    <mergeCell ref="U110:V110"/>
    <mergeCell ref="Q111:R111"/>
    <mergeCell ref="S111:T111"/>
    <mergeCell ref="U111:V111"/>
    <mergeCell ref="G110:H110"/>
    <mergeCell ref="U101:V101"/>
    <mergeCell ref="U102:V102"/>
    <mergeCell ref="E107:F107"/>
    <mergeCell ref="E108:F108"/>
    <mergeCell ref="G107:H107"/>
    <mergeCell ref="I107:J107"/>
    <mergeCell ref="K107:L107"/>
    <mergeCell ref="M107:N107"/>
    <mergeCell ref="O107:P107"/>
    <mergeCell ref="Q107:R107"/>
    <mergeCell ref="S107:T107"/>
    <mergeCell ref="U107:V107"/>
    <mergeCell ref="G108:H108"/>
    <mergeCell ref="I108:J108"/>
    <mergeCell ref="K108:L108"/>
    <mergeCell ref="M108:N108"/>
    <mergeCell ref="O101:P101"/>
    <mergeCell ref="O102:P102"/>
    <mergeCell ref="Q101:R101"/>
    <mergeCell ref="Q102:R102"/>
    <mergeCell ref="S101:T101"/>
    <mergeCell ref="S102:T102"/>
    <mergeCell ref="G103:H103"/>
    <mergeCell ref="I103:J103"/>
    <mergeCell ref="C48:C54"/>
    <mergeCell ref="C55:C61"/>
    <mergeCell ref="C62:C68"/>
    <mergeCell ref="E101:F101"/>
    <mergeCell ref="C20:C26"/>
    <mergeCell ref="C27:C33"/>
    <mergeCell ref="C34:C40"/>
    <mergeCell ref="C41:C47"/>
    <mergeCell ref="B27:B47"/>
    <mergeCell ref="Q116:R116"/>
    <mergeCell ref="S116:T116"/>
    <mergeCell ref="U116:V116"/>
    <mergeCell ref="O118:P118"/>
    <mergeCell ref="Q118:R118"/>
    <mergeCell ref="S118:T118"/>
    <mergeCell ref="U118:V118"/>
    <mergeCell ref="E117:F117"/>
    <mergeCell ref="G117:H117"/>
    <mergeCell ref="I117:J117"/>
    <mergeCell ref="K117:L117"/>
    <mergeCell ref="M117:N117"/>
    <mergeCell ref="I110:J110"/>
    <mergeCell ref="K110:L110"/>
    <mergeCell ref="M110:N110"/>
    <mergeCell ref="E116:F116"/>
    <mergeCell ref="G116:H116"/>
    <mergeCell ref="I116:J116"/>
    <mergeCell ref="K116:L116"/>
    <mergeCell ref="M116:N116"/>
    <mergeCell ref="O103:P103"/>
    <mergeCell ref="O116:P116"/>
    <mergeCell ref="O108:P108"/>
    <mergeCell ref="Q103:R103"/>
    <mergeCell ref="S103:T103"/>
    <mergeCell ref="U103:V103"/>
    <mergeCell ref="G101:H101"/>
    <mergeCell ref="G102:H102"/>
    <mergeCell ref="I101:J101"/>
    <mergeCell ref="I102:J102"/>
    <mergeCell ref="E114:F114"/>
    <mergeCell ref="G114:H114"/>
    <mergeCell ref="I114:J114"/>
    <mergeCell ref="E112:F112"/>
    <mergeCell ref="G112:H112"/>
    <mergeCell ref="I112:J112"/>
    <mergeCell ref="K112:L112"/>
    <mergeCell ref="M112:N112"/>
    <mergeCell ref="O110:P110"/>
    <mergeCell ref="E111:F111"/>
    <mergeCell ref="G111:H111"/>
    <mergeCell ref="I111:J111"/>
    <mergeCell ref="K111:L111"/>
    <mergeCell ref="M111:N111"/>
    <mergeCell ref="O111:P111"/>
    <mergeCell ref="E110:F110"/>
    <mergeCell ref="S105:T105"/>
    <mergeCell ref="U105:V105"/>
    <mergeCell ref="E106:F106"/>
    <mergeCell ref="G106:H106"/>
    <mergeCell ref="I106:J106"/>
    <mergeCell ref="K106:L106"/>
    <mergeCell ref="M106:N106"/>
    <mergeCell ref="O106:P106"/>
    <mergeCell ref="Q106:R106"/>
    <mergeCell ref="S106:T106"/>
    <mergeCell ref="U106:V106"/>
    <mergeCell ref="I105:J105"/>
    <mergeCell ref="K105:L105"/>
    <mergeCell ref="M105:N105"/>
    <mergeCell ref="O105:P105"/>
    <mergeCell ref="Q105:R105"/>
    <mergeCell ref="U97:V97"/>
    <mergeCell ref="U98:V98"/>
    <mergeCell ref="U99:V99"/>
    <mergeCell ref="U100:V100"/>
    <mergeCell ref="G104:H104"/>
    <mergeCell ref="I104:J104"/>
    <mergeCell ref="K104:L104"/>
    <mergeCell ref="M104:N104"/>
    <mergeCell ref="O104:P104"/>
    <mergeCell ref="Q104:R104"/>
    <mergeCell ref="S104:T104"/>
    <mergeCell ref="U104:V104"/>
    <mergeCell ref="K101:L101"/>
    <mergeCell ref="K102:L102"/>
    <mergeCell ref="M101:N101"/>
    <mergeCell ref="M102:N102"/>
    <mergeCell ref="Q97:R97"/>
    <mergeCell ref="Q98:R98"/>
    <mergeCell ref="Q99:R99"/>
    <mergeCell ref="Q100:R100"/>
    <mergeCell ref="S97:T97"/>
    <mergeCell ref="S98:T98"/>
    <mergeCell ref="S99:T99"/>
    <mergeCell ref="S100:T100"/>
    <mergeCell ref="O97:P97"/>
    <mergeCell ref="O98:P98"/>
    <mergeCell ref="O99:P99"/>
    <mergeCell ref="O100:P100"/>
    <mergeCell ref="I97:J97"/>
    <mergeCell ref="I98:J98"/>
    <mergeCell ref="I99:J99"/>
    <mergeCell ref="I100:J100"/>
    <mergeCell ref="K97:L97"/>
    <mergeCell ref="K98:L98"/>
    <mergeCell ref="K99:L99"/>
    <mergeCell ref="K100:L100"/>
    <mergeCell ref="E4:N4"/>
    <mergeCell ref="B6:B26"/>
    <mergeCell ref="C6:C12"/>
    <mergeCell ref="C13:C19"/>
    <mergeCell ref="E104:F104"/>
    <mergeCell ref="E105:F105"/>
    <mergeCell ref="G97:H97"/>
    <mergeCell ref="G98:H98"/>
    <mergeCell ref="G99:H99"/>
    <mergeCell ref="G100:H100"/>
    <mergeCell ref="G105:H105"/>
    <mergeCell ref="E102:F102"/>
    <mergeCell ref="E97:F97"/>
    <mergeCell ref="E98:F98"/>
    <mergeCell ref="E99:F99"/>
    <mergeCell ref="E100:F100"/>
    <mergeCell ref="E103:F103"/>
    <mergeCell ref="M97:N97"/>
    <mergeCell ref="M98:N98"/>
    <mergeCell ref="M99:N99"/>
    <mergeCell ref="M100:N100"/>
    <mergeCell ref="K103:L103"/>
    <mergeCell ref="M103:N103"/>
    <mergeCell ref="B48:B68"/>
  </mergeCells>
  <pageMargins left="0.7" right="0.7" top="0.75" bottom="0.75" header="0.3" footer="0.3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AG106"/>
  <sheetViews>
    <sheetView showGridLines="0" tabSelected="1" topLeftCell="A10" zoomScale="80" zoomScaleNormal="80" workbookViewId="0">
      <selection activeCell="Z34" sqref="Z34"/>
    </sheetView>
  </sheetViews>
  <sheetFormatPr defaultRowHeight="15" x14ac:dyDescent="0.25"/>
  <cols>
    <col min="2" max="2" width="16" bestFit="1" customWidth="1"/>
    <col min="3" max="3" width="16.85546875" bestFit="1" customWidth="1"/>
    <col min="4" max="4" width="16.5703125" bestFit="1" customWidth="1"/>
  </cols>
  <sheetData>
    <row r="3" spans="2:33" x14ac:dyDescent="0.25">
      <c r="B3" s="21" t="s">
        <v>54</v>
      </c>
      <c r="C3" s="21" t="s">
        <v>21</v>
      </c>
      <c r="D3" s="21" t="s">
        <v>27</v>
      </c>
      <c r="E3" s="21" t="s">
        <v>44</v>
      </c>
      <c r="F3" s="21" t="s">
        <v>45</v>
      </c>
      <c r="G3" s="21" t="s">
        <v>42</v>
      </c>
      <c r="H3" s="21" t="s">
        <v>41</v>
      </c>
    </row>
    <row r="4" spans="2:33" x14ac:dyDescent="0.25">
      <c r="B4" s="169" t="s">
        <v>58</v>
      </c>
      <c r="C4" s="169" t="s">
        <v>61</v>
      </c>
      <c r="D4" s="76">
        <v>10</v>
      </c>
      <c r="E4" s="56">
        <v>75</v>
      </c>
      <c r="F4" s="59">
        <v>15</v>
      </c>
      <c r="G4" s="27">
        <v>8.1081000000000003</v>
      </c>
      <c r="H4" s="27">
        <v>20</v>
      </c>
    </row>
    <row r="5" spans="2:33" x14ac:dyDescent="0.25">
      <c r="B5" s="170"/>
      <c r="C5" s="170"/>
      <c r="D5" s="17">
        <v>15</v>
      </c>
      <c r="E5" s="56">
        <v>60</v>
      </c>
      <c r="F5" s="56">
        <v>15</v>
      </c>
      <c r="G5" s="27">
        <v>21.185199999999998</v>
      </c>
      <c r="H5" s="27">
        <v>3.0876999999999999</v>
      </c>
    </row>
    <row r="6" spans="2:33" x14ac:dyDescent="0.25">
      <c r="B6" s="170"/>
      <c r="C6" s="170"/>
      <c r="D6" s="17">
        <v>20</v>
      </c>
      <c r="E6" s="56">
        <v>15</v>
      </c>
      <c r="F6" s="56">
        <v>15</v>
      </c>
      <c r="G6" s="27">
        <v>0</v>
      </c>
      <c r="H6" s="27">
        <v>0</v>
      </c>
    </row>
    <row r="7" spans="2:33" x14ac:dyDescent="0.25">
      <c r="B7" s="170"/>
      <c r="C7" s="170"/>
      <c r="D7" s="17">
        <v>25</v>
      </c>
      <c r="E7" s="56">
        <v>15</v>
      </c>
      <c r="F7" s="56">
        <v>45</v>
      </c>
      <c r="G7" s="27">
        <v>1.2876000000000001</v>
      </c>
      <c r="H7" s="27">
        <v>8.3427000000000007</v>
      </c>
      <c r="M7" s="92" t="s">
        <v>91</v>
      </c>
      <c r="N7" s="89"/>
      <c r="O7" s="89"/>
      <c r="P7" s="92"/>
      <c r="Q7" s="92"/>
      <c r="R7" s="89"/>
      <c r="S7" s="92" t="s">
        <v>92</v>
      </c>
      <c r="T7" s="92"/>
      <c r="U7" s="92"/>
      <c r="V7" s="92"/>
      <c r="W7" s="92" t="s">
        <v>93</v>
      </c>
      <c r="X7" s="89"/>
      <c r="Y7" s="92"/>
      <c r="Z7" s="92"/>
      <c r="AA7" s="92"/>
      <c r="AB7" s="89"/>
      <c r="AC7" s="92" t="s">
        <v>94</v>
      </c>
      <c r="AD7" s="92"/>
      <c r="AE7" s="92"/>
      <c r="AF7" s="92"/>
    </row>
    <row r="8" spans="2:33" x14ac:dyDescent="0.25">
      <c r="B8" s="171"/>
      <c r="C8" s="171"/>
      <c r="D8" s="77">
        <v>30</v>
      </c>
      <c r="E8" s="57">
        <v>15</v>
      </c>
      <c r="F8" s="57">
        <v>15</v>
      </c>
      <c r="G8" s="55">
        <v>0</v>
      </c>
      <c r="H8" s="55">
        <v>0</v>
      </c>
      <c r="K8" s="9"/>
      <c r="L8" s="9"/>
      <c r="N8" s="80" t="s">
        <v>42</v>
      </c>
      <c r="O8" s="80" t="s">
        <v>41</v>
      </c>
      <c r="P8" s="17" t="s">
        <v>33</v>
      </c>
      <c r="Q8" s="80" t="s">
        <v>34</v>
      </c>
      <c r="S8" s="80" t="s">
        <v>42</v>
      </c>
      <c r="T8" s="80" t="s">
        <v>41</v>
      </c>
      <c r="U8" s="17" t="s">
        <v>33</v>
      </c>
      <c r="V8" s="80" t="s">
        <v>34</v>
      </c>
      <c r="X8" s="80" t="s">
        <v>42</v>
      </c>
      <c r="Y8" s="80" t="s">
        <v>41</v>
      </c>
      <c r="Z8" s="17" t="s">
        <v>33</v>
      </c>
      <c r="AA8" s="80" t="s">
        <v>34</v>
      </c>
      <c r="AC8" s="80" t="s">
        <v>42</v>
      </c>
      <c r="AD8" s="80" t="s">
        <v>41</v>
      </c>
      <c r="AE8" s="17" t="s">
        <v>33</v>
      </c>
      <c r="AF8" s="80" t="s">
        <v>34</v>
      </c>
      <c r="AG8" s="80"/>
    </row>
    <row r="9" spans="2:33" x14ac:dyDescent="0.25">
      <c r="F9" t="s">
        <v>16</v>
      </c>
      <c r="G9" s="72">
        <f>AVERAGE(G4:G8)</f>
        <v>6.1161799999999999</v>
      </c>
      <c r="H9" s="72">
        <f>AVERAGE(H4:H8)</f>
        <v>6.2860800000000001</v>
      </c>
      <c r="L9" s="9" t="s">
        <v>19</v>
      </c>
      <c r="N9" s="16">
        <f>G45</f>
        <v>12.7273</v>
      </c>
      <c r="O9" s="16">
        <f>H45</f>
        <v>14.2857</v>
      </c>
      <c r="P9" s="16">
        <f>G106</f>
        <v>22.258700000000001</v>
      </c>
      <c r="Q9" s="16">
        <f>H106</f>
        <v>28.628599999999999</v>
      </c>
      <c r="R9" s="9"/>
      <c r="S9" s="16">
        <f>G34</f>
        <v>20.451699999999999</v>
      </c>
      <c r="T9" s="16">
        <f>H34</f>
        <v>18.181799999999999</v>
      </c>
      <c r="U9" s="16">
        <f>G91</f>
        <v>27.2348</v>
      </c>
      <c r="V9" s="16">
        <f>H91</f>
        <v>33.308799999999998</v>
      </c>
      <c r="W9" s="9"/>
      <c r="X9" s="16">
        <f>G23</f>
        <v>26.291499999999999</v>
      </c>
      <c r="Y9" s="16">
        <f>H23</f>
        <v>19.565200000000001</v>
      </c>
      <c r="Z9" s="16">
        <f>G76</f>
        <v>35.001300000000001</v>
      </c>
      <c r="AA9" s="16">
        <f>H76</f>
        <v>33.098799999999997</v>
      </c>
      <c r="AB9" s="9"/>
      <c r="AC9" s="16">
        <f>G12</f>
        <v>21.185199999999998</v>
      </c>
      <c r="AD9" s="16">
        <f>H12</f>
        <v>20</v>
      </c>
      <c r="AE9" s="16">
        <f>G61</f>
        <v>29.497</v>
      </c>
      <c r="AF9" s="16">
        <f>H61</f>
        <v>34.754600000000003</v>
      </c>
    </row>
    <row r="10" spans="2:33" x14ac:dyDescent="0.25">
      <c r="F10" t="s">
        <v>17</v>
      </c>
      <c r="G10" s="72">
        <f>_xlfn.STDEV.S(G4:G8)</f>
        <v>9.0715711076968351</v>
      </c>
      <c r="H10" s="72">
        <f>_xlfn.STDEV.S(H4:H8)</f>
        <v>8.3898826831487945</v>
      </c>
      <c r="K10" s="88"/>
      <c r="L10" s="9" t="s">
        <v>16</v>
      </c>
      <c r="N10" s="16">
        <f>G42</f>
        <v>3.1337000095238001</v>
      </c>
      <c r="O10" s="16">
        <f>H42</f>
        <v>5.2985600000000002</v>
      </c>
      <c r="P10" s="16">
        <f>G103</f>
        <v>5.8036444444444442</v>
      </c>
      <c r="Q10" s="91">
        <f>H103</f>
        <v>6.5307111111111107</v>
      </c>
      <c r="R10" s="9"/>
      <c r="S10" s="16">
        <f>G31</f>
        <v>4.9596800000000005</v>
      </c>
      <c r="T10" s="16">
        <f>H31</f>
        <v>7.294319999999999</v>
      </c>
      <c r="U10" s="16">
        <f>G88</f>
        <v>7.7207133333333324</v>
      </c>
      <c r="V10" s="91">
        <f>H88</f>
        <v>9.8122222222222213</v>
      </c>
      <c r="W10" s="9"/>
      <c r="X10" s="16">
        <f>G20</f>
        <v>6.5816999999999997</v>
      </c>
      <c r="Y10" s="16">
        <f>H20</f>
        <v>6.7489999999999997</v>
      </c>
      <c r="Z10" s="16">
        <f>G73</f>
        <v>9.6515555555555554</v>
      </c>
      <c r="AA10" s="16">
        <f>H73</f>
        <v>10.387377777777777</v>
      </c>
      <c r="AB10" s="9"/>
      <c r="AC10" s="16">
        <f>G9</f>
        <v>6.1161799999999999</v>
      </c>
      <c r="AD10" s="16">
        <f>H9</f>
        <v>6.2860800000000001</v>
      </c>
      <c r="AE10" s="16">
        <f>G58</f>
        <v>10.105033333333333</v>
      </c>
      <c r="AF10" s="16">
        <f>H58</f>
        <v>10.046577777777777</v>
      </c>
    </row>
    <row r="11" spans="2:33" x14ac:dyDescent="0.25">
      <c r="F11" t="s">
        <v>18</v>
      </c>
      <c r="G11" s="72">
        <f>MIN(G4:G8)</f>
        <v>0</v>
      </c>
      <c r="H11" s="72">
        <f>MIN(H4:H8)</f>
        <v>0</v>
      </c>
      <c r="K11" s="9"/>
      <c r="L11" s="78" t="s">
        <v>60</v>
      </c>
      <c r="N11" s="16">
        <f>N9-N10</f>
        <v>9.5935999904761999</v>
      </c>
      <c r="O11" s="16">
        <f>O9-O10</f>
        <v>8.9871400000000001</v>
      </c>
      <c r="P11" s="16">
        <f>P9-P10</f>
        <v>16.455055555555557</v>
      </c>
      <c r="Q11" s="16">
        <f>Q9-Q10</f>
        <v>22.097888888888889</v>
      </c>
      <c r="R11" s="9"/>
      <c r="S11" s="16">
        <f>S9-S10</f>
        <v>15.492019999999998</v>
      </c>
      <c r="T11" s="16">
        <f>T9-T10</f>
        <v>10.88748</v>
      </c>
      <c r="U11" s="16">
        <f>U9-U10</f>
        <v>19.514086666666667</v>
      </c>
      <c r="V11" s="16">
        <f>V9-V10</f>
        <v>23.496577777777777</v>
      </c>
      <c r="W11" s="9"/>
      <c r="X11" s="16">
        <f>X9-X10</f>
        <v>19.709800000000001</v>
      </c>
      <c r="Y11" s="16">
        <f>Y9-Y10</f>
        <v>12.816200000000002</v>
      </c>
      <c r="Z11" s="16">
        <f>Z9-Z10</f>
        <v>25.349744444444447</v>
      </c>
      <c r="AA11" s="16">
        <f>AA9-AA10</f>
        <v>22.711422222222218</v>
      </c>
      <c r="AB11" s="9"/>
      <c r="AC11" s="16">
        <f>AC9-AC10</f>
        <v>15.069019999999998</v>
      </c>
      <c r="AD11" s="16">
        <f>AD9-AD10</f>
        <v>13.71392</v>
      </c>
      <c r="AE11" s="16">
        <f>AE9-AE10</f>
        <v>19.391966666666669</v>
      </c>
      <c r="AF11" s="16">
        <f>AF9-AF10</f>
        <v>24.708022222222226</v>
      </c>
    </row>
    <row r="12" spans="2:33" x14ac:dyDescent="0.25">
      <c r="F12" t="s">
        <v>19</v>
      </c>
      <c r="G12" s="72">
        <f>MAX(G4:G8)</f>
        <v>21.185199999999998</v>
      </c>
      <c r="H12" s="72">
        <f>MAX(H4:H8)</f>
        <v>20</v>
      </c>
      <c r="K12" s="9"/>
      <c r="L12" s="9"/>
      <c r="M12" s="9"/>
    </row>
    <row r="13" spans="2:33" x14ac:dyDescent="0.25">
      <c r="G13" s="72"/>
      <c r="H13" s="72"/>
      <c r="K13" s="88"/>
      <c r="L13" s="9"/>
      <c r="M13" s="9"/>
    </row>
    <row r="14" spans="2:33" x14ac:dyDescent="0.25">
      <c r="B14" s="21" t="s">
        <v>54</v>
      </c>
      <c r="C14" s="21" t="s">
        <v>21</v>
      </c>
      <c r="D14" s="21" t="s">
        <v>27</v>
      </c>
      <c r="E14" s="21" t="s">
        <v>44</v>
      </c>
      <c r="F14" s="21" t="s">
        <v>45</v>
      </c>
      <c r="G14" s="21" t="s">
        <v>42</v>
      </c>
      <c r="H14" s="21" t="s">
        <v>41</v>
      </c>
      <c r="K14" s="9"/>
      <c r="L14" s="78"/>
      <c r="M14" s="9"/>
    </row>
    <row r="15" spans="2:33" x14ac:dyDescent="0.25">
      <c r="B15" s="169" t="s">
        <v>55</v>
      </c>
      <c r="C15" s="169" t="s">
        <v>61</v>
      </c>
      <c r="D15" s="76">
        <v>10</v>
      </c>
      <c r="E15" s="59">
        <v>60</v>
      </c>
      <c r="F15" s="59">
        <v>15</v>
      </c>
      <c r="G15" s="27">
        <v>4.9988999999999999</v>
      </c>
      <c r="H15" s="27">
        <v>19.565200000000001</v>
      </c>
      <c r="K15" s="9"/>
      <c r="L15" s="9"/>
      <c r="M15" s="9"/>
    </row>
    <row r="16" spans="2:33" x14ac:dyDescent="0.25">
      <c r="B16" s="170"/>
      <c r="C16" s="170"/>
      <c r="D16" s="17">
        <v>15</v>
      </c>
      <c r="E16" s="56">
        <v>60</v>
      </c>
      <c r="F16" s="59">
        <v>15</v>
      </c>
      <c r="G16" s="27">
        <v>26.291499999999999</v>
      </c>
      <c r="H16" s="27">
        <v>3.9546999999999999</v>
      </c>
      <c r="K16" s="88"/>
      <c r="L16" s="9"/>
      <c r="M16" s="9"/>
    </row>
    <row r="17" spans="2:13" x14ac:dyDescent="0.25">
      <c r="B17" s="170"/>
      <c r="C17" s="170"/>
      <c r="D17" s="17">
        <v>20</v>
      </c>
      <c r="E17" s="56">
        <v>15</v>
      </c>
      <c r="F17" s="59">
        <v>15</v>
      </c>
      <c r="G17" s="27">
        <v>0</v>
      </c>
      <c r="H17" s="27">
        <v>0</v>
      </c>
      <c r="K17" s="9"/>
      <c r="L17" s="78"/>
      <c r="M17" s="9"/>
    </row>
    <row r="18" spans="2:13" x14ac:dyDescent="0.25">
      <c r="B18" s="170"/>
      <c r="C18" s="170"/>
      <c r="D18" s="17">
        <v>25</v>
      </c>
      <c r="E18" s="56">
        <v>15</v>
      </c>
      <c r="F18" s="59">
        <v>45</v>
      </c>
      <c r="G18" s="27">
        <v>1.6181000000000001</v>
      </c>
      <c r="H18" s="27">
        <v>10.225099999999999</v>
      </c>
      <c r="K18" s="9"/>
      <c r="L18" s="78"/>
      <c r="M18" s="9"/>
    </row>
    <row r="19" spans="2:13" x14ac:dyDescent="0.25">
      <c r="B19" s="171"/>
      <c r="C19" s="171"/>
      <c r="D19" s="77">
        <v>30</v>
      </c>
      <c r="E19" s="57">
        <v>15</v>
      </c>
      <c r="F19" s="60">
        <v>15</v>
      </c>
      <c r="G19" s="55">
        <v>0</v>
      </c>
      <c r="H19" s="55">
        <v>0</v>
      </c>
      <c r="K19" s="90"/>
      <c r="L19" s="9"/>
      <c r="M19" s="9"/>
    </row>
    <row r="20" spans="2:13" x14ac:dyDescent="0.25">
      <c r="F20" t="s">
        <v>16</v>
      </c>
      <c r="G20" s="72">
        <f>AVERAGE(G15:G19)</f>
        <v>6.5816999999999997</v>
      </c>
      <c r="H20" s="72">
        <f>AVERAGE(H15:H19)</f>
        <v>6.7489999999999997</v>
      </c>
      <c r="K20" s="9"/>
      <c r="L20" s="78"/>
      <c r="M20" s="9"/>
    </row>
    <row r="21" spans="2:13" x14ac:dyDescent="0.25">
      <c r="F21" t="s">
        <v>17</v>
      </c>
      <c r="G21" s="72">
        <f>_xlfn.STDEV.S(G15:G19)</f>
        <v>11.205538213535306</v>
      </c>
      <c r="H21" s="72">
        <f>_xlfn.STDEV.S(H15:H19)</f>
        <v>8.2952451461665699</v>
      </c>
      <c r="K21" s="9"/>
      <c r="L21" s="9"/>
      <c r="M21" s="9"/>
    </row>
    <row r="22" spans="2:13" x14ac:dyDescent="0.25">
      <c r="F22" t="s">
        <v>18</v>
      </c>
      <c r="G22" s="72">
        <f>MIN(G15:G19)</f>
        <v>0</v>
      </c>
      <c r="H22" s="72">
        <f>MIN(H15:H19)</f>
        <v>0</v>
      </c>
      <c r="K22" s="9"/>
      <c r="L22" s="9"/>
      <c r="M22" s="9"/>
    </row>
    <row r="23" spans="2:13" x14ac:dyDescent="0.25">
      <c r="F23" t="s">
        <v>19</v>
      </c>
      <c r="G23" s="72">
        <f>MAX(G15:G19)</f>
        <v>26.291499999999999</v>
      </c>
      <c r="H23" s="72">
        <f>MAX(H15:H19)</f>
        <v>19.565200000000001</v>
      </c>
    </row>
    <row r="24" spans="2:13" x14ac:dyDescent="0.25">
      <c r="G24" s="72"/>
      <c r="H24" s="72"/>
    </row>
    <row r="25" spans="2:13" x14ac:dyDescent="0.25">
      <c r="B25" s="21" t="s">
        <v>54</v>
      </c>
      <c r="C25" s="21" t="s">
        <v>21</v>
      </c>
      <c r="D25" s="21" t="s">
        <v>27</v>
      </c>
      <c r="E25" s="21" t="s">
        <v>44</v>
      </c>
      <c r="F25" s="21" t="s">
        <v>45</v>
      </c>
      <c r="G25" s="21" t="s">
        <v>42</v>
      </c>
      <c r="H25" s="21" t="s">
        <v>41</v>
      </c>
    </row>
    <row r="26" spans="2:13" x14ac:dyDescent="0.25">
      <c r="B26" s="169" t="s">
        <v>56</v>
      </c>
      <c r="C26" s="169" t="s">
        <v>61</v>
      </c>
      <c r="D26" s="76">
        <v>10</v>
      </c>
      <c r="E26" s="59">
        <v>45</v>
      </c>
      <c r="F26" s="59">
        <v>15</v>
      </c>
      <c r="G26" s="27">
        <v>2.1671999999999998</v>
      </c>
      <c r="H26" s="27">
        <v>18.181799999999999</v>
      </c>
    </row>
    <row r="27" spans="2:13" x14ac:dyDescent="0.25">
      <c r="B27" s="170"/>
      <c r="C27" s="170"/>
      <c r="D27" s="17">
        <v>15</v>
      </c>
      <c r="E27" s="56">
        <v>45</v>
      </c>
      <c r="F27" s="59">
        <v>15</v>
      </c>
      <c r="G27" s="27">
        <v>20.451699999999999</v>
      </c>
      <c r="H27" s="27">
        <v>5</v>
      </c>
    </row>
    <row r="28" spans="2:13" x14ac:dyDescent="0.25">
      <c r="B28" s="170"/>
      <c r="C28" s="170"/>
      <c r="D28" s="17">
        <v>20</v>
      </c>
      <c r="E28" s="56">
        <v>15</v>
      </c>
      <c r="F28" s="59">
        <v>15</v>
      </c>
      <c r="G28" s="27">
        <v>0</v>
      </c>
      <c r="H28" s="27">
        <v>0</v>
      </c>
    </row>
    <row r="29" spans="2:13" x14ac:dyDescent="0.25">
      <c r="B29" s="170"/>
      <c r="C29" s="170"/>
      <c r="D29" s="17">
        <v>25</v>
      </c>
      <c r="E29" s="56">
        <v>15</v>
      </c>
      <c r="F29" s="59">
        <v>45</v>
      </c>
      <c r="G29" s="27">
        <v>2.1795</v>
      </c>
      <c r="H29" s="27">
        <v>13.2898</v>
      </c>
    </row>
    <row r="30" spans="2:13" x14ac:dyDescent="0.25">
      <c r="B30" s="171"/>
      <c r="C30" s="171"/>
      <c r="D30" s="77">
        <v>30</v>
      </c>
      <c r="E30" s="57">
        <v>15</v>
      </c>
      <c r="F30" s="60">
        <v>15</v>
      </c>
      <c r="G30" s="55">
        <v>0</v>
      </c>
      <c r="H30" s="55">
        <v>0</v>
      </c>
    </row>
    <row r="31" spans="2:13" x14ac:dyDescent="0.25">
      <c r="F31" t="s">
        <v>16</v>
      </c>
      <c r="G31" s="72">
        <f>AVERAGE(G26:G30)</f>
        <v>4.9596800000000005</v>
      </c>
      <c r="H31" s="72">
        <f>AVERAGE(H26:H30)</f>
        <v>7.294319999999999</v>
      </c>
    </row>
    <row r="32" spans="2:13" x14ac:dyDescent="0.25">
      <c r="F32" t="s">
        <v>17</v>
      </c>
      <c r="G32" s="72">
        <f>_xlfn.STDEV.S(G26:G30)</f>
        <v>8.7282140279097167</v>
      </c>
      <c r="H32" s="72">
        <f>_xlfn.STDEV.S(H26:H30)</f>
        <v>8.1572224741023227</v>
      </c>
    </row>
    <row r="33" spans="2:12" x14ac:dyDescent="0.25">
      <c r="F33" t="s">
        <v>18</v>
      </c>
      <c r="G33" s="72">
        <f>MIN(G26:G30)</f>
        <v>0</v>
      </c>
      <c r="H33" s="72">
        <f>MIN(H26:H30)</f>
        <v>0</v>
      </c>
    </row>
    <row r="34" spans="2:12" x14ac:dyDescent="0.25">
      <c r="F34" t="s">
        <v>19</v>
      </c>
      <c r="G34" s="72">
        <f>MAX(G26:G30)</f>
        <v>20.451699999999999</v>
      </c>
      <c r="H34" s="72">
        <f>MAX(H26:H30)</f>
        <v>18.181799999999999</v>
      </c>
    </row>
    <row r="35" spans="2:12" x14ac:dyDescent="0.25">
      <c r="G35" s="72"/>
      <c r="H35" s="72"/>
    </row>
    <row r="36" spans="2:12" x14ac:dyDescent="0.25">
      <c r="B36" s="21" t="s">
        <v>54</v>
      </c>
      <c r="C36" s="21" t="s">
        <v>21</v>
      </c>
      <c r="D36" s="21" t="s">
        <v>27</v>
      </c>
      <c r="E36" s="21" t="s">
        <v>44</v>
      </c>
      <c r="F36" s="21" t="s">
        <v>45</v>
      </c>
      <c r="G36" s="21" t="s">
        <v>42</v>
      </c>
      <c r="H36" s="21" t="s">
        <v>41</v>
      </c>
    </row>
    <row r="37" spans="2:12" x14ac:dyDescent="0.25">
      <c r="B37" s="169" t="s">
        <v>57</v>
      </c>
      <c r="C37" s="169" t="s">
        <v>61</v>
      </c>
      <c r="D37" s="76">
        <v>10</v>
      </c>
      <c r="E37" s="56">
        <v>30</v>
      </c>
      <c r="F37" s="59">
        <v>15</v>
      </c>
      <c r="G37" s="27">
        <v>4.7618999999999998E-8</v>
      </c>
      <c r="H37" s="27">
        <v>14.2857</v>
      </c>
    </row>
    <row r="38" spans="2:12" x14ac:dyDescent="0.25">
      <c r="B38" s="170"/>
      <c r="C38" s="170"/>
      <c r="D38" s="17">
        <v>15</v>
      </c>
      <c r="E38" s="56">
        <v>30</v>
      </c>
      <c r="F38" s="56">
        <v>15</v>
      </c>
      <c r="G38" s="27">
        <v>12.7273</v>
      </c>
      <c r="H38" s="27">
        <v>4.8387000000000002</v>
      </c>
    </row>
    <row r="39" spans="2:12" x14ac:dyDescent="0.25">
      <c r="B39" s="170"/>
      <c r="C39" s="170"/>
      <c r="D39" s="17">
        <v>20</v>
      </c>
      <c r="E39" s="56">
        <v>15</v>
      </c>
      <c r="F39" s="56">
        <v>15</v>
      </c>
      <c r="G39" s="27">
        <v>0</v>
      </c>
      <c r="H39" s="27">
        <v>0</v>
      </c>
    </row>
    <row r="40" spans="2:12" x14ac:dyDescent="0.25">
      <c r="B40" s="170"/>
      <c r="C40" s="170"/>
      <c r="D40" s="17">
        <v>25</v>
      </c>
      <c r="E40" s="56">
        <v>15</v>
      </c>
      <c r="F40" s="56">
        <v>30</v>
      </c>
      <c r="G40" s="27">
        <v>2.9411999999999998</v>
      </c>
      <c r="H40" s="27">
        <v>7.3684000000000003</v>
      </c>
    </row>
    <row r="41" spans="2:12" x14ac:dyDescent="0.25">
      <c r="B41" s="171"/>
      <c r="C41" s="171"/>
      <c r="D41" s="77">
        <v>30</v>
      </c>
      <c r="E41" s="57">
        <v>15</v>
      </c>
      <c r="F41" s="57">
        <v>15</v>
      </c>
      <c r="G41" s="55">
        <v>0</v>
      </c>
      <c r="H41" s="55">
        <v>0</v>
      </c>
    </row>
    <row r="42" spans="2:12" x14ac:dyDescent="0.25">
      <c r="F42" t="s">
        <v>16</v>
      </c>
      <c r="G42" s="72">
        <f>AVERAGE(G37:G41)</f>
        <v>3.1337000095238001</v>
      </c>
      <c r="H42" s="72">
        <f>AVERAGE(H37:H41)</f>
        <v>5.2985600000000002</v>
      </c>
    </row>
    <row r="43" spans="2:12" x14ac:dyDescent="0.25">
      <c r="F43" t="s">
        <v>17</v>
      </c>
      <c r="G43" s="72">
        <f>_xlfn.STDEV.S(G37:G41)</f>
        <v>5.5121330712699752</v>
      </c>
      <c r="H43" s="72">
        <f>_xlfn.STDEV.S(H37:H41)</f>
        <v>5.945878201998422</v>
      </c>
    </row>
    <row r="44" spans="2:12" x14ac:dyDescent="0.25">
      <c r="F44" t="s">
        <v>18</v>
      </c>
      <c r="G44" s="72">
        <f>MIN(G37:G41)</f>
        <v>0</v>
      </c>
      <c r="H44" s="72">
        <f>MIN(H37:H41)</f>
        <v>0</v>
      </c>
    </row>
    <row r="45" spans="2:12" x14ac:dyDescent="0.25">
      <c r="F45" t="s">
        <v>19</v>
      </c>
      <c r="G45" s="72">
        <f>MAX(G37:G41)</f>
        <v>12.7273</v>
      </c>
      <c r="H45" s="72">
        <f>MAX(H37:H41)</f>
        <v>14.2857</v>
      </c>
    </row>
    <row r="46" spans="2:12" x14ac:dyDescent="0.25">
      <c r="G46" s="72"/>
      <c r="H46" s="72"/>
    </row>
    <row r="47" spans="2:12" x14ac:dyDescent="0.25">
      <c r="J47" s="28"/>
      <c r="K47" s="28"/>
      <c r="L47" s="28"/>
    </row>
    <row r="48" spans="2:12" x14ac:dyDescent="0.25">
      <c r="B48" s="21" t="s">
        <v>54</v>
      </c>
      <c r="C48" s="21" t="s">
        <v>21</v>
      </c>
      <c r="D48" s="21" t="s">
        <v>27</v>
      </c>
      <c r="E48" s="21" t="s">
        <v>24</v>
      </c>
      <c r="F48" s="21" t="s">
        <v>25</v>
      </c>
      <c r="G48" s="21" t="s">
        <v>33</v>
      </c>
      <c r="H48" s="21" t="s">
        <v>34</v>
      </c>
      <c r="J48" s="112"/>
      <c r="K48" s="112"/>
      <c r="L48" s="112"/>
    </row>
    <row r="49" spans="2:12" x14ac:dyDescent="0.25">
      <c r="B49" s="169" t="s">
        <v>58</v>
      </c>
      <c r="C49" s="170" t="s">
        <v>61</v>
      </c>
      <c r="D49" s="17">
        <v>10</v>
      </c>
      <c r="E49" s="53">
        <v>75</v>
      </c>
      <c r="F49" s="110">
        <v>75</v>
      </c>
      <c r="G49" s="65">
        <v>0</v>
      </c>
      <c r="H49" s="27">
        <v>0</v>
      </c>
      <c r="J49" s="28"/>
      <c r="K49" s="28"/>
      <c r="L49" s="28"/>
    </row>
    <row r="50" spans="2:12" x14ac:dyDescent="0.25">
      <c r="B50" s="170"/>
      <c r="C50" s="170"/>
      <c r="D50" s="17">
        <v>12.5</v>
      </c>
      <c r="E50" s="53">
        <v>75</v>
      </c>
      <c r="F50" s="56">
        <v>30</v>
      </c>
      <c r="G50" s="65">
        <v>5.5831999999999997</v>
      </c>
      <c r="H50" s="27">
        <v>34.754600000000003</v>
      </c>
      <c r="J50" s="28"/>
      <c r="K50" s="28"/>
      <c r="L50" s="28"/>
    </row>
    <row r="51" spans="2:12" x14ac:dyDescent="0.25">
      <c r="B51" s="170"/>
      <c r="C51" s="170"/>
      <c r="D51" s="17">
        <v>15</v>
      </c>
      <c r="E51" s="53">
        <v>75</v>
      </c>
      <c r="F51" s="56">
        <v>15</v>
      </c>
      <c r="G51" s="65">
        <v>16.772099999999998</v>
      </c>
      <c r="H51" s="27">
        <v>31.261199999999999</v>
      </c>
      <c r="J51" s="28"/>
      <c r="K51" s="28"/>
      <c r="L51" s="28"/>
    </row>
    <row r="52" spans="2:12" x14ac:dyDescent="0.25">
      <c r="B52" s="170"/>
      <c r="C52" s="170"/>
      <c r="D52" s="17">
        <v>17.5</v>
      </c>
      <c r="E52" s="53">
        <v>75</v>
      </c>
      <c r="F52" s="56">
        <v>15</v>
      </c>
      <c r="G52" s="65">
        <v>29.497</v>
      </c>
      <c r="H52" s="27">
        <v>16.9969</v>
      </c>
      <c r="J52" s="28"/>
      <c r="K52" s="28"/>
      <c r="L52" s="28"/>
    </row>
    <row r="53" spans="2:12" x14ac:dyDescent="0.25">
      <c r="B53" s="170"/>
      <c r="C53" s="170"/>
      <c r="D53" s="17">
        <v>20</v>
      </c>
      <c r="E53" s="53">
        <v>60</v>
      </c>
      <c r="F53" s="56">
        <v>15</v>
      </c>
      <c r="G53" s="65">
        <v>28.662400000000002</v>
      </c>
      <c r="H53" s="27">
        <v>6.2384000000000004</v>
      </c>
      <c r="J53" s="28"/>
      <c r="K53" s="28"/>
      <c r="L53" s="28"/>
    </row>
    <row r="54" spans="2:12" x14ac:dyDescent="0.25">
      <c r="B54" s="170"/>
      <c r="C54" s="170"/>
      <c r="D54" s="17">
        <v>22.5</v>
      </c>
      <c r="E54" s="53">
        <v>30</v>
      </c>
      <c r="F54" s="56">
        <v>15</v>
      </c>
      <c r="G54" s="65">
        <v>10.4306</v>
      </c>
      <c r="H54" s="27">
        <v>1.1680999999999999</v>
      </c>
      <c r="J54" s="28"/>
      <c r="K54" s="28"/>
      <c r="L54" s="28"/>
    </row>
    <row r="55" spans="2:12" x14ac:dyDescent="0.25">
      <c r="B55" s="170"/>
      <c r="C55" s="170"/>
      <c r="D55" s="17">
        <v>25</v>
      </c>
      <c r="E55" s="53">
        <v>15</v>
      </c>
      <c r="F55" s="56">
        <v>15</v>
      </c>
      <c r="G55" s="65">
        <v>0</v>
      </c>
      <c r="H55" s="27">
        <v>0</v>
      </c>
      <c r="J55" s="28"/>
      <c r="K55" s="28"/>
      <c r="L55" s="28"/>
    </row>
    <row r="56" spans="2:12" x14ac:dyDescent="0.25">
      <c r="B56" s="170"/>
      <c r="C56" s="170"/>
      <c r="D56" s="17">
        <v>27.5</v>
      </c>
      <c r="E56" s="53">
        <v>15</v>
      </c>
      <c r="F56" s="56">
        <v>15</v>
      </c>
      <c r="G56" s="65">
        <v>0</v>
      </c>
      <c r="H56" s="27">
        <v>0</v>
      </c>
      <c r="J56" s="28"/>
      <c r="K56" s="28"/>
      <c r="L56" s="28"/>
    </row>
    <row r="57" spans="2:12" x14ac:dyDescent="0.25">
      <c r="B57" s="171"/>
      <c r="C57" s="171"/>
      <c r="D57" s="81">
        <v>30</v>
      </c>
      <c r="E57" s="54">
        <v>15</v>
      </c>
      <c r="F57" s="57">
        <v>15</v>
      </c>
      <c r="G57" s="66">
        <v>0</v>
      </c>
      <c r="H57" s="55">
        <v>0</v>
      </c>
      <c r="J57" s="28"/>
      <c r="K57" s="28"/>
      <c r="L57" s="28"/>
    </row>
    <row r="58" spans="2:12" x14ac:dyDescent="0.25">
      <c r="F58" t="s">
        <v>16</v>
      </c>
      <c r="G58" s="72">
        <f>AVERAGE(G49:G57)</f>
        <v>10.105033333333333</v>
      </c>
      <c r="H58" s="72">
        <f>AVERAGE(H49:H57)</f>
        <v>10.046577777777777</v>
      </c>
      <c r="J58" s="28"/>
      <c r="K58" s="28"/>
      <c r="L58" s="28"/>
    </row>
    <row r="59" spans="2:12" x14ac:dyDescent="0.25">
      <c r="F59" t="s">
        <v>17</v>
      </c>
      <c r="G59" s="72">
        <f>_xlfn.STDEV.S(G49:G57)</f>
        <v>12.216145933558586</v>
      </c>
      <c r="H59" s="72">
        <f>_xlfn.STDEV.S(H49:H57)</f>
        <v>14.168265697393752</v>
      </c>
    </row>
    <row r="60" spans="2:12" x14ac:dyDescent="0.25">
      <c r="F60" t="s">
        <v>18</v>
      </c>
      <c r="G60" s="72">
        <f>MIN(G49:G57)</f>
        <v>0</v>
      </c>
      <c r="H60" s="72">
        <f>MIN(H49:H57)</f>
        <v>0</v>
      </c>
    </row>
    <row r="61" spans="2:12" x14ac:dyDescent="0.25">
      <c r="F61" t="s">
        <v>19</v>
      </c>
      <c r="G61" s="72">
        <f>MAX(G49:G57)</f>
        <v>29.497</v>
      </c>
      <c r="H61" s="72">
        <f>MAX(H49:H57)</f>
        <v>34.754600000000003</v>
      </c>
    </row>
    <row r="63" spans="2:12" x14ac:dyDescent="0.25">
      <c r="B63" s="21" t="s">
        <v>54</v>
      </c>
      <c r="C63" s="21" t="s">
        <v>21</v>
      </c>
      <c r="D63" s="21" t="s">
        <v>27</v>
      </c>
      <c r="E63" s="21" t="s">
        <v>24</v>
      </c>
      <c r="F63" s="21" t="s">
        <v>25</v>
      </c>
      <c r="G63" s="21" t="s">
        <v>33</v>
      </c>
      <c r="H63" s="21" t="s">
        <v>34</v>
      </c>
    </row>
    <row r="64" spans="2:12" x14ac:dyDescent="0.25">
      <c r="B64" s="169" t="s">
        <v>55</v>
      </c>
      <c r="C64" s="170" t="s">
        <v>61</v>
      </c>
      <c r="D64" s="17">
        <v>10</v>
      </c>
      <c r="E64" s="53">
        <v>60</v>
      </c>
      <c r="F64" s="56">
        <v>60</v>
      </c>
      <c r="G64" s="65">
        <v>0</v>
      </c>
      <c r="H64" s="27">
        <v>0</v>
      </c>
    </row>
    <row r="65" spans="2:8" x14ac:dyDescent="0.25">
      <c r="B65" s="170"/>
      <c r="C65" s="170"/>
      <c r="D65" s="17">
        <v>12.5</v>
      </c>
      <c r="E65" s="53">
        <v>60</v>
      </c>
      <c r="F65" s="56">
        <v>30</v>
      </c>
      <c r="G65" s="65">
        <v>2.6055000000000001</v>
      </c>
      <c r="H65" s="27">
        <v>32.089799999999997</v>
      </c>
    </row>
    <row r="66" spans="2:8" x14ac:dyDescent="0.25">
      <c r="B66" s="170"/>
      <c r="C66" s="170"/>
      <c r="D66" s="17">
        <v>15</v>
      </c>
      <c r="E66" s="53">
        <v>60</v>
      </c>
      <c r="F66" s="56">
        <v>15</v>
      </c>
      <c r="G66" s="65">
        <v>12.430199999999999</v>
      </c>
      <c r="H66" s="27">
        <v>33.098799999999997</v>
      </c>
    </row>
    <row r="67" spans="2:8" x14ac:dyDescent="0.25">
      <c r="B67" s="170"/>
      <c r="C67" s="170"/>
      <c r="D67" s="17">
        <v>17.5</v>
      </c>
      <c r="E67" s="53">
        <v>60</v>
      </c>
      <c r="F67" s="56">
        <v>15</v>
      </c>
      <c r="G67" s="65">
        <v>24.1767</v>
      </c>
      <c r="H67" s="27">
        <v>18.8752</v>
      </c>
    </row>
    <row r="68" spans="2:8" x14ac:dyDescent="0.25">
      <c r="B68" s="170"/>
      <c r="C68" s="170"/>
      <c r="D68" s="17">
        <v>20</v>
      </c>
      <c r="E68" s="53">
        <v>60</v>
      </c>
      <c r="F68" s="56">
        <v>15</v>
      </c>
      <c r="G68" s="65">
        <v>35.001300000000001</v>
      </c>
      <c r="H68" s="27">
        <v>7.9595000000000002</v>
      </c>
    </row>
    <row r="69" spans="2:8" x14ac:dyDescent="0.25">
      <c r="B69" s="170"/>
      <c r="C69" s="170"/>
      <c r="D69" s="17">
        <v>22.5</v>
      </c>
      <c r="E69" s="53">
        <v>30</v>
      </c>
      <c r="F69" s="56">
        <v>15</v>
      </c>
      <c r="G69" s="65">
        <v>12.6503</v>
      </c>
      <c r="H69" s="27">
        <v>1.4631000000000001</v>
      </c>
    </row>
    <row r="70" spans="2:8" x14ac:dyDescent="0.25">
      <c r="B70" s="170"/>
      <c r="C70" s="170"/>
      <c r="D70" s="17">
        <v>25</v>
      </c>
      <c r="E70" s="53">
        <v>15</v>
      </c>
      <c r="F70" s="56">
        <v>15</v>
      </c>
      <c r="G70" s="65">
        <v>0</v>
      </c>
      <c r="H70" s="27">
        <v>0</v>
      </c>
    </row>
    <row r="71" spans="2:8" x14ac:dyDescent="0.25">
      <c r="B71" s="170"/>
      <c r="C71" s="170"/>
      <c r="D71" s="17">
        <v>27.5</v>
      </c>
      <c r="E71" s="53">
        <v>15</v>
      </c>
      <c r="F71" s="56">
        <v>15</v>
      </c>
      <c r="G71" s="65">
        <v>0</v>
      </c>
      <c r="H71" s="27">
        <v>0</v>
      </c>
    </row>
    <row r="72" spans="2:8" x14ac:dyDescent="0.25">
      <c r="B72" s="171"/>
      <c r="C72" s="171"/>
      <c r="D72" s="81">
        <v>30</v>
      </c>
      <c r="E72" s="54">
        <v>15</v>
      </c>
      <c r="F72" s="57">
        <v>15</v>
      </c>
      <c r="G72" s="66">
        <v>0</v>
      </c>
      <c r="H72" s="55">
        <v>0</v>
      </c>
    </row>
    <row r="73" spans="2:8" x14ac:dyDescent="0.25">
      <c r="F73" t="s">
        <v>16</v>
      </c>
      <c r="G73" s="72">
        <f>AVERAGE(G64:G72)</f>
        <v>9.6515555555555554</v>
      </c>
      <c r="H73" s="72">
        <f>AVERAGE(H64:H72)</f>
        <v>10.387377777777777</v>
      </c>
    </row>
    <row r="74" spans="2:8" x14ac:dyDescent="0.25">
      <c r="F74" t="s">
        <v>17</v>
      </c>
      <c r="G74" s="72">
        <f>_xlfn.STDEV.S(G64:G72)</f>
        <v>12.711017343146763</v>
      </c>
      <c r="H74" s="72">
        <f>_xlfn.STDEV.S(H64:H72)</f>
        <v>14.035556403717822</v>
      </c>
    </row>
    <row r="75" spans="2:8" x14ac:dyDescent="0.25">
      <c r="F75" t="s">
        <v>18</v>
      </c>
      <c r="G75" s="72">
        <f>MIN(G64:G72)</f>
        <v>0</v>
      </c>
      <c r="H75" s="72">
        <f>MIN(H64:H72)</f>
        <v>0</v>
      </c>
    </row>
    <row r="76" spans="2:8" x14ac:dyDescent="0.25">
      <c r="F76" t="s">
        <v>19</v>
      </c>
      <c r="G76" s="72">
        <f>MAX(G64:G72)</f>
        <v>35.001300000000001</v>
      </c>
      <c r="H76" s="72">
        <f>MAX(H64:H72)</f>
        <v>33.098799999999997</v>
      </c>
    </row>
    <row r="78" spans="2:8" x14ac:dyDescent="0.25">
      <c r="B78" s="21" t="s">
        <v>54</v>
      </c>
      <c r="C78" s="21" t="s">
        <v>21</v>
      </c>
      <c r="D78" s="21" t="s">
        <v>27</v>
      </c>
      <c r="E78" s="21" t="s">
        <v>24</v>
      </c>
      <c r="F78" s="21" t="s">
        <v>25</v>
      </c>
      <c r="G78" s="21" t="s">
        <v>33</v>
      </c>
      <c r="H78" s="21" t="s">
        <v>34</v>
      </c>
    </row>
    <row r="79" spans="2:8" x14ac:dyDescent="0.25">
      <c r="B79" s="169" t="s">
        <v>56</v>
      </c>
      <c r="C79" s="170" t="s">
        <v>61</v>
      </c>
      <c r="D79" s="17">
        <v>10</v>
      </c>
      <c r="E79" s="53">
        <v>45</v>
      </c>
      <c r="F79" s="56">
        <v>45</v>
      </c>
      <c r="G79" s="65">
        <v>0</v>
      </c>
      <c r="H79" s="27">
        <v>0</v>
      </c>
    </row>
    <row r="80" spans="2:8" x14ac:dyDescent="0.25">
      <c r="B80" s="170"/>
      <c r="C80" s="170"/>
      <c r="D80" s="17">
        <v>12.5</v>
      </c>
      <c r="E80" s="53">
        <v>45</v>
      </c>
      <c r="F80" s="56">
        <v>30</v>
      </c>
      <c r="G80" s="65">
        <v>0.27322000000000002</v>
      </c>
      <c r="H80" s="27">
        <v>23.736599999999999</v>
      </c>
    </row>
    <row r="81" spans="2:8" x14ac:dyDescent="0.25">
      <c r="B81" s="170"/>
      <c r="C81" s="170"/>
      <c r="D81" s="17">
        <v>15</v>
      </c>
      <c r="E81" s="53">
        <v>45</v>
      </c>
      <c r="F81" s="56">
        <v>15</v>
      </c>
      <c r="G81" s="65">
        <v>7.8293999999999997</v>
      </c>
      <c r="H81" s="27">
        <v>33.308799999999998</v>
      </c>
    </row>
    <row r="82" spans="2:8" x14ac:dyDescent="0.25">
      <c r="B82" s="170"/>
      <c r="C82" s="170"/>
      <c r="D82" s="17">
        <v>17.5</v>
      </c>
      <c r="E82" s="53">
        <v>45</v>
      </c>
      <c r="F82" s="56">
        <v>15</v>
      </c>
      <c r="G82" s="65">
        <v>18.047999999999998</v>
      </c>
      <c r="H82" s="27">
        <v>19.7986</v>
      </c>
    </row>
    <row r="83" spans="2:8" x14ac:dyDescent="0.25">
      <c r="B83" s="170"/>
      <c r="C83" s="170"/>
      <c r="D83" s="17">
        <v>20</v>
      </c>
      <c r="E83" s="53">
        <v>45</v>
      </c>
      <c r="F83" s="56">
        <v>15</v>
      </c>
      <c r="G83" s="65">
        <v>27.2348</v>
      </c>
      <c r="H83" s="27">
        <v>9.5051000000000005</v>
      </c>
    </row>
    <row r="84" spans="2:8" x14ac:dyDescent="0.25">
      <c r="B84" s="170"/>
      <c r="C84" s="170"/>
      <c r="D84" s="17">
        <v>22.5</v>
      </c>
      <c r="E84" s="53">
        <v>30</v>
      </c>
      <c r="F84" s="56">
        <v>15</v>
      </c>
      <c r="G84" s="65">
        <v>16.100999999999999</v>
      </c>
      <c r="H84" s="27">
        <v>1.9609000000000001</v>
      </c>
    </row>
    <row r="85" spans="2:8" x14ac:dyDescent="0.25">
      <c r="B85" s="170"/>
      <c r="C85" s="170"/>
      <c r="D85" s="17">
        <v>25</v>
      </c>
      <c r="E85" s="53">
        <v>15</v>
      </c>
      <c r="F85" s="56">
        <v>15</v>
      </c>
      <c r="G85" s="65">
        <v>0</v>
      </c>
      <c r="H85" s="27">
        <v>0</v>
      </c>
    </row>
    <row r="86" spans="2:8" x14ac:dyDescent="0.25">
      <c r="B86" s="170"/>
      <c r="C86" s="170"/>
      <c r="D86" s="17">
        <v>27.5</v>
      </c>
      <c r="E86" s="53">
        <v>15</v>
      </c>
      <c r="F86" s="56">
        <v>15</v>
      </c>
      <c r="G86" s="65">
        <v>0</v>
      </c>
      <c r="H86" s="27">
        <v>0</v>
      </c>
    </row>
    <row r="87" spans="2:8" x14ac:dyDescent="0.25">
      <c r="B87" s="171"/>
      <c r="C87" s="171"/>
      <c r="D87" s="81">
        <v>30</v>
      </c>
      <c r="E87" s="54">
        <v>15</v>
      </c>
      <c r="F87" s="57">
        <v>15</v>
      </c>
      <c r="G87" s="66">
        <v>0</v>
      </c>
      <c r="H87" s="55">
        <v>0</v>
      </c>
    </row>
    <row r="88" spans="2:8" x14ac:dyDescent="0.25">
      <c r="F88" t="s">
        <v>16</v>
      </c>
      <c r="G88" s="72">
        <f>AVERAGE(G79:G87)</f>
        <v>7.7207133333333324</v>
      </c>
      <c r="H88" s="72">
        <f>AVERAGE(H79:H87)</f>
        <v>9.8122222222222213</v>
      </c>
    </row>
    <row r="89" spans="2:8" x14ac:dyDescent="0.25">
      <c r="F89" t="s">
        <v>17</v>
      </c>
      <c r="G89" s="72">
        <f>_xlfn.STDEV.S(G79:G87)</f>
        <v>10.31743827331184</v>
      </c>
      <c r="H89" s="72">
        <f>_xlfn.STDEV.S(H79:H87)</f>
        <v>12.711026755024335</v>
      </c>
    </row>
    <row r="90" spans="2:8" x14ac:dyDescent="0.25">
      <c r="F90" t="s">
        <v>18</v>
      </c>
      <c r="G90" s="72">
        <f>MIN(G79:G87)</f>
        <v>0</v>
      </c>
      <c r="H90" s="72">
        <f>MIN(H79:H87)</f>
        <v>0</v>
      </c>
    </row>
    <row r="91" spans="2:8" x14ac:dyDescent="0.25">
      <c r="F91" t="s">
        <v>19</v>
      </c>
      <c r="G91" s="72">
        <f>MAX(G79:G87)</f>
        <v>27.2348</v>
      </c>
      <c r="H91" s="72">
        <f>MAX(H79:H87)</f>
        <v>33.308799999999998</v>
      </c>
    </row>
    <row r="93" spans="2:8" x14ac:dyDescent="0.25">
      <c r="B93" s="21" t="s">
        <v>54</v>
      </c>
      <c r="C93" s="21" t="s">
        <v>21</v>
      </c>
      <c r="D93" s="21" t="s">
        <v>27</v>
      </c>
      <c r="E93" s="21" t="s">
        <v>24</v>
      </c>
      <c r="F93" s="21" t="s">
        <v>25</v>
      </c>
      <c r="G93" s="21" t="s">
        <v>33</v>
      </c>
      <c r="H93" s="21" t="s">
        <v>34</v>
      </c>
    </row>
    <row r="94" spans="2:8" x14ac:dyDescent="0.25">
      <c r="B94" s="169" t="s">
        <v>57</v>
      </c>
      <c r="C94" s="170" t="s">
        <v>61</v>
      </c>
      <c r="D94" s="17">
        <v>10</v>
      </c>
      <c r="E94" s="53">
        <v>30</v>
      </c>
      <c r="F94" s="56">
        <v>30</v>
      </c>
      <c r="G94" s="65">
        <v>0</v>
      </c>
      <c r="H94" s="27">
        <v>0</v>
      </c>
    </row>
    <row r="95" spans="2:8" x14ac:dyDescent="0.25">
      <c r="B95" s="170"/>
      <c r="C95" s="170"/>
      <c r="D95" s="17">
        <v>12.5</v>
      </c>
      <c r="E95" s="53">
        <v>30</v>
      </c>
      <c r="F95" s="56">
        <v>30</v>
      </c>
      <c r="G95" s="65">
        <v>0</v>
      </c>
      <c r="H95" s="27">
        <v>0</v>
      </c>
    </row>
    <row r="96" spans="2:8" x14ac:dyDescent="0.25">
      <c r="B96" s="170"/>
      <c r="C96" s="170"/>
      <c r="D96" s="17">
        <v>15</v>
      </c>
      <c r="E96" s="53">
        <v>30</v>
      </c>
      <c r="F96" s="56">
        <v>15</v>
      </c>
      <c r="G96" s="65">
        <v>2.9041000000000001</v>
      </c>
      <c r="H96" s="27">
        <v>28.628599999999999</v>
      </c>
    </row>
    <row r="97" spans="2:8" x14ac:dyDescent="0.25">
      <c r="B97" s="170"/>
      <c r="C97" s="170"/>
      <c r="D97" s="17">
        <v>17.5</v>
      </c>
      <c r="E97" s="53">
        <v>30</v>
      </c>
      <c r="F97" s="56">
        <v>15</v>
      </c>
      <c r="G97" s="65">
        <v>10.3444</v>
      </c>
      <c r="H97" s="27">
        <v>17.707999999999998</v>
      </c>
    </row>
    <row r="98" spans="2:8" x14ac:dyDescent="0.25">
      <c r="B98" s="170"/>
      <c r="C98" s="170"/>
      <c r="D98" s="17">
        <v>20</v>
      </c>
      <c r="E98" s="53">
        <v>30</v>
      </c>
      <c r="F98" s="56">
        <v>15</v>
      </c>
      <c r="G98" s="65">
        <v>16.7256</v>
      </c>
      <c r="H98" s="27">
        <v>9.4509000000000007</v>
      </c>
    </row>
    <row r="99" spans="2:8" x14ac:dyDescent="0.25">
      <c r="B99" s="170"/>
      <c r="C99" s="170"/>
      <c r="D99" s="17">
        <v>22.5</v>
      </c>
      <c r="E99" s="53">
        <v>30</v>
      </c>
      <c r="F99" s="56">
        <v>15</v>
      </c>
      <c r="G99" s="65">
        <v>22.258700000000001</v>
      </c>
      <c r="H99" s="27">
        <v>2.9889000000000001</v>
      </c>
    </row>
    <row r="100" spans="2:8" x14ac:dyDescent="0.25">
      <c r="B100" s="170"/>
      <c r="C100" s="170"/>
      <c r="D100" s="17">
        <v>25</v>
      </c>
      <c r="E100" s="53">
        <v>15</v>
      </c>
      <c r="F100" s="56">
        <v>15</v>
      </c>
      <c r="G100" s="65">
        <v>0</v>
      </c>
      <c r="H100" s="27">
        <v>0</v>
      </c>
    </row>
    <row r="101" spans="2:8" x14ac:dyDescent="0.25">
      <c r="B101" s="170"/>
      <c r="C101" s="170"/>
      <c r="D101" s="17">
        <v>27.5</v>
      </c>
      <c r="E101" s="53">
        <v>15</v>
      </c>
      <c r="F101" s="56">
        <v>15</v>
      </c>
      <c r="G101" s="65">
        <v>0</v>
      </c>
      <c r="H101" s="27">
        <v>0</v>
      </c>
    </row>
    <row r="102" spans="2:8" x14ac:dyDescent="0.25">
      <c r="B102" s="171"/>
      <c r="C102" s="171"/>
      <c r="D102" s="81">
        <v>30</v>
      </c>
      <c r="E102" s="54">
        <v>15</v>
      </c>
      <c r="F102" s="57">
        <v>15</v>
      </c>
      <c r="G102" s="66">
        <v>0</v>
      </c>
      <c r="H102" s="55">
        <v>0</v>
      </c>
    </row>
    <row r="103" spans="2:8" x14ac:dyDescent="0.25">
      <c r="F103" t="s">
        <v>16</v>
      </c>
      <c r="G103" s="72">
        <f>AVERAGE(G94:G102)</f>
        <v>5.8036444444444442</v>
      </c>
      <c r="H103" s="72">
        <f>AVERAGE(H94:H102)</f>
        <v>6.5307111111111107</v>
      </c>
    </row>
    <row r="104" spans="2:8" x14ac:dyDescent="0.25">
      <c r="F104" t="s">
        <v>17</v>
      </c>
      <c r="G104" s="72">
        <f>_xlfn.STDEV.S(G94:G102)</f>
        <v>8.5695334593125772</v>
      </c>
      <c r="H104" s="72">
        <f>_xlfn.STDEV.S(H94:H102)</f>
        <v>10.293027660927134</v>
      </c>
    </row>
    <row r="105" spans="2:8" x14ac:dyDescent="0.25">
      <c r="F105" t="s">
        <v>18</v>
      </c>
      <c r="G105" s="72">
        <f>MIN(G94:G102)</f>
        <v>0</v>
      </c>
      <c r="H105" s="72">
        <f>MIN(H94:H102)</f>
        <v>0</v>
      </c>
    </row>
    <row r="106" spans="2:8" x14ac:dyDescent="0.25">
      <c r="F106" t="s">
        <v>19</v>
      </c>
      <c r="G106" s="72">
        <f>MAX(G94:G102)</f>
        <v>22.258700000000001</v>
      </c>
      <c r="H106" s="72">
        <f>MAX(H94:H102)</f>
        <v>28.628599999999999</v>
      </c>
    </row>
  </sheetData>
  <mergeCells count="16">
    <mergeCell ref="B37:B41"/>
    <mergeCell ref="C37:C41"/>
    <mergeCell ref="B4:B8"/>
    <mergeCell ref="C4:C8"/>
    <mergeCell ref="B15:B19"/>
    <mergeCell ref="C15:C19"/>
    <mergeCell ref="B26:B30"/>
    <mergeCell ref="C26:C30"/>
    <mergeCell ref="B79:B87"/>
    <mergeCell ref="C79:C87"/>
    <mergeCell ref="B94:B102"/>
    <mergeCell ref="C94:C102"/>
    <mergeCell ref="C49:C57"/>
    <mergeCell ref="B49:B57"/>
    <mergeCell ref="B64:B72"/>
    <mergeCell ref="C64:C7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5:R27"/>
  <sheetViews>
    <sheetView showGridLines="0" workbookViewId="0">
      <selection activeCell="L30" sqref="L30"/>
    </sheetView>
  </sheetViews>
  <sheetFormatPr defaultRowHeight="15" x14ac:dyDescent="0.25"/>
  <cols>
    <col min="2" max="2" width="16" bestFit="1" customWidth="1"/>
    <col min="3" max="3" width="16.85546875" bestFit="1" customWidth="1"/>
    <col min="4" max="4" width="16.5703125" bestFit="1" customWidth="1"/>
    <col min="10" max="10" width="13.85546875" customWidth="1"/>
  </cols>
  <sheetData>
    <row r="5" spans="2:18" x14ac:dyDescent="0.25">
      <c r="B5" s="21" t="s">
        <v>62</v>
      </c>
      <c r="C5" s="21" t="s">
        <v>21</v>
      </c>
      <c r="D5" s="21" t="s">
        <v>27</v>
      </c>
      <c r="E5" s="21" t="s">
        <v>44</v>
      </c>
      <c r="F5" s="21" t="s">
        <v>45</v>
      </c>
      <c r="G5" s="21" t="s">
        <v>42</v>
      </c>
      <c r="H5" s="21" t="s">
        <v>41</v>
      </c>
      <c r="J5" s="21" t="s">
        <v>62</v>
      </c>
      <c r="K5" s="21" t="s">
        <v>21</v>
      </c>
      <c r="L5" s="21" t="s">
        <v>27</v>
      </c>
      <c r="M5" s="21" t="s">
        <v>44</v>
      </c>
      <c r="N5" s="21" t="s">
        <v>45</v>
      </c>
      <c r="O5" s="21" t="s">
        <v>42</v>
      </c>
      <c r="P5" s="21" t="s">
        <v>41</v>
      </c>
    </row>
    <row r="6" spans="2:18" x14ac:dyDescent="0.25">
      <c r="B6" s="169" t="s">
        <v>63</v>
      </c>
      <c r="C6" s="169" t="s">
        <v>61</v>
      </c>
      <c r="D6" s="96">
        <v>10</v>
      </c>
      <c r="E6" s="59">
        <v>60</v>
      </c>
      <c r="F6" s="59">
        <v>15</v>
      </c>
      <c r="G6" s="27">
        <v>4.9988999999999999</v>
      </c>
      <c r="H6" s="27">
        <v>19.565200000000001</v>
      </c>
      <c r="J6" s="169" t="s">
        <v>63</v>
      </c>
      <c r="K6" s="169" t="s">
        <v>22</v>
      </c>
      <c r="L6" s="115">
        <v>10</v>
      </c>
      <c r="M6" s="59">
        <v>57</v>
      </c>
      <c r="N6" s="59">
        <v>30</v>
      </c>
      <c r="O6" s="27">
        <v>3.9445999999999999</v>
      </c>
      <c r="P6" s="27">
        <v>6.8113999999999999</v>
      </c>
    </row>
    <row r="7" spans="2:18" x14ac:dyDescent="0.25">
      <c r="B7" s="170"/>
      <c r="C7" s="170"/>
      <c r="D7" s="17">
        <v>15</v>
      </c>
      <c r="E7" s="94">
        <v>60</v>
      </c>
      <c r="F7" s="59">
        <v>15</v>
      </c>
      <c r="G7" s="27">
        <v>26.291499999999999</v>
      </c>
      <c r="H7" s="27">
        <v>3.9546999999999999</v>
      </c>
      <c r="J7" s="170"/>
      <c r="K7" s="170"/>
      <c r="L7" s="17">
        <v>15</v>
      </c>
      <c r="M7" s="113">
        <v>45</v>
      </c>
      <c r="N7" s="59">
        <v>27</v>
      </c>
      <c r="O7" s="27">
        <v>6.7141000000000002</v>
      </c>
      <c r="P7" s="27">
        <v>1.9599</v>
      </c>
    </row>
    <row r="8" spans="2:18" x14ac:dyDescent="0.25">
      <c r="B8" s="170"/>
      <c r="C8" s="170"/>
      <c r="D8" s="17">
        <v>20</v>
      </c>
      <c r="E8" s="94">
        <v>15</v>
      </c>
      <c r="F8" s="59">
        <v>15</v>
      </c>
      <c r="G8" s="27">
        <v>0</v>
      </c>
      <c r="H8" s="27">
        <v>0</v>
      </c>
      <c r="J8" s="170"/>
      <c r="K8" s="170"/>
      <c r="L8" s="17">
        <v>20</v>
      </c>
      <c r="M8" s="113">
        <v>29</v>
      </c>
      <c r="N8" s="59">
        <v>29</v>
      </c>
      <c r="O8" s="27">
        <v>0</v>
      </c>
      <c r="P8" s="27">
        <v>0</v>
      </c>
    </row>
    <row r="9" spans="2:18" x14ac:dyDescent="0.25">
      <c r="B9" s="170"/>
      <c r="C9" s="170"/>
      <c r="D9" s="17">
        <v>25</v>
      </c>
      <c r="E9" s="94">
        <v>15</v>
      </c>
      <c r="F9" s="59">
        <v>45</v>
      </c>
      <c r="G9" s="27">
        <v>1.6181000000000001</v>
      </c>
      <c r="H9" s="27">
        <v>10.225099999999999</v>
      </c>
      <c r="J9" s="170"/>
      <c r="K9" s="170"/>
      <c r="L9" s="17">
        <v>25</v>
      </c>
      <c r="M9" s="113">
        <v>25</v>
      </c>
      <c r="N9" s="59">
        <v>38</v>
      </c>
      <c r="O9" s="27">
        <v>1.0831999999999999</v>
      </c>
      <c r="P9" s="27">
        <v>2.7027999999999999</v>
      </c>
    </row>
    <row r="10" spans="2:18" x14ac:dyDescent="0.25">
      <c r="B10" s="171"/>
      <c r="C10" s="171"/>
      <c r="D10" s="93">
        <v>30</v>
      </c>
      <c r="E10" s="95">
        <v>15</v>
      </c>
      <c r="F10" s="60">
        <v>15</v>
      </c>
      <c r="G10" s="55">
        <v>0</v>
      </c>
      <c r="H10" s="55">
        <v>0</v>
      </c>
      <c r="J10" s="171"/>
      <c r="K10" s="171"/>
      <c r="L10" s="116">
        <v>30</v>
      </c>
      <c r="M10" s="114">
        <v>20</v>
      </c>
      <c r="N10" s="60">
        <v>25</v>
      </c>
      <c r="O10" s="55">
        <v>0.28055999999999998</v>
      </c>
      <c r="P10" s="55">
        <v>0.31745000000000001</v>
      </c>
    </row>
    <row r="11" spans="2:18" x14ac:dyDescent="0.25">
      <c r="F11" t="s">
        <v>16</v>
      </c>
      <c r="G11" s="72">
        <f>AVERAGE(G6:G10)</f>
        <v>6.5816999999999997</v>
      </c>
      <c r="H11" s="72">
        <f>AVERAGE(H6:H10)</f>
        <v>6.7489999999999997</v>
      </c>
      <c r="N11" t="s">
        <v>16</v>
      </c>
      <c r="O11" s="72">
        <f>AVERAGE(O6:O10)</f>
        <v>2.4044919999999999</v>
      </c>
      <c r="P11" s="72">
        <f>AVERAGE(P6:P10)</f>
        <v>2.3583100000000004</v>
      </c>
    </row>
    <row r="12" spans="2:18" x14ac:dyDescent="0.25">
      <c r="F12" t="s">
        <v>17</v>
      </c>
      <c r="G12" s="72">
        <f>_xlfn.STDEV.S(G6:G10)</f>
        <v>11.205538213535306</v>
      </c>
      <c r="H12" s="72">
        <f>_xlfn.STDEV.S(H6:H10)</f>
        <v>8.2952451461665699</v>
      </c>
      <c r="N12" t="s">
        <v>17</v>
      </c>
      <c r="O12" s="72">
        <f>_xlfn.STDEV.S(O6:O10)</f>
        <v>2.8715472847090644</v>
      </c>
      <c r="P12" s="72">
        <f>_xlfn.STDEV.S(P6:P10)</f>
        <v>2.7310323154441067</v>
      </c>
    </row>
    <row r="13" spans="2:18" x14ac:dyDescent="0.25">
      <c r="F13" t="s">
        <v>18</v>
      </c>
      <c r="G13" s="72">
        <f>MIN(G6:G10)</f>
        <v>0</v>
      </c>
      <c r="H13" s="72">
        <f>MIN(H6:H10)</f>
        <v>0</v>
      </c>
      <c r="N13" t="s">
        <v>18</v>
      </c>
      <c r="O13" s="72">
        <f>MIN(O6:O10)</f>
        <v>0</v>
      </c>
      <c r="P13" s="72">
        <f>MIN(P6:P10)</f>
        <v>0</v>
      </c>
    </row>
    <row r="14" spans="2:18" x14ac:dyDescent="0.25">
      <c r="F14" t="s">
        <v>19</v>
      </c>
      <c r="G14" s="72">
        <f>MAX(G6:G10)</f>
        <v>26.291499999999999</v>
      </c>
      <c r="H14" s="72">
        <f>MAX(H6:H10)</f>
        <v>19.565200000000001</v>
      </c>
      <c r="N14" t="s">
        <v>19</v>
      </c>
      <c r="O14" s="72">
        <f>MAX(O6:O10)</f>
        <v>6.7141000000000002</v>
      </c>
      <c r="P14" s="72">
        <f>MAX(P6:P10)</f>
        <v>6.8113999999999999</v>
      </c>
    </row>
    <row r="16" spans="2:18" x14ac:dyDescent="0.25">
      <c r="M16" s="9"/>
      <c r="N16" s="9"/>
      <c r="O16" s="9"/>
      <c r="P16" s="9"/>
      <c r="Q16" s="9"/>
      <c r="R16" s="9"/>
    </row>
    <row r="17" spans="2:18" x14ac:dyDescent="0.25">
      <c r="B17" s="21" t="s">
        <v>62</v>
      </c>
      <c r="C17" s="21" t="s">
        <v>21</v>
      </c>
      <c r="D17" s="21" t="s">
        <v>27</v>
      </c>
      <c r="E17" s="21" t="s">
        <v>44</v>
      </c>
      <c r="F17" s="21" t="s">
        <v>45</v>
      </c>
      <c r="G17" s="21" t="s">
        <v>42</v>
      </c>
      <c r="H17" s="21" t="s">
        <v>41</v>
      </c>
      <c r="J17" s="21" t="s">
        <v>62</v>
      </c>
      <c r="K17" s="21" t="s">
        <v>21</v>
      </c>
      <c r="L17" s="21" t="s">
        <v>27</v>
      </c>
      <c r="M17" s="21" t="s">
        <v>44</v>
      </c>
      <c r="N17" s="21" t="s">
        <v>45</v>
      </c>
      <c r="O17" s="21" t="s">
        <v>42</v>
      </c>
      <c r="P17" s="21" t="s">
        <v>41</v>
      </c>
      <c r="Q17" s="9"/>
      <c r="R17" s="9"/>
    </row>
    <row r="18" spans="2:18" x14ac:dyDescent="0.25">
      <c r="B18" s="169" t="s">
        <v>64</v>
      </c>
      <c r="C18" s="169" t="s">
        <v>61</v>
      </c>
      <c r="D18" s="96">
        <v>10</v>
      </c>
      <c r="E18" s="59">
        <v>120</v>
      </c>
      <c r="F18" s="59">
        <v>30</v>
      </c>
      <c r="G18" s="27">
        <v>4.9988999999999999</v>
      </c>
      <c r="H18" s="27">
        <v>19.565200000000001</v>
      </c>
      <c r="J18" s="169" t="s">
        <v>64</v>
      </c>
      <c r="K18" s="169" t="s">
        <v>22</v>
      </c>
      <c r="L18" s="115">
        <v>10</v>
      </c>
      <c r="M18" s="59">
        <v>115</v>
      </c>
      <c r="N18" s="59">
        <v>60</v>
      </c>
      <c r="O18" s="27">
        <v>4.1520000000000001</v>
      </c>
      <c r="P18" s="27">
        <v>6.8743999999999996</v>
      </c>
      <c r="Q18" s="9"/>
      <c r="R18" s="9"/>
    </row>
    <row r="19" spans="2:18" x14ac:dyDescent="0.25">
      <c r="B19" s="170"/>
      <c r="C19" s="170"/>
      <c r="D19" s="17">
        <v>15</v>
      </c>
      <c r="E19" s="94">
        <v>120</v>
      </c>
      <c r="F19" s="59">
        <v>30</v>
      </c>
      <c r="G19" s="27">
        <v>26.291599999999999</v>
      </c>
      <c r="H19" s="27">
        <v>3.9544999999999999</v>
      </c>
      <c r="J19" s="170"/>
      <c r="K19" s="170"/>
      <c r="L19" s="17">
        <v>15</v>
      </c>
      <c r="M19" s="117">
        <v>91</v>
      </c>
      <c r="N19" s="59">
        <v>53</v>
      </c>
      <c r="O19" s="27">
        <v>7.0507999999999997</v>
      </c>
      <c r="P19" s="27">
        <v>2.1168</v>
      </c>
      <c r="Q19" s="27"/>
      <c r="R19" s="9"/>
    </row>
    <row r="20" spans="2:18" x14ac:dyDescent="0.25">
      <c r="B20" s="170"/>
      <c r="C20" s="170"/>
      <c r="D20" s="17">
        <v>20</v>
      </c>
      <c r="E20" s="94">
        <v>30</v>
      </c>
      <c r="F20" s="59">
        <v>30</v>
      </c>
      <c r="G20" s="27">
        <v>0</v>
      </c>
      <c r="H20" s="27">
        <v>0</v>
      </c>
      <c r="J20" s="170"/>
      <c r="K20" s="170"/>
      <c r="L20" s="17">
        <v>20</v>
      </c>
      <c r="M20" s="117">
        <v>58</v>
      </c>
      <c r="N20" s="59">
        <v>57</v>
      </c>
      <c r="O20" s="27">
        <v>6.2328000000000004E-4</v>
      </c>
      <c r="P20" s="27">
        <v>8.8728999999999997E-5</v>
      </c>
      <c r="Q20" s="113"/>
      <c r="R20" s="9"/>
    </row>
    <row r="21" spans="2:18" x14ac:dyDescent="0.25">
      <c r="B21" s="170"/>
      <c r="C21" s="170"/>
      <c r="D21" s="17">
        <v>25</v>
      </c>
      <c r="E21" s="94">
        <v>30</v>
      </c>
      <c r="F21" s="59">
        <v>90</v>
      </c>
      <c r="G21" s="27">
        <v>1.6180000000000001</v>
      </c>
      <c r="H21" s="27">
        <v>10.225199999999999</v>
      </c>
      <c r="J21" s="170"/>
      <c r="K21" s="170"/>
      <c r="L21" s="17">
        <v>25</v>
      </c>
      <c r="M21" s="117">
        <v>49</v>
      </c>
      <c r="N21" s="59">
        <v>76</v>
      </c>
      <c r="O21" s="27">
        <v>1.1875</v>
      </c>
      <c r="P21" s="27"/>
      <c r="Q21" s="27"/>
      <c r="R21" s="9"/>
    </row>
    <row r="22" spans="2:18" x14ac:dyDescent="0.25">
      <c r="B22" s="171"/>
      <c r="C22" s="171"/>
      <c r="D22" s="93">
        <v>30</v>
      </c>
      <c r="E22" s="95">
        <v>30</v>
      </c>
      <c r="F22" s="60">
        <v>30</v>
      </c>
      <c r="G22" s="55">
        <v>0</v>
      </c>
      <c r="H22" s="55">
        <v>0</v>
      </c>
      <c r="J22" s="171"/>
      <c r="K22" s="171"/>
      <c r="L22" s="116">
        <v>30</v>
      </c>
      <c r="M22" s="118">
        <v>40</v>
      </c>
      <c r="N22" s="60">
        <v>50</v>
      </c>
      <c r="O22" s="55">
        <v>0.26904</v>
      </c>
      <c r="P22" s="55"/>
      <c r="Q22" s="113"/>
      <c r="R22" s="9"/>
    </row>
    <row r="23" spans="2:18" x14ac:dyDescent="0.25">
      <c r="F23" t="s">
        <v>16</v>
      </c>
      <c r="G23" s="72">
        <f>AVERAGE(G18:G22)</f>
        <v>6.5816999999999997</v>
      </c>
      <c r="H23" s="72">
        <f>AVERAGE(H18:H22)</f>
        <v>6.7489800000000004</v>
      </c>
      <c r="N23" t="s">
        <v>16</v>
      </c>
      <c r="O23" s="72">
        <f>AVERAGE(O18:O22)</f>
        <v>2.5319926559999999</v>
      </c>
      <c r="P23" s="72">
        <f>AVERAGE(P18:P22)</f>
        <v>2.9970962429999997</v>
      </c>
      <c r="Q23" s="27"/>
      <c r="R23" s="9"/>
    </row>
    <row r="24" spans="2:18" x14ac:dyDescent="0.25">
      <c r="F24" t="s">
        <v>17</v>
      </c>
      <c r="G24" s="72">
        <f>_xlfn.STDEV.S(G18:G22)</f>
        <v>11.205593260956778</v>
      </c>
      <c r="H24" s="72">
        <f>_xlfn.STDEV.S(H18:H22)</f>
        <v>8.2952724658084609</v>
      </c>
      <c r="N24" t="s">
        <v>17</v>
      </c>
      <c r="O24" s="72">
        <f>_xlfn.STDEV.S(O18:O22)</f>
        <v>3.0158120693226347</v>
      </c>
      <c r="P24" s="72">
        <f>_xlfn.STDEV.S(P18:P22)</f>
        <v>3.5206860083269773</v>
      </c>
      <c r="Q24" s="113"/>
      <c r="R24" s="9"/>
    </row>
    <row r="25" spans="2:18" x14ac:dyDescent="0.25">
      <c r="F25" t="s">
        <v>18</v>
      </c>
      <c r="G25" s="72">
        <f>MIN(G18:G22)</f>
        <v>0</v>
      </c>
      <c r="H25" s="72">
        <f>MIN(H18:H22)</f>
        <v>0</v>
      </c>
      <c r="N25" t="s">
        <v>18</v>
      </c>
      <c r="O25" s="72">
        <f>MIN(O18:O22)</f>
        <v>6.2328000000000004E-4</v>
      </c>
      <c r="P25" s="72">
        <f>MIN(P18:P22)</f>
        <v>8.8728999999999997E-5</v>
      </c>
      <c r="Q25" s="27"/>
      <c r="R25" s="9"/>
    </row>
    <row r="26" spans="2:18" x14ac:dyDescent="0.25">
      <c r="F26" t="s">
        <v>19</v>
      </c>
      <c r="G26" s="72">
        <f>MAX(G18:G22)</f>
        <v>26.291599999999999</v>
      </c>
      <c r="H26" s="72">
        <f>MAX(H18:H22)</f>
        <v>19.565200000000001</v>
      </c>
      <c r="N26" t="s">
        <v>19</v>
      </c>
      <c r="O26" s="72">
        <f>MAX(O18:O22)</f>
        <v>7.0507999999999997</v>
      </c>
      <c r="P26" s="72">
        <f>MAX(P18:P22)</f>
        <v>6.8743999999999996</v>
      </c>
      <c r="Q26" s="113"/>
      <c r="R26" s="9"/>
    </row>
    <row r="27" spans="2:18" x14ac:dyDescent="0.25">
      <c r="M27" s="9"/>
      <c r="N27" s="9"/>
      <c r="O27" s="9"/>
      <c r="P27" s="27"/>
      <c r="Q27" s="27"/>
      <c r="R27" s="9"/>
    </row>
  </sheetData>
  <mergeCells count="8">
    <mergeCell ref="K6:K10"/>
    <mergeCell ref="J18:J22"/>
    <mergeCell ref="K18:K22"/>
    <mergeCell ref="B6:B10"/>
    <mergeCell ref="C6:C10"/>
    <mergeCell ref="B18:B22"/>
    <mergeCell ref="C18:C22"/>
    <mergeCell ref="J6:J1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AK143"/>
  <sheetViews>
    <sheetView showGridLines="0" zoomScale="60" zoomScaleNormal="60" workbookViewId="0">
      <selection activeCell="AC39" sqref="AC39"/>
    </sheetView>
  </sheetViews>
  <sheetFormatPr defaultRowHeight="15" x14ac:dyDescent="0.25"/>
  <cols>
    <col min="3" max="3" width="22.7109375" bestFit="1" customWidth="1"/>
    <col min="4" max="4" width="16.85546875" bestFit="1" customWidth="1"/>
    <col min="5" max="5" width="16.5703125" bestFit="1" customWidth="1"/>
    <col min="15" max="15" width="22.7109375" bestFit="1" customWidth="1"/>
    <col min="16" max="16" width="14.42578125" bestFit="1" customWidth="1"/>
    <col min="17" max="17" width="16.5703125" bestFit="1" customWidth="1"/>
    <col min="27" max="27" width="22.7109375" bestFit="1" customWidth="1"/>
    <col min="33" max="33" width="10.140625" customWidth="1"/>
  </cols>
  <sheetData>
    <row r="1" spans="3:37" ht="28.5" x14ac:dyDescent="0.45">
      <c r="K1" s="132" t="s">
        <v>75</v>
      </c>
    </row>
    <row r="2" spans="3:37" x14ac:dyDescent="0.25">
      <c r="O2" s="102"/>
    </row>
    <row r="3" spans="3:37" x14ac:dyDescent="0.25">
      <c r="F3" s="193" t="s">
        <v>66</v>
      </c>
      <c r="G3" s="194"/>
      <c r="H3" s="194"/>
      <c r="I3" s="195"/>
      <c r="J3" s="166" t="s">
        <v>67</v>
      </c>
      <c r="K3" s="167"/>
      <c r="L3" s="167"/>
      <c r="M3" s="168"/>
      <c r="R3" s="193" t="s">
        <v>66</v>
      </c>
      <c r="S3" s="194"/>
      <c r="T3" s="194"/>
      <c r="U3" s="195"/>
      <c r="V3" s="166" t="s">
        <v>73</v>
      </c>
      <c r="W3" s="167"/>
      <c r="X3" s="167"/>
      <c r="Y3" s="168"/>
      <c r="AD3" s="193" t="s">
        <v>66</v>
      </c>
      <c r="AE3" s="194"/>
      <c r="AF3" s="194"/>
      <c r="AG3" s="195"/>
      <c r="AH3" s="166" t="s">
        <v>73</v>
      </c>
      <c r="AI3" s="167"/>
      <c r="AJ3" s="167"/>
      <c r="AK3" s="168"/>
    </row>
    <row r="4" spans="3:37" x14ac:dyDescent="0.25">
      <c r="C4" s="21" t="s">
        <v>54</v>
      </c>
      <c r="D4" s="21" t="s">
        <v>65</v>
      </c>
      <c r="E4" s="21" t="s">
        <v>27</v>
      </c>
      <c r="F4" s="21" t="s">
        <v>44</v>
      </c>
      <c r="G4" s="21" t="s">
        <v>45</v>
      </c>
      <c r="H4" s="21" t="s">
        <v>42</v>
      </c>
      <c r="I4" s="21" t="s">
        <v>41</v>
      </c>
      <c r="J4" s="26" t="s">
        <v>44</v>
      </c>
      <c r="K4" s="21" t="s">
        <v>45</v>
      </c>
      <c r="L4" s="21" t="s">
        <v>42</v>
      </c>
      <c r="M4" s="21" t="s">
        <v>41</v>
      </c>
      <c r="O4" s="21" t="s">
        <v>54</v>
      </c>
      <c r="P4" s="21" t="s">
        <v>65</v>
      </c>
      <c r="Q4" s="21" t="s">
        <v>27</v>
      </c>
      <c r="R4" s="21" t="s">
        <v>24</v>
      </c>
      <c r="S4" s="21" t="s">
        <v>25</v>
      </c>
      <c r="T4" s="21" t="s">
        <v>34</v>
      </c>
      <c r="U4" s="21" t="s">
        <v>33</v>
      </c>
      <c r="V4" s="21" t="s">
        <v>24</v>
      </c>
      <c r="W4" s="21" t="s">
        <v>25</v>
      </c>
      <c r="X4" s="21" t="s">
        <v>34</v>
      </c>
      <c r="Y4" s="21" t="s">
        <v>33</v>
      </c>
      <c r="AA4" s="21" t="s">
        <v>54</v>
      </c>
      <c r="AB4" s="21" t="s">
        <v>65</v>
      </c>
      <c r="AC4" s="21" t="s">
        <v>27</v>
      </c>
      <c r="AD4" s="21" t="s">
        <v>28</v>
      </c>
      <c r="AE4" s="21" t="s">
        <v>29</v>
      </c>
      <c r="AF4" s="21" t="s">
        <v>36</v>
      </c>
      <c r="AG4" s="21" t="s">
        <v>35</v>
      </c>
      <c r="AH4" s="21" t="s">
        <v>28</v>
      </c>
      <c r="AI4" s="21" t="s">
        <v>29</v>
      </c>
      <c r="AJ4" s="21" t="s">
        <v>36</v>
      </c>
      <c r="AK4" s="21" t="s">
        <v>35</v>
      </c>
    </row>
    <row r="5" spans="3:37" x14ac:dyDescent="0.25">
      <c r="C5" s="169" t="s">
        <v>57</v>
      </c>
      <c r="D5" s="169">
        <v>0</v>
      </c>
      <c r="E5" s="96">
        <v>10</v>
      </c>
      <c r="F5" s="94">
        <v>30</v>
      </c>
      <c r="G5" s="59">
        <v>15</v>
      </c>
      <c r="H5" s="27">
        <v>4.7618999999999998E-8</v>
      </c>
      <c r="I5" s="27">
        <v>14.2857</v>
      </c>
      <c r="J5" s="104">
        <v>15</v>
      </c>
      <c r="K5" s="59">
        <v>15</v>
      </c>
      <c r="L5" s="27">
        <v>0</v>
      </c>
      <c r="M5" s="27">
        <v>0</v>
      </c>
      <c r="O5" s="169" t="s">
        <v>57</v>
      </c>
      <c r="P5" s="169">
        <v>0</v>
      </c>
      <c r="Q5" s="99">
        <v>10</v>
      </c>
      <c r="R5" s="97">
        <v>30</v>
      </c>
      <c r="S5" s="59">
        <v>30</v>
      </c>
      <c r="T5" s="27">
        <v>0</v>
      </c>
      <c r="U5" s="27">
        <v>0</v>
      </c>
      <c r="V5" s="104">
        <v>15</v>
      </c>
      <c r="W5" s="59">
        <v>15</v>
      </c>
      <c r="X5" s="27">
        <v>0</v>
      </c>
      <c r="Y5" s="27">
        <v>0</v>
      </c>
      <c r="AA5" s="169" t="s">
        <v>57</v>
      </c>
      <c r="AB5" s="169">
        <v>0</v>
      </c>
      <c r="AC5" s="138">
        <v>10</v>
      </c>
      <c r="AD5" s="136">
        <v>30</v>
      </c>
      <c r="AE5" s="59">
        <v>30</v>
      </c>
      <c r="AF5" s="27">
        <v>0</v>
      </c>
      <c r="AG5" s="27">
        <v>0</v>
      </c>
      <c r="AH5" s="104"/>
      <c r="AI5" s="59"/>
      <c r="AJ5" s="27"/>
      <c r="AK5" s="27"/>
    </row>
    <row r="6" spans="3:37" x14ac:dyDescent="0.25">
      <c r="C6" s="170"/>
      <c r="D6" s="170"/>
      <c r="E6" s="17">
        <v>15</v>
      </c>
      <c r="F6" s="94">
        <v>30</v>
      </c>
      <c r="G6" s="94">
        <v>15</v>
      </c>
      <c r="H6" s="27">
        <v>12.7273</v>
      </c>
      <c r="I6" s="27">
        <v>4.8387000000000002</v>
      </c>
      <c r="J6" s="104">
        <v>15</v>
      </c>
      <c r="K6" s="94">
        <v>15</v>
      </c>
      <c r="L6" s="27">
        <v>0</v>
      </c>
      <c r="M6" s="27">
        <v>0</v>
      </c>
      <c r="O6" s="170"/>
      <c r="P6" s="170"/>
      <c r="Q6" s="17">
        <v>12.5</v>
      </c>
      <c r="R6" s="97">
        <v>30</v>
      </c>
      <c r="S6" s="59">
        <v>30</v>
      </c>
      <c r="T6" s="27">
        <v>0</v>
      </c>
      <c r="U6" s="27">
        <v>0</v>
      </c>
      <c r="V6" s="104">
        <v>15</v>
      </c>
      <c r="W6" s="59">
        <v>15</v>
      </c>
      <c r="X6" s="27">
        <v>0</v>
      </c>
      <c r="Y6" s="27">
        <v>0</v>
      </c>
      <c r="AA6" s="170"/>
      <c r="AB6" s="170"/>
      <c r="AC6" s="17">
        <v>12.5</v>
      </c>
      <c r="AD6" s="136">
        <v>30</v>
      </c>
      <c r="AE6" s="59">
        <v>30</v>
      </c>
      <c r="AF6" s="27">
        <v>0</v>
      </c>
      <c r="AG6" s="27">
        <v>0</v>
      </c>
      <c r="AH6" s="104"/>
      <c r="AI6" s="59"/>
      <c r="AJ6" s="27"/>
      <c r="AK6" s="27"/>
    </row>
    <row r="7" spans="3:37" x14ac:dyDescent="0.25">
      <c r="C7" s="170"/>
      <c r="D7" s="170"/>
      <c r="E7" s="17">
        <v>20</v>
      </c>
      <c r="F7" s="94">
        <v>15</v>
      </c>
      <c r="G7" s="94">
        <v>15</v>
      </c>
      <c r="H7" s="27">
        <v>0</v>
      </c>
      <c r="I7" s="27">
        <v>0</v>
      </c>
      <c r="J7" s="104">
        <v>15</v>
      </c>
      <c r="K7" s="94">
        <v>15</v>
      </c>
      <c r="L7" s="27">
        <v>0</v>
      </c>
      <c r="M7" s="27">
        <v>0</v>
      </c>
      <c r="O7" s="170"/>
      <c r="P7" s="170"/>
      <c r="Q7" s="17">
        <v>15</v>
      </c>
      <c r="R7" s="97">
        <v>30</v>
      </c>
      <c r="S7" s="97">
        <v>15</v>
      </c>
      <c r="T7" s="27">
        <v>28.628599999999999</v>
      </c>
      <c r="U7" s="27">
        <v>2.9041000000000001</v>
      </c>
      <c r="V7" s="104">
        <v>15</v>
      </c>
      <c r="W7" s="97">
        <v>15</v>
      </c>
      <c r="X7" s="27">
        <v>0</v>
      </c>
      <c r="Y7" s="27">
        <v>0</v>
      </c>
      <c r="AA7" s="170"/>
      <c r="AB7" s="170"/>
      <c r="AC7" s="17">
        <v>15</v>
      </c>
      <c r="AD7" s="136">
        <v>30</v>
      </c>
      <c r="AE7" s="136">
        <v>30</v>
      </c>
      <c r="AF7" s="27">
        <v>0</v>
      </c>
      <c r="AG7" s="27">
        <v>0</v>
      </c>
      <c r="AH7" s="104"/>
      <c r="AI7" s="136"/>
      <c r="AJ7" s="27"/>
      <c r="AK7" s="27"/>
    </row>
    <row r="8" spans="3:37" x14ac:dyDescent="0.25">
      <c r="C8" s="170"/>
      <c r="D8" s="170"/>
      <c r="E8" s="17">
        <v>25</v>
      </c>
      <c r="F8" s="94">
        <v>15</v>
      </c>
      <c r="G8" s="94">
        <v>30</v>
      </c>
      <c r="H8" s="27">
        <v>2.9411999999999998</v>
      </c>
      <c r="I8" s="27">
        <v>7.3684000000000003</v>
      </c>
      <c r="J8" s="104">
        <v>15</v>
      </c>
      <c r="K8" s="94">
        <v>15</v>
      </c>
      <c r="L8" s="27">
        <v>0</v>
      </c>
      <c r="M8" s="27">
        <v>0</v>
      </c>
      <c r="O8" s="170"/>
      <c r="P8" s="170"/>
      <c r="Q8" s="17">
        <v>17.5</v>
      </c>
      <c r="R8" s="97">
        <v>30</v>
      </c>
      <c r="S8" s="97">
        <v>15</v>
      </c>
      <c r="T8" s="27">
        <v>17.707999999999998</v>
      </c>
      <c r="U8" s="27">
        <v>10.3444</v>
      </c>
      <c r="V8" s="104">
        <v>15</v>
      </c>
      <c r="W8" s="97">
        <v>15</v>
      </c>
      <c r="X8" s="27">
        <v>0</v>
      </c>
      <c r="Y8" s="27">
        <v>0</v>
      </c>
      <c r="AA8" s="170"/>
      <c r="AB8" s="170"/>
      <c r="AC8" s="17">
        <v>17.5</v>
      </c>
      <c r="AD8" s="136">
        <v>30</v>
      </c>
      <c r="AE8" s="136">
        <v>30</v>
      </c>
      <c r="AF8" s="27">
        <v>0</v>
      </c>
      <c r="AG8" s="27">
        <v>0</v>
      </c>
      <c r="AH8" s="104"/>
      <c r="AI8" s="136"/>
      <c r="AJ8" s="27"/>
      <c r="AK8" s="27"/>
    </row>
    <row r="9" spans="3:37" x14ac:dyDescent="0.25">
      <c r="C9" s="171"/>
      <c r="D9" s="171"/>
      <c r="E9" s="93">
        <v>30</v>
      </c>
      <c r="F9" s="95">
        <v>15</v>
      </c>
      <c r="G9" s="95">
        <v>15</v>
      </c>
      <c r="H9" s="55">
        <v>0</v>
      </c>
      <c r="I9" s="55">
        <v>0</v>
      </c>
      <c r="J9" s="105">
        <v>15</v>
      </c>
      <c r="K9" s="95">
        <v>15</v>
      </c>
      <c r="L9" s="55">
        <v>0</v>
      </c>
      <c r="M9" s="55">
        <v>0</v>
      </c>
      <c r="O9" s="170"/>
      <c r="P9" s="170"/>
      <c r="Q9" s="17">
        <v>20</v>
      </c>
      <c r="R9" s="97">
        <v>30</v>
      </c>
      <c r="S9" s="97">
        <v>15</v>
      </c>
      <c r="T9" s="27">
        <v>9.4509000000000007</v>
      </c>
      <c r="U9" s="27">
        <v>16.7256</v>
      </c>
      <c r="V9" s="104">
        <v>15</v>
      </c>
      <c r="W9" s="97">
        <v>15</v>
      </c>
      <c r="X9" s="27">
        <v>0</v>
      </c>
      <c r="Y9" s="27">
        <v>0</v>
      </c>
      <c r="AA9" s="170"/>
      <c r="AB9" s="170"/>
      <c r="AC9" s="17">
        <v>20</v>
      </c>
      <c r="AD9" s="136">
        <v>15</v>
      </c>
      <c r="AE9" s="136">
        <v>15</v>
      </c>
      <c r="AF9" s="27">
        <v>0</v>
      </c>
      <c r="AG9" s="27">
        <v>0</v>
      </c>
      <c r="AH9" s="104"/>
      <c r="AI9" s="136"/>
      <c r="AJ9" s="27"/>
      <c r="AK9" s="27"/>
    </row>
    <row r="10" spans="3:37" x14ac:dyDescent="0.25">
      <c r="D10" t="s">
        <v>71</v>
      </c>
      <c r="G10" t="s">
        <v>16</v>
      </c>
      <c r="H10" s="72">
        <f>AVERAGE(H5:H9)</f>
        <v>3.1337000095238001</v>
      </c>
      <c r="I10" s="72">
        <f>AVERAGE(I5:I9)</f>
        <v>5.2985600000000002</v>
      </c>
      <c r="J10" s="106"/>
      <c r="K10" t="s">
        <v>16</v>
      </c>
      <c r="L10" s="72">
        <f>AVERAGE(L5:L9)</f>
        <v>0</v>
      </c>
      <c r="M10" s="72">
        <f>AVERAGE(M5:M9)</f>
        <v>0</v>
      </c>
      <c r="O10" s="170"/>
      <c r="P10" s="170"/>
      <c r="Q10" s="17">
        <v>22.5</v>
      </c>
      <c r="R10" s="97">
        <v>30</v>
      </c>
      <c r="S10" s="97">
        <v>15</v>
      </c>
      <c r="T10" s="27">
        <v>2.9889000000000001</v>
      </c>
      <c r="U10" s="27">
        <v>22.258700000000001</v>
      </c>
      <c r="V10" s="104">
        <v>15</v>
      </c>
      <c r="W10" s="97">
        <v>15</v>
      </c>
      <c r="X10" s="27">
        <v>0</v>
      </c>
      <c r="Y10" s="27">
        <v>0</v>
      </c>
      <c r="AA10" s="170"/>
      <c r="AB10" s="170"/>
      <c r="AC10" s="17">
        <v>22.5</v>
      </c>
      <c r="AD10" s="136">
        <v>15</v>
      </c>
      <c r="AE10" s="136">
        <v>15</v>
      </c>
      <c r="AF10" s="27">
        <v>0</v>
      </c>
      <c r="AG10" s="27">
        <v>0</v>
      </c>
      <c r="AH10" s="104"/>
      <c r="AI10" s="136"/>
      <c r="AJ10" s="27"/>
      <c r="AK10" s="27"/>
    </row>
    <row r="11" spans="3:37" x14ac:dyDescent="0.25">
      <c r="G11" t="s">
        <v>17</v>
      </c>
      <c r="H11" s="72">
        <f>_xlfn.STDEV.S(H5:H9)</f>
        <v>5.5121330712699752</v>
      </c>
      <c r="I11" s="72">
        <f>_xlfn.STDEV.S(I5:I9)</f>
        <v>5.945878201998422</v>
      </c>
      <c r="J11" s="106"/>
      <c r="K11" t="s">
        <v>17</v>
      </c>
      <c r="L11" s="72">
        <f>_xlfn.STDEV.S(L5:L9)</f>
        <v>0</v>
      </c>
      <c r="M11" s="72">
        <f>_xlfn.STDEV.S(M5:M9)</f>
        <v>0</v>
      </c>
      <c r="O11" s="170"/>
      <c r="P11" s="170"/>
      <c r="Q11" s="17">
        <v>25</v>
      </c>
      <c r="R11" s="97">
        <v>15</v>
      </c>
      <c r="S11" s="97">
        <v>15</v>
      </c>
      <c r="T11" s="27">
        <v>0</v>
      </c>
      <c r="U11" s="27">
        <v>0</v>
      </c>
      <c r="V11" s="104">
        <v>15</v>
      </c>
      <c r="W11" s="97">
        <v>15</v>
      </c>
      <c r="X11" s="27">
        <v>0</v>
      </c>
      <c r="Y11" s="27">
        <v>0</v>
      </c>
      <c r="AA11" s="170"/>
      <c r="AB11" s="170"/>
      <c r="AC11" s="17">
        <v>25</v>
      </c>
      <c r="AD11" s="136">
        <v>15</v>
      </c>
      <c r="AE11" s="136">
        <v>15</v>
      </c>
      <c r="AF11" s="27">
        <v>0</v>
      </c>
      <c r="AG11" s="27">
        <v>0</v>
      </c>
      <c r="AH11" s="104"/>
      <c r="AI11" s="136"/>
      <c r="AJ11" s="27"/>
      <c r="AK11" s="27"/>
    </row>
    <row r="12" spans="3:37" x14ac:dyDescent="0.25">
      <c r="G12" t="s">
        <v>18</v>
      </c>
      <c r="H12" s="72">
        <f>MIN(H5:H9)</f>
        <v>0</v>
      </c>
      <c r="I12" s="72">
        <f>MIN(I5:I9)</f>
        <v>0</v>
      </c>
      <c r="J12" s="106"/>
      <c r="K12" t="s">
        <v>18</v>
      </c>
      <c r="L12" s="72">
        <f>MIN(L5:L9)</f>
        <v>0</v>
      </c>
      <c r="M12" s="72">
        <f>MIN(M5:M9)</f>
        <v>0</v>
      </c>
      <c r="O12" s="170"/>
      <c r="P12" s="170"/>
      <c r="Q12" s="17">
        <v>27.5</v>
      </c>
      <c r="R12" s="97">
        <v>15</v>
      </c>
      <c r="S12" s="97">
        <v>15</v>
      </c>
      <c r="T12" s="27">
        <v>0</v>
      </c>
      <c r="U12" s="27">
        <v>0</v>
      </c>
      <c r="V12" s="104">
        <v>15</v>
      </c>
      <c r="W12" s="97">
        <v>15</v>
      </c>
      <c r="X12" s="27">
        <v>0</v>
      </c>
      <c r="Y12" s="27">
        <v>0</v>
      </c>
      <c r="AA12" s="170"/>
      <c r="AB12" s="170"/>
      <c r="AC12" s="17">
        <v>27.5</v>
      </c>
      <c r="AD12" s="136">
        <v>15</v>
      </c>
      <c r="AE12" s="136">
        <v>15</v>
      </c>
      <c r="AF12" s="27">
        <v>0</v>
      </c>
      <c r="AG12" s="27">
        <v>0</v>
      </c>
      <c r="AH12" s="104"/>
      <c r="AI12" s="136"/>
      <c r="AJ12" s="27"/>
      <c r="AK12" s="27"/>
    </row>
    <row r="13" spans="3:37" x14ac:dyDescent="0.25">
      <c r="G13" t="s">
        <v>19</v>
      </c>
      <c r="H13" s="72">
        <f>MAX(H5:H9)</f>
        <v>12.7273</v>
      </c>
      <c r="I13" s="72">
        <f>MAX(I5:I9)</f>
        <v>14.2857</v>
      </c>
      <c r="J13" s="106"/>
      <c r="K13" t="s">
        <v>19</v>
      </c>
      <c r="L13" s="72">
        <f>MAX(L5:L9)</f>
        <v>0</v>
      </c>
      <c r="M13" s="72">
        <f>MAX(M5:M9)</f>
        <v>0</v>
      </c>
      <c r="O13" s="171"/>
      <c r="P13" s="171"/>
      <c r="Q13" s="101">
        <v>30</v>
      </c>
      <c r="R13" s="98">
        <v>15</v>
      </c>
      <c r="S13" s="98">
        <v>15</v>
      </c>
      <c r="T13" s="55">
        <v>0</v>
      </c>
      <c r="U13" s="55">
        <v>0</v>
      </c>
      <c r="V13" s="105">
        <v>15</v>
      </c>
      <c r="W13" s="98">
        <v>15</v>
      </c>
      <c r="X13" s="55">
        <v>0</v>
      </c>
      <c r="Y13" s="55">
        <v>0</v>
      </c>
      <c r="AA13" s="171"/>
      <c r="AB13" s="171"/>
      <c r="AC13" s="139">
        <v>30</v>
      </c>
      <c r="AD13" s="137">
        <v>15</v>
      </c>
      <c r="AE13" s="137">
        <v>15</v>
      </c>
      <c r="AF13" s="55">
        <v>0</v>
      </c>
      <c r="AG13" s="55">
        <v>0</v>
      </c>
      <c r="AH13" s="105"/>
      <c r="AI13" s="137"/>
      <c r="AJ13" s="55"/>
      <c r="AK13" s="55"/>
    </row>
    <row r="14" spans="3:37" x14ac:dyDescent="0.25">
      <c r="H14" s="72"/>
      <c r="I14" s="72"/>
      <c r="P14" t="s">
        <v>71</v>
      </c>
      <c r="S14" t="s">
        <v>16</v>
      </c>
      <c r="T14" s="72">
        <f>AVERAGE(T5:T13)</f>
        <v>6.5307111111111107</v>
      </c>
      <c r="U14" s="72">
        <f>AVERAGE(U5:U13)</f>
        <v>5.8036444444444442</v>
      </c>
      <c r="V14" s="106"/>
      <c r="W14" t="s">
        <v>16</v>
      </c>
      <c r="X14" s="72">
        <f>AVERAGE(X5:X13)</f>
        <v>0</v>
      </c>
      <c r="Y14" s="72">
        <f>AVERAGE(Y5:Y13)</f>
        <v>0</v>
      </c>
      <c r="AB14" t="s">
        <v>71</v>
      </c>
      <c r="AE14" t="s">
        <v>16</v>
      </c>
      <c r="AF14" s="72">
        <f>AVERAGE(AF5:AF13)</f>
        <v>0</v>
      </c>
      <c r="AG14" s="72">
        <f>AVERAGE(AG5:AG13)</f>
        <v>0</v>
      </c>
      <c r="AH14" s="106"/>
      <c r="AI14" t="s">
        <v>16</v>
      </c>
      <c r="AJ14" s="72" t="e">
        <f>AVERAGE(AJ5:AJ13)</f>
        <v>#DIV/0!</v>
      </c>
      <c r="AK14" s="72" t="e">
        <f>AVERAGE(AK5:AK13)</f>
        <v>#DIV/0!</v>
      </c>
    </row>
    <row r="15" spans="3:37" x14ac:dyDescent="0.25">
      <c r="F15" s="193" t="s">
        <v>66</v>
      </c>
      <c r="G15" s="194"/>
      <c r="H15" s="194"/>
      <c r="I15" s="195"/>
      <c r="J15" s="166" t="s">
        <v>67</v>
      </c>
      <c r="K15" s="167"/>
      <c r="L15" s="167"/>
      <c r="M15" s="168"/>
      <c r="S15" t="s">
        <v>17</v>
      </c>
      <c r="T15" s="72">
        <f>_xlfn.STDEV.S(T5:T13)</f>
        <v>10.293027660927134</v>
      </c>
      <c r="U15" s="72">
        <f>_xlfn.STDEV.S(U5:U13)</f>
        <v>8.5695334593125772</v>
      </c>
      <c r="V15" s="106"/>
      <c r="W15" t="s">
        <v>17</v>
      </c>
      <c r="X15" s="72">
        <f>_xlfn.STDEV.S(X5:X13)</f>
        <v>0</v>
      </c>
      <c r="Y15" s="72">
        <f>_xlfn.STDEV.S(Y5:Y13)</f>
        <v>0</v>
      </c>
      <c r="AE15" t="s">
        <v>17</v>
      </c>
      <c r="AF15" s="72">
        <f>_xlfn.STDEV.S(AF5:AF13)</f>
        <v>0</v>
      </c>
      <c r="AG15" s="72">
        <f>_xlfn.STDEV.S(AG5:AG13)</f>
        <v>0</v>
      </c>
      <c r="AH15" s="106"/>
      <c r="AI15" t="s">
        <v>17</v>
      </c>
      <c r="AJ15" s="72" t="e">
        <f>_xlfn.STDEV.S(AJ5:AJ13)</f>
        <v>#DIV/0!</v>
      </c>
      <c r="AK15" s="72" t="e">
        <f>_xlfn.STDEV.S(AK5:AK13)</f>
        <v>#DIV/0!</v>
      </c>
    </row>
    <row r="16" spans="3:37" x14ac:dyDescent="0.25">
      <c r="C16" s="21" t="s">
        <v>54</v>
      </c>
      <c r="D16" s="21" t="s">
        <v>65</v>
      </c>
      <c r="E16" s="21" t="s">
        <v>27</v>
      </c>
      <c r="F16" s="21" t="s">
        <v>44</v>
      </c>
      <c r="G16" s="21" t="s">
        <v>45</v>
      </c>
      <c r="H16" s="21" t="s">
        <v>42</v>
      </c>
      <c r="I16" s="21" t="s">
        <v>41</v>
      </c>
      <c r="J16" s="26" t="s">
        <v>44</v>
      </c>
      <c r="K16" s="21" t="s">
        <v>45</v>
      </c>
      <c r="L16" s="21" t="s">
        <v>42</v>
      </c>
      <c r="M16" s="21" t="s">
        <v>41</v>
      </c>
      <c r="S16" t="s">
        <v>18</v>
      </c>
      <c r="T16" s="72">
        <f>MIN(T5:T13)</f>
        <v>0</v>
      </c>
      <c r="U16" s="72">
        <f>MIN(U5:U13)</f>
        <v>0</v>
      </c>
      <c r="V16" s="106"/>
      <c r="W16" t="s">
        <v>18</v>
      </c>
      <c r="X16" s="72">
        <f>MIN(X5:X13)</f>
        <v>0</v>
      </c>
      <c r="Y16" s="72">
        <f>MIN(Y5:Y13)</f>
        <v>0</v>
      </c>
      <c r="AE16" t="s">
        <v>18</v>
      </c>
      <c r="AF16" s="72">
        <f>MIN(AF5:AF13)</f>
        <v>0</v>
      </c>
      <c r="AG16" s="72">
        <f>MIN(AG5:AG13)</f>
        <v>0</v>
      </c>
      <c r="AH16" s="106"/>
      <c r="AI16" t="s">
        <v>18</v>
      </c>
      <c r="AJ16" s="72">
        <f>MIN(AJ5:AJ13)</f>
        <v>0</v>
      </c>
      <c r="AK16" s="72">
        <f>MIN(AK5:AK13)</f>
        <v>0</v>
      </c>
    </row>
    <row r="17" spans="3:37" x14ac:dyDescent="0.25">
      <c r="C17" s="169" t="s">
        <v>57</v>
      </c>
      <c r="D17" s="169">
        <v>0.1</v>
      </c>
      <c r="E17" s="96">
        <v>10</v>
      </c>
      <c r="F17" s="94">
        <v>30</v>
      </c>
      <c r="G17" s="59">
        <v>23</v>
      </c>
      <c r="H17" s="27">
        <v>0.45211000000000001</v>
      </c>
      <c r="I17" s="27">
        <v>5.4823000000000004</v>
      </c>
      <c r="J17" s="104">
        <v>17</v>
      </c>
      <c r="K17" s="59">
        <v>17</v>
      </c>
      <c r="L17" s="27">
        <v>0</v>
      </c>
      <c r="M17" s="27">
        <v>0</v>
      </c>
      <c r="S17" t="s">
        <v>19</v>
      </c>
      <c r="T17" s="72">
        <f>MAX(T5:T13)</f>
        <v>28.628599999999999</v>
      </c>
      <c r="U17" s="72">
        <f>MAX(U5:U13)</f>
        <v>22.258700000000001</v>
      </c>
      <c r="V17" s="106"/>
      <c r="W17" t="s">
        <v>19</v>
      </c>
      <c r="X17" s="72">
        <f>MAX(X5:X13)</f>
        <v>0</v>
      </c>
      <c r="Y17" s="72">
        <f>MAX(Y5:Y13)</f>
        <v>0</v>
      </c>
      <c r="AE17" t="s">
        <v>19</v>
      </c>
      <c r="AF17" s="72">
        <f>MAX(AF5:AF13)</f>
        <v>0</v>
      </c>
      <c r="AG17" s="72">
        <f>MAX(AG5:AG13)</f>
        <v>0</v>
      </c>
      <c r="AH17" s="106"/>
      <c r="AI17" t="s">
        <v>19</v>
      </c>
      <c r="AJ17" s="72">
        <f>MAX(AJ5:AJ13)</f>
        <v>0</v>
      </c>
      <c r="AK17" s="72">
        <f>MAX(AK5:AK13)</f>
        <v>0</v>
      </c>
    </row>
    <row r="18" spans="3:37" x14ac:dyDescent="0.25">
      <c r="C18" s="170"/>
      <c r="D18" s="170"/>
      <c r="E18" s="17">
        <v>15</v>
      </c>
      <c r="F18" s="94">
        <v>29</v>
      </c>
      <c r="G18" s="94">
        <v>17</v>
      </c>
      <c r="H18" s="27">
        <v>9.2750000000000004</v>
      </c>
      <c r="I18" s="27">
        <v>3.6614</v>
      </c>
      <c r="J18" s="104">
        <v>17</v>
      </c>
      <c r="K18" s="94">
        <v>16</v>
      </c>
      <c r="L18" s="27">
        <v>0.73558999999999997</v>
      </c>
      <c r="M18" s="27">
        <v>0.17044999999999999</v>
      </c>
    </row>
    <row r="19" spans="3:37" x14ac:dyDescent="0.25">
      <c r="C19" s="170"/>
      <c r="D19" s="170"/>
      <c r="E19" s="17">
        <v>20</v>
      </c>
      <c r="F19" s="94">
        <v>17</v>
      </c>
      <c r="G19" s="94">
        <v>17</v>
      </c>
      <c r="H19" s="27">
        <v>0</v>
      </c>
      <c r="I19" s="27">
        <v>0</v>
      </c>
      <c r="J19" s="104">
        <v>16</v>
      </c>
      <c r="K19" s="94">
        <v>15</v>
      </c>
      <c r="L19" s="27">
        <v>0.55615000000000003</v>
      </c>
      <c r="M19" s="27">
        <v>0.55549000000000004</v>
      </c>
      <c r="R19" s="193" t="s">
        <v>66</v>
      </c>
      <c r="S19" s="194"/>
      <c r="T19" s="194"/>
      <c r="U19" s="195"/>
      <c r="V19" s="166" t="s">
        <v>73</v>
      </c>
      <c r="W19" s="167"/>
      <c r="X19" s="167"/>
      <c r="Y19" s="168"/>
      <c r="AD19" s="193" t="s">
        <v>66</v>
      </c>
      <c r="AE19" s="194"/>
      <c r="AF19" s="194"/>
      <c r="AG19" s="195"/>
      <c r="AH19" s="166" t="s">
        <v>73</v>
      </c>
      <c r="AI19" s="167"/>
      <c r="AJ19" s="167"/>
      <c r="AK19" s="168"/>
    </row>
    <row r="20" spans="3:37" x14ac:dyDescent="0.25">
      <c r="C20" s="170"/>
      <c r="D20" s="170"/>
      <c r="E20" s="17">
        <v>25</v>
      </c>
      <c r="F20" s="94">
        <v>16</v>
      </c>
      <c r="G20" s="94">
        <v>28</v>
      </c>
      <c r="H20" s="27">
        <v>2.4714999999999998</v>
      </c>
      <c r="I20" s="27">
        <v>5.2187999999999999</v>
      </c>
      <c r="J20" s="104">
        <v>16</v>
      </c>
      <c r="K20" s="94">
        <v>16</v>
      </c>
      <c r="L20" s="27">
        <v>0</v>
      </c>
      <c r="M20" s="27">
        <v>0</v>
      </c>
      <c r="O20" s="21" t="s">
        <v>54</v>
      </c>
      <c r="P20" s="21" t="s">
        <v>65</v>
      </c>
      <c r="Q20" s="21" t="s">
        <v>27</v>
      </c>
      <c r="R20" s="21" t="s">
        <v>24</v>
      </c>
      <c r="S20" s="21" t="s">
        <v>25</v>
      </c>
      <c r="T20" s="21" t="s">
        <v>34</v>
      </c>
      <c r="U20" s="21" t="s">
        <v>33</v>
      </c>
      <c r="V20" s="21" t="s">
        <v>24</v>
      </c>
      <c r="W20" s="21" t="s">
        <v>25</v>
      </c>
      <c r="X20" s="21" t="s">
        <v>34</v>
      </c>
      <c r="Y20" s="21" t="s">
        <v>33</v>
      </c>
      <c r="AA20" s="21" t="s">
        <v>54</v>
      </c>
      <c r="AB20" s="21" t="s">
        <v>65</v>
      </c>
      <c r="AC20" s="21" t="s">
        <v>27</v>
      </c>
      <c r="AD20" s="21" t="s">
        <v>28</v>
      </c>
      <c r="AE20" s="21" t="s">
        <v>29</v>
      </c>
      <c r="AF20" s="21" t="s">
        <v>36</v>
      </c>
      <c r="AG20" s="21" t="s">
        <v>35</v>
      </c>
      <c r="AH20" s="21" t="s">
        <v>28</v>
      </c>
      <c r="AI20" s="21" t="s">
        <v>29</v>
      </c>
      <c r="AJ20" s="21" t="s">
        <v>36</v>
      </c>
      <c r="AK20" s="21" t="s">
        <v>35</v>
      </c>
    </row>
    <row r="21" spans="3:37" x14ac:dyDescent="0.25">
      <c r="C21" s="171"/>
      <c r="D21" s="171"/>
      <c r="E21" s="93">
        <v>30</v>
      </c>
      <c r="F21" s="95">
        <v>16</v>
      </c>
      <c r="G21" s="95">
        <v>16</v>
      </c>
      <c r="H21" s="55">
        <v>0</v>
      </c>
      <c r="I21" s="55">
        <v>0</v>
      </c>
      <c r="J21" s="105">
        <v>15</v>
      </c>
      <c r="K21" s="95">
        <v>15</v>
      </c>
      <c r="L21" s="55">
        <v>0</v>
      </c>
      <c r="M21" s="55">
        <v>0</v>
      </c>
      <c r="O21" s="169" t="s">
        <v>57</v>
      </c>
      <c r="P21" s="169">
        <v>0.1</v>
      </c>
      <c r="Q21" s="99">
        <v>10</v>
      </c>
      <c r="R21" s="97">
        <v>31</v>
      </c>
      <c r="S21" s="59">
        <v>30</v>
      </c>
      <c r="T21" s="27">
        <v>0.82454000000000005</v>
      </c>
      <c r="U21" s="27">
        <v>0.20824999999999999</v>
      </c>
      <c r="V21" s="104">
        <v>19</v>
      </c>
      <c r="W21" s="59">
        <v>16</v>
      </c>
      <c r="X21" s="27">
        <v>1.0678000000000001</v>
      </c>
      <c r="Y21" s="27">
        <v>5.0039999999999996</v>
      </c>
      <c r="AA21" s="169" t="s">
        <v>57</v>
      </c>
      <c r="AB21" s="169">
        <v>0.1</v>
      </c>
      <c r="AC21" s="138">
        <v>10</v>
      </c>
      <c r="AD21" s="136">
        <v>31</v>
      </c>
      <c r="AE21" s="59">
        <v>31</v>
      </c>
      <c r="AF21" s="27">
        <v>0</v>
      </c>
      <c r="AG21" s="27">
        <v>0</v>
      </c>
      <c r="AH21" s="104"/>
      <c r="AI21" s="59"/>
      <c r="AJ21" s="27"/>
      <c r="AK21" s="27"/>
    </row>
    <row r="22" spans="3:37" x14ac:dyDescent="0.25">
      <c r="D22" s="15" t="s">
        <v>68</v>
      </c>
      <c r="G22" t="s">
        <v>16</v>
      </c>
      <c r="H22" s="72">
        <f>AVERAGE(H17:H21)</f>
        <v>2.4397219999999997</v>
      </c>
      <c r="I22" s="72">
        <f>AVERAGE(I17:I21)</f>
        <v>2.8725000000000001</v>
      </c>
      <c r="J22" s="106"/>
      <c r="K22" t="s">
        <v>16</v>
      </c>
      <c r="L22" s="72">
        <f>AVERAGE(L17:L21)</f>
        <v>0.25834799999999997</v>
      </c>
      <c r="M22" s="72">
        <f>AVERAGE(M17:M21)</f>
        <v>0.14518800000000001</v>
      </c>
      <c r="O22" s="170"/>
      <c r="P22" s="170"/>
      <c r="Q22" s="17">
        <v>12.5</v>
      </c>
      <c r="R22" s="97">
        <v>31</v>
      </c>
      <c r="S22" s="59">
        <v>29</v>
      </c>
      <c r="T22" s="27">
        <v>1.4000999999999999</v>
      </c>
      <c r="U22" s="27">
        <v>0.88841999999999999</v>
      </c>
      <c r="V22" s="104">
        <v>17</v>
      </c>
      <c r="W22" s="59">
        <v>16</v>
      </c>
      <c r="X22" s="27">
        <v>0.33931</v>
      </c>
      <c r="Y22" s="27">
        <v>1.3353999999999999</v>
      </c>
      <c r="AA22" s="170"/>
      <c r="AB22" s="170"/>
      <c r="AC22" s="17">
        <v>12.5</v>
      </c>
      <c r="AD22" s="136">
        <v>30</v>
      </c>
      <c r="AE22" s="59">
        <v>30</v>
      </c>
      <c r="AF22" s="27">
        <v>0</v>
      </c>
      <c r="AG22" s="27">
        <v>0</v>
      </c>
      <c r="AH22" s="104"/>
      <c r="AI22" s="59"/>
      <c r="AJ22" s="27"/>
      <c r="AK22" s="27"/>
    </row>
    <row r="23" spans="3:37" x14ac:dyDescent="0.25">
      <c r="D23" s="103">
        <f>D17*15</f>
        <v>1.5</v>
      </c>
      <c r="G23" t="s">
        <v>17</v>
      </c>
      <c r="H23" s="72">
        <f>_xlfn.STDEV.S(H17:H21)</f>
        <v>3.9552851830076681</v>
      </c>
      <c r="I23" s="72">
        <f>_xlfn.STDEV.S(I17:I21)</f>
        <v>2.71298062285745</v>
      </c>
      <c r="J23" s="106"/>
      <c r="K23" t="s">
        <v>17</v>
      </c>
      <c r="L23" s="72">
        <f>_xlfn.STDEV.S(L17:L21)</f>
        <v>0.35940124689544412</v>
      </c>
      <c r="M23" s="72">
        <f>_xlfn.STDEV.S(M17:M21)</f>
        <v>0.24094842076676909</v>
      </c>
      <c r="O23" s="170"/>
      <c r="P23" s="170"/>
      <c r="Q23" s="17">
        <v>15</v>
      </c>
      <c r="R23" s="97">
        <v>30</v>
      </c>
      <c r="S23" s="97">
        <v>18</v>
      </c>
      <c r="T23" s="27">
        <v>19.672000000000001</v>
      </c>
      <c r="U23" s="27">
        <v>2.7645</v>
      </c>
      <c r="V23" s="104">
        <v>16</v>
      </c>
      <c r="W23" s="97">
        <v>15</v>
      </c>
      <c r="X23" s="27">
        <v>0.93245999999999996</v>
      </c>
      <c r="Y23" s="27">
        <v>4.7396000000000001E-2</v>
      </c>
      <c r="AA23" s="170"/>
      <c r="AB23" s="170"/>
      <c r="AC23" s="17">
        <v>15</v>
      </c>
      <c r="AD23" s="136">
        <v>30</v>
      </c>
      <c r="AE23" s="136">
        <v>29</v>
      </c>
      <c r="AF23" s="27">
        <v>2.0608000000000001E-2</v>
      </c>
      <c r="AG23" s="27">
        <v>5.1788000000000001E-2</v>
      </c>
      <c r="AH23" s="104"/>
      <c r="AI23" s="136"/>
      <c r="AJ23" s="27"/>
      <c r="AK23" s="27"/>
    </row>
    <row r="24" spans="3:37" x14ac:dyDescent="0.25">
      <c r="G24" t="s">
        <v>18</v>
      </c>
      <c r="H24" s="72">
        <f>MIN(H17:H21)</f>
        <v>0</v>
      </c>
      <c r="I24" s="72">
        <f>MIN(I17:I21)</f>
        <v>0</v>
      </c>
      <c r="J24" s="106"/>
      <c r="K24" t="s">
        <v>18</v>
      </c>
      <c r="L24" s="72">
        <f>MIN(L17:L21)</f>
        <v>0</v>
      </c>
      <c r="M24" s="72">
        <f>MIN(M17:M21)</f>
        <v>0</v>
      </c>
      <c r="O24" s="170"/>
      <c r="P24" s="170"/>
      <c r="Q24" s="17">
        <v>17.5</v>
      </c>
      <c r="R24" s="97">
        <v>30</v>
      </c>
      <c r="S24" s="97">
        <v>17</v>
      </c>
      <c r="T24" s="27">
        <v>13.0831</v>
      </c>
      <c r="U24" s="27">
        <v>8.7278000000000002</v>
      </c>
      <c r="V24" s="104">
        <v>16</v>
      </c>
      <c r="W24" s="97">
        <v>15</v>
      </c>
      <c r="X24" s="27">
        <v>0.50753000000000004</v>
      </c>
      <c r="Y24" s="27">
        <v>0.50373999999999997</v>
      </c>
      <c r="AA24" s="170"/>
      <c r="AB24" s="170"/>
      <c r="AC24" s="17">
        <v>17.5</v>
      </c>
      <c r="AD24" s="136">
        <v>29</v>
      </c>
      <c r="AE24" s="136">
        <v>28</v>
      </c>
      <c r="AF24" s="27">
        <v>1.7146999999999999E-2</v>
      </c>
      <c r="AG24" s="27">
        <v>2.6689999999999998E-2</v>
      </c>
      <c r="AH24" s="104"/>
      <c r="AI24" s="136"/>
      <c r="AJ24" s="27"/>
      <c r="AK24" s="27"/>
    </row>
    <row r="25" spans="3:37" x14ac:dyDescent="0.25">
      <c r="G25" t="s">
        <v>19</v>
      </c>
      <c r="H25" s="72">
        <f>MAX(H17:H21)</f>
        <v>9.2750000000000004</v>
      </c>
      <c r="I25" s="72">
        <f>MAX(I17:I21)</f>
        <v>5.4823000000000004</v>
      </c>
      <c r="J25" s="106"/>
      <c r="K25" t="s">
        <v>19</v>
      </c>
      <c r="L25" s="72">
        <f>MAX(L17:L21)</f>
        <v>0.73558999999999997</v>
      </c>
      <c r="M25" s="72">
        <f>MAX(M17:M21)</f>
        <v>0.55549000000000004</v>
      </c>
      <c r="O25" s="170"/>
      <c r="P25" s="170"/>
      <c r="Q25" s="17">
        <v>20</v>
      </c>
      <c r="R25" s="97">
        <v>29</v>
      </c>
      <c r="S25" s="97">
        <v>16</v>
      </c>
      <c r="T25" s="27">
        <v>7.8452000000000002</v>
      </c>
      <c r="U25" s="27">
        <v>12.803100000000001</v>
      </c>
      <c r="V25" s="104">
        <v>16</v>
      </c>
      <c r="W25" s="97">
        <v>15</v>
      </c>
      <c r="X25" s="27">
        <v>0.13006000000000001</v>
      </c>
      <c r="Y25" s="27">
        <v>0.90122000000000002</v>
      </c>
      <c r="AA25" s="170"/>
      <c r="AB25" s="170"/>
      <c r="AC25" s="17">
        <v>20</v>
      </c>
      <c r="AD25" s="136">
        <v>17</v>
      </c>
      <c r="AE25" s="136">
        <v>17</v>
      </c>
      <c r="AF25" s="27">
        <v>0</v>
      </c>
      <c r="AG25" s="27">
        <v>0</v>
      </c>
      <c r="AH25" s="104"/>
      <c r="AI25" s="136"/>
      <c r="AJ25" s="27"/>
      <c r="AK25" s="27"/>
    </row>
    <row r="26" spans="3:37" x14ac:dyDescent="0.25">
      <c r="O26" s="170"/>
      <c r="P26" s="170"/>
      <c r="Q26" s="17">
        <v>22.5</v>
      </c>
      <c r="R26" s="97">
        <v>28</v>
      </c>
      <c r="S26" s="97">
        <v>16</v>
      </c>
      <c r="T26" s="27">
        <v>2.6556000000000002</v>
      </c>
      <c r="U26" s="27">
        <v>15.852600000000001</v>
      </c>
      <c r="V26" s="104">
        <v>15</v>
      </c>
      <c r="W26" s="97">
        <v>15</v>
      </c>
      <c r="X26" s="27">
        <v>0</v>
      </c>
      <c r="Y26" s="27">
        <v>0</v>
      </c>
      <c r="AA26" s="170"/>
      <c r="AB26" s="170"/>
      <c r="AC26" s="17">
        <v>22.5</v>
      </c>
      <c r="AD26" s="136">
        <v>16</v>
      </c>
      <c r="AE26" s="136">
        <v>16</v>
      </c>
      <c r="AF26" s="27">
        <v>0</v>
      </c>
      <c r="AG26" s="27">
        <v>0</v>
      </c>
      <c r="AH26" s="104"/>
      <c r="AI26" s="136"/>
      <c r="AJ26" s="27"/>
      <c r="AK26" s="27"/>
    </row>
    <row r="27" spans="3:37" x14ac:dyDescent="0.25">
      <c r="F27" s="193" t="s">
        <v>66</v>
      </c>
      <c r="G27" s="194"/>
      <c r="H27" s="194"/>
      <c r="I27" s="195"/>
      <c r="J27" s="166" t="s">
        <v>67</v>
      </c>
      <c r="K27" s="167"/>
      <c r="L27" s="167"/>
      <c r="M27" s="168"/>
      <c r="O27" s="170"/>
      <c r="P27" s="170"/>
      <c r="Q27" s="17">
        <v>25</v>
      </c>
      <c r="R27" s="97">
        <v>17</v>
      </c>
      <c r="S27" s="97">
        <v>15</v>
      </c>
      <c r="T27" s="27">
        <v>0.79503999999999997</v>
      </c>
      <c r="U27" s="27">
        <v>1.2924</v>
      </c>
      <c r="V27" s="104">
        <v>15</v>
      </c>
      <c r="W27" s="97">
        <v>15</v>
      </c>
      <c r="X27" s="27">
        <v>0</v>
      </c>
      <c r="Y27" s="27">
        <v>0</v>
      </c>
      <c r="AA27" s="170"/>
      <c r="AB27" s="170"/>
      <c r="AC27" s="17">
        <v>25</v>
      </c>
      <c r="AD27" s="136">
        <v>16</v>
      </c>
      <c r="AE27" s="136">
        <v>16</v>
      </c>
      <c r="AF27" s="27">
        <v>0</v>
      </c>
      <c r="AG27" s="27">
        <v>0</v>
      </c>
      <c r="AH27" s="104"/>
      <c r="AI27" s="136"/>
      <c r="AJ27" s="27"/>
      <c r="AK27" s="27"/>
    </row>
    <row r="28" spans="3:37" x14ac:dyDescent="0.25">
      <c r="C28" s="21" t="s">
        <v>54</v>
      </c>
      <c r="D28" s="21" t="s">
        <v>65</v>
      </c>
      <c r="E28" s="21" t="s">
        <v>27</v>
      </c>
      <c r="F28" s="21" t="s">
        <v>44</v>
      </c>
      <c r="G28" s="21" t="s">
        <v>45</v>
      </c>
      <c r="H28" s="21" t="s">
        <v>42</v>
      </c>
      <c r="I28" s="21" t="s">
        <v>41</v>
      </c>
      <c r="J28" s="26" t="s">
        <v>44</v>
      </c>
      <c r="K28" s="21" t="s">
        <v>45</v>
      </c>
      <c r="L28" s="21" t="s">
        <v>42</v>
      </c>
      <c r="M28" s="21" t="s">
        <v>41</v>
      </c>
      <c r="O28" s="170"/>
      <c r="P28" s="170"/>
      <c r="Q28" s="17">
        <v>27.5</v>
      </c>
      <c r="R28" s="97">
        <v>16</v>
      </c>
      <c r="S28" s="97">
        <v>15</v>
      </c>
      <c r="T28" s="27">
        <v>0.28129999999999999</v>
      </c>
      <c r="U28" s="27">
        <v>0.57272000000000001</v>
      </c>
      <c r="V28" s="104">
        <v>15</v>
      </c>
      <c r="W28" s="97">
        <v>14</v>
      </c>
      <c r="X28" s="27">
        <v>0.17401</v>
      </c>
      <c r="Y28" s="27">
        <v>0.30858999999999998</v>
      </c>
      <c r="AA28" s="170"/>
      <c r="AB28" s="170"/>
      <c r="AC28" s="17">
        <v>27.5</v>
      </c>
      <c r="AD28" s="136">
        <v>15</v>
      </c>
      <c r="AE28" s="136">
        <v>15</v>
      </c>
      <c r="AF28" s="27">
        <v>0</v>
      </c>
      <c r="AG28" s="27">
        <v>0</v>
      </c>
      <c r="AH28" s="104"/>
      <c r="AI28" s="136"/>
      <c r="AJ28" s="27"/>
      <c r="AK28" s="27"/>
    </row>
    <row r="29" spans="3:37" x14ac:dyDescent="0.25">
      <c r="C29" s="169" t="s">
        <v>57</v>
      </c>
      <c r="D29" s="169">
        <v>0.2</v>
      </c>
      <c r="E29" s="96">
        <v>10</v>
      </c>
      <c r="F29" s="94">
        <v>30</v>
      </c>
      <c r="G29" s="59">
        <v>24</v>
      </c>
      <c r="H29" s="27">
        <v>0.84169000000000005</v>
      </c>
      <c r="I29" s="27">
        <v>3.5727000000000002</v>
      </c>
      <c r="J29" s="104">
        <v>20</v>
      </c>
      <c r="K29" s="59">
        <v>18</v>
      </c>
      <c r="L29" s="27">
        <v>0.89087000000000005</v>
      </c>
      <c r="M29" s="27">
        <v>0.46212999999999999</v>
      </c>
      <c r="O29" s="171"/>
      <c r="P29" s="171"/>
      <c r="Q29" s="101">
        <v>30</v>
      </c>
      <c r="R29" s="98">
        <v>15</v>
      </c>
      <c r="S29" s="98">
        <v>15</v>
      </c>
      <c r="T29" s="55">
        <v>0</v>
      </c>
      <c r="U29" s="55">
        <v>0</v>
      </c>
      <c r="V29" s="105">
        <v>14</v>
      </c>
      <c r="W29" s="98">
        <v>14</v>
      </c>
      <c r="X29" s="55">
        <v>0</v>
      </c>
      <c r="Y29" s="55">
        <v>0</v>
      </c>
      <c r="AA29" s="171"/>
      <c r="AB29" s="171"/>
      <c r="AC29" s="139">
        <v>30</v>
      </c>
      <c r="AD29" s="137">
        <v>15</v>
      </c>
      <c r="AE29" s="137">
        <v>15</v>
      </c>
      <c r="AF29" s="55">
        <v>0</v>
      </c>
      <c r="AG29" s="55">
        <v>0</v>
      </c>
      <c r="AH29" s="105"/>
      <c r="AI29" s="137"/>
      <c r="AJ29" s="55"/>
      <c r="AK29" s="55"/>
    </row>
    <row r="30" spans="3:37" x14ac:dyDescent="0.25">
      <c r="C30" s="170"/>
      <c r="D30" s="170"/>
      <c r="E30" s="17">
        <v>15</v>
      </c>
      <c r="F30" s="94">
        <v>28</v>
      </c>
      <c r="G30" s="94">
        <v>18</v>
      </c>
      <c r="H30" s="27">
        <v>6.1856999999999998</v>
      </c>
      <c r="I30" s="27">
        <v>3.4918999999999998</v>
      </c>
      <c r="J30" s="104">
        <v>18</v>
      </c>
      <c r="K30" s="94">
        <v>17</v>
      </c>
      <c r="L30" s="27">
        <v>0.35417999999999999</v>
      </c>
      <c r="M30" s="27">
        <v>0.39977000000000001</v>
      </c>
      <c r="P30" s="15" t="s">
        <v>68</v>
      </c>
      <c r="S30" t="s">
        <v>16</v>
      </c>
      <c r="T30" s="72">
        <f>AVERAGE(T21:T29)</f>
        <v>5.1729866666666666</v>
      </c>
      <c r="U30" s="72">
        <f>AVERAGE(U21:U29)</f>
        <v>4.7899766666666661</v>
      </c>
      <c r="V30" s="106"/>
      <c r="W30" t="s">
        <v>16</v>
      </c>
      <c r="X30" s="72">
        <f>AVERAGE(X21:X29)</f>
        <v>0.35013</v>
      </c>
      <c r="Y30" s="72">
        <f>AVERAGE(Y21:Y29)</f>
        <v>0.90003844444444447</v>
      </c>
      <c r="AB30" s="15" t="s">
        <v>68</v>
      </c>
      <c r="AE30" t="s">
        <v>16</v>
      </c>
      <c r="AF30" s="72">
        <f>AVERAGE(AF21:AF29)</f>
        <v>4.1949999999999999E-3</v>
      </c>
      <c r="AG30" s="72">
        <f>AVERAGE(AG21:AG29)</f>
        <v>8.7197777777777777E-3</v>
      </c>
      <c r="AH30" s="106"/>
      <c r="AI30" t="s">
        <v>16</v>
      </c>
      <c r="AJ30" s="72" t="e">
        <f>AVERAGE(AJ21:AJ29)</f>
        <v>#DIV/0!</v>
      </c>
      <c r="AK30" s="72" t="e">
        <f>AVERAGE(AK21:AK29)</f>
        <v>#DIV/0!</v>
      </c>
    </row>
    <row r="31" spans="3:37" x14ac:dyDescent="0.25">
      <c r="C31" s="170"/>
      <c r="D31" s="170"/>
      <c r="E31" s="17">
        <v>20</v>
      </c>
      <c r="F31" s="94">
        <v>20</v>
      </c>
      <c r="G31" s="94">
        <v>20</v>
      </c>
      <c r="H31" s="27">
        <v>0</v>
      </c>
      <c r="I31" s="27">
        <v>0</v>
      </c>
      <c r="J31" s="104">
        <v>17</v>
      </c>
      <c r="K31" s="94">
        <v>17</v>
      </c>
      <c r="L31" s="27">
        <v>0</v>
      </c>
      <c r="M31" s="27">
        <v>0</v>
      </c>
      <c r="P31" s="103">
        <f>P21*15</f>
        <v>1.5</v>
      </c>
      <c r="S31" t="s">
        <v>17</v>
      </c>
      <c r="T31" s="72">
        <f>_xlfn.STDEV.S(T21:T29)</f>
        <v>6.9755618863429207</v>
      </c>
      <c r="U31" s="72">
        <f>_xlfn.STDEV.S(U21:U29)</f>
        <v>6.07636121964042</v>
      </c>
      <c r="V31" s="106"/>
      <c r="W31" t="s">
        <v>17</v>
      </c>
      <c r="X31" s="72">
        <f>_xlfn.STDEV.S(X21:X29)</f>
        <v>0.40716587531987508</v>
      </c>
      <c r="Y31" s="72">
        <f>_xlfn.STDEV.S(Y21:Y29)</f>
        <v>1.6084197210155615</v>
      </c>
      <c r="AB31" s="103">
        <f>AB21*15</f>
        <v>1.5</v>
      </c>
      <c r="AE31" t="s">
        <v>17</v>
      </c>
      <c r="AF31" s="72">
        <f>_xlfn.STDEV.S(AF21:AF29)</f>
        <v>8.3690430157814348E-3</v>
      </c>
      <c r="AG31" s="72">
        <f>_xlfn.STDEV.S(AG21:AG29)</f>
        <v>1.840530604049942E-2</v>
      </c>
      <c r="AH31" s="106"/>
      <c r="AI31" t="s">
        <v>17</v>
      </c>
      <c r="AJ31" s="72" t="e">
        <f>_xlfn.STDEV.S(AJ21:AJ29)</f>
        <v>#DIV/0!</v>
      </c>
      <c r="AK31" s="72" t="e">
        <f>_xlfn.STDEV.S(AK21:AK29)</f>
        <v>#DIV/0!</v>
      </c>
    </row>
    <row r="32" spans="3:37" x14ac:dyDescent="0.25">
      <c r="C32" s="170"/>
      <c r="D32" s="170"/>
      <c r="E32" s="17">
        <v>25</v>
      </c>
      <c r="F32" s="94">
        <v>18</v>
      </c>
      <c r="G32" s="94">
        <v>26</v>
      </c>
      <c r="H32" s="27">
        <v>1.5396000000000001</v>
      </c>
      <c r="I32" s="27">
        <v>3.2143999999999999</v>
      </c>
      <c r="J32" s="104">
        <v>16</v>
      </c>
      <c r="K32" s="94">
        <v>18</v>
      </c>
      <c r="L32" s="27">
        <v>0.28502</v>
      </c>
      <c r="M32" s="27">
        <v>0.63773000000000002</v>
      </c>
      <c r="S32" t="s">
        <v>18</v>
      </c>
      <c r="T32" s="72">
        <f>MIN(T21:T29)</f>
        <v>0</v>
      </c>
      <c r="U32" s="72">
        <f>MIN(U21:U29)</f>
        <v>0</v>
      </c>
      <c r="V32" s="106"/>
      <c r="W32" t="s">
        <v>18</v>
      </c>
      <c r="X32" s="72">
        <f>MIN(X21:X29)</f>
        <v>0</v>
      </c>
      <c r="Y32" s="72">
        <f>MIN(Y21:Y29)</f>
        <v>0</v>
      </c>
      <c r="AE32" t="s">
        <v>18</v>
      </c>
      <c r="AF32" s="72">
        <f>MIN(AF21:AF29)</f>
        <v>0</v>
      </c>
      <c r="AG32" s="72">
        <f>MIN(AG21:AG29)</f>
        <v>0</v>
      </c>
      <c r="AH32" s="106"/>
      <c r="AI32" t="s">
        <v>18</v>
      </c>
      <c r="AJ32" s="72">
        <f>MIN(AJ21:AJ29)</f>
        <v>0</v>
      </c>
      <c r="AK32" s="72">
        <f>MIN(AK21:AK29)</f>
        <v>0</v>
      </c>
    </row>
    <row r="33" spans="3:37" x14ac:dyDescent="0.25">
      <c r="C33" s="171"/>
      <c r="D33" s="171"/>
      <c r="E33" s="93">
        <v>30</v>
      </c>
      <c r="F33" s="95">
        <v>16</v>
      </c>
      <c r="G33" s="95">
        <v>18</v>
      </c>
      <c r="H33" s="55">
        <v>0.22559999999999999</v>
      </c>
      <c r="I33" s="55">
        <v>0.26273999999999997</v>
      </c>
      <c r="J33" s="105">
        <v>15</v>
      </c>
      <c r="K33" s="95">
        <v>16</v>
      </c>
      <c r="L33" s="55">
        <v>3.9026999999999999E-2</v>
      </c>
      <c r="M33" s="55">
        <v>0.1459</v>
      </c>
      <c r="S33" t="s">
        <v>19</v>
      </c>
      <c r="T33" s="72">
        <f>MAX(T21:T29)</f>
        <v>19.672000000000001</v>
      </c>
      <c r="U33" s="72">
        <f>MAX(U21:U29)</f>
        <v>15.852600000000001</v>
      </c>
      <c r="V33" s="106"/>
      <c r="W33" t="s">
        <v>19</v>
      </c>
      <c r="X33" s="72">
        <f>MAX(X21:X29)</f>
        <v>1.0678000000000001</v>
      </c>
      <c r="Y33" s="72">
        <f>MAX(Y21:Y29)</f>
        <v>5.0039999999999996</v>
      </c>
      <c r="AE33" t="s">
        <v>19</v>
      </c>
      <c r="AF33" s="72">
        <f>MAX(AF21:AF29)</f>
        <v>2.0608000000000001E-2</v>
      </c>
      <c r="AG33" s="72">
        <f>MAX(AG21:AG29)</f>
        <v>5.1788000000000001E-2</v>
      </c>
      <c r="AH33" s="106"/>
      <c r="AI33" t="s">
        <v>19</v>
      </c>
      <c r="AJ33" s="72">
        <f>MAX(AJ21:AJ29)</f>
        <v>0</v>
      </c>
      <c r="AK33" s="72">
        <f>MAX(AK21:AK29)</f>
        <v>0</v>
      </c>
    </row>
    <row r="34" spans="3:37" x14ac:dyDescent="0.25">
      <c r="D34" s="15" t="s">
        <v>68</v>
      </c>
      <c r="G34" t="s">
        <v>16</v>
      </c>
      <c r="H34" s="72">
        <f>AVERAGE(H29:H33)</f>
        <v>1.758518</v>
      </c>
      <c r="I34" s="72">
        <f>AVERAGE(I29:I33)</f>
        <v>2.1083480000000003</v>
      </c>
      <c r="J34" s="106"/>
      <c r="K34" t="s">
        <v>16</v>
      </c>
      <c r="L34" s="72">
        <f>AVERAGE(L29:L33)</f>
        <v>0.31381939999999997</v>
      </c>
      <c r="M34" s="72">
        <f>AVERAGE(M29:M33)</f>
        <v>0.32910600000000001</v>
      </c>
    </row>
    <row r="35" spans="3:37" x14ac:dyDescent="0.25">
      <c r="D35" s="15">
        <f>D29*15</f>
        <v>3</v>
      </c>
      <c r="G35" t="s">
        <v>17</v>
      </c>
      <c r="H35" s="72">
        <f>_xlfn.STDEV.S(H29:H33)</f>
        <v>2.5461079260549813</v>
      </c>
      <c r="I35" s="72">
        <f>_xlfn.STDEV.S(I29:I33)</f>
        <v>1.8119943516799379</v>
      </c>
      <c r="J35" s="106"/>
      <c r="K35" t="s">
        <v>17</v>
      </c>
      <c r="L35" s="72">
        <f>_xlfn.STDEV.S(L29:L33)</f>
        <v>0.35687506824769927</v>
      </c>
      <c r="M35" s="72">
        <f>_xlfn.STDEV.S(M29:M33)</f>
        <v>0.25485915547611787</v>
      </c>
      <c r="R35" s="193" t="s">
        <v>66</v>
      </c>
      <c r="S35" s="194"/>
      <c r="T35" s="194"/>
      <c r="U35" s="195"/>
      <c r="V35" s="166" t="s">
        <v>73</v>
      </c>
      <c r="W35" s="167"/>
      <c r="X35" s="167"/>
      <c r="Y35" s="168"/>
    </row>
    <row r="36" spans="3:37" x14ac:dyDescent="0.25">
      <c r="G36" t="s">
        <v>18</v>
      </c>
      <c r="H36" s="72">
        <f>MIN(H29:H33)</f>
        <v>0</v>
      </c>
      <c r="I36" s="72">
        <f>MIN(I29:I33)</f>
        <v>0</v>
      </c>
      <c r="J36" s="106"/>
      <c r="K36" t="s">
        <v>18</v>
      </c>
      <c r="L36" s="72">
        <f>MIN(L29:L33)</f>
        <v>0</v>
      </c>
      <c r="M36" s="72">
        <f>MIN(M29:M33)</f>
        <v>0</v>
      </c>
      <c r="O36" s="21" t="s">
        <v>54</v>
      </c>
      <c r="P36" s="21" t="s">
        <v>65</v>
      </c>
      <c r="Q36" s="21" t="s">
        <v>27</v>
      </c>
      <c r="R36" s="21" t="s">
        <v>24</v>
      </c>
      <c r="S36" s="21" t="s">
        <v>25</v>
      </c>
      <c r="T36" s="21" t="s">
        <v>34</v>
      </c>
      <c r="U36" s="21" t="s">
        <v>33</v>
      </c>
      <c r="V36" s="21" t="s">
        <v>24</v>
      </c>
      <c r="W36" s="21" t="s">
        <v>25</v>
      </c>
      <c r="X36" s="21" t="s">
        <v>34</v>
      </c>
      <c r="Y36" s="21" t="s">
        <v>33</v>
      </c>
    </row>
    <row r="37" spans="3:37" x14ac:dyDescent="0.25">
      <c r="G37" t="s">
        <v>19</v>
      </c>
      <c r="H37" s="72">
        <f>MAX(H29:H33)</f>
        <v>6.1856999999999998</v>
      </c>
      <c r="I37" s="72">
        <f>MAX(I29:I33)</f>
        <v>3.5727000000000002</v>
      </c>
      <c r="J37" s="106"/>
      <c r="K37" t="s">
        <v>19</v>
      </c>
      <c r="L37" s="72">
        <f>MAX(L29:L33)</f>
        <v>0.89087000000000005</v>
      </c>
      <c r="M37" s="72">
        <f>MAX(M29:M33)</f>
        <v>0.63773000000000002</v>
      </c>
      <c r="O37" s="169" t="s">
        <v>57</v>
      </c>
      <c r="P37" s="169">
        <v>0.2</v>
      </c>
      <c r="Q37" s="99">
        <v>10</v>
      </c>
      <c r="R37" s="97">
        <v>32</v>
      </c>
      <c r="S37" s="59">
        <v>31</v>
      </c>
      <c r="T37" s="27">
        <v>0.38206000000000001</v>
      </c>
      <c r="U37" s="27">
        <v>0.41882000000000003</v>
      </c>
      <c r="V37" s="104">
        <v>22</v>
      </c>
      <c r="W37" s="59">
        <v>17</v>
      </c>
      <c r="X37" s="27">
        <v>2.1320999999999999</v>
      </c>
      <c r="Y37" s="27">
        <v>6.6946000000000003</v>
      </c>
    </row>
    <row r="38" spans="3:37" x14ac:dyDescent="0.25">
      <c r="H38" s="72"/>
      <c r="I38" s="72"/>
      <c r="O38" s="170"/>
      <c r="P38" s="170"/>
      <c r="Q38" s="17">
        <v>12.5</v>
      </c>
      <c r="R38" s="97">
        <v>31</v>
      </c>
      <c r="S38" s="59">
        <v>29</v>
      </c>
      <c r="T38" s="27">
        <v>1.3560000000000001</v>
      </c>
      <c r="U38" s="27">
        <v>0.77195000000000003</v>
      </c>
      <c r="V38" s="104">
        <v>19</v>
      </c>
      <c r="W38" s="59">
        <v>16</v>
      </c>
      <c r="X38" s="27">
        <v>1.7623</v>
      </c>
      <c r="Y38" s="27">
        <v>2.3068</v>
      </c>
    </row>
    <row r="39" spans="3:37" x14ac:dyDescent="0.25">
      <c r="F39" s="193" t="s">
        <v>66</v>
      </c>
      <c r="G39" s="194"/>
      <c r="H39" s="194"/>
      <c r="I39" s="195"/>
      <c r="J39" s="166" t="s">
        <v>67</v>
      </c>
      <c r="K39" s="167"/>
      <c r="L39" s="167"/>
      <c r="M39" s="168"/>
      <c r="O39" s="170"/>
      <c r="P39" s="170"/>
      <c r="Q39" s="17">
        <v>15</v>
      </c>
      <c r="R39" s="97">
        <v>30</v>
      </c>
      <c r="S39" s="97">
        <v>20</v>
      </c>
      <c r="T39" s="27">
        <v>13.4704</v>
      </c>
      <c r="U39" s="27">
        <v>2.6425999999999998</v>
      </c>
      <c r="V39" s="104">
        <v>18</v>
      </c>
      <c r="W39" s="97">
        <v>16</v>
      </c>
      <c r="X39" s="27">
        <v>0.75273999999999996</v>
      </c>
      <c r="Y39" s="27">
        <v>1.6849000000000001</v>
      </c>
    </row>
    <row r="40" spans="3:37" x14ac:dyDescent="0.25">
      <c r="C40" s="21" t="s">
        <v>54</v>
      </c>
      <c r="D40" s="21" t="s">
        <v>65</v>
      </c>
      <c r="E40" s="21" t="s">
        <v>27</v>
      </c>
      <c r="F40" s="21" t="s">
        <v>44</v>
      </c>
      <c r="G40" s="21" t="s">
        <v>45</v>
      </c>
      <c r="H40" s="21" t="s">
        <v>42</v>
      </c>
      <c r="I40" s="21" t="s">
        <v>41</v>
      </c>
      <c r="J40" s="26" t="s">
        <v>44</v>
      </c>
      <c r="K40" s="21" t="s">
        <v>45</v>
      </c>
      <c r="L40" s="21" t="s">
        <v>42</v>
      </c>
      <c r="M40" s="21" t="s">
        <v>41</v>
      </c>
      <c r="O40" s="170"/>
      <c r="P40" s="170"/>
      <c r="Q40" s="17">
        <v>17.5</v>
      </c>
      <c r="R40" s="97">
        <v>29</v>
      </c>
      <c r="S40" s="97">
        <v>18</v>
      </c>
      <c r="T40" s="27">
        <v>10.3804</v>
      </c>
      <c r="U40" s="27">
        <v>6.1989000000000001</v>
      </c>
      <c r="V40" s="104">
        <v>17</v>
      </c>
      <c r="W40" s="97">
        <v>15</v>
      </c>
      <c r="X40" s="27">
        <v>0.98541000000000001</v>
      </c>
      <c r="Y40" s="27">
        <v>0.86397999999999997</v>
      </c>
    </row>
    <row r="41" spans="3:37" x14ac:dyDescent="0.25">
      <c r="C41" s="169" t="s">
        <v>57</v>
      </c>
      <c r="D41" s="169">
        <v>0.3</v>
      </c>
      <c r="E41" s="96">
        <v>10</v>
      </c>
      <c r="F41" s="94">
        <v>30</v>
      </c>
      <c r="G41" s="59">
        <v>25</v>
      </c>
      <c r="H41" s="27">
        <v>0.94459000000000004</v>
      </c>
      <c r="I41" s="27">
        <v>2.2505000000000002</v>
      </c>
      <c r="J41" s="104">
        <v>22</v>
      </c>
      <c r="K41" s="59">
        <v>20</v>
      </c>
      <c r="L41" s="27">
        <v>0.85643999999999998</v>
      </c>
      <c r="M41" s="27">
        <v>0.37372</v>
      </c>
      <c r="O41" s="170"/>
      <c r="P41" s="170"/>
      <c r="Q41" s="17">
        <v>20</v>
      </c>
      <c r="R41" s="97">
        <v>28</v>
      </c>
      <c r="S41" s="97">
        <v>17</v>
      </c>
      <c r="T41" s="27">
        <v>6.3921999999999999</v>
      </c>
      <c r="U41" s="27">
        <v>9.2045999999999992</v>
      </c>
      <c r="V41" s="104">
        <v>16</v>
      </c>
      <c r="W41" s="97">
        <v>15</v>
      </c>
      <c r="X41" s="27">
        <v>0.38608999999999999</v>
      </c>
      <c r="Y41" s="27">
        <v>0.40537000000000001</v>
      </c>
    </row>
    <row r="42" spans="3:37" x14ac:dyDescent="0.25">
      <c r="C42" s="170"/>
      <c r="D42" s="170"/>
      <c r="E42" s="17">
        <v>15</v>
      </c>
      <c r="F42" s="94">
        <v>27</v>
      </c>
      <c r="G42" s="94">
        <v>20</v>
      </c>
      <c r="H42" s="27">
        <v>3.5573999999999999</v>
      </c>
      <c r="I42" s="27">
        <v>2.4881000000000002</v>
      </c>
      <c r="J42" s="104">
        <v>20</v>
      </c>
      <c r="K42" s="94">
        <v>18</v>
      </c>
      <c r="L42" s="27">
        <v>0.82438999999999996</v>
      </c>
      <c r="M42" s="27">
        <v>0.60928000000000004</v>
      </c>
      <c r="O42" s="170"/>
      <c r="P42" s="170"/>
      <c r="Q42" s="17">
        <v>22.5</v>
      </c>
      <c r="R42" s="97">
        <v>26</v>
      </c>
      <c r="S42" s="97">
        <v>16</v>
      </c>
      <c r="T42" s="27">
        <v>3.2370999999999999</v>
      </c>
      <c r="U42" s="27">
        <v>10.129</v>
      </c>
      <c r="V42" s="104">
        <v>16</v>
      </c>
      <c r="W42" s="97">
        <v>15</v>
      </c>
      <c r="X42" s="27">
        <v>5.4293000000000001E-2</v>
      </c>
      <c r="Y42" s="27">
        <v>0.75263999999999998</v>
      </c>
    </row>
    <row r="43" spans="3:37" x14ac:dyDescent="0.25">
      <c r="C43" s="170"/>
      <c r="D43" s="170"/>
      <c r="E43" s="17">
        <v>20</v>
      </c>
      <c r="F43" s="94">
        <v>22</v>
      </c>
      <c r="G43" s="94">
        <v>22</v>
      </c>
      <c r="H43" s="27">
        <v>0</v>
      </c>
      <c r="I43" s="27">
        <v>0</v>
      </c>
      <c r="J43" s="104">
        <v>18</v>
      </c>
      <c r="K43" s="94">
        <v>18</v>
      </c>
      <c r="L43" s="27">
        <v>0</v>
      </c>
      <c r="M43" s="27">
        <v>0</v>
      </c>
      <c r="O43" s="170"/>
      <c r="P43" s="170"/>
      <c r="Q43" s="17">
        <v>25</v>
      </c>
      <c r="R43" s="97">
        <v>19</v>
      </c>
      <c r="S43" s="97">
        <v>16</v>
      </c>
      <c r="T43" s="27">
        <v>0.84672999999999998</v>
      </c>
      <c r="U43" s="27">
        <v>2.4077000000000002</v>
      </c>
      <c r="V43" s="104">
        <v>15</v>
      </c>
      <c r="W43" s="97">
        <v>14</v>
      </c>
      <c r="X43" s="27">
        <v>0.23157</v>
      </c>
      <c r="Y43" s="27">
        <v>0.32139000000000001</v>
      </c>
    </row>
    <row r="44" spans="3:37" x14ac:dyDescent="0.25">
      <c r="C44" s="170"/>
      <c r="D44" s="170"/>
      <c r="E44" s="17">
        <v>25</v>
      </c>
      <c r="F44" s="94">
        <v>19</v>
      </c>
      <c r="G44" s="94">
        <v>24</v>
      </c>
      <c r="H44" s="27">
        <v>1.1191</v>
      </c>
      <c r="I44" s="27">
        <v>1.4463999999999999</v>
      </c>
      <c r="J44" s="104">
        <v>17</v>
      </c>
      <c r="K44" s="94">
        <v>19</v>
      </c>
      <c r="L44" s="27">
        <v>0.24146000000000001</v>
      </c>
      <c r="M44" s="27">
        <v>0.62782000000000004</v>
      </c>
      <c r="O44" s="170"/>
      <c r="P44" s="170"/>
      <c r="Q44" s="17">
        <v>27.5</v>
      </c>
      <c r="R44" s="97">
        <v>17</v>
      </c>
      <c r="S44" s="97">
        <v>15</v>
      </c>
      <c r="T44" s="27">
        <v>0.55613000000000001</v>
      </c>
      <c r="U44" s="27">
        <v>1.0569</v>
      </c>
      <c r="V44" s="104">
        <v>14</v>
      </c>
      <c r="W44" s="97">
        <v>14</v>
      </c>
      <c r="X44" s="27">
        <v>0</v>
      </c>
      <c r="Y44" s="27">
        <v>0</v>
      </c>
    </row>
    <row r="45" spans="3:37" x14ac:dyDescent="0.25">
      <c r="C45" s="171"/>
      <c r="D45" s="171"/>
      <c r="E45" s="93">
        <v>30</v>
      </c>
      <c r="F45" s="95">
        <v>17</v>
      </c>
      <c r="G45" s="95">
        <v>19</v>
      </c>
      <c r="H45" s="55">
        <v>0.19434999999999999</v>
      </c>
      <c r="I45" s="55">
        <v>0.27030999999999999</v>
      </c>
      <c r="J45" s="105">
        <v>15</v>
      </c>
      <c r="K45" s="95">
        <v>16</v>
      </c>
      <c r="L45" s="55">
        <v>7.4479000000000004E-2</v>
      </c>
      <c r="M45" s="55">
        <v>9.4227000000000005E-2</v>
      </c>
      <c r="O45" s="171"/>
      <c r="P45" s="171"/>
      <c r="Q45" s="101">
        <v>30</v>
      </c>
      <c r="R45" s="98">
        <v>16</v>
      </c>
      <c r="S45" s="98">
        <v>14</v>
      </c>
      <c r="T45" s="55">
        <v>0.43694</v>
      </c>
      <c r="U45" s="55">
        <v>0.78059000000000001</v>
      </c>
      <c r="V45" s="105">
        <v>14</v>
      </c>
      <c r="W45" s="98">
        <v>13</v>
      </c>
      <c r="X45" s="55">
        <v>8.0235000000000001E-2</v>
      </c>
      <c r="Y45" s="55">
        <v>0.29138999999999998</v>
      </c>
    </row>
    <row r="46" spans="3:37" x14ac:dyDescent="0.25">
      <c r="D46" s="15" t="s">
        <v>68</v>
      </c>
      <c r="G46" t="s">
        <v>16</v>
      </c>
      <c r="H46" s="72">
        <f>AVERAGE(H41:H45)</f>
        <v>1.1630880000000001</v>
      </c>
      <c r="I46" s="72">
        <f>AVERAGE(I41:I45)</f>
        <v>1.2910619999999999</v>
      </c>
      <c r="J46" s="106"/>
      <c r="K46" t="s">
        <v>16</v>
      </c>
      <c r="L46" s="72">
        <f>AVERAGE(L41:L45)</f>
        <v>0.39935379999999998</v>
      </c>
      <c r="M46" s="72">
        <f>AVERAGE(M41:M45)</f>
        <v>0.34100940000000002</v>
      </c>
      <c r="P46" s="15" t="s">
        <v>68</v>
      </c>
      <c r="S46" t="s">
        <v>16</v>
      </c>
      <c r="T46" s="72">
        <f>AVERAGE(T37:T45)</f>
        <v>4.1175511111111112</v>
      </c>
      <c r="U46" s="72">
        <f>AVERAGE(U37:U45)</f>
        <v>3.7345622222222215</v>
      </c>
      <c r="V46" s="106"/>
      <c r="W46" t="s">
        <v>16</v>
      </c>
      <c r="X46" s="72">
        <f>AVERAGE(X37:X45)</f>
        <v>0.7094153333333334</v>
      </c>
      <c r="Y46" s="72">
        <f>AVERAGE(Y37:Y45)</f>
        <v>1.4801188888888888</v>
      </c>
    </row>
    <row r="47" spans="3:37" x14ac:dyDescent="0.25">
      <c r="D47" s="15">
        <f>D41*15</f>
        <v>4.5</v>
      </c>
      <c r="G47" t="s">
        <v>17</v>
      </c>
      <c r="H47" s="72">
        <f>_xlfn.STDEV.S(H41:H45)</f>
        <v>1.4207069791023055</v>
      </c>
      <c r="I47" s="72">
        <f>_xlfn.STDEV.S(I41:I45)</f>
        <v>1.1276443230114717</v>
      </c>
      <c r="J47" s="106"/>
      <c r="K47" t="s">
        <v>17</v>
      </c>
      <c r="L47" s="72">
        <f>_xlfn.STDEV.S(L41:L45)</f>
        <v>0.4121714178799884</v>
      </c>
      <c r="M47" s="72">
        <f>_xlfn.STDEV.S(M41:M45)</f>
        <v>0.28830902790547502</v>
      </c>
      <c r="P47" s="15">
        <f>P37*15</f>
        <v>3</v>
      </c>
      <c r="S47" t="s">
        <v>17</v>
      </c>
      <c r="T47" s="72">
        <f>_xlfn.STDEV.S(T37:T45)</f>
        <v>4.8882157771712684</v>
      </c>
      <c r="U47" s="72">
        <f>_xlfn.STDEV.S(U37:U45)</f>
        <v>3.7997219939121134</v>
      </c>
      <c r="V47" s="106"/>
      <c r="W47" t="s">
        <v>17</v>
      </c>
      <c r="X47" s="72">
        <f>_xlfn.STDEV.S(X37:X45)</f>
        <v>0.78037223307678594</v>
      </c>
      <c r="Y47" s="72">
        <f>_xlfn.STDEV.S(Y37:Y45)</f>
        <v>2.0894547432849824</v>
      </c>
    </row>
    <row r="48" spans="3:37" x14ac:dyDescent="0.25">
      <c r="G48" t="s">
        <v>18</v>
      </c>
      <c r="H48" s="72">
        <f>MIN(H41:H45)</f>
        <v>0</v>
      </c>
      <c r="I48" s="72">
        <f>MIN(I41:I45)</f>
        <v>0</v>
      </c>
      <c r="J48" s="106"/>
      <c r="K48" t="s">
        <v>18</v>
      </c>
      <c r="L48" s="72">
        <f>MIN(L41:L45)</f>
        <v>0</v>
      </c>
      <c r="M48" s="72">
        <f>MIN(M41:M45)</f>
        <v>0</v>
      </c>
      <c r="S48" t="s">
        <v>18</v>
      </c>
      <c r="T48" s="72">
        <f>MIN(T37:T45)</f>
        <v>0.38206000000000001</v>
      </c>
      <c r="U48" s="72">
        <f>MIN(U37:U45)</f>
        <v>0.41882000000000003</v>
      </c>
      <c r="V48" s="106"/>
      <c r="W48" t="s">
        <v>18</v>
      </c>
      <c r="X48" s="72">
        <f>MIN(X37:X45)</f>
        <v>0</v>
      </c>
      <c r="Y48" s="72">
        <f>MIN(Y37:Y45)</f>
        <v>0</v>
      </c>
    </row>
    <row r="49" spans="3:25" x14ac:dyDescent="0.25">
      <c r="G49" t="s">
        <v>19</v>
      </c>
      <c r="H49" s="72">
        <f>MAX(H41:H45)</f>
        <v>3.5573999999999999</v>
      </c>
      <c r="I49" s="72">
        <f>MAX(I41:I45)</f>
        <v>2.4881000000000002</v>
      </c>
      <c r="J49" s="106"/>
      <c r="K49" t="s">
        <v>19</v>
      </c>
      <c r="L49" s="72">
        <f>MAX(L41:L45)</f>
        <v>0.85643999999999998</v>
      </c>
      <c r="M49" s="72">
        <f>MAX(M41:M45)</f>
        <v>0.62782000000000004</v>
      </c>
      <c r="S49" t="s">
        <v>19</v>
      </c>
      <c r="T49" s="72">
        <f>MAX(T37:T45)</f>
        <v>13.4704</v>
      </c>
      <c r="U49" s="72">
        <f>MAX(U37:U45)</f>
        <v>10.129</v>
      </c>
      <c r="V49" s="106"/>
      <c r="W49" t="s">
        <v>19</v>
      </c>
      <c r="X49" s="72">
        <f>MAX(X37:X45)</f>
        <v>2.1320999999999999</v>
      </c>
      <c r="Y49" s="72">
        <f>MAX(Y37:Y45)</f>
        <v>6.6946000000000003</v>
      </c>
    </row>
    <row r="50" spans="3:25" x14ac:dyDescent="0.25">
      <c r="H50" s="72"/>
      <c r="I50" s="72"/>
    </row>
    <row r="51" spans="3:25" x14ac:dyDescent="0.25">
      <c r="F51" s="193" t="s">
        <v>66</v>
      </c>
      <c r="G51" s="194"/>
      <c r="H51" s="194"/>
      <c r="I51" s="195"/>
      <c r="J51" s="166" t="s">
        <v>67</v>
      </c>
      <c r="K51" s="167"/>
      <c r="L51" s="167"/>
      <c r="M51" s="168"/>
      <c r="R51" s="193" t="s">
        <v>66</v>
      </c>
      <c r="S51" s="194"/>
      <c r="T51" s="194"/>
      <c r="U51" s="195"/>
      <c r="V51" s="166" t="s">
        <v>73</v>
      </c>
      <c r="W51" s="167"/>
      <c r="X51" s="167"/>
      <c r="Y51" s="168"/>
    </row>
    <row r="52" spans="3:25" x14ac:dyDescent="0.25">
      <c r="C52" s="21" t="s">
        <v>54</v>
      </c>
      <c r="D52" s="21" t="s">
        <v>65</v>
      </c>
      <c r="E52" s="21" t="s">
        <v>27</v>
      </c>
      <c r="F52" s="21" t="s">
        <v>44</v>
      </c>
      <c r="G52" s="21" t="s">
        <v>45</v>
      </c>
      <c r="H52" s="21" t="s">
        <v>42</v>
      </c>
      <c r="I52" s="21" t="s">
        <v>41</v>
      </c>
      <c r="J52" s="26" t="s">
        <v>44</v>
      </c>
      <c r="K52" s="21" t="s">
        <v>45</v>
      </c>
      <c r="L52" s="21" t="s">
        <v>42</v>
      </c>
      <c r="M52" s="21" t="s">
        <v>41</v>
      </c>
      <c r="O52" s="21" t="s">
        <v>54</v>
      </c>
      <c r="P52" s="21" t="s">
        <v>65</v>
      </c>
      <c r="Q52" s="21" t="s">
        <v>27</v>
      </c>
      <c r="R52" s="21" t="s">
        <v>24</v>
      </c>
      <c r="S52" s="21" t="s">
        <v>25</v>
      </c>
      <c r="T52" s="21" t="s">
        <v>34</v>
      </c>
      <c r="U52" s="21" t="s">
        <v>33</v>
      </c>
      <c r="V52" s="21" t="s">
        <v>24</v>
      </c>
      <c r="W52" s="21" t="s">
        <v>25</v>
      </c>
      <c r="X52" s="21" t="s">
        <v>34</v>
      </c>
      <c r="Y52" s="21" t="s">
        <v>33</v>
      </c>
    </row>
    <row r="53" spans="3:25" x14ac:dyDescent="0.25">
      <c r="C53" s="169" t="s">
        <v>57</v>
      </c>
      <c r="D53" s="169">
        <v>0.4</v>
      </c>
      <c r="E53" s="96">
        <v>10</v>
      </c>
      <c r="F53" s="94">
        <v>30</v>
      </c>
      <c r="G53" s="59">
        <v>27</v>
      </c>
      <c r="H53" s="27">
        <v>0.73024999999999995</v>
      </c>
      <c r="I53" s="27">
        <v>0.92361000000000004</v>
      </c>
      <c r="J53" s="104">
        <v>23</v>
      </c>
      <c r="K53" s="59">
        <v>21</v>
      </c>
      <c r="L53" s="27">
        <v>0.45959</v>
      </c>
      <c r="M53" s="27">
        <v>0.58306999999999998</v>
      </c>
      <c r="O53" s="169" t="s">
        <v>57</v>
      </c>
      <c r="P53" s="169">
        <v>0.3</v>
      </c>
      <c r="Q53" s="99">
        <v>10</v>
      </c>
      <c r="R53" s="97">
        <v>33</v>
      </c>
      <c r="S53" s="59">
        <v>31</v>
      </c>
      <c r="T53" s="27">
        <v>0.95011999999999996</v>
      </c>
      <c r="U53" s="27">
        <v>0.63241999999999998</v>
      </c>
      <c r="V53" s="104">
        <v>22</v>
      </c>
      <c r="W53" s="59">
        <v>18</v>
      </c>
      <c r="X53" s="27">
        <v>2.3342999999999998</v>
      </c>
      <c r="Y53" s="27">
        <v>3.3632</v>
      </c>
    </row>
    <row r="54" spans="3:25" x14ac:dyDescent="0.25">
      <c r="C54" s="170"/>
      <c r="D54" s="170"/>
      <c r="E54" s="17">
        <v>15</v>
      </c>
      <c r="F54" s="94">
        <v>27</v>
      </c>
      <c r="G54" s="94">
        <v>22</v>
      </c>
      <c r="H54" s="27">
        <v>2.2195999999999998</v>
      </c>
      <c r="I54" s="27">
        <v>1.5425</v>
      </c>
      <c r="J54" s="104">
        <v>21</v>
      </c>
      <c r="K54" s="94">
        <v>19</v>
      </c>
      <c r="L54" s="27">
        <v>0.65427000000000002</v>
      </c>
      <c r="M54" s="27">
        <v>0.61778999999999995</v>
      </c>
      <c r="O54" s="170"/>
      <c r="P54" s="170"/>
      <c r="Q54" s="17">
        <v>12.5</v>
      </c>
      <c r="R54" s="97">
        <v>32</v>
      </c>
      <c r="S54" s="59">
        <v>28</v>
      </c>
      <c r="T54" s="27">
        <v>2.5114000000000001</v>
      </c>
      <c r="U54" s="27">
        <v>1.4805999999999999</v>
      </c>
      <c r="V54" s="104">
        <v>21</v>
      </c>
      <c r="W54" s="59">
        <v>17</v>
      </c>
      <c r="X54" s="27">
        <v>1.7463</v>
      </c>
      <c r="Y54" s="27">
        <v>3.2997999999999998</v>
      </c>
    </row>
    <row r="55" spans="3:25" x14ac:dyDescent="0.25">
      <c r="C55" s="170"/>
      <c r="D55" s="170"/>
      <c r="E55" s="17">
        <v>20</v>
      </c>
      <c r="F55" s="94">
        <v>23</v>
      </c>
      <c r="G55" s="94">
        <v>23</v>
      </c>
      <c r="H55" s="27">
        <v>0</v>
      </c>
      <c r="I55" s="27">
        <v>0</v>
      </c>
      <c r="J55" s="104">
        <v>19</v>
      </c>
      <c r="K55" s="94">
        <v>19</v>
      </c>
      <c r="L55" s="27">
        <v>0</v>
      </c>
      <c r="M55" s="27">
        <v>0</v>
      </c>
      <c r="O55" s="170"/>
      <c r="P55" s="170"/>
      <c r="Q55" s="17">
        <v>15</v>
      </c>
      <c r="R55" s="97">
        <v>30</v>
      </c>
      <c r="S55" s="97">
        <v>23</v>
      </c>
      <c r="T55" s="27">
        <v>6.6317000000000004</v>
      </c>
      <c r="U55" s="27">
        <v>2.4807999999999999</v>
      </c>
      <c r="V55" s="104">
        <v>19</v>
      </c>
      <c r="W55" s="97">
        <v>16</v>
      </c>
      <c r="X55" s="27">
        <v>1.4936</v>
      </c>
      <c r="Y55" s="27">
        <v>1.5857000000000001</v>
      </c>
    </row>
    <row r="56" spans="3:25" x14ac:dyDescent="0.25">
      <c r="C56" s="170"/>
      <c r="D56" s="170"/>
      <c r="E56" s="17">
        <v>25</v>
      </c>
      <c r="F56" s="94">
        <v>20</v>
      </c>
      <c r="G56" s="94">
        <v>23</v>
      </c>
      <c r="H56" s="27">
        <v>0.66171000000000002</v>
      </c>
      <c r="I56" s="27">
        <v>0.60621999999999998</v>
      </c>
      <c r="J56" s="104">
        <v>17</v>
      </c>
      <c r="K56" s="94">
        <v>19</v>
      </c>
      <c r="L56" s="27">
        <v>0.3725</v>
      </c>
      <c r="M56" s="27">
        <v>0.34377000000000002</v>
      </c>
      <c r="O56" s="170"/>
      <c r="P56" s="170"/>
      <c r="Q56" s="17">
        <v>17.5</v>
      </c>
      <c r="R56" s="97">
        <v>29</v>
      </c>
      <c r="S56" s="97">
        <v>20</v>
      </c>
      <c r="T56" s="27">
        <v>6.6510999999999996</v>
      </c>
      <c r="U56" s="27">
        <v>4.9457000000000004</v>
      </c>
      <c r="V56" s="104">
        <v>18</v>
      </c>
      <c r="W56" s="97">
        <v>16</v>
      </c>
      <c r="X56" s="27">
        <v>0.58172000000000001</v>
      </c>
      <c r="Y56" s="27">
        <v>1.3005</v>
      </c>
    </row>
    <row r="57" spans="3:25" x14ac:dyDescent="0.25">
      <c r="C57" s="171"/>
      <c r="D57" s="171"/>
      <c r="E57" s="93">
        <v>30</v>
      </c>
      <c r="F57" s="95">
        <v>17</v>
      </c>
      <c r="G57" s="95">
        <v>19</v>
      </c>
      <c r="H57" s="55">
        <v>0.25978000000000001</v>
      </c>
      <c r="I57" s="55">
        <v>0.12747</v>
      </c>
      <c r="J57" s="105">
        <v>15</v>
      </c>
      <c r="K57" s="95">
        <v>16</v>
      </c>
      <c r="L57" s="55">
        <v>8.0444000000000002E-2</v>
      </c>
      <c r="M57" s="55">
        <v>7.1607000000000004E-2</v>
      </c>
      <c r="O57" s="170"/>
      <c r="P57" s="170"/>
      <c r="Q57" s="17">
        <v>20</v>
      </c>
      <c r="R57" s="97">
        <v>27</v>
      </c>
      <c r="S57" s="97">
        <v>18</v>
      </c>
      <c r="T57" s="27">
        <v>5.0766</v>
      </c>
      <c r="U57" s="27">
        <v>6.0498000000000003</v>
      </c>
      <c r="V57" s="104">
        <v>17</v>
      </c>
      <c r="W57" s="97">
        <v>15</v>
      </c>
      <c r="X57" s="27">
        <v>0.56394999999999995</v>
      </c>
      <c r="Y57" s="27">
        <v>0.98758999999999997</v>
      </c>
    </row>
    <row r="58" spans="3:25" x14ac:dyDescent="0.25">
      <c r="D58" s="15" t="s">
        <v>68</v>
      </c>
      <c r="G58" t="s">
        <v>16</v>
      </c>
      <c r="H58" s="72">
        <f>AVERAGE(H53:H57)</f>
        <v>0.77426799999999996</v>
      </c>
      <c r="I58" s="72">
        <f>AVERAGE(I53:I57)</f>
        <v>0.63996000000000008</v>
      </c>
      <c r="J58" s="106"/>
      <c r="K58" t="s">
        <v>16</v>
      </c>
      <c r="L58" s="72">
        <f>AVERAGE(L53:L57)</f>
        <v>0.31336079999999999</v>
      </c>
      <c r="M58" s="72">
        <f>AVERAGE(M53:M57)</f>
        <v>0.32324740000000002</v>
      </c>
      <c r="O58" s="170"/>
      <c r="P58" s="170"/>
      <c r="Q58" s="17">
        <v>22.5</v>
      </c>
      <c r="R58" s="97">
        <v>25</v>
      </c>
      <c r="S58" s="97">
        <v>17</v>
      </c>
      <c r="T58" s="27">
        <v>2.8477999999999999</v>
      </c>
      <c r="U58" s="27">
        <v>6.4496000000000002</v>
      </c>
      <c r="V58" s="104">
        <v>16</v>
      </c>
      <c r="W58" s="97">
        <v>14</v>
      </c>
      <c r="X58" s="27">
        <v>0.57489999999999997</v>
      </c>
      <c r="Y58" s="27">
        <v>0.66486000000000001</v>
      </c>
    </row>
    <row r="59" spans="3:25" x14ac:dyDescent="0.25">
      <c r="D59" s="15">
        <f>D53*15</f>
        <v>6</v>
      </c>
      <c r="G59" t="s">
        <v>17</v>
      </c>
      <c r="H59" s="72">
        <f>_xlfn.STDEV.S(H53:H57)</f>
        <v>0.86136233895498349</v>
      </c>
      <c r="I59" s="72">
        <f>_xlfn.STDEV.S(I53:I57)</f>
        <v>0.62617269251381447</v>
      </c>
      <c r="J59" s="106"/>
      <c r="K59" t="s">
        <v>17</v>
      </c>
      <c r="L59" s="72">
        <f>_xlfn.STDEV.S(L53:L57)</f>
        <v>0.27089884332200459</v>
      </c>
      <c r="M59" s="72">
        <f>_xlfn.STDEV.S(M53:M57)</f>
        <v>0.28394368997884062</v>
      </c>
      <c r="O59" s="170"/>
      <c r="P59" s="170"/>
      <c r="Q59" s="17">
        <v>25</v>
      </c>
      <c r="R59" s="97">
        <v>21</v>
      </c>
      <c r="S59" s="97">
        <v>16</v>
      </c>
      <c r="T59" s="27">
        <v>1.4922</v>
      </c>
      <c r="U59" s="27">
        <v>3.4639000000000002</v>
      </c>
      <c r="V59" s="104">
        <v>15</v>
      </c>
      <c r="W59" s="97">
        <v>14</v>
      </c>
      <c r="X59" s="27">
        <v>0.14398</v>
      </c>
      <c r="Y59" s="27">
        <v>0.41243000000000002</v>
      </c>
    </row>
    <row r="60" spans="3:25" x14ac:dyDescent="0.25">
      <c r="G60" t="s">
        <v>18</v>
      </c>
      <c r="H60" s="72">
        <f>MIN(H53:H57)</f>
        <v>0</v>
      </c>
      <c r="I60" s="72">
        <f>MIN(I53:I57)</f>
        <v>0</v>
      </c>
      <c r="J60" s="106"/>
      <c r="K60" t="s">
        <v>18</v>
      </c>
      <c r="L60" s="72">
        <f>MIN(L53:L57)</f>
        <v>0</v>
      </c>
      <c r="M60" s="72">
        <f>MIN(M53:M57)</f>
        <v>0</v>
      </c>
      <c r="O60" s="170"/>
      <c r="P60" s="170"/>
      <c r="Q60" s="17">
        <v>27.5</v>
      </c>
      <c r="R60" s="97">
        <v>18</v>
      </c>
      <c r="S60" s="97">
        <v>15</v>
      </c>
      <c r="T60" s="27">
        <v>0.80452000000000001</v>
      </c>
      <c r="U60" s="27">
        <v>1.4958</v>
      </c>
      <c r="V60" s="104">
        <v>14</v>
      </c>
      <c r="W60" s="97">
        <v>13</v>
      </c>
      <c r="X60" s="27">
        <v>0.15074000000000001</v>
      </c>
      <c r="Y60" s="27">
        <v>0.27644000000000002</v>
      </c>
    </row>
    <row r="61" spans="3:25" x14ac:dyDescent="0.25">
      <c r="G61" t="s">
        <v>19</v>
      </c>
      <c r="H61" s="72">
        <f>MAX(H53:H57)</f>
        <v>2.2195999999999998</v>
      </c>
      <c r="I61" s="72">
        <f>MAX(I53:I57)</f>
        <v>1.5425</v>
      </c>
      <c r="J61" s="106"/>
      <c r="K61" t="s">
        <v>19</v>
      </c>
      <c r="L61" s="72">
        <f>MAX(L53:L57)</f>
        <v>0.65427000000000002</v>
      </c>
      <c r="M61" s="72">
        <f>MAX(M53:M57)</f>
        <v>0.61778999999999995</v>
      </c>
      <c r="O61" s="171"/>
      <c r="P61" s="171"/>
      <c r="Q61" s="101">
        <v>30</v>
      </c>
      <c r="R61" s="98">
        <v>16</v>
      </c>
      <c r="S61" s="98">
        <v>14</v>
      </c>
      <c r="T61" s="55">
        <v>0.42272999999999999</v>
      </c>
      <c r="U61" s="55">
        <v>0.74080000000000001</v>
      </c>
      <c r="V61" s="105">
        <v>13</v>
      </c>
      <c r="W61" s="98">
        <v>12</v>
      </c>
      <c r="X61" s="55">
        <v>0.13741999999999999</v>
      </c>
      <c r="Y61" s="55">
        <v>0.1812</v>
      </c>
    </row>
    <row r="62" spans="3:25" x14ac:dyDescent="0.25">
      <c r="P62" s="15" t="s">
        <v>68</v>
      </c>
      <c r="S62" t="s">
        <v>16</v>
      </c>
      <c r="T62" s="72">
        <f>AVERAGE(T53:T61)</f>
        <v>3.0431300000000001</v>
      </c>
      <c r="U62" s="72">
        <f>AVERAGE(U53:U61)</f>
        <v>3.0821577777777778</v>
      </c>
      <c r="V62" s="106"/>
      <c r="W62" t="s">
        <v>16</v>
      </c>
      <c r="X62" s="72">
        <f>AVERAGE(X53:X61)</f>
        <v>0.85854555555555545</v>
      </c>
      <c r="Y62" s="72">
        <f>AVERAGE(Y53:Y61)</f>
        <v>1.3413022222222226</v>
      </c>
    </row>
    <row r="63" spans="3:25" x14ac:dyDescent="0.25">
      <c r="F63" s="193" t="s">
        <v>66</v>
      </c>
      <c r="G63" s="194"/>
      <c r="H63" s="194"/>
      <c r="I63" s="195"/>
      <c r="J63" s="166" t="s">
        <v>67</v>
      </c>
      <c r="K63" s="167"/>
      <c r="L63" s="167"/>
      <c r="M63" s="168"/>
      <c r="P63" s="15">
        <f>P53*15</f>
        <v>4.5</v>
      </c>
      <c r="S63" t="s">
        <v>17</v>
      </c>
      <c r="T63" s="72">
        <f>_xlfn.STDEV.S(T53:T61)</f>
        <v>2.4752555076597642</v>
      </c>
      <c r="U63" s="72">
        <f>_xlfn.STDEV.S(U53:U61)</f>
        <v>2.2553105421525537</v>
      </c>
      <c r="V63" s="106"/>
      <c r="W63" t="s">
        <v>17</v>
      </c>
      <c r="X63" s="72">
        <f>_xlfn.STDEV.S(X53:X61)</f>
        <v>0.8019306170597168</v>
      </c>
      <c r="Y63" s="72">
        <f>_xlfn.STDEV.S(Y53:Y61)</f>
        <v>1.2201658700846552</v>
      </c>
    </row>
    <row r="64" spans="3:25" x14ac:dyDescent="0.25">
      <c r="C64" s="21" t="s">
        <v>54</v>
      </c>
      <c r="D64" s="21" t="s">
        <v>65</v>
      </c>
      <c r="E64" s="21" t="s">
        <v>27</v>
      </c>
      <c r="F64" s="21" t="s">
        <v>44</v>
      </c>
      <c r="G64" s="21" t="s">
        <v>45</v>
      </c>
      <c r="H64" s="21" t="s">
        <v>42</v>
      </c>
      <c r="I64" s="21" t="s">
        <v>41</v>
      </c>
      <c r="J64" s="26" t="s">
        <v>44</v>
      </c>
      <c r="K64" s="21" t="s">
        <v>45</v>
      </c>
      <c r="L64" s="21" t="s">
        <v>42</v>
      </c>
      <c r="M64" s="21" t="s">
        <v>41</v>
      </c>
      <c r="S64" t="s">
        <v>18</v>
      </c>
      <c r="T64" s="72">
        <f>MIN(T53:T61)</f>
        <v>0.42272999999999999</v>
      </c>
      <c r="U64" s="72">
        <f>MIN(U53:U61)</f>
        <v>0.63241999999999998</v>
      </c>
      <c r="V64" s="106"/>
      <c r="W64" t="s">
        <v>18</v>
      </c>
      <c r="X64" s="72">
        <f>MIN(X53:X61)</f>
        <v>0.13741999999999999</v>
      </c>
      <c r="Y64" s="72">
        <f>MIN(Y53:Y61)</f>
        <v>0.1812</v>
      </c>
    </row>
    <row r="65" spans="3:25" x14ac:dyDescent="0.25">
      <c r="C65" s="169" t="s">
        <v>57</v>
      </c>
      <c r="D65" s="169">
        <v>0.5</v>
      </c>
      <c r="E65" s="96">
        <v>10</v>
      </c>
      <c r="F65" s="94">
        <v>31</v>
      </c>
      <c r="G65" s="59">
        <v>27</v>
      </c>
      <c r="H65" s="27">
        <v>0.95526</v>
      </c>
      <c r="I65" s="27">
        <v>1.0510999999999999</v>
      </c>
      <c r="J65" s="104">
        <v>24</v>
      </c>
      <c r="K65" s="59">
        <v>22</v>
      </c>
      <c r="L65" s="27">
        <v>0.36993999999999999</v>
      </c>
      <c r="M65" s="27">
        <v>0.54662999999999995</v>
      </c>
      <c r="S65" t="s">
        <v>19</v>
      </c>
      <c r="T65" s="72">
        <f>MAX(T53:T61)</f>
        <v>6.6510999999999996</v>
      </c>
      <c r="U65" s="72">
        <f>MAX(U53:U61)</f>
        <v>6.4496000000000002</v>
      </c>
      <c r="V65" s="106"/>
      <c r="W65" t="s">
        <v>19</v>
      </c>
      <c r="X65" s="72">
        <f>MAX(X53:X61)</f>
        <v>2.3342999999999998</v>
      </c>
      <c r="Y65" s="72">
        <f>MAX(Y53:Y61)</f>
        <v>3.3632</v>
      </c>
    </row>
    <row r="66" spans="3:25" x14ac:dyDescent="0.25">
      <c r="C66" s="170"/>
      <c r="D66" s="170"/>
      <c r="E66" s="17">
        <v>15</v>
      </c>
      <c r="F66" s="94">
        <v>27</v>
      </c>
      <c r="G66" s="94">
        <v>23</v>
      </c>
      <c r="H66" s="27">
        <v>1.3879999999999999</v>
      </c>
      <c r="I66" s="27">
        <v>1.2837000000000001</v>
      </c>
      <c r="J66" s="104">
        <v>22</v>
      </c>
      <c r="K66" s="94">
        <v>20</v>
      </c>
      <c r="L66" s="27">
        <v>0.65627000000000002</v>
      </c>
      <c r="M66" s="27">
        <v>0.49301</v>
      </c>
    </row>
    <row r="67" spans="3:25" x14ac:dyDescent="0.25">
      <c r="C67" s="170"/>
      <c r="D67" s="170"/>
      <c r="E67" s="17">
        <v>20</v>
      </c>
      <c r="F67" s="94">
        <v>24</v>
      </c>
      <c r="G67" s="94">
        <v>23</v>
      </c>
      <c r="H67" s="27">
        <v>1.2094E-3</v>
      </c>
      <c r="I67" s="27">
        <v>2.1884000000000001E-2</v>
      </c>
      <c r="J67" s="104">
        <v>20</v>
      </c>
      <c r="K67" s="94">
        <v>20</v>
      </c>
      <c r="L67" s="27">
        <v>0</v>
      </c>
      <c r="M67" s="27">
        <v>0</v>
      </c>
      <c r="R67" s="193" t="s">
        <v>66</v>
      </c>
      <c r="S67" s="194"/>
      <c r="T67" s="194"/>
      <c r="U67" s="195"/>
      <c r="V67" s="166" t="s">
        <v>73</v>
      </c>
      <c r="W67" s="167"/>
      <c r="X67" s="167"/>
      <c r="Y67" s="168"/>
    </row>
    <row r="68" spans="3:25" x14ac:dyDescent="0.25">
      <c r="C68" s="170"/>
      <c r="D68" s="170"/>
      <c r="E68" s="17">
        <v>25</v>
      </c>
      <c r="F68" s="94">
        <v>20</v>
      </c>
      <c r="G68" s="94">
        <v>23</v>
      </c>
      <c r="H68" s="27">
        <v>0.66739999999999999</v>
      </c>
      <c r="I68" s="27">
        <v>0.39090999999999998</v>
      </c>
      <c r="J68" s="104">
        <v>17</v>
      </c>
      <c r="K68" s="94">
        <v>19</v>
      </c>
      <c r="L68" s="27">
        <v>0.40847</v>
      </c>
      <c r="M68" s="27">
        <v>0.19621</v>
      </c>
      <c r="O68" s="21" t="s">
        <v>54</v>
      </c>
      <c r="P68" s="21" t="s">
        <v>65</v>
      </c>
      <c r="Q68" s="21" t="s">
        <v>27</v>
      </c>
      <c r="R68" s="21" t="s">
        <v>24</v>
      </c>
      <c r="S68" s="21" t="s">
        <v>25</v>
      </c>
      <c r="T68" s="21" t="s">
        <v>34</v>
      </c>
      <c r="U68" s="21" t="s">
        <v>33</v>
      </c>
      <c r="V68" s="21" t="s">
        <v>24</v>
      </c>
      <c r="W68" s="21" t="s">
        <v>25</v>
      </c>
      <c r="X68" s="21" t="s">
        <v>34</v>
      </c>
      <c r="Y68" s="21" t="s">
        <v>33</v>
      </c>
    </row>
    <row r="69" spans="3:25" x14ac:dyDescent="0.25">
      <c r="C69" s="171"/>
      <c r="D69" s="171"/>
      <c r="E69" s="93">
        <v>30</v>
      </c>
      <c r="F69" s="95">
        <v>18</v>
      </c>
      <c r="G69" s="95">
        <v>19</v>
      </c>
      <c r="H69" s="55">
        <v>9.0268000000000001E-2</v>
      </c>
      <c r="I69" s="55">
        <v>7.7671000000000004E-2</v>
      </c>
      <c r="J69" s="105">
        <v>15</v>
      </c>
      <c r="K69" s="95">
        <v>16</v>
      </c>
      <c r="L69" s="55">
        <v>7.3897000000000004E-2</v>
      </c>
      <c r="M69" s="55">
        <v>6.1378000000000002E-2</v>
      </c>
      <c r="O69" s="169" t="s">
        <v>57</v>
      </c>
      <c r="P69" s="169">
        <v>0.4</v>
      </c>
      <c r="Q69" s="99">
        <v>10</v>
      </c>
      <c r="R69" s="97">
        <v>34</v>
      </c>
      <c r="S69" s="59">
        <v>31</v>
      </c>
      <c r="T69" s="27">
        <v>1.4944</v>
      </c>
      <c r="U69" s="27">
        <v>0.80049999999999999</v>
      </c>
      <c r="V69" s="104">
        <v>22</v>
      </c>
      <c r="W69" s="59">
        <v>19</v>
      </c>
      <c r="X69" s="27">
        <v>1.6800999999999999</v>
      </c>
      <c r="Y69" s="27">
        <v>1.7246999999999999</v>
      </c>
    </row>
    <row r="70" spans="3:25" x14ac:dyDescent="0.25">
      <c r="D70" s="15" t="s">
        <v>68</v>
      </c>
      <c r="G70" t="s">
        <v>16</v>
      </c>
      <c r="H70" s="72">
        <f>AVERAGE(H65:H69)</f>
        <v>0.62042748000000003</v>
      </c>
      <c r="I70" s="72">
        <f>AVERAGE(I65:I69)</f>
        <v>0.56505300000000003</v>
      </c>
      <c r="J70" s="106"/>
      <c r="K70" t="s">
        <v>16</v>
      </c>
      <c r="L70" s="72">
        <f>AVERAGE(L65:L69)</f>
        <v>0.30171540000000008</v>
      </c>
      <c r="M70" s="72">
        <f>AVERAGE(M65:M69)</f>
        <v>0.25944559999999994</v>
      </c>
      <c r="O70" s="170"/>
      <c r="P70" s="170"/>
      <c r="Q70" s="17">
        <v>12.5</v>
      </c>
      <c r="R70" s="97">
        <v>32</v>
      </c>
      <c r="S70" s="59">
        <v>28</v>
      </c>
      <c r="T70" s="27">
        <v>2.4687000000000001</v>
      </c>
      <c r="U70" s="27">
        <v>1.3001</v>
      </c>
      <c r="V70" s="104">
        <v>21</v>
      </c>
      <c r="W70" s="59">
        <v>18</v>
      </c>
      <c r="X70" s="27">
        <v>1.3017000000000001</v>
      </c>
      <c r="Y70" s="27">
        <v>1.7895000000000001</v>
      </c>
    </row>
    <row r="71" spans="3:25" x14ac:dyDescent="0.25">
      <c r="D71" s="15">
        <f>D65*15</f>
        <v>7.5</v>
      </c>
      <c r="G71" t="s">
        <v>17</v>
      </c>
      <c r="H71" s="72">
        <f>_xlfn.STDEV.S(H65:H69)</f>
        <v>0.58480486326137204</v>
      </c>
      <c r="I71" s="72">
        <f>_xlfn.STDEV.S(I65:I69)</f>
        <v>0.57349689575271467</v>
      </c>
      <c r="J71" s="106"/>
      <c r="K71" t="s">
        <v>17</v>
      </c>
      <c r="L71" s="72">
        <f>_xlfn.STDEV.S(L65:L69)</f>
        <v>0.26678339107935478</v>
      </c>
      <c r="M71" s="72">
        <f>_xlfn.STDEV.S(M65:M69)</f>
        <v>0.24878140162962342</v>
      </c>
      <c r="O71" s="170"/>
      <c r="P71" s="170"/>
      <c r="Q71" s="17">
        <v>15</v>
      </c>
      <c r="R71" s="97">
        <v>30</v>
      </c>
      <c r="S71" s="97">
        <v>24</v>
      </c>
      <c r="T71" s="27">
        <v>4.4753999999999996</v>
      </c>
      <c r="U71" s="27">
        <v>2.1006999999999998</v>
      </c>
      <c r="V71" s="104">
        <v>20</v>
      </c>
      <c r="W71" s="97">
        <v>17</v>
      </c>
      <c r="X71" s="27">
        <v>1.0093000000000001</v>
      </c>
      <c r="Y71" s="27">
        <v>1.7690999999999999</v>
      </c>
    </row>
    <row r="72" spans="3:25" x14ac:dyDescent="0.25">
      <c r="G72" t="s">
        <v>18</v>
      </c>
      <c r="H72" s="72">
        <f>MIN(H65:H69)</f>
        <v>1.2094E-3</v>
      </c>
      <c r="I72" s="72">
        <f>MIN(I65:I69)</f>
        <v>2.1884000000000001E-2</v>
      </c>
      <c r="J72" s="106"/>
      <c r="K72" t="s">
        <v>18</v>
      </c>
      <c r="L72" s="72">
        <f>MIN(L65:L69)</f>
        <v>0</v>
      </c>
      <c r="M72" s="72">
        <f>MIN(M65:M69)</f>
        <v>0</v>
      </c>
      <c r="O72" s="170"/>
      <c r="P72" s="170"/>
      <c r="Q72" s="17">
        <v>17.5</v>
      </c>
      <c r="R72" s="97">
        <v>29</v>
      </c>
      <c r="S72" s="97">
        <v>21</v>
      </c>
      <c r="T72" s="27">
        <v>4.8834999999999997</v>
      </c>
      <c r="U72" s="27">
        <v>3.8300999999999998</v>
      </c>
      <c r="V72" s="104">
        <v>19</v>
      </c>
      <c r="W72" s="97">
        <v>16</v>
      </c>
      <c r="X72" s="27">
        <v>0.78127000000000002</v>
      </c>
      <c r="Y72" s="27">
        <v>1.6866000000000001</v>
      </c>
    </row>
    <row r="73" spans="3:25" x14ac:dyDescent="0.25">
      <c r="G73" t="s">
        <v>19</v>
      </c>
      <c r="H73" s="72">
        <f>MAX(H65:H69)</f>
        <v>1.3879999999999999</v>
      </c>
      <c r="I73" s="72">
        <f>MAX(I65:I69)</f>
        <v>1.2837000000000001</v>
      </c>
      <c r="J73" s="106"/>
      <c r="K73" t="s">
        <v>19</v>
      </c>
      <c r="L73" s="72">
        <f>MAX(L65:L69)</f>
        <v>0.65627000000000002</v>
      </c>
      <c r="M73" s="72">
        <f>MAX(M65:M69)</f>
        <v>0.54662999999999995</v>
      </c>
      <c r="O73" s="170"/>
      <c r="P73" s="170"/>
      <c r="Q73" s="17">
        <v>20</v>
      </c>
      <c r="R73" s="97">
        <v>27</v>
      </c>
      <c r="S73" s="97">
        <v>19</v>
      </c>
      <c r="T73" s="27">
        <v>3.9487000000000001</v>
      </c>
      <c r="U73" s="27">
        <v>4.4770000000000003</v>
      </c>
      <c r="V73" s="104">
        <v>17</v>
      </c>
      <c r="W73" s="97">
        <v>15</v>
      </c>
      <c r="X73" s="27">
        <v>0.64915</v>
      </c>
      <c r="Y73" s="27">
        <v>0.6925</v>
      </c>
    </row>
    <row r="74" spans="3:25" x14ac:dyDescent="0.25">
      <c r="H74" s="72"/>
      <c r="I74" s="72"/>
      <c r="O74" s="170"/>
      <c r="P74" s="170"/>
      <c r="Q74" s="17">
        <v>22.5</v>
      </c>
      <c r="R74" s="97">
        <v>24</v>
      </c>
      <c r="S74" s="97">
        <v>18</v>
      </c>
      <c r="T74" s="27">
        <v>2.3380999999999998</v>
      </c>
      <c r="U74" s="27">
        <v>3.6131000000000002</v>
      </c>
      <c r="V74" s="104">
        <v>16</v>
      </c>
      <c r="W74" s="97">
        <v>14</v>
      </c>
      <c r="X74" s="27">
        <v>0.53351999999999999</v>
      </c>
      <c r="Y74" s="27">
        <v>0.61145000000000005</v>
      </c>
    </row>
    <row r="75" spans="3:25" x14ac:dyDescent="0.25">
      <c r="F75" s="193" t="s">
        <v>66</v>
      </c>
      <c r="G75" s="194"/>
      <c r="H75" s="194"/>
      <c r="I75" s="195"/>
      <c r="J75" s="166" t="s">
        <v>67</v>
      </c>
      <c r="K75" s="167"/>
      <c r="L75" s="167"/>
      <c r="M75" s="168"/>
      <c r="O75" s="170"/>
      <c r="P75" s="170"/>
      <c r="Q75" s="17">
        <v>25</v>
      </c>
      <c r="R75" s="97">
        <v>22</v>
      </c>
      <c r="S75" s="97">
        <v>16</v>
      </c>
      <c r="T75" s="27">
        <v>1.8523000000000001</v>
      </c>
      <c r="U75" s="27">
        <v>3.3580999999999999</v>
      </c>
      <c r="V75" s="104">
        <v>15</v>
      </c>
      <c r="W75" s="97">
        <v>13</v>
      </c>
      <c r="X75" s="27">
        <v>0.42105999999999999</v>
      </c>
      <c r="Y75" s="27">
        <v>0.54274</v>
      </c>
    </row>
    <row r="76" spans="3:25" x14ac:dyDescent="0.25">
      <c r="C76" s="21" t="s">
        <v>54</v>
      </c>
      <c r="D76" s="21" t="s">
        <v>65</v>
      </c>
      <c r="E76" s="21" t="s">
        <v>27</v>
      </c>
      <c r="F76" s="21" t="s">
        <v>44</v>
      </c>
      <c r="G76" s="21" t="s">
        <v>45</v>
      </c>
      <c r="H76" s="21" t="s">
        <v>42</v>
      </c>
      <c r="I76" s="21" t="s">
        <v>41</v>
      </c>
      <c r="J76" s="26" t="s">
        <v>44</v>
      </c>
      <c r="K76" s="21" t="s">
        <v>45</v>
      </c>
      <c r="L76" s="21" t="s">
        <v>42</v>
      </c>
      <c r="M76" s="21" t="s">
        <v>41</v>
      </c>
      <c r="O76" s="170"/>
      <c r="P76" s="170"/>
      <c r="Q76" s="17">
        <v>27.5</v>
      </c>
      <c r="R76" s="97">
        <v>19</v>
      </c>
      <c r="S76" s="97">
        <v>15</v>
      </c>
      <c r="T76" s="27">
        <v>0.99804000000000004</v>
      </c>
      <c r="U76" s="27">
        <v>1.8927</v>
      </c>
      <c r="V76" s="104">
        <v>14</v>
      </c>
      <c r="W76" s="97">
        <v>12</v>
      </c>
      <c r="X76" s="27">
        <v>0.30125999999999997</v>
      </c>
      <c r="Y76" s="27">
        <v>0.49980999999999998</v>
      </c>
    </row>
    <row r="77" spans="3:25" x14ac:dyDescent="0.25">
      <c r="C77" s="169" t="s">
        <v>57</v>
      </c>
      <c r="D77" s="169">
        <v>0.6</v>
      </c>
      <c r="E77" s="96">
        <v>10</v>
      </c>
      <c r="F77" s="94">
        <v>31</v>
      </c>
      <c r="G77" s="59">
        <v>28</v>
      </c>
      <c r="H77" s="27">
        <v>0.80042999999999997</v>
      </c>
      <c r="I77" s="27">
        <v>0.63339000000000001</v>
      </c>
      <c r="J77" s="104">
        <v>25</v>
      </c>
      <c r="K77" s="59">
        <v>23</v>
      </c>
      <c r="L77" s="27">
        <v>0.47371000000000002</v>
      </c>
      <c r="M77" s="27">
        <v>0.36480000000000001</v>
      </c>
      <c r="O77" s="171"/>
      <c r="P77" s="171"/>
      <c r="Q77" s="101">
        <v>30</v>
      </c>
      <c r="R77" s="98">
        <v>17</v>
      </c>
      <c r="S77" s="98">
        <v>13</v>
      </c>
      <c r="T77" s="55">
        <v>0.83216999999999997</v>
      </c>
      <c r="U77" s="55">
        <v>1.3862000000000001</v>
      </c>
      <c r="V77" s="105">
        <v>12</v>
      </c>
      <c r="W77" s="98">
        <v>11</v>
      </c>
      <c r="X77" s="55">
        <v>0.17338000000000001</v>
      </c>
      <c r="Y77" s="55">
        <v>0.11196</v>
      </c>
    </row>
    <row r="78" spans="3:25" x14ac:dyDescent="0.25">
      <c r="C78" s="170"/>
      <c r="D78" s="170"/>
      <c r="E78" s="17">
        <v>15</v>
      </c>
      <c r="F78" s="94">
        <v>27</v>
      </c>
      <c r="G78" s="94">
        <v>24</v>
      </c>
      <c r="H78" s="27">
        <v>0.90136000000000005</v>
      </c>
      <c r="I78" s="27">
        <v>0.94394</v>
      </c>
      <c r="J78" s="104">
        <v>23</v>
      </c>
      <c r="K78" s="94">
        <v>20</v>
      </c>
      <c r="L78" s="27">
        <v>0.81630999999999998</v>
      </c>
      <c r="M78" s="27">
        <v>0.74695</v>
      </c>
      <c r="P78" s="15" t="s">
        <v>68</v>
      </c>
      <c r="S78" t="s">
        <v>16</v>
      </c>
      <c r="T78" s="72">
        <f>AVERAGE(T69:T77)</f>
        <v>2.5879233333333334</v>
      </c>
      <c r="U78" s="72">
        <f>AVERAGE(U69:U77)</f>
        <v>2.5287222222222225</v>
      </c>
      <c r="V78" s="106"/>
      <c r="W78" t="s">
        <v>16</v>
      </c>
      <c r="X78" s="72">
        <f>AVERAGE(X69:X77)</f>
        <v>0.76119333333333328</v>
      </c>
      <c r="Y78" s="72">
        <f>AVERAGE(Y69:Y77)</f>
        <v>1.0475955555555556</v>
      </c>
    </row>
    <row r="79" spans="3:25" x14ac:dyDescent="0.25">
      <c r="C79" s="170"/>
      <c r="D79" s="170"/>
      <c r="E79" s="17">
        <v>20</v>
      </c>
      <c r="F79" s="94">
        <v>24</v>
      </c>
      <c r="G79" s="94">
        <v>24</v>
      </c>
      <c r="H79" s="27">
        <v>0</v>
      </c>
      <c r="I79" s="27">
        <v>0</v>
      </c>
      <c r="J79" s="104">
        <v>20</v>
      </c>
      <c r="K79" s="94">
        <v>20</v>
      </c>
      <c r="L79" s="27">
        <v>0</v>
      </c>
      <c r="M79" s="27">
        <v>0</v>
      </c>
      <c r="P79" s="15">
        <f>P69*15</f>
        <v>6</v>
      </c>
      <c r="S79" t="s">
        <v>17</v>
      </c>
      <c r="T79" s="72">
        <f>_xlfn.STDEV.S(T69:T77)</f>
        <v>1.5044896637896856</v>
      </c>
      <c r="U79" s="72">
        <f>_xlfn.STDEV.S(U69:U77)</f>
        <v>1.3106516516391553</v>
      </c>
      <c r="V79" s="106"/>
      <c r="W79" t="s">
        <v>17</v>
      </c>
      <c r="X79" s="72">
        <f>_xlfn.STDEV.S(X69:X77)</f>
        <v>0.49188916879211747</v>
      </c>
      <c r="Y79" s="72">
        <f>_xlfn.STDEV.S(Y69:Y77)</f>
        <v>0.67864440390588776</v>
      </c>
    </row>
    <row r="80" spans="3:25" x14ac:dyDescent="0.25">
      <c r="C80" s="170"/>
      <c r="D80" s="170"/>
      <c r="E80" s="17">
        <v>25</v>
      </c>
      <c r="F80" s="94">
        <v>21</v>
      </c>
      <c r="G80" s="94">
        <v>23</v>
      </c>
      <c r="H80" s="27">
        <v>0.34143000000000001</v>
      </c>
      <c r="I80" s="27">
        <v>0.27845999999999999</v>
      </c>
      <c r="J80" s="104">
        <v>18</v>
      </c>
      <c r="K80" s="94">
        <v>20</v>
      </c>
      <c r="L80" s="27">
        <v>0.14729999999999999</v>
      </c>
      <c r="M80" s="27">
        <v>0.40467999999999998</v>
      </c>
      <c r="S80" t="s">
        <v>18</v>
      </c>
      <c r="T80" s="72">
        <f>MIN(T69:T77)</f>
        <v>0.83216999999999997</v>
      </c>
      <c r="U80" s="72">
        <f>MIN(U69:U77)</f>
        <v>0.80049999999999999</v>
      </c>
      <c r="V80" s="106"/>
      <c r="W80" t="s">
        <v>18</v>
      </c>
      <c r="X80" s="72">
        <f>MIN(X69:X77)</f>
        <v>0.17338000000000001</v>
      </c>
      <c r="Y80" s="72">
        <f>MIN(Y69:Y77)</f>
        <v>0.11196</v>
      </c>
    </row>
    <row r="81" spans="3:25" x14ac:dyDescent="0.25">
      <c r="C81" s="171"/>
      <c r="D81" s="171"/>
      <c r="E81" s="93">
        <v>30</v>
      </c>
      <c r="F81" s="95">
        <v>18</v>
      </c>
      <c r="G81" s="95">
        <v>19</v>
      </c>
      <c r="H81" s="55">
        <v>9.2735999999999999E-2</v>
      </c>
      <c r="I81" s="55">
        <v>5.3709E-2</v>
      </c>
      <c r="J81" s="105">
        <v>15</v>
      </c>
      <c r="K81" s="95">
        <v>16</v>
      </c>
      <c r="L81" s="55">
        <v>6.5079999999999999E-2</v>
      </c>
      <c r="M81" s="55">
        <v>5.5834000000000002E-2</v>
      </c>
      <c r="S81" t="s">
        <v>19</v>
      </c>
      <c r="T81" s="72">
        <f>MAX(T69:T77)</f>
        <v>4.8834999999999997</v>
      </c>
      <c r="U81" s="72">
        <f>MAX(U69:U77)</f>
        <v>4.4770000000000003</v>
      </c>
      <c r="V81" s="106"/>
      <c r="W81" t="s">
        <v>19</v>
      </c>
      <c r="X81" s="72">
        <f>MAX(X69:X77)</f>
        <v>1.6800999999999999</v>
      </c>
      <c r="Y81" s="72">
        <f>MAX(Y69:Y77)</f>
        <v>1.7895000000000001</v>
      </c>
    </row>
    <row r="82" spans="3:25" x14ac:dyDescent="0.25">
      <c r="D82" s="15" t="s">
        <v>68</v>
      </c>
      <c r="G82" t="s">
        <v>16</v>
      </c>
      <c r="H82" s="72">
        <f>AVERAGE(H77:H81)</f>
        <v>0.42719119999999994</v>
      </c>
      <c r="I82" s="72">
        <f>AVERAGE(I77:I81)</f>
        <v>0.38189979999999996</v>
      </c>
      <c r="J82" s="106"/>
      <c r="K82" t="s">
        <v>16</v>
      </c>
      <c r="L82" s="72">
        <f>AVERAGE(L77:L81)</f>
        <v>0.30047999999999997</v>
      </c>
      <c r="M82" s="72">
        <f>AVERAGE(M77:M81)</f>
        <v>0.31445279999999998</v>
      </c>
    </row>
    <row r="83" spans="3:25" x14ac:dyDescent="0.25">
      <c r="D83" s="15">
        <f>D77*15</f>
        <v>9</v>
      </c>
      <c r="G83" t="s">
        <v>17</v>
      </c>
      <c r="H83" s="72">
        <f>_xlfn.STDEV.S(H77:H81)</f>
        <v>0.4079984185964452</v>
      </c>
      <c r="I83" s="72">
        <f>_xlfn.STDEV.S(I77:I81)</f>
        <v>0.40105889772600734</v>
      </c>
      <c r="J83" s="106"/>
      <c r="K83" t="s">
        <v>17</v>
      </c>
      <c r="L83" s="72">
        <f>_xlfn.STDEV.S(L77:L81)</f>
        <v>0.34104791620826536</v>
      </c>
      <c r="M83" s="72">
        <f>_xlfn.STDEV.S(M77:M81)</f>
        <v>0.30145226127730407</v>
      </c>
      <c r="R83" s="193" t="s">
        <v>66</v>
      </c>
      <c r="S83" s="194"/>
      <c r="T83" s="194"/>
      <c r="U83" s="195"/>
      <c r="V83" s="166" t="s">
        <v>73</v>
      </c>
      <c r="W83" s="167"/>
      <c r="X83" s="167"/>
      <c r="Y83" s="168"/>
    </row>
    <row r="84" spans="3:25" x14ac:dyDescent="0.25">
      <c r="G84" t="s">
        <v>18</v>
      </c>
      <c r="H84" s="72">
        <f>MIN(H77:H81)</f>
        <v>0</v>
      </c>
      <c r="I84" s="72">
        <f>MIN(I77:I81)</f>
        <v>0</v>
      </c>
      <c r="J84" s="106"/>
      <c r="K84" t="s">
        <v>18</v>
      </c>
      <c r="L84" s="72">
        <f>MIN(L77:L81)</f>
        <v>0</v>
      </c>
      <c r="M84" s="72">
        <f>MIN(M77:M81)</f>
        <v>0</v>
      </c>
      <c r="O84" s="21" t="s">
        <v>54</v>
      </c>
      <c r="P84" s="21" t="s">
        <v>65</v>
      </c>
      <c r="Q84" s="21" t="s">
        <v>27</v>
      </c>
      <c r="R84" s="21" t="s">
        <v>24</v>
      </c>
      <c r="S84" s="21" t="s">
        <v>25</v>
      </c>
      <c r="T84" s="21" t="s">
        <v>34</v>
      </c>
      <c r="U84" s="21" t="s">
        <v>33</v>
      </c>
      <c r="V84" s="21" t="s">
        <v>24</v>
      </c>
      <c r="W84" s="21" t="s">
        <v>25</v>
      </c>
      <c r="X84" s="21" t="s">
        <v>34</v>
      </c>
      <c r="Y84" s="21" t="s">
        <v>33</v>
      </c>
    </row>
    <row r="85" spans="3:25" x14ac:dyDescent="0.25">
      <c r="G85" t="s">
        <v>19</v>
      </c>
      <c r="H85" s="72">
        <f>MAX(H77:H81)</f>
        <v>0.90136000000000005</v>
      </c>
      <c r="I85" s="72">
        <f>MAX(I77:I81)</f>
        <v>0.94394</v>
      </c>
      <c r="J85" s="106"/>
      <c r="K85" t="s">
        <v>19</v>
      </c>
      <c r="L85" s="72">
        <f>MAX(L77:L81)</f>
        <v>0.81630999999999998</v>
      </c>
      <c r="M85" s="72">
        <f>MAX(M77:M81)</f>
        <v>0.74695</v>
      </c>
      <c r="O85" s="169" t="s">
        <v>57</v>
      </c>
      <c r="P85" s="169">
        <v>0.5</v>
      </c>
      <c r="Q85" s="99">
        <v>10</v>
      </c>
      <c r="R85" s="97">
        <v>35</v>
      </c>
      <c r="S85" s="59">
        <v>31</v>
      </c>
      <c r="T85" s="27">
        <v>1.9626999999999999</v>
      </c>
      <c r="U85" s="27">
        <v>1.0144</v>
      </c>
      <c r="V85" s="104">
        <v>23</v>
      </c>
      <c r="W85" s="59">
        <v>20</v>
      </c>
      <c r="X85" s="27">
        <v>0.95423000000000002</v>
      </c>
      <c r="Y85" s="27">
        <v>1.8748</v>
      </c>
    </row>
    <row r="86" spans="3:25" x14ac:dyDescent="0.25">
      <c r="O86" s="170"/>
      <c r="P86" s="170"/>
      <c r="Q86" s="17">
        <v>12.5</v>
      </c>
      <c r="R86" s="97">
        <v>33</v>
      </c>
      <c r="S86" s="59">
        <v>28</v>
      </c>
      <c r="T86" s="27">
        <v>2.5684</v>
      </c>
      <c r="U86" s="27">
        <v>1.7516</v>
      </c>
      <c r="V86" s="104">
        <v>21</v>
      </c>
      <c r="W86" s="59">
        <v>18</v>
      </c>
      <c r="X86" s="27">
        <v>1.4601</v>
      </c>
      <c r="Y86" s="27">
        <v>1.0449999999999999</v>
      </c>
    </row>
    <row r="87" spans="3:25" x14ac:dyDescent="0.25">
      <c r="F87" s="193" t="s">
        <v>66</v>
      </c>
      <c r="G87" s="194"/>
      <c r="H87" s="194"/>
      <c r="I87" s="195"/>
      <c r="J87" s="166" t="s">
        <v>67</v>
      </c>
      <c r="K87" s="167"/>
      <c r="L87" s="167"/>
      <c r="M87" s="168"/>
      <c r="O87" s="170"/>
      <c r="P87" s="170"/>
      <c r="Q87" s="17">
        <v>15</v>
      </c>
      <c r="R87" s="97">
        <v>31</v>
      </c>
      <c r="S87" s="97">
        <v>25</v>
      </c>
      <c r="T87" s="27">
        <v>3.1648000000000001</v>
      </c>
      <c r="U87" s="27">
        <v>2.4563999999999999</v>
      </c>
      <c r="V87" s="104">
        <v>20</v>
      </c>
      <c r="W87" s="97">
        <v>17</v>
      </c>
      <c r="X87" s="27">
        <v>1.1575</v>
      </c>
      <c r="Y87" s="27">
        <v>1.1315999999999999</v>
      </c>
    </row>
    <row r="88" spans="3:25" x14ac:dyDescent="0.25">
      <c r="C88" s="21" t="s">
        <v>54</v>
      </c>
      <c r="D88" s="21" t="s">
        <v>65</v>
      </c>
      <c r="E88" s="21" t="s">
        <v>27</v>
      </c>
      <c r="F88" s="21" t="s">
        <v>44</v>
      </c>
      <c r="G88" s="21" t="s">
        <v>45</v>
      </c>
      <c r="H88" s="21" t="s">
        <v>42</v>
      </c>
      <c r="I88" s="21" t="s">
        <v>41</v>
      </c>
      <c r="J88" s="26" t="s">
        <v>44</v>
      </c>
      <c r="K88" s="21" t="s">
        <v>45</v>
      </c>
      <c r="L88" s="21" t="s">
        <v>42</v>
      </c>
      <c r="M88" s="21" t="s">
        <v>41</v>
      </c>
      <c r="O88" s="170"/>
      <c r="P88" s="170"/>
      <c r="Q88" s="17">
        <v>17.5</v>
      </c>
      <c r="R88" s="97">
        <v>29</v>
      </c>
      <c r="S88" s="97">
        <v>23</v>
      </c>
      <c r="T88" s="27">
        <v>2.6665000000000001</v>
      </c>
      <c r="U88" s="27">
        <v>3.0085999999999999</v>
      </c>
      <c r="V88" s="104">
        <v>19</v>
      </c>
      <c r="W88" s="109">
        <v>16</v>
      </c>
      <c r="X88" s="27">
        <v>0.89266999999999996</v>
      </c>
      <c r="Y88" s="27">
        <v>1.1873</v>
      </c>
    </row>
    <row r="89" spans="3:25" x14ac:dyDescent="0.25">
      <c r="C89" s="169" t="s">
        <v>57</v>
      </c>
      <c r="D89" s="169" t="s">
        <v>69</v>
      </c>
      <c r="E89" s="96">
        <v>10</v>
      </c>
      <c r="F89" s="94">
        <v>30</v>
      </c>
      <c r="G89" s="59">
        <v>29</v>
      </c>
      <c r="H89" s="27">
        <v>0.14391000000000001</v>
      </c>
      <c r="I89" s="27">
        <v>0.27938000000000002</v>
      </c>
      <c r="J89" s="104">
        <v>26</v>
      </c>
      <c r="K89" s="59">
        <v>25</v>
      </c>
      <c r="L89" s="27">
        <v>0.10098</v>
      </c>
      <c r="M89" s="27">
        <v>0.20782</v>
      </c>
      <c r="O89" s="170"/>
      <c r="P89" s="170"/>
      <c r="Q89" s="17">
        <v>20</v>
      </c>
      <c r="R89" s="97">
        <v>27</v>
      </c>
      <c r="S89" s="97">
        <v>20</v>
      </c>
      <c r="T89" s="27">
        <v>3.0558000000000001</v>
      </c>
      <c r="U89" s="27">
        <v>3.3994</v>
      </c>
      <c r="V89" s="104">
        <v>17</v>
      </c>
      <c r="W89" s="97">
        <v>15</v>
      </c>
      <c r="X89" s="27">
        <v>0.65415000000000001</v>
      </c>
      <c r="Y89" s="27">
        <v>0.53056000000000003</v>
      </c>
    </row>
    <row r="90" spans="3:25" x14ac:dyDescent="0.25">
      <c r="C90" s="170"/>
      <c r="D90" s="170"/>
      <c r="E90" s="17">
        <v>15</v>
      </c>
      <c r="F90" s="94">
        <v>28</v>
      </c>
      <c r="G90" s="94">
        <v>26</v>
      </c>
      <c r="H90" s="27">
        <v>0.51136999999999999</v>
      </c>
      <c r="I90" s="27">
        <v>0.45152999999999999</v>
      </c>
      <c r="J90" s="104">
        <v>24</v>
      </c>
      <c r="K90" s="94">
        <v>22</v>
      </c>
      <c r="L90" s="27">
        <v>0.36391000000000001</v>
      </c>
      <c r="M90" s="27">
        <v>0.38795000000000002</v>
      </c>
      <c r="O90" s="170"/>
      <c r="P90" s="170"/>
      <c r="Q90" s="17">
        <v>22.5</v>
      </c>
      <c r="R90" s="97">
        <v>24</v>
      </c>
      <c r="S90" s="97">
        <v>18</v>
      </c>
      <c r="T90" s="27">
        <v>2.5312999999999999</v>
      </c>
      <c r="U90" s="27">
        <v>2.6004</v>
      </c>
      <c r="V90" s="104">
        <v>16</v>
      </c>
      <c r="W90" s="97">
        <v>14</v>
      </c>
      <c r="X90" s="27">
        <v>0.48973</v>
      </c>
      <c r="Y90" s="27">
        <v>0.56418000000000001</v>
      </c>
    </row>
    <row r="91" spans="3:25" x14ac:dyDescent="0.25">
      <c r="C91" s="170"/>
      <c r="D91" s="170"/>
      <c r="E91" s="17">
        <v>20</v>
      </c>
      <c r="F91" s="94">
        <v>25</v>
      </c>
      <c r="G91" s="94">
        <v>25</v>
      </c>
      <c r="H91" s="27">
        <v>0</v>
      </c>
      <c r="I91" s="27">
        <v>0</v>
      </c>
      <c r="J91" s="104">
        <v>21</v>
      </c>
      <c r="K91" s="94">
        <v>21</v>
      </c>
      <c r="L91" s="27">
        <v>0</v>
      </c>
      <c r="M91" s="27">
        <v>0</v>
      </c>
      <c r="O91" s="170"/>
      <c r="P91" s="170"/>
      <c r="Q91" s="17">
        <v>25</v>
      </c>
      <c r="R91" s="97">
        <v>22</v>
      </c>
      <c r="S91" s="97">
        <v>17</v>
      </c>
      <c r="T91" s="27">
        <v>1.4348000000000001</v>
      </c>
      <c r="U91" s="27">
        <v>2.5024999999999999</v>
      </c>
      <c r="V91" s="104">
        <v>15</v>
      </c>
      <c r="W91" s="97">
        <v>13</v>
      </c>
      <c r="X91" s="27">
        <v>0.32837</v>
      </c>
      <c r="Y91" s="27">
        <v>0.60326000000000002</v>
      </c>
    </row>
    <row r="92" spans="3:25" x14ac:dyDescent="0.25">
      <c r="C92" s="170"/>
      <c r="D92" s="170"/>
      <c r="E92" s="17">
        <v>25</v>
      </c>
      <c r="F92" s="94">
        <v>21</v>
      </c>
      <c r="G92" s="94">
        <v>23</v>
      </c>
      <c r="H92" s="27">
        <v>0.2429</v>
      </c>
      <c r="I92" s="27">
        <v>0.13153000000000001</v>
      </c>
      <c r="J92" s="104">
        <v>18</v>
      </c>
      <c r="K92" s="94">
        <v>19</v>
      </c>
      <c r="L92" s="27">
        <v>6.0983000000000002E-2</v>
      </c>
      <c r="M92" s="27">
        <v>9.7979999999999998E-2</v>
      </c>
      <c r="O92" s="170"/>
      <c r="P92" s="170"/>
      <c r="Q92" s="17">
        <v>27.5</v>
      </c>
      <c r="R92" s="97">
        <v>20</v>
      </c>
      <c r="S92" s="97">
        <v>15</v>
      </c>
      <c r="T92" s="27">
        <v>1.1108</v>
      </c>
      <c r="U92" s="27">
        <v>2.2949000000000002</v>
      </c>
      <c r="V92" s="104">
        <v>13</v>
      </c>
      <c r="W92" s="97">
        <v>12</v>
      </c>
      <c r="X92" s="27">
        <v>0.16747999999999999</v>
      </c>
      <c r="Y92" s="27">
        <v>0.20626</v>
      </c>
    </row>
    <row r="93" spans="3:25" x14ac:dyDescent="0.25">
      <c r="C93" s="171"/>
      <c r="D93" s="171"/>
      <c r="E93" s="93">
        <v>30</v>
      </c>
      <c r="F93" s="95">
        <v>17</v>
      </c>
      <c r="G93" s="95">
        <v>18</v>
      </c>
      <c r="H93" s="55">
        <v>7.3257000000000003E-2</v>
      </c>
      <c r="I93" s="55">
        <v>9.0776999999999993E-3</v>
      </c>
      <c r="J93" s="105">
        <v>14</v>
      </c>
      <c r="K93" s="95">
        <v>15</v>
      </c>
      <c r="L93" s="55">
        <v>1.5429999999999999E-2</v>
      </c>
      <c r="M93" s="55">
        <v>5.5958000000000001E-2</v>
      </c>
      <c r="O93" s="171"/>
      <c r="P93" s="171"/>
      <c r="Q93" s="101">
        <v>30</v>
      </c>
      <c r="R93" s="98">
        <v>17</v>
      </c>
      <c r="S93" s="98">
        <v>13</v>
      </c>
      <c r="T93" s="55">
        <v>0.84043999999999996</v>
      </c>
      <c r="U93" s="55">
        <v>1.2842</v>
      </c>
      <c r="V93" s="105">
        <v>12</v>
      </c>
      <c r="W93" s="98">
        <v>10</v>
      </c>
      <c r="X93" s="55">
        <v>0.29198000000000002</v>
      </c>
      <c r="Y93" s="55">
        <v>0.28781000000000001</v>
      </c>
    </row>
    <row r="94" spans="3:25" x14ac:dyDescent="0.25">
      <c r="D94" s="15" t="s">
        <v>70</v>
      </c>
      <c r="G94" t="s">
        <v>16</v>
      </c>
      <c r="H94" s="72">
        <f>AVERAGE(H89:H93)</f>
        <v>0.1942874</v>
      </c>
      <c r="I94" s="72">
        <f>AVERAGE(I89:I93)</f>
        <v>0.17430353999999998</v>
      </c>
      <c r="J94" s="106"/>
      <c r="K94" t="s">
        <v>16</v>
      </c>
      <c r="L94" s="72">
        <f>AVERAGE(L89:L93)</f>
        <v>0.10826060000000001</v>
      </c>
      <c r="M94" s="72">
        <f>AVERAGE(M89:M93)</f>
        <v>0.14994159999999998</v>
      </c>
      <c r="P94" s="15" t="s">
        <v>68</v>
      </c>
      <c r="S94" t="s">
        <v>16</v>
      </c>
      <c r="T94" s="72">
        <f>AVERAGE(T85:T93)</f>
        <v>2.1483933333333334</v>
      </c>
      <c r="U94" s="72">
        <f>AVERAGE(U85:U93)</f>
        <v>2.256933333333333</v>
      </c>
      <c r="V94" s="106"/>
      <c r="W94" t="s">
        <v>16</v>
      </c>
      <c r="X94" s="72">
        <f>AVERAGE(X85:X93)</f>
        <v>0.71069000000000004</v>
      </c>
      <c r="Y94" s="72">
        <f>AVERAGE(Y85:Y93)</f>
        <v>0.82564111111111116</v>
      </c>
    </row>
    <row r="95" spans="3:25" x14ac:dyDescent="0.25">
      <c r="D95" s="15"/>
      <c r="G95" t="s">
        <v>17</v>
      </c>
      <c r="H95" s="72">
        <f>_xlfn.STDEV.S(H89:H93)</f>
        <v>0.19864440217081375</v>
      </c>
      <c r="I95" s="72">
        <f>_xlfn.STDEV.S(I89:I93)</f>
        <v>0.19196773853608318</v>
      </c>
      <c r="J95" s="106"/>
      <c r="K95" t="s">
        <v>17</v>
      </c>
      <c r="L95" s="72">
        <f>_xlfn.STDEV.S(L89:L93)</f>
        <v>0.14830936596115568</v>
      </c>
      <c r="M95" s="72">
        <f>_xlfn.STDEV.S(M89:M93)</f>
        <v>0.15330795479295917</v>
      </c>
      <c r="P95" s="15">
        <f>P85*15</f>
        <v>7.5</v>
      </c>
      <c r="S95" t="s">
        <v>17</v>
      </c>
      <c r="T95" s="72">
        <f>_xlfn.STDEV.S(T85:T93)</f>
        <v>0.84992399007205255</v>
      </c>
      <c r="U95" s="72">
        <f>_xlfn.STDEV.S(U85:U93)</f>
        <v>0.77743123650905754</v>
      </c>
      <c r="V95" s="106"/>
      <c r="W95" t="s">
        <v>17</v>
      </c>
      <c r="X95" s="72">
        <f>_xlfn.STDEV.S(X85:X93)</f>
        <v>0.4362148008722308</v>
      </c>
      <c r="Y95" s="72">
        <f>_xlfn.STDEV.S(Y85:Y93)</f>
        <v>0.53045311857987121</v>
      </c>
    </row>
    <row r="96" spans="3:25" x14ac:dyDescent="0.25">
      <c r="G96" t="s">
        <v>18</v>
      </c>
      <c r="H96" s="72">
        <f>MIN(H89:H93)</f>
        <v>0</v>
      </c>
      <c r="I96" s="72">
        <f>MIN(I89:I93)</f>
        <v>0</v>
      </c>
      <c r="J96" s="106"/>
      <c r="K96" t="s">
        <v>18</v>
      </c>
      <c r="L96" s="72">
        <f>MIN(L89:L93)</f>
        <v>0</v>
      </c>
      <c r="M96" s="72">
        <f>MIN(M89:M93)</f>
        <v>0</v>
      </c>
      <c r="S96" t="s">
        <v>18</v>
      </c>
      <c r="T96" s="72">
        <f>MIN(T85:T93)</f>
        <v>0.84043999999999996</v>
      </c>
      <c r="U96" s="72">
        <f>MIN(U85:U93)</f>
        <v>1.0144</v>
      </c>
      <c r="V96" s="106"/>
      <c r="W96" t="s">
        <v>18</v>
      </c>
      <c r="X96" s="72">
        <f>MIN(X85:X93)</f>
        <v>0.16747999999999999</v>
      </c>
      <c r="Y96" s="72">
        <f>MIN(Y85:Y93)</f>
        <v>0.20626</v>
      </c>
    </row>
    <row r="97" spans="2:25" x14ac:dyDescent="0.25">
      <c r="G97" t="s">
        <v>19</v>
      </c>
      <c r="H97" s="72">
        <f>MAX(H89:H93)</f>
        <v>0.51136999999999999</v>
      </c>
      <c r="I97" s="72">
        <f>MAX(I89:I93)</f>
        <v>0.45152999999999999</v>
      </c>
      <c r="J97" s="106"/>
      <c r="K97" t="s">
        <v>19</v>
      </c>
      <c r="L97" s="72">
        <f>MAX(L89:L93)</f>
        <v>0.36391000000000001</v>
      </c>
      <c r="M97" s="72">
        <f>MAX(M89:M93)</f>
        <v>0.38795000000000002</v>
      </c>
      <c r="S97" t="s">
        <v>19</v>
      </c>
      <c r="T97" s="72">
        <f>MAX(T85:T93)</f>
        <v>3.1648000000000001</v>
      </c>
      <c r="U97" s="72">
        <f>MAX(U85:U93)</f>
        <v>3.3994</v>
      </c>
      <c r="V97" s="106"/>
      <c r="W97" t="s">
        <v>19</v>
      </c>
      <c r="X97" s="72">
        <f>MAX(X85:X93)</f>
        <v>1.4601</v>
      </c>
      <c r="Y97" s="72">
        <f>MAX(Y85:Y93)</f>
        <v>1.8748</v>
      </c>
    </row>
    <row r="99" spans="2:25" x14ac:dyDescent="0.25">
      <c r="R99" s="193" t="s">
        <v>66</v>
      </c>
      <c r="S99" s="194"/>
      <c r="T99" s="194"/>
      <c r="U99" s="195"/>
      <c r="V99" s="166" t="s">
        <v>73</v>
      </c>
      <c r="W99" s="167"/>
      <c r="X99" s="167"/>
      <c r="Y99" s="168"/>
    </row>
    <row r="100" spans="2:25" x14ac:dyDescent="0.25">
      <c r="G100" t="s">
        <v>66</v>
      </c>
      <c r="O100" s="21" t="s">
        <v>54</v>
      </c>
      <c r="P100" s="21" t="s">
        <v>65</v>
      </c>
      <c r="Q100" s="21" t="s">
        <v>27</v>
      </c>
      <c r="R100" s="21" t="s">
        <v>24</v>
      </c>
      <c r="S100" s="21" t="s">
        <v>25</v>
      </c>
      <c r="T100" s="21" t="s">
        <v>34</v>
      </c>
      <c r="U100" s="21" t="s">
        <v>33</v>
      </c>
      <c r="V100" s="21" t="s">
        <v>24</v>
      </c>
      <c r="W100" s="21" t="s">
        <v>25</v>
      </c>
      <c r="X100" s="21" t="s">
        <v>34</v>
      </c>
      <c r="Y100" s="21" t="s">
        <v>33</v>
      </c>
    </row>
    <row r="101" spans="2:25" x14ac:dyDescent="0.25">
      <c r="B101" s="89"/>
      <c r="C101" s="107" t="s">
        <v>65</v>
      </c>
      <c r="D101" s="100" t="s">
        <v>71</v>
      </c>
      <c r="E101" s="100">
        <v>0.1</v>
      </c>
      <c r="F101" s="100">
        <v>0.2</v>
      </c>
      <c r="G101" s="100">
        <v>0.3</v>
      </c>
      <c r="H101" s="100">
        <v>0.4</v>
      </c>
      <c r="I101" s="100">
        <v>0.5</v>
      </c>
      <c r="J101" s="100">
        <v>0.6</v>
      </c>
      <c r="K101" s="100" t="s">
        <v>70</v>
      </c>
      <c r="O101" s="169" t="s">
        <v>57</v>
      </c>
      <c r="P101" s="169">
        <v>0.6</v>
      </c>
      <c r="Q101" s="99">
        <v>10</v>
      </c>
      <c r="R101" s="97">
        <v>35</v>
      </c>
      <c r="S101" s="59">
        <v>32</v>
      </c>
      <c r="T101" s="27">
        <v>1.3752</v>
      </c>
      <c r="U101" s="27">
        <v>0.78129000000000004</v>
      </c>
      <c r="V101" s="104">
        <v>23</v>
      </c>
      <c r="W101" s="59">
        <v>20</v>
      </c>
      <c r="X101" s="27">
        <v>1.0443</v>
      </c>
      <c r="Y101" s="27">
        <v>1.3532999999999999</v>
      </c>
    </row>
    <row r="102" spans="2:25" x14ac:dyDescent="0.25">
      <c r="B102" t="s">
        <v>42</v>
      </c>
      <c r="C102" t="s">
        <v>16</v>
      </c>
      <c r="D102" s="72">
        <f>H10</f>
        <v>3.1337000095238001</v>
      </c>
      <c r="E102" s="72">
        <f>H22</f>
        <v>2.4397219999999997</v>
      </c>
      <c r="F102" s="72">
        <f>H34</f>
        <v>1.758518</v>
      </c>
      <c r="G102" s="72">
        <f>H46</f>
        <v>1.1630880000000001</v>
      </c>
      <c r="H102" s="72">
        <f>H58</f>
        <v>0.77426799999999996</v>
      </c>
      <c r="I102" s="72">
        <f>H70</f>
        <v>0.62042748000000003</v>
      </c>
      <c r="J102" s="72">
        <f>H82</f>
        <v>0.42719119999999994</v>
      </c>
      <c r="K102" s="72">
        <f>H94</f>
        <v>0.1942874</v>
      </c>
      <c r="O102" s="170"/>
      <c r="P102" s="170"/>
      <c r="Q102" s="17">
        <v>12.5</v>
      </c>
      <c r="R102" s="97">
        <v>33</v>
      </c>
      <c r="S102" s="59">
        <v>28</v>
      </c>
      <c r="T102" s="27">
        <v>2.6966999999999999</v>
      </c>
      <c r="U102" s="27">
        <v>1.5373000000000001</v>
      </c>
      <c r="V102" s="104">
        <v>21</v>
      </c>
      <c r="W102" s="59">
        <v>19</v>
      </c>
      <c r="X102" s="27">
        <v>0.76156999999999997</v>
      </c>
      <c r="Y102" s="27">
        <v>0.70521</v>
      </c>
    </row>
    <row r="103" spans="2:25" x14ac:dyDescent="0.25">
      <c r="C103" t="s">
        <v>19</v>
      </c>
      <c r="D103" s="72">
        <f>H13</f>
        <v>12.7273</v>
      </c>
      <c r="E103" s="72">
        <f>H25</f>
        <v>9.2750000000000004</v>
      </c>
      <c r="F103" s="72">
        <f>H37</f>
        <v>6.1856999999999998</v>
      </c>
      <c r="G103" s="72">
        <f>H49</f>
        <v>3.5573999999999999</v>
      </c>
      <c r="H103" s="72">
        <f>H61</f>
        <v>2.2195999999999998</v>
      </c>
      <c r="I103" s="72">
        <f>H73</f>
        <v>1.3879999999999999</v>
      </c>
      <c r="J103" s="72">
        <f>H85</f>
        <v>0.90136000000000005</v>
      </c>
      <c r="K103" s="72">
        <f>H97</f>
        <v>0.51136999999999999</v>
      </c>
      <c r="O103" s="170"/>
      <c r="P103" s="170"/>
      <c r="Q103" s="17">
        <v>15</v>
      </c>
      <c r="R103" s="97">
        <v>31</v>
      </c>
      <c r="S103" s="97">
        <v>26</v>
      </c>
      <c r="T103" s="27">
        <v>2.2088000000000001</v>
      </c>
      <c r="U103" s="27">
        <v>2.1141999999999999</v>
      </c>
      <c r="V103" s="104">
        <v>20</v>
      </c>
      <c r="W103" s="97">
        <v>18</v>
      </c>
      <c r="X103" s="27">
        <v>0.57211000000000001</v>
      </c>
      <c r="Y103" s="27">
        <v>0.79139999999999999</v>
      </c>
    </row>
    <row r="104" spans="2:25" x14ac:dyDescent="0.25">
      <c r="B104" t="s">
        <v>41</v>
      </c>
      <c r="C104" t="s">
        <v>16</v>
      </c>
      <c r="D104" s="72">
        <f>I10</f>
        <v>5.2985600000000002</v>
      </c>
      <c r="E104" s="72">
        <f>I22</f>
        <v>2.8725000000000001</v>
      </c>
      <c r="F104" s="72">
        <f>I34</f>
        <v>2.1083480000000003</v>
      </c>
      <c r="G104" s="72">
        <f>I46</f>
        <v>1.2910619999999999</v>
      </c>
      <c r="H104" s="72">
        <f>I58</f>
        <v>0.63996000000000008</v>
      </c>
      <c r="I104" s="72">
        <f>I70</f>
        <v>0.56505300000000003</v>
      </c>
      <c r="J104" s="72">
        <f>I82</f>
        <v>0.38189979999999996</v>
      </c>
      <c r="K104" s="72">
        <f>I94</f>
        <v>0.17430353999999998</v>
      </c>
      <c r="O104" s="170"/>
      <c r="P104" s="170"/>
      <c r="Q104" s="17">
        <v>17.5</v>
      </c>
      <c r="R104" s="97">
        <v>29</v>
      </c>
      <c r="S104" s="97">
        <v>23</v>
      </c>
      <c r="T104" s="27">
        <v>2.7366999999999999</v>
      </c>
      <c r="U104" s="27">
        <v>2.4580000000000002</v>
      </c>
      <c r="V104" s="104">
        <v>19</v>
      </c>
      <c r="W104" s="97">
        <v>16</v>
      </c>
      <c r="X104" s="27">
        <v>0.92291000000000001</v>
      </c>
      <c r="Y104" s="27">
        <v>0.90452999999999995</v>
      </c>
    </row>
    <row r="105" spans="2:25" x14ac:dyDescent="0.25">
      <c r="C105" t="s">
        <v>19</v>
      </c>
      <c r="D105" s="72">
        <f>I13</f>
        <v>14.2857</v>
      </c>
      <c r="E105" s="72">
        <f>I25</f>
        <v>5.4823000000000004</v>
      </c>
      <c r="F105" s="72">
        <f>I37</f>
        <v>3.5727000000000002</v>
      </c>
      <c r="G105" s="72">
        <f>I49</f>
        <v>2.4881000000000002</v>
      </c>
      <c r="H105" s="72">
        <f>I61</f>
        <v>1.5425</v>
      </c>
      <c r="I105" s="72">
        <f>I73</f>
        <v>1.2837000000000001</v>
      </c>
      <c r="J105" s="72">
        <f>I85</f>
        <v>0.94394</v>
      </c>
      <c r="K105" s="72">
        <f>I97</f>
        <v>0.45152999999999999</v>
      </c>
      <c r="O105" s="170"/>
      <c r="P105" s="170"/>
      <c r="Q105" s="17">
        <v>20</v>
      </c>
      <c r="R105" s="97">
        <v>27</v>
      </c>
      <c r="S105" s="97">
        <v>21</v>
      </c>
      <c r="T105" s="27">
        <v>2.3121</v>
      </c>
      <c r="U105" s="27">
        <v>2.7012</v>
      </c>
      <c r="V105" s="104">
        <v>18</v>
      </c>
      <c r="W105" s="97">
        <v>15</v>
      </c>
      <c r="X105" s="27">
        <v>0.65588999999999997</v>
      </c>
      <c r="Y105" s="27">
        <v>1.0271999999999999</v>
      </c>
    </row>
    <row r="106" spans="2:25" x14ac:dyDescent="0.25">
      <c r="G106" t="s">
        <v>72</v>
      </c>
      <c r="O106" s="170"/>
      <c r="P106" s="170"/>
      <c r="Q106" s="17">
        <v>22.5</v>
      </c>
      <c r="R106" s="97">
        <v>24</v>
      </c>
      <c r="S106" s="97">
        <v>19</v>
      </c>
      <c r="T106" s="27">
        <v>1.921</v>
      </c>
      <c r="U106" s="27">
        <v>1.9896</v>
      </c>
      <c r="V106" s="104">
        <v>16</v>
      </c>
      <c r="W106" s="97">
        <v>14</v>
      </c>
      <c r="X106" s="27">
        <v>0.45256000000000002</v>
      </c>
      <c r="Y106" s="27">
        <v>0.52800000000000002</v>
      </c>
    </row>
    <row r="107" spans="2:25" x14ac:dyDescent="0.25">
      <c r="B107" s="89"/>
      <c r="C107" s="107" t="s">
        <v>65</v>
      </c>
      <c r="D107" s="100" t="s">
        <v>71</v>
      </c>
      <c r="E107" s="100">
        <v>0.1</v>
      </c>
      <c r="F107" s="100">
        <v>0.2</v>
      </c>
      <c r="G107" s="100">
        <v>0.3</v>
      </c>
      <c r="H107" s="100">
        <v>0.4</v>
      </c>
      <c r="I107" s="100">
        <v>0.5</v>
      </c>
      <c r="J107" s="100">
        <v>0.6</v>
      </c>
      <c r="K107" s="100" t="s">
        <v>70</v>
      </c>
      <c r="O107" s="170"/>
      <c r="P107" s="170"/>
      <c r="Q107" s="17">
        <v>25</v>
      </c>
      <c r="R107" s="97">
        <v>22</v>
      </c>
      <c r="S107" s="97">
        <v>17</v>
      </c>
      <c r="T107" s="27">
        <v>1.5652999999999999</v>
      </c>
      <c r="U107" s="27">
        <v>1.9924999999999999</v>
      </c>
      <c r="V107" s="104">
        <v>15</v>
      </c>
      <c r="W107" s="97">
        <v>13</v>
      </c>
      <c r="X107" s="27">
        <v>0.26984999999999998</v>
      </c>
      <c r="Y107" s="27">
        <v>0.62355000000000005</v>
      </c>
    </row>
    <row r="108" spans="2:25" x14ac:dyDescent="0.25">
      <c r="B108" t="s">
        <v>42</v>
      </c>
      <c r="C108" t="s">
        <v>16</v>
      </c>
      <c r="D108" s="72">
        <f>L10</f>
        <v>0</v>
      </c>
      <c r="E108" s="72">
        <f>L22</f>
        <v>0.25834799999999997</v>
      </c>
      <c r="F108" s="72">
        <f>L34</f>
        <v>0.31381939999999997</v>
      </c>
      <c r="G108" s="72">
        <f>L46</f>
        <v>0.39935379999999998</v>
      </c>
      <c r="H108" s="72">
        <f>L58</f>
        <v>0.31336079999999999</v>
      </c>
      <c r="I108" s="72">
        <f>L70</f>
        <v>0.30171540000000008</v>
      </c>
      <c r="J108" s="72">
        <f>L82</f>
        <v>0.30047999999999997</v>
      </c>
      <c r="K108" s="72">
        <f>L94</f>
        <v>0.10826060000000001</v>
      </c>
      <c r="O108" s="170"/>
      <c r="P108" s="170"/>
      <c r="Q108" s="17">
        <v>27.5</v>
      </c>
      <c r="R108" s="97">
        <v>20</v>
      </c>
      <c r="S108" s="97">
        <v>15</v>
      </c>
      <c r="T108" s="27">
        <v>1.2096</v>
      </c>
      <c r="U108" s="27">
        <v>1.9363999999999999</v>
      </c>
      <c r="V108" s="104">
        <v>13</v>
      </c>
      <c r="W108" s="97">
        <v>11</v>
      </c>
      <c r="X108" s="27">
        <v>0.38463000000000003</v>
      </c>
      <c r="Y108" s="27">
        <v>0.31566</v>
      </c>
    </row>
    <row r="109" spans="2:25" x14ac:dyDescent="0.25">
      <c r="C109" t="s">
        <v>19</v>
      </c>
      <c r="D109" s="72">
        <f>L13</f>
        <v>0</v>
      </c>
      <c r="E109" s="72">
        <f>L25</f>
        <v>0.73558999999999997</v>
      </c>
      <c r="F109" s="72">
        <f>L37</f>
        <v>0.89087000000000005</v>
      </c>
      <c r="G109" s="72">
        <f>L49</f>
        <v>0.85643999999999998</v>
      </c>
      <c r="H109" s="72">
        <f>L61</f>
        <v>0.65427000000000002</v>
      </c>
      <c r="I109" s="72">
        <f>L73</f>
        <v>0.65627000000000002</v>
      </c>
      <c r="J109" s="72">
        <f>L85</f>
        <v>0.81630999999999998</v>
      </c>
      <c r="K109" s="72">
        <f>L97</f>
        <v>0.36391000000000001</v>
      </c>
      <c r="O109" s="171"/>
      <c r="P109" s="171"/>
      <c r="Q109" s="101">
        <v>30</v>
      </c>
      <c r="R109" s="98">
        <v>17</v>
      </c>
      <c r="S109" s="98">
        <v>13</v>
      </c>
      <c r="T109" s="55">
        <v>0.85577999999999999</v>
      </c>
      <c r="U109" s="55">
        <v>1.1964999999999999</v>
      </c>
      <c r="V109" s="105">
        <v>12</v>
      </c>
      <c r="W109" s="98">
        <v>10</v>
      </c>
      <c r="X109" s="55">
        <v>0.17000999999999999</v>
      </c>
      <c r="Y109" s="55">
        <v>0.45282</v>
      </c>
    </row>
    <row r="110" spans="2:25" x14ac:dyDescent="0.25">
      <c r="B110" t="s">
        <v>41</v>
      </c>
      <c r="C110" t="s">
        <v>16</v>
      </c>
      <c r="D110" s="72">
        <f>M10</f>
        <v>0</v>
      </c>
      <c r="E110" s="72">
        <f>M22</f>
        <v>0.14518800000000001</v>
      </c>
      <c r="F110" s="72">
        <f>M34</f>
        <v>0.32910600000000001</v>
      </c>
      <c r="G110" s="72">
        <f>M46</f>
        <v>0.34100940000000002</v>
      </c>
      <c r="H110" s="72">
        <f>M58</f>
        <v>0.32324740000000002</v>
      </c>
      <c r="I110" s="72">
        <f>M70</f>
        <v>0.25944559999999994</v>
      </c>
      <c r="J110" s="72">
        <f>M82</f>
        <v>0.31445279999999998</v>
      </c>
      <c r="K110" s="72">
        <f>M94</f>
        <v>0.14994159999999998</v>
      </c>
      <c r="P110" s="15" t="s">
        <v>68</v>
      </c>
      <c r="S110" t="s">
        <v>16</v>
      </c>
      <c r="T110" s="72">
        <f>AVERAGE(T101:T109)</f>
        <v>1.8756866666666663</v>
      </c>
      <c r="U110" s="72">
        <f>AVERAGE(U101:U109)</f>
        <v>1.8563322222222223</v>
      </c>
      <c r="V110" s="106"/>
      <c r="W110" t="s">
        <v>16</v>
      </c>
      <c r="X110" s="72">
        <f>AVERAGE(X101:X109)</f>
        <v>0.58153666666666659</v>
      </c>
      <c r="Y110" s="72">
        <f>AVERAGE(Y101:Y109)</f>
        <v>0.74463000000000001</v>
      </c>
    </row>
    <row r="111" spans="2:25" x14ac:dyDescent="0.25">
      <c r="C111" t="s">
        <v>19</v>
      </c>
      <c r="D111" s="72">
        <f>M13</f>
        <v>0</v>
      </c>
      <c r="E111" s="72">
        <f>M25</f>
        <v>0.55549000000000004</v>
      </c>
      <c r="F111" s="72">
        <f>M37</f>
        <v>0.63773000000000002</v>
      </c>
      <c r="G111" s="72">
        <f>M49</f>
        <v>0.62782000000000004</v>
      </c>
      <c r="H111" s="72">
        <f>M61</f>
        <v>0.61778999999999995</v>
      </c>
      <c r="I111" s="72">
        <f>M73</f>
        <v>0.54662999999999995</v>
      </c>
      <c r="J111" s="72">
        <f>M85</f>
        <v>0.74695</v>
      </c>
      <c r="K111" s="72">
        <f>M97</f>
        <v>0.38795000000000002</v>
      </c>
      <c r="P111" s="15">
        <f>P101*15</f>
        <v>9</v>
      </c>
      <c r="S111" t="s">
        <v>17</v>
      </c>
      <c r="T111" s="72">
        <f>_xlfn.STDEV.S(T101:T109)</f>
        <v>0.66610707517635737</v>
      </c>
      <c r="U111" s="72">
        <f>_xlfn.STDEV.S(U101:U109)</f>
        <v>0.59978018689720336</v>
      </c>
      <c r="V111" s="106"/>
      <c r="W111" t="s">
        <v>17</v>
      </c>
      <c r="X111" s="72">
        <f>_xlfn.STDEV.S(X101:X109)</f>
        <v>0.29381646656543958</v>
      </c>
      <c r="Y111" s="72">
        <f>_xlfn.STDEV.S(Y101:Y109)</f>
        <v>0.31827496237530201</v>
      </c>
    </row>
    <row r="112" spans="2:25" x14ac:dyDescent="0.25">
      <c r="D112" s="72"/>
      <c r="E112" s="72"/>
      <c r="F112" s="72"/>
      <c r="G112" s="72"/>
      <c r="H112" s="72"/>
      <c r="I112" s="72"/>
      <c r="J112" s="72"/>
      <c r="K112" s="72"/>
      <c r="S112" t="s">
        <v>18</v>
      </c>
      <c r="T112" s="72">
        <f>MIN(T101:T109)</f>
        <v>0.85577999999999999</v>
      </c>
      <c r="U112" s="72">
        <f>MIN(U101:U109)</f>
        <v>0.78129000000000004</v>
      </c>
      <c r="V112" s="106"/>
      <c r="W112" t="s">
        <v>18</v>
      </c>
      <c r="X112" s="72">
        <f>MIN(X101:X109)</f>
        <v>0.17000999999999999</v>
      </c>
      <c r="Y112" s="72">
        <f>MIN(Y101:Y109)</f>
        <v>0.31566</v>
      </c>
    </row>
    <row r="113" spans="2:37" x14ac:dyDescent="0.25">
      <c r="S113" t="s">
        <v>19</v>
      </c>
      <c r="T113" s="72">
        <f>MAX(T101:T109)</f>
        <v>2.7366999999999999</v>
      </c>
      <c r="U113" s="72">
        <f>MAX(U101:U109)</f>
        <v>2.7012</v>
      </c>
      <c r="V113" s="106"/>
      <c r="W113" t="s">
        <v>19</v>
      </c>
      <c r="X113" s="72">
        <f>MAX(X101:X109)</f>
        <v>1.0443</v>
      </c>
      <c r="Y113" s="72">
        <f>MAX(Y101:Y109)</f>
        <v>1.3532999999999999</v>
      </c>
    </row>
    <row r="114" spans="2:37" x14ac:dyDescent="0.25">
      <c r="D114" s="72"/>
      <c r="E114" s="72"/>
      <c r="F114" s="72"/>
      <c r="G114" s="72"/>
      <c r="H114" s="72"/>
      <c r="I114" s="72"/>
      <c r="J114" s="72"/>
      <c r="K114" s="72"/>
    </row>
    <row r="115" spans="2:37" x14ac:dyDescent="0.25">
      <c r="R115" s="193" t="s">
        <v>66</v>
      </c>
      <c r="S115" s="194"/>
      <c r="T115" s="194"/>
      <c r="U115" s="195"/>
      <c r="V115" s="166" t="s">
        <v>73</v>
      </c>
      <c r="W115" s="167"/>
      <c r="X115" s="167"/>
      <c r="Y115" s="168"/>
      <c r="AD115" s="193" t="s">
        <v>66</v>
      </c>
      <c r="AE115" s="194"/>
      <c r="AF115" s="194"/>
      <c r="AG115" s="195"/>
      <c r="AH115" s="166" t="s">
        <v>73</v>
      </c>
      <c r="AI115" s="167"/>
      <c r="AJ115" s="167"/>
      <c r="AK115" s="168"/>
    </row>
    <row r="116" spans="2:37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O116" s="21" t="s">
        <v>54</v>
      </c>
      <c r="P116" s="21" t="s">
        <v>65</v>
      </c>
      <c r="Q116" s="21" t="s">
        <v>27</v>
      </c>
      <c r="R116" s="21" t="s">
        <v>24</v>
      </c>
      <c r="S116" s="21" t="s">
        <v>25</v>
      </c>
      <c r="T116" s="21" t="s">
        <v>34</v>
      </c>
      <c r="U116" s="21" t="s">
        <v>33</v>
      </c>
      <c r="V116" s="21" t="s">
        <v>24</v>
      </c>
      <c r="W116" s="21" t="s">
        <v>25</v>
      </c>
      <c r="X116" s="21" t="s">
        <v>34</v>
      </c>
      <c r="Y116" s="21" t="s">
        <v>33</v>
      </c>
      <c r="AA116" s="21" t="s">
        <v>54</v>
      </c>
      <c r="AB116" s="21" t="s">
        <v>65</v>
      </c>
      <c r="AC116" s="21" t="s">
        <v>27</v>
      </c>
      <c r="AD116" s="21" t="s">
        <v>28</v>
      </c>
      <c r="AE116" s="21" t="s">
        <v>29</v>
      </c>
      <c r="AF116" s="21" t="s">
        <v>36</v>
      </c>
      <c r="AG116" s="21" t="s">
        <v>35</v>
      </c>
      <c r="AH116" s="21" t="s">
        <v>28</v>
      </c>
      <c r="AI116" s="21" t="s">
        <v>29</v>
      </c>
      <c r="AJ116" s="21" t="s">
        <v>36</v>
      </c>
      <c r="AK116" s="21" t="s">
        <v>35</v>
      </c>
    </row>
    <row r="117" spans="2:37" x14ac:dyDescent="0.25">
      <c r="B117" s="9"/>
      <c r="C117" s="9"/>
      <c r="D117" s="17"/>
      <c r="E117" s="17"/>
      <c r="F117" s="17"/>
      <c r="G117" s="17"/>
      <c r="H117" s="17"/>
      <c r="I117" s="17"/>
      <c r="J117" s="17"/>
      <c r="K117" s="17"/>
      <c r="O117" s="169" t="s">
        <v>57</v>
      </c>
      <c r="P117" s="169" t="s">
        <v>69</v>
      </c>
      <c r="Q117" s="99">
        <v>10</v>
      </c>
      <c r="R117" s="97">
        <v>37</v>
      </c>
      <c r="S117" s="59">
        <v>32</v>
      </c>
      <c r="T117" s="27">
        <v>1.8649</v>
      </c>
      <c r="U117" s="27">
        <v>1.5604</v>
      </c>
      <c r="V117" s="104">
        <v>23</v>
      </c>
      <c r="W117" s="59">
        <v>21</v>
      </c>
      <c r="X117" s="27">
        <v>0.54562999999999995</v>
      </c>
      <c r="Y117" s="27">
        <v>0.37497999999999998</v>
      </c>
      <c r="AA117" s="169" t="s">
        <v>57</v>
      </c>
      <c r="AB117" s="169" t="s">
        <v>69</v>
      </c>
      <c r="AC117" s="138">
        <v>10</v>
      </c>
      <c r="AD117" s="136">
        <v>35</v>
      </c>
      <c r="AE117" s="59">
        <v>35</v>
      </c>
      <c r="AF117" s="27">
        <v>0</v>
      </c>
      <c r="AG117" s="27">
        <v>0</v>
      </c>
      <c r="AH117" s="104"/>
      <c r="AI117" s="59"/>
      <c r="AJ117" s="27"/>
      <c r="AK117" s="27"/>
    </row>
    <row r="118" spans="2:37" x14ac:dyDescent="0.25">
      <c r="B118" s="9"/>
      <c r="C118" s="9"/>
      <c r="D118" s="16"/>
      <c r="E118" s="16"/>
      <c r="F118" s="16"/>
      <c r="G118" s="16"/>
      <c r="H118" s="16"/>
      <c r="I118" s="16"/>
      <c r="J118" s="16"/>
      <c r="K118" s="16"/>
      <c r="O118" s="170"/>
      <c r="P118" s="170"/>
      <c r="Q118" s="17">
        <v>12.5</v>
      </c>
      <c r="R118" s="97">
        <v>34</v>
      </c>
      <c r="S118" s="59">
        <v>29</v>
      </c>
      <c r="T118" s="27">
        <v>1.6762999999999999</v>
      </c>
      <c r="U118" s="27">
        <v>2.0478999999999998</v>
      </c>
      <c r="V118" s="104">
        <v>22</v>
      </c>
      <c r="W118" s="59">
        <v>20</v>
      </c>
      <c r="X118" s="27">
        <v>0.32833000000000001</v>
      </c>
      <c r="Y118" s="27">
        <v>0.54146000000000005</v>
      </c>
      <c r="AA118" s="170"/>
      <c r="AB118" s="170"/>
      <c r="AC118" s="17">
        <v>12.5</v>
      </c>
      <c r="AD118" s="136">
        <v>32</v>
      </c>
      <c r="AE118" s="59">
        <v>31</v>
      </c>
      <c r="AF118" s="27">
        <v>7.1306999999999995E-2</v>
      </c>
      <c r="AG118" s="27">
        <v>9.5270000000000007E-3</v>
      </c>
      <c r="AH118" s="104"/>
      <c r="AI118" s="59"/>
      <c r="AJ118" s="27"/>
      <c r="AK118" s="27"/>
    </row>
    <row r="119" spans="2:37" x14ac:dyDescent="0.25">
      <c r="B119" s="9"/>
      <c r="C119" s="9"/>
      <c r="D119" s="16"/>
      <c r="E119" s="16"/>
      <c r="F119" s="16"/>
      <c r="G119" s="16"/>
      <c r="H119" s="16"/>
      <c r="I119" s="16"/>
      <c r="J119" s="16"/>
      <c r="K119" s="16"/>
      <c r="O119" s="170"/>
      <c r="P119" s="170"/>
      <c r="Q119" s="17">
        <v>15</v>
      </c>
      <c r="R119" s="97">
        <v>31</v>
      </c>
      <c r="S119" s="97">
        <v>27</v>
      </c>
      <c r="T119" s="27">
        <v>1.3109999999999999</v>
      </c>
      <c r="U119" s="27">
        <v>1.5543</v>
      </c>
      <c r="V119" s="104">
        <v>20</v>
      </c>
      <c r="W119" s="97">
        <v>18</v>
      </c>
      <c r="X119" s="27">
        <v>0.51002999999999998</v>
      </c>
      <c r="Y119" s="27">
        <v>0.29354999999999998</v>
      </c>
      <c r="AA119" s="170"/>
      <c r="AB119" s="170"/>
      <c r="AC119" s="17">
        <v>15</v>
      </c>
      <c r="AD119" s="136">
        <v>29</v>
      </c>
      <c r="AE119" s="136">
        <v>29</v>
      </c>
      <c r="AF119" s="27">
        <v>0</v>
      </c>
      <c r="AG119" s="27">
        <v>0</v>
      </c>
      <c r="AH119" s="104"/>
      <c r="AI119" s="136"/>
      <c r="AJ119" s="27"/>
      <c r="AK119" s="27"/>
    </row>
    <row r="120" spans="2:37" x14ac:dyDescent="0.25">
      <c r="B120" s="9"/>
      <c r="C120" s="9"/>
      <c r="D120" s="16"/>
      <c r="E120" s="16"/>
      <c r="F120" s="16"/>
      <c r="G120" s="16"/>
      <c r="H120" s="16"/>
      <c r="I120" s="16"/>
      <c r="J120" s="16"/>
      <c r="K120" s="16"/>
      <c r="O120" s="170"/>
      <c r="P120" s="170"/>
      <c r="Q120" s="17">
        <v>17.5</v>
      </c>
      <c r="R120" s="97">
        <v>29</v>
      </c>
      <c r="S120" s="97">
        <v>25</v>
      </c>
      <c r="T120" s="27">
        <v>1.2003999999999999</v>
      </c>
      <c r="U120" s="27">
        <v>1.3842000000000001</v>
      </c>
      <c r="V120" s="104">
        <v>19</v>
      </c>
      <c r="W120" s="97">
        <v>17</v>
      </c>
      <c r="X120" s="27">
        <v>0.28554000000000002</v>
      </c>
      <c r="Y120" s="27">
        <v>0.49007000000000001</v>
      </c>
      <c r="AA120" s="170"/>
      <c r="AB120" s="170"/>
      <c r="AC120" s="17">
        <v>17.5</v>
      </c>
      <c r="AD120" s="136">
        <v>27</v>
      </c>
      <c r="AE120" s="136">
        <v>27</v>
      </c>
      <c r="AF120" s="27">
        <v>0</v>
      </c>
      <c r="AG120" s="27">
        <v>0</v>
      </c>
      <c r="AH120" s="104"/>
      <c r="AI120" s="136"/>
      <c r="AJ120" s="27"/>
      <c r="AK120" s="27"/>
    </row>
    <row r="121" spans="2:37" x14ac:dyDescent="0.25">
      <c r="B121" s="9"/>
      <c r="C121" s="9"/>
      <c r="D121" s="16"/>
      <c r="E121" s="16"/>
      <c r="F121" s="16"/>
      <c r="G121" s="16"/>
      <c r="H121" s="16"/>
      <c r="I121" s="16"/>
      <c r="J121" s="16"/>
      <c r="K121" s="16"/>
      <c r="O121" s="170"/>
      <c r="P121" s="170"/>
      <c r="Q121" s="17">
        <v>20</v>
      </c>
      <c r="R121" s="97">
        <v>27</v>
      </c>
      <c r="S121" s="97">
        <v>23</v>
      </c>
      <c r="T121" s="27">
        <v>1.0321</v>
      </c>
      <c r="U121" s="27">
        <v>1.3439000000000001</v>
      </c>
      <c r="V121" s="104">
        <v>17</v>
      </c>
      <c r="W121" s="97">
        <v>15</v>
      </c>
      <c r="X121" s="27">
        <v>0.38233</v>
      </c>
      <c r="Y121" s="27">
        <v>0.34972999999999999</v>
      </c>
      <c r="AA121" s="170"/>
      <c r="AB121" s="170"/>
      <c r="AC121" s="17">
        <v>20</v>
      </c>
      <c r="AD121" s="136">
        <v>25</v>
      </c>
      <c r="AE121" s="136">
        <v>25</v>
      </c>
      <c r="AF121" s="27">
        <v>0</v>
      </c>
      <c r="AG121" s="27">
        <v>0</v>
      </c>
      <c r="AH121" s="104"/>
      <c r="AI121" s="136"/>
      <c r="AJ121" s="27"/>
      <c r="AK121" s="27"/>
    </row>
    <row r="122" spans="2:37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O122" s="170"/>
      <c r="P122" s="170"/>
      <c r="Q122" s="17">
        <v>22.5</v>
      </c>
      <c r="R122" s="97">
        <v>25</v>
      </c>
      <c r="S122" s="97">
        <v>20</v>
      </c>
      <c r="T122" s="27">
        <v>1.3121</v>
      </c>
      <c r="U122" s="27">
        <v>1.4393</v>
      </c>
      <c r="V122" s="104">
        <v>16</v>
      </c>
      <c r="W122" s="97">
        <v>13</v>
      </c>
      <c r="X122" s="27">
        <v>0.43248999999999999</v>
      </c>
      <c r="Y122" s="27">
        <v>0.62887999999999999</v>
      </c>
      <c r="AA122" s="170"/>
      <c r="AB122" s="170"/>
      <c r="AC122" s="17">
        <v>22.5</v>
      </c>
      <c r="AD122" s="136">
        <v>23</v>
      </c>
      <c r="AE122" s="136">
        <v>22</v>
      </c>
      <c r="AF122" s="27">
        <v>1.0073E-2</v>
      </c>
      <c r="AG122" s="27">
        <v>4.4434000000000001E-2</v>
      </c>
      <c r="AH122" s="104"/>
      <c r="AI122" s="136"/>
      <c r="AJ122" s="27"/>
      <c r="AK122" s="27"/>
    </row>
    <row r="123" spans="2:37" x14ac:dyDescent="0.25">
      <c r="B123" s="9"/>
      <c r="C123" s="9"/>
      <c r="D123" s="17"/>
      <c r="E123" s="17"/>
      <c r="F123" s="17"/>
      <c r="G123" s="17"/>
      <c r="H123" s="17"/>
      <c r="I123" s="17"/>
      <c r="J123" s="17"/>
      <c r="K123" s="17"/>
      <c r="O123" s="170"/>
      <c r="P123" s="170"/>
      <c r="Q123" s="17">
        <v>25</v>
      </c>
      <c r="R123" s="97">
        <v>22</v>
      </c>
      <c r="S123" s="97">
        <v>17</v>
      </c>
      <c r="T123" s="27">
        <v>1.4508000000000001</v>
      </c>
      <c r="U123" s="27">
        <v>1.1051</v>
      </c>
      <c r="V123" s="104">
        <v>14</v>
      </c>
      <c r="W123" s="97">
        <v>11</v>
      </c>
      <c r="X123" s="27">
        <v>0.45417000000000002</v>
      </c>
      <c r="Y123" s="27">
        <v>0.54974000000000001</v>
      </c>
      <c r="AA123" s="170"/>
      <c r="AB123" s="170"/>
      <c r="AC123" s="17">
        <v>25</v>
      </c>
      <c r="AD123" s="136">
        <v>20</v>
      </c>
      <c r="AE123" s="136">
        <v>20</v>
      </c>
      <c r="AF123" s="27">
        <v>0</v>
      </c>
      <c r="AG123" s="27">
        <v>0</v>
      </c>
      <c r="AH123" s="104"/>
      <c r="AI123" s="136"/>
      <c r="AJ123" s="27"/>
      <c r="AK123" s="27"/>
    </row>
    <row r="124" spans="2:37" x14ac:dyDescent="0.25">
      <c r="B124" s="9"/>
      <c r="C124" s="9"/>
      <c r="D124" s="16"/>
      <c r="E124" s="16"/>
      <c r="F124" s="16"/>
      <c r="G124" s="16"/>
      <c r="H124" s="16"/>
      <c r="I124" s="16"/>
      <c r="J124" s="16"/>
      <c r="K124" s="16"/>
      <c r="O124" s="170"/>
      <c r="P124" s="170"/>
      <c r="Q124" s="17">
        <v>27.5</v>
      </c>
      <c r="R124" s="97">
        <v>20</v>
      </c>
      <c r="S124" s="97">
        <v>14</v>
      </c>
      <c r="T124" s="27">
        <v>1.4128000000000001</v>
      </c>
      <c r="U124" s="27">
        <v>1.4568000000000001</v>
      </c>
      <c r="V124" s="104">
        <v>12</v>
      </c>
      <c r="W124" s="97">
        <v>9</v>
      </c>
      <c r="X124" s="27">
        <v>0.41254000000000002</v>
      </c>
      <c r="Y124" s="27">
        <v>0.50522999999999996</v>
      </c>
      <c r="AA124" s="170"/>
      <c r="AB124" s="170"/>
      <c r="AC124" s="17">
        <v>27.5</v>
      </c>
      <c r="AD124" s="136">
        <v>18</v>
      </c>
      <c r="AE124" s="136">
        <v>17</v>
      </c>
      <c r="AF124" s="27">
        <v>4.1638000000000001E-2</v>
      </c>
      <c r="AG124" s="27">
        <v>1.8366999999999999E-3</v>
      </c>
      <c r="AH124" s="104"/>
      <c r="AI124" s="136"/>
      <c r="AJ124" s="27"/>
      <c r="AK124" s="27"/>
    </row>
    <row r="125" spans="2:37" x14ac:dyDescent="0.25">
      <c r="B125" s="9"/>
      <c r="C125" s="9"/>
      <c r="D125" s="16"/>
      <c r="E125" s="16"/>
      <c r="F125" s="16"/>
      <c r="G125" s="16"/>
      <c r="H125" s="16"/>
      <c r="I125" s="16"/>
      <c r="J125" s="16"/>
      <c r="K125" s="16"/>
      <c r="O125" s="171"/>
      <c r="P125" s="171"/>
      <c r="Q125" s="101">
        <v>30</v>
      </c>
      <c r="R125" s="98">
        <v>17</v>
      </c>
      <c r="S125" s="98">
        <v>11</v>
      </c>
      <c r="T125" s="55">
        <v>1.1835</v>
      </c>
      <c r="U125" s="55">
        <v>1.3736999999999999</v>
      </c>
      <c r="V125" s="105">
        <v>10</v>
      </c>
      <c r="W125" s="98">
        <v>7</v>
      </c>
      <c r="X125" s="55">
        <v>0.31647999999999998</v>
      </c>
      <c r="Y125" s="55">
        <v>0.47223999999999999</v>
      </c>
      <c r="AA125" s="171"/>
      <c r="AB125" s="171"/>
      <c r="AC125" s="139">
        <v>30</v>
      </c>
      <c r="AD125" s="137">
        <v>14</v>
      </c>
      <c r="AE125" s="137">
        <v>14</v>
      </c>
      <c r="AF125" s="55">
        <v>0</v>
      </c>
      <c r="AG125" s="55">
        <v>0</v>
      </c>
      <c r="AH125" s="105"/>
      <c r="AI125" s="137"/>
      <c r="AJ125" s="55"/>
      <c r="AK125" s="55"/>
    </row>
    <row r="126" spans="2:37" x14ac:dyDescent="0.25">
      <c r="B126" s="9"/>
      <c r="C126" s="9"/>
      <c r="D126" s="16"/>
      <c r="E126" s="16"/>
      <c r="F126" s="16"/>
      <c r="G126" s="16"/>
      <c r="H126" s="16"/>
      <c r="I126" s="16"/>
      <c r="J126" s="16"/>
      <c r="K126" s="16"/>
      <c r="P126" s="15" t="s">
        <v>70</v>
      </c>
      <c r="S126" t="s">
        <v>16</v>
      </c>
      <c r="T126" s="72">
        <f>AVERAGE(T117:T125)</f>
        <v>1.3826555555555557</v>
      </c>
      <c r="U126" s="72">
        <f>AVERAGE(U117:U125)</f>
        <v>1.4739555555555552</v>
      </c>
      <c r="V126" s="106"/>
      <c r="W126" t="s">
        <v>16</v>
      </c>
      <c r="X126" s="72">
        <f>AVERAGE(X117:X125)</f>
        <v>0.40750444444444445</v>
      </c>
      <c r="Y126" s="72">
        <f>AVERAGE(Y117:Y125)</f>
        <v>0.46731999999999996</v>
      </c>
      <c r="AB126" s="15" t="s">
        <v>70</v>
      </c>
      <c r="AE126" t="s">
        <v>16</v>
      </c>
      <c r="AF126" s="72">
        <f>AVERAGE(AF117:AF125)</f>
        <v>1.3668666666666666E-2</v>
      </c>
      <c r="AG126" s="72">
        <f>AVERAGE(AG117:AG125)</f>
        <v>6.199744444444444E-3</v>
      </c>
      <c r="AH126" s="106"/>
      <c r="AI126" t="s">
        <v>16</v>
      </c>
      <c r="AJ126" s="72" t="e">
        <f>AVERAGE(AJ117:AJ125)</f>
        <v>#DIV/0!</v>
      </c>
      <c r="AK126" s="72" t="e">
        <f>AVERAGE(AK117:AK125)</f>
        <v>#DIV/0!</v>
      </c>
    </row>
    <row r="127" spans="2:37" x14ac:dyDescent="0.25">
      <c r="B127" s="9"/>
      <c r="C127" s="9"/>
      <c r="D127" s="16"/>
      <c r="E127" s="16"/>
      <c r="F127" s="16"/>
      <c r="G127" s="16"/>
      <c r="H127" s="16"/>
      <c r="I127" s="16"/>
      <c r="J127" s="16"/>
      <c r="K127" s="16"/>
      <c r="P127" s="15"/>
      <c r="S127" t="s">
        <v>17</v>
      </c>
      <c r="T127" s="72">
        <f>_xlfn.STDEV.S(T117:T125)</f>
        <v>0.2574443974488031</v>
      </c>
      <c r="U127" s="72">
        <f>_xlfn.STDEV.S(U117:U125)</f>
        <v>0.25394672724368689</v>
      </c>
      <c r="V127" s="106"/>
      <c r="W127" t="s">
        <v>17</v>
      </c>
      <c r="X127" s="72">
        <f>_xlfn.STDEV.S(X117:X125)</f>
        <v>8.8374620241208193E-2</v>
      </c>
      <c r="Y127" s="72">
        <f>_xlfn.STDEV.S(Y117:Y125)</f>
        <v>0.10777317801753857</v>
      </c>
      <c r="AE127" t="s">
        <v>17</v>
      </c>
      <c r="AF127" s="72">
        <f>_xlfn.STDEV.S(AF117:AF125)</f>
        <v>2.558902251454713E-2</v>
      </c>
      <c r="AG127" s="72">
        <f>_xlfn.STDEV.S(AG117:AG125)</f>
        <v>1.4673897195795593E-2</v>
      </c>
      <c r="AH127" s="106"/>
      <c r="AI127" t="s">
        <v>17</v>
      </c>
      <c r="AJ127" s="72" t="e">
        <f>_xlfn.STDEV.S(AJ117:AJ125)</f>
        <v>#DIV/0!</v>
      </c>
      <c r="AK127" s="72" t="e">
        <f>_xlfn.STDEV.S(AK117:AK125)</f>
        <v>#DIV/0!</v>
      </c>
    </row>
    <row r="128" spans="2:37" x14ac:dyDescent="0.25">
      <c r="S128" t="s">
        <v>18</v>
      </c>
      <c r="T128" s="72">
        <f>MIN(T117:T125)</f>
        <v>1.0321</v>
      </c>
      <c r="U128" s="72">
        <f>MIN(U117:U125)</f>
        <v>1.1051</v>
      </c>
      <c r="V128" s="106"/>
      <c r="W128" t="s">
        <v>18</v>
      </c>
      <c r="X128" s="72">
        <f>MIN(X117:X125)</f>
        <v>0.28554000000000002</v>
      </c>
      <c r="Y128" s="72">
        <f>MIN(Y117:Y125)</f>
        <v>0.29354999999999998</v>
      </c>
      <c r="AE128" t="s">
        <v>18</v>
      </c>
      <c r="AF128" s="72">
        <f>MIN(AF117:AF125)</f>
        <v>0</v>
      </c>
      <c r="AG128" s="72">
        <f>MIN(AG117:AG125)</f>
        <v>0</v>
      </c>
      <c r="AH128" s="106"/>
      <c r="AI128" t="s">
        <v>18</v>
      </c>
      <c r="AJ128" s="72">
        <f>MIN(AJ117:AJ125)</f>
        <v>0</v>
      </c>
      <c r="AK128" s="72">
        <f>MIN(AK117:AK125)</f>
        <v>0</v>
      </c>
    </row>
    <row r="129" spans="14:37" x14ac:dyDescent="0.25">
      <c r="S129" t="s">
        <v>19</v>
      </c>
      <c r="T129" s="72">
        <f>MAX(T117:T125)</f>
        <v>1.8649</v>
      </c>
      <c r="U129" s="72">
        <f>MAX(U117:U125)</f>
        <v>2.0478999999999998</v>
      </c>
      <c r="V129" s="106"/>
      <c r="W129" t="s">
        <v>19</v>
      </c>
      <c r="X129" s="72">
        <f>MAX(X117:X125)</f>
        <v>0.54562999999999995</v>
      </c>
      <c r="Y129" s="72">
        <f>MAX(Y117:Y125)</f>
        <v>0.62887999999999999</v>
      </c>
      <c r="AE129" t="s">
        <v>19</v>
      </c>
      <c r="AF129" s="72">
        <f>MAX(AF117:AF125)</f>
        <v>7.1306999999999995E-2</v>
      </c>
      <c r="AG129" s="72">
        <f>MAX(AG117:AG125)</f>
        <v>4.4434000000000001E-2</v>
      </c>
      <c r="AH129" s="106"/>
      <c r="AI129" t="s">
        <v>19</v>
      </c>
      <c r="AJ129" s="72">
        <f>MAX(AJ117:AJ125)</f>
        <v>0</v>
      </c>
      <c r="AK129" s="72">
        <f>MAX(AK117:AK125)</f>
        <v>0</v>
      </c>
    </row>
    <row r="132" spans="14:37" x14ac:dyDescent="0.25">
      <c r="S132" t="s">
        <v>66</v>
      </c>
    </row>
    <row r="133" spans="14:37" x14ac:dyDescent="0.25">
      <c r="N133" s="107"/>
      <c r="O133" s="107" t="s">
        <v>65</v>
      </c>
      <c r="P133" s="100" t="s">
        <v>71</v>
      </c>
      <c r="Q133" s="100">
        <v>0.1</v>
      </c>
      <c r="R133" s="100">
        <v>0.2</v>
      </c>
      <c r="S133" s="100">
        <v>0.3</v>
      </c>
      <c r="T133" s="100">
        <v>0.4</v>
      </c>
      <c r="U133" s="100">
        <v>0.5</v>
      </c>
      <c r="V133" s="100">
        <v>0.6</v>
      </c>
      <c r="W133" s="100" t="s">
        <v>70</v>
      </c>
    </row>
    <row r="134" spans="14:37" x14ac:dyDescent="0.25">
      <c r="N134" t="s">
        <v>34</v>
      </c>
      <c r="O134" t="s">
        <v>16</v>
      </c>
      <c r="P134" s="72">
        <f>T14</f>
        <v>6.5307111111111107</v>
      </c>
      <c r="Q134" s="72">
        <f>T30</f>
        <v>5.1729866666666666</v>
      </c>
      <c r="R134" s="72">
        <f>T46</f>
        <v>4.1175511111111112</v>
      </c>
      <c r="S134" s="72">
        <f>T62</f>
        <v>3.0431300000000001</v>
      </c>
      <c r="T134" s="72">
        <f>T78</f>
        <v>2.5879233333333334</v>
      </c>
      <c r="U134" s="72">
        <f>T94</f>
        <v>2.1483933333333334</v>
      </c>
      <c r="V134" s="72">
        <f>T110</f>
        <v>1.8756866666666663</v>
      </c>
      <c r="W134" s="72">
        <f>T126</f>
        <v>1.3826555555555557</v>
      </c>
    </row>
    <row r="135" spans="14:37" x14ac:dyDescent="0.25">
      <c r="O135" t="s">
        <v>19</v>
      </c>
      <c r="P135" s="72">
        <f>T17</f>
        <v>28.628599999999999</v>
      </c>
      <c r="Q135" s="72">
        <f>T33</f>
        <v>19.672000000000001</v>
      </c>
      <c r="R135" s="72">
        <f>T49</f>
        <v>13.4704</v>
      </c>
      <c r="S135" s="72">
        <f>T65</f>
        <v>6.6510999999999996</v>
      </c>
      <c r="T135" s="72">
        <f>T81</f>
        <v>4.8834999999999997</v>
      </c>
      <c r="U135" s="72">
        <f>T97</f>
        <v>3.1648000000000001</v>
      </c>
      <c r="V135" s="72">
        <f>T113</f>
        <v>2.7366999999999999</v>
      </c>
      <c r="W135" s="72">
        <f>T129</f>
        <v>1.8649</v>
      </c>
    </row>
    <row r="136" spans="14:37" x14ac:dyDescent="0.25">
      <c r="N136" t="s">
        <v>33</v>
      </c>
      <c r="O136" t="s">
        <v>16</v>
      </c>
      <c r="P136" s="72">
        <f>U14</f>
        <v>5.8036444444444442</v>
      </c>
      <c r="Q136" s="72">
        <f>U30</f>
        <v>4.7899766666666661</v>
      </c>
      <c r="R136" s="72">
        <f>U46</f>
        <v>3.7345622222222215</v>
      </c>
      <c r="S136" s="72">
        <f>U62</f>
        <v>3.0821577777777778</v>
      </c>
      <c r="T136" s="72">
        <f>U78</f>
        <v>2.5287222222222225</v>
      </c>
      <c r="U136" s="72">
        <f>U94</f>
        <v>2.256933333333333</v>
      </c>
      <c r="V136" s="72">
        <f>U110</f>
        <v>1.8563322222222223</v>
      </c>
      <c r="W136" s="72">
        <f>U126</f>
        <v>1.4739555555555552</v>
      </c>
    </row>
    <row r="137" spans="14:37" x14ac:dyDescent="0.25">
      <c r="O137" t="s">
        <v>19</v>
      </c>
      <c r="P137" s="72">
        <f>U17</f>
        <v>22.258700000000001</v>
      </c>
      <c r="Q137" s="72">
        <f>U33</f>
        <v>15.852600000000001</v>
      </c>
      <c r="R137" s="72">
        <f>U49</f>
        <v>10.129</v>
      </c>
      <c r="S137" s="72">
        <f>U65</f>
        <v>6.4496000000000002</v>
      </c>
      <c r="T137" s="72">
        <f>U81</f>
        <v>4.4770000000000003</v>
      </c>
      <c r="U137" s="72">
        <f>U97</f>
        <v>3.3994</v>
      </c>
      <c r="V137" s="72">
        <f>U113</f>
        <v>2.7012</v>
      </c>
      <c r="W137" s="72">
        <f>U129</f>
        <v>2.0478999999999998</v>
      </c>
    </row>
    <row r="138" spans="14:37" x14ac:dyDescent="0.25">
      <c r="S138" t="s">
        <v>74</v>
      </c>
    </row>
    <row r="139" spans="14:37" x14ac:dyDescent="0.25">
      <c r="N139" s="107"/>
      <c r="O139" s="107" t="s">
        <v>65</v>
      </c>
      <c r="P139" s="100" t="s">
        <v>71</v>
      </c>
      <c r="Q139" s="100">
        <v>0.1</v>
      </c>
      <c r="R139" s="100">
        <v>0.2</v>
      </c>
      <c r="S139" s="100">
        <v>0.3</v>
      </c>
      <c r="T139" s="100">
        <v>0.4</v>
      </c>
      <c r="U139" s="100">
        <v>0.5</v>
      </c>
      <c r="V139" s="100">
        <v>0.6</v>
      </c>
      <c r="W139" s="100" t="s">
        <v>70</v>
      </c>
    </row>
    <row r="140" spans="14:37" x14ac:dyDescent="0.25">
      <c r="N140" t="s">
        <v>34</v>
      </c>
      <c r="O140" t="s">
        <v>16</v>
      </c>
      <c r="P140" s="72">
        <f>X14</f>
        <v>0</v>
      </c>
      <c r="Q140" s="72">
        <f>X30</f>
        <v>0.35013</v>
      </c>
      <c r="R140" s="72">
        <f>X46</f>
        <v>0.7094153333333334</v>
      </c>
      <c r="S140" s="72">
        <f>X62</f>
        <v>0.85854555555555545</v>
      </c>
      <c r="T140" s="72">
        <f>X78</f>
        <v>0.76119333333333328</v>
      </c>
      <c r="U140" s="72">
        <f>X94</f>
        <v>0.71069000000000004</v>
      </c>
      <c r="V140" s="72">
        <f>X110</f>
        <v>0.58153666666666659</v>
      </c>
      <c r="W140" s="72">
        <f>X126</f>
        <v>0.40750444444444445</v>
      </c>
    </row>
    <row r="141" spans="14:37" x14ac:dyDescent="0.25">
      <c r="O141" t="s">
        <v>19</v>
      </c>
      <c r="P141" s="72">
        <f>X17</f>
        <v>0</v>
      </c>
      <c r="Q141" s="72">
        <f>X33</f>
        <v>1.0678000000000001</v>
      </c>
      <c r="R141" s="72">
        <f>X49</f>
        <v>2.1320999999999999</v>
      </c>
      <c r="S141" s="72">
        <f>X65</f>
        <v>2.3342999999999998</v>
      </c>
      <c r="T141" s="72">
        <f>X81</f>
        <v>1.6800999999999999</v>
      </c>
      <c r="U141" s="72">
        <f>X97</f>
        <v>1.4601</v>
      </c>
      <c r="V141" s="72">
        <f>X113</f>
        <v>1.0443</v>
      </c>
      <c r="W141" s="72">
        <f>X129</f>
        <v>0.54562999999999995</v>
      </c>
    </row>
    <row r="142" spans="14:37" x14ac:dyDescent="0.25">
      <c r="N142" t="s">
        <v>33</v>
      </c>
      <c r="O142" t="s">
        <v>16</v>
      </c>
      <c r="P142" s="72">
        <f>Y14</f>
        <v>0</v>
      </c>
      <c r="Q142" s="72">
        <f>Y30</f>
        <v>0.90003844444444447</v>
      </c>
      <c r="R142" s="72">
        <f>Y46</f>
        <v>1.4801188888888888</v>
      </c>
      <c r="S142" s="72">
        <f>Y62</f>
        <v>1.3413022222222226</v>
      </c>
      <c r="T142" s="72">
        <f>Y78</f>
        <v>1.0475955555555556</v>
      </c>
      <c r="U142" s="72">
        <f>Y94</f>
        <v>0.82564111111111116</v>
      </c>
      <c r="V142" s="72">
        <f>Y110</f>
        <v>0.74463000000000001</v>
      </c>
      <c r="W142" s="72">
        <f>Y126</f>
        <v>0.46731999999999996</v>
      </c>
    </row>
    <row r="143" spans="14:37" x14ac:dyDescent="0.25">
      <c r="O143" t="s">
        <v>19</v>
      </c>
      <c r="P143" s="72">
        <f>Y17</f>
        <v>0</v>
      </c>
      <c r="Q143" s="72">
        <f>Y33</f>
        <v>5.0039999999999996</v>
      </c>
      <c r="R143" s="72">
        <f>Y49</f>
        <v>6.6946000000000003</v>
      </c>
      <c r="S143" s="72">
        <f>Y65</f>
        <v>3.3632</v>
      </c>
      <c r="T143" s="72">
        <f>Y81</f>
        <v>1.7895000000000001</v>
      </c>
      <c r="U143" s="72">
        <f>Y97</f>
        <v>1.8748</v>
      </c>
      <c r="V143" s="72">
        <f>Y113</f>
        <v>1.3532999999999999</v>
      </c>
      <c r="W143" s="72">
        <f>Y129</f>
        <v>0.62887999999999999</v>
      </c>
    </row>
  </sheetData>
  <mergeCells count="76">
    <mergeCell ref="J27:M27"/>
    <mergeCell ref="F27:I27"/>
    <mergeCell ref="F39:I39"/>
    <mergeCell ref="J39:M39"/>
    <mergeCell ref="F87:I87"/>
    <mergeCell ref="J87:M87"/>
    <mergeCell ref="F75:I75"/>
    <mergeCell ref="J75:M75"/>
    <mergeCell ref="F63:I63"/>
    <mergeCell ref="J63:M63"/>
    <mergeCell ref="F51:I51"/>
    <mergeCell ref="J51:M51"/>
    <mergeCell ref="C89:C93"/>
    <mergeCell ref="D89:D93"/>
    <mergeCell ref="C17:C21"/>
    <mergeCell ref="D17:D21"/>
    <mergeCell ref="C41:C45"/>
    <mergeCell ref="D41:D45"/>
    <mergeCell ref="C65:C69"/>
    <mergeCell ref="D65:D69"/>
    <mergeCell ref="C29:C33"/>
    <mergeCell ref="D29:D33"/>
    <mergeCell ref="C53:C57"/>
    <mergeCell ref="D53:D57"/>
    <mergeCell ref="C77:C81"/>
    <mergeCell ref="D77:D81"/>
    <mergeCell ref="R3:U3"/>
    <mergeCell ref="V3:Y3"/>
    <mergeCell ref="R19:U19"/>
    <mergeCell ref="V19:Y19"/>
    <mergeCell ref="C5:C9"/>
    <mergeCell ref="D5:D9"/>
    <mergeCell ref="F3:I3"/>
    <mergeCell ref="J3:M3"/>
    <mergeCell ref="J15:M15"/>
    <mergeCell ref="F15:I15"/>
    <mergeCell ref="R51:U51"/>
    <mergeCell ref="V51:Y51"/>
    <mergeCell ref="R67:U67"/>
    <mergeCell ref="V67:Y67"/>
    <mergeCell ref="R35:U35"/>
    <mergeCell ref="V35:Y35"/>
    <mergeCell ref="R99:U99"/>
    <mergeCell ref="V99:Y99"/>
    <mergeCell ref="R115:U115"/>
    <mergeCell ref="V115:Y115"/>
    <mergeCell ref="R83:U83"/>
    <mergeCell ref="V83:Y83"/>
    <mergeCell ref="O117:O125"/>
    <mergeCell ref="P117:P125"/>
    <mergeCell ref="O5:O13"/>
    <mergeCell ref="P5:P13"/>
    <mergeCell ref="P37:P45"/>
    <mergeCell ref="O37:O45"/>
    <mergeCell ref="O21:O29"/>
    <mergeCell ref="P21:P29"/>
    <mergeCell ref="O53:O61"/>
    <mergeCell ref="P53:P61"/>
    <mergeCell ref="O69:O77"/>
    <mergeCell ref="P69:P77"/>
    <mergeCell ref="O85:O93"/>
    <mergeCell ref="P85:P93"/>
    <mergeCell ref="O101:O109"/>
    <mergeCell ref="P101:P109"/>
    <mergeCell ref="AD3:AG3"/>
    <mergeCell ref="AH3:AK3"/>
    <mergeCell ref="AA5:AA13"/>
    <mergeCell ref="AB5:AB13"/>
    <mergeCell ref="AD115:AG115"/>
    <mergeCell ref="AH115:AK115"/>
    <mergeCell ref="AA117:AA125"/>
    <mergeCell ref="AB117:AB125"/>
    <mergeCell ref="AD19:AG19"/>
    <mergeCell ref="AH19:AK19"/>
    <mergeCell ref="AA21:AA29"/>
    <mergeCell ref="AB21:AB29"/>
  </mergeCells>
  <pageMargins left="0.7" right="0.7" top="0.75" bottom="0.75" header="0.3" footer="0.3"/>
  <pageSetup paperSize="9" orientation="portrait" r:id="rId1"/>
  <ignoredErrors>
    <ignoredError sqref="I82:I83" evalError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Y143"/>
  <sheetViews>
    <sheetView showGridLines="0" topLeftCell="A76" zoomScale="142" zoomScaleNormal="142" workbookViewId="0">
      <selection activeCell="I115" sqref="I115"/>
    </sheetView>
  </sheetViews>
  <sheetFormatPr defaultRowHeight="15" x14ac:dyDescent="0.25"/>
  <cols>
    <col min="3" max="3" width="22.7109375" bestFit="1" customWidth="1"/>
    <col min="4" max="4" width="16.85546875" bestFit="1" customWidth="1"/>
    <col min="5" max="5" width="16.5703125" bestFit="1" customWidth="1"/>
    <col min="15" max="15" width="22.7109375" bestFit="1" customWidth="1"/>
    <col min="16" max="16" width="14.42578125" bestFit="1" customWidth="1"/>
    <col min="17" max="17" width="16.5703125" bestFit="1" customWidth="1"/>
  </cols>
  <sheetData>
    <row r="1" spans="3:25" ht="28.5" x14ac:dyDescent="0.45">
      <c r="K1" s="132" t="s">
        <v>76</v>
      </c>
    </row>
    <row r="2" spans="3:25" x14ac:dyDescent="0.25">
      <c r="O2" s="102"/>
    </row>
    <row r="3" spans="3:25" x14ac:dyDescent="0.25">
      <c r="F3" s="193" t="s">
        <v>66</v>
      </c>
      <c r="G3" s="194"/>
      <c r="H3" s="194"/>
      <c r="I3" s="195"/>
      <c r="J3" s="166" t="s">
        <v>67</v>
      </c>
      <c r="K3" s="167"/>
      <c r="L3" s="167"/>
      <c r="M3" s="168"/>
      <c r="R3" s="193" t="s">
        <v>66</v>
      </c>
      <c r="S3" s="194"/>
      <c r="T3" s="194"/>
      <c r="U3" s="195"/>
      <c r="V3" s="166" t="s">
        <v>73</v>
      </c>
      <c r="W3" s="167"/>
      <c r="X3" s="167"/>
      <c r="Y3" s="168"/>
    </row>
    <row r="4" spans="3:25" x14ac:dyDescent="0.25">
      <c r="C4" s="21" t="s">
        <v>54</v>
      </c>
      <c r="D4" s="21" t="s">
        <v>65</v>
      </c>
      <c r="E4" s="21" t="s">
        <v>27</v>
      </c>
      <c r="F4" s="21" t="s">
        <v>44</v>
      </c>
      <c r="G4" s="21" t="s">
        <v>45</v>
      </c>
      <c r="H4" s="21" t="s">
        <v>42</v>
      </c>
      <c r="I4" s="21" t="s">
        <v>41</v>
      </c>
      <c r="J4" s="26" t="s">
        <v>44</v>
      </c>
      <c r="K4" s="21" t="s">
        <v>45</v>
      </c>
      <c r="L4" s="21" t="s">
        <v>42</v>
      </c>
      <c r="M4" s="21" t="s">
        <v>41</v>
      </c>
      <c r="O4" s="21" t="s">
        <v>54</v>
      </c>
      <c r="P4" s="21" t="s">
        <v>65</v>
      </c>
      <c r="Q4" s="21" t="s">
        <v>27</v>
      </c>
      <c r="R4" s="21" t="s">
        <v>24</v>
      </c>
      <c r="S4" s="21" t="s">
        <v>25</v>
      </c>
      <c r="T4" s="21" t="s">
        <v>34</v>
      </c>
      <c r="U4" s="21" t="s">
        <v>33</v>
      </c>
      <c r="V4" s="21" t="s">
        <v>24</v>
      </c>
      <c r="W4" s="21" t="s">
        <v>25</v>
      </c>
      <c r="X4" s="21" t="s">
        <v>34</v>
      </c>
      <c r="Y4" s="21" t="s">
        <v>33</v>
      </c>
    </row>
    <row r="5" spans="3:25" x14ac:dyDescent="0.25">
      <c r="C5" s="169" t="s">
        <v>57</v>
      </c>
      <c r="D5" s="169">
        <v>0</v>
      </c>
      <c r="E5" s="125">
        <v>10</v>
      </c>
      <c r="F5" s="123">
        <v>30</v>
      </c>
      <c r="G5" s="59">
        <v>15</v>
      </c>
      <c r="H5" s="27">
        <v>4.7618999999999998E-7</v>
      </c>
      <c r="I5" s="27">
        <v>14.2857</v>
      </c>
      <c r="J5" s="104">
        <v>15</v>
      </c>
      <c r="K5" s="59">
        <v>15</v>
      </c>
      <c r="L5" s="27">
        <v>0</v>
      </c>
      <c r="M5" s="27">
        <v>0</v>
      </c>
      <c r="O5" s="169" t="s">
        <v>57</v>
      </c>
      <c r="P5" s="169">
        <v>0</v>
      </c>
      <c r="Q5" s="125">
        <v>10</v>
      </c>
      <c r="R5" s="133">
        <v>30</v>
      </c>
      <c r="S5" s="59">
        <v>30</v>
      </c>
      <c r="T5" s="135">
        <v>0</v>
      </c>
      <c r="U5" s="130">
        <v>0</v>
      </c>
      <c r="V5" s="104">
        <v>15</v>
      </c>
      <c r="W5" s="133">
        <v>15</v>
      </c>
      <c r="X5" s="27">
        <v>0</v>
      </c>
      <c r="Y5" s="27">
        <v>0</v>
      </c>
    </row>
    <row r="6" spans="3:25" x14ac:dyDescent="0.25">
      <c r="C6" s="170"/>
      <c r="D6" s="170"/>
      <c r="E6" s="17">
        <v>15</v>
      </c>
      <c r="F6" s="123">
        <v>30</v>
      </c>
      <c r="G6" s="123">
        <v>15</v>
      </c>
      <c r="H6" s="27">
        <v>12.7273</v>
      </c>
      <c r="I6" s="27">
        <v>4.8387000000000002</v>
      </c>
      <c r="J6" s="104">
        <v>15</v>
      </c>
      <c r="K6" s="123">
        <v>15</v>
      </c>
      <c r="L6" s="27">
        <v>0</v>
      </c>
      <c r="M6" s="27">
        <v>0</v>
      </c>
      <c r="O6" s="170"/>
      <c r="P6" s="170"/>
      <c r="Q6" s="17">
        <v>12.5</v>
      </c>
      <c r="R6" s="133">
        <v>30</v>
      </c>
      <c r="S6" s="59">
        <v>30</v>
      </c>
      <c r="T6" s="135">
        <v>0</v>
      </c>
      <c r="U6" s="131">
        <v>0</v>
      </c>
      <c r="V6" s="104">
        <v>15</v>
      </c>
      <c r="W6" s="133">
        <v>15</v>
      </c>
      <c r="X6" s="27">
        <v>0</v>
      </c>
      <c r="Y6" s="27">
        <v>0</v>
      </c>
    </row>
    <row r="7" spans="3:25" x14ac:dyDescent="0.25">
      <c r="C7" s="170"/>
      <c r="D7" s="170"/>
      <c r="E7" s="17">
        <v>20</v>
      </c>
      <c r="F7" s="123">
        <v>15</v>
      </c>
      <c r="G7" s="123">
        <v>15</v>
      </c>
      <c r="H7" s="27">
        <v>0</v>
      </c>
      <c r="I7" s="27">
        <v>0</v>
      </c>
      <c r="J7" s="104">
        <v>15</v>
      </c>
      <c r="K7" s="123">
        <v>15</v>
      </c>
      <c r="L7" s="27">
        <v>0</v>
      </c>
      <c r="M7" s="27">
        <v>0</v>
      </c>
      <c r="O7" s="170"/>
      <c r="P7" s="170"/>
      <c r="Q7" s="17">
        <v>15</v>
      </c>
      <c r="R7" s="123">
        <v>30</v>
      </c>
      <c r="S7" s="123">
        <v>15</v>
      </c>
      <c r="T7" s="61">
        <v>28.628599999999999</v>
      </c>
      <c r="U7" s="131">
        <v>2.9041000000000001</v>
      </c>
      <c r="V7" s="104">
        <v>15</v>
      </c>
      <c r="W7" s="133">
        <v>15</v>
      </c>
      <c r="X7" s="27">
        <v>0</v>
      </c>
      <c r="Y7" s="27">
        <v>0</v>
      </c>
    </row>
    <row r="8" spans="3:25" x14ac:dyDescent="0.25">
      <c r="C8" s="170"/>
      <c r="D8" s="170"/>
      <c r="E8" s="17">
        <v>25</v>
      </c>
      <c r="F8" s="123">
        <v>15</v>
      </c>
      <c r="G8" s="123">
        <v>30</v>
      </c>
      <c r="H8" s="27">
        <v>2.9411999999999998</v>
      </c>
      <c r="I8" s="27">
        <v>7.3684000000000003</v>
      </c>
      <c r="J8" s="104">
        <v>15</v>
      </c>
      <c r="K8" s="123">
        <v>15</v>
      </c>
      <c r="L8" s="27">
        <v>0</v>
      </c>
      <c r="M8" s="27">
        <v>0</v>
      </c>
      <c r="O8" s="170"/>
      <c r="P8" s="170"/>
      <c r="Q8" s="17">
        <v>17.5</v>
      </c>
      <c r="R8" s="133">
        <v>30</v>
      </c>
      <c r="S8" s="123">
        <v>15</v>
      </c>
      <c r="T8" s="61">
        <v>17.707999999999998</v>
      </c>
      <c r="U8" s="131">
        <v>10.3444</v>
      </c>
      <c r="V8" s="104">
        <v>15</v>
      </c>
      <c r="W8" s="133">
        <v>15</v>
      </c>
      <c r="X8" s="27">
        <v>0</v>
      </c>
      <c r="Y8" s="27">
        <v>0</v>
      </c>
    </row>
    <row r="9" spans="3:25" x14ac:dyDescent="0.25">
      <c r="C9" s="171"/>
      <c r="D9" s="171"/>
      <c r="E9" s="121">
        <v>30</v>
      </c>
      <c r="F9" s="124">
        <v>15</v>
      </c>
      <c r="G9" s="124">
        <v>15</v>
      </c>
      <c r="H9" s="55">
        <v>0</v>
      </c>
      <c r="I9" s="128">
        <v>0</v>
      </c>
      <c r="J9" s="105">
        <v>15</v>
      </c>
      <c r="K9" s="124">
        <v>15</v>
      </c>
      <c r="L9" s="55">
        <v>0</v>
      </c>
      <c r="M9" s="55">
        <v>0</v>
      </c>
      <c r="N9" s="9"/>
      <c r="O9" s="170"/>
      <c r="P9" s="170"/>
      <c r="Q9" s="17">
        <v>20</v>
      </c>
      <c r="R9" s="133">
        <v>30</v>
      </c>
      <c r="S9" s="123">
        <v>15</v>
      </c>
      <c r="T9" s="61">
        <v>9.4509000000000007</v>
      </c>
      <c r="U9" s="131">
        <v>16.7256</v>
      </c>
      <c r="V9" s="104">
        <v>15</v>
      </c>
      <c r="W9" s="133">
        <v>15</v>
      </c>
      <c r="X9" s="27">
        <v>0</v>
      </c>
      <c r="Y9" s="27">
        <v>0</v>
      </c>
    </row>
    <row r="10" spans="3:25" x14ac:dyDescent="0.25">
      <c r="D10" t="s">
        <v>71</v>
      </c>
      <c r="G10" t="s">
        <v>16</v>
      </c>
      <c r="H10" s="72">
        <f>AVERAGE(H5:H9)</f>
        <v>3.1337000952379999</v>
      </c>
      <c r="I10" s="72">
        <f>AVERAGE(I5:I9)</f>
        <v>5.2985600000000002</v>
      </c>
      <c r="J10" s="106"/>
      <c r="K10" t="s">
        <v>16</v>
      </c>
      <c r="L10" s="72">
        <f>AVERAGE(L5:L9)</f>
        <v>0</v>
      </c>
      <c r="M10" s="72">
        <f>AVERAGE(M5:M9)</f>
        <v>0</v>
      </c>
      <c r="O10" s="170"/>
      <c r="P10" s="170"/>
      <c r="Q10" s="17">
        <v>22.5</v>
      </c>
      <c r="R10" s="123">
        <v>30</v>
      </c>
      <c r="S10" s="123">
        <v>15</v>
      </c>
      <c r="T10" s="61">
        <v>2.9889000000000001</v>
      </c>
      <c r="U10" s="131">
        <v>22.258700000000001</v>
      </c>
      <c r="V10" s="104">
        <v>15</v>
      </c>
      <c r="W10" s="133">
        <v>15</v>
      </c>
      <c r="X10" s="27">
        <v>0</v>
      </c>
      <c r="Y10" s="27">
        <v>0</v>
      </c>
    </row>
    <row r="11" spans="3:25" x14ac:dyDescent="0.25">
      <c r="G11" t="s">
        <v>17</v>
      </c>
      <c r="H11" s="72">
        <f>_xlfn.STDEV.S(H5:H9)</f>
        <v>5.5121330103583084</v>
      </c>
      <c r="I11" s="72">
        <f>_xlfn.STDEV.S(I5:I9)</f>
        <v>5.945878201998422</v>
      </c>
      <c r="J11" s="106"/>
      <c r="K11" t="s">
        <v>17</v>
      </c>
      <c r="L11" s="72">
        <f>_xlfn.STDEV.S(L5:L9)</f>
        <v>0</v>
      </c>
      <c r="M11" s="72">
        <f>_xlfn.STDEV.S(M5:M9)</f>
        <v>0</v>
      </c>
      <c r="O11" s="170"/>
      <c r="P11" s="170"/>
      <c r="Q11" s="17">
        <v>25</v>
      </c>
      <c r="R11" s="123">
        <v>15</v>
      </c>
      <c r="S11" s="123">
        <v>15</v>
      </c>
      <c r="T11" s="61">
        <v>0</v>
      </c>
      <c r="U11" s="131">
        <v>0</v>
      </c>
      <c r="V11" s="104">
        <v>15</v>
      </c>
      <c r="W11" s="133">
        <v>15</v>
      </c>
      <c r="X11" s="27">
        <v>0</v>
      </c>
      <c r="Y11" s="27">
        <v>0</v>
      </c>
    </row>
    <row r="12" spans="3:25" x14ac:dyDescent="0.25">
      <c r="G12" t="s">
        <v>18</v>
      </c>
      <c r="H12" s="72">
        <f>MIN(H5:H9)</f>
        <v>0</v>
      </c>
      <c r="I12" s="72">
        <f>MIN(I5:I9)</f>
        <v>0</v>
      </c>
      <c r="J12" s="106"/>
      <c r="K12" t="s">
        <v>18</v>
      </c>
      <c r="L12" s="72">
        <f>MIN(L5:L9)</f>
        <v>0</v>
      </c>
      <c r="M12" s="72">
        <f>MIN(M5:M9)</f>
        <v>0</v>
      </c>
      <c r="O12" s="170"/>
      <c r="P12" s="170"/>
      <c r="Q12" s="17">
        <v>27.5</v>
      </c>
      <c r="R12" s="123">
        <v>15</v>
      </c>
      <c r="S12" s="123">
        <v>15</v>
      </c>
      <c r="T12" s="61">
        <v>0</v>
      </c>
      <c r="U12" s="131">
        <v>0</v>
      </c>
      <c r="V12" s="133">
        <v>15</v>
      </c>
      <c r="W12" s="133">
        <v>15</v>
      </c>
      <c r="X12" s="27">
        <v>0</v>
      </c>
      <c r="Y12" s="27">
        <v>0</v>
      </c>
    </row>
    <row r="13" spans="3:25" x14ac:dyDescent="0.25">
      <c r="G13" t="s">
        <v>19</v>
      </c>
      <c r="H13" s="72">
        <f>MAX(H5:H9)</f>
        <v>12.7273</v>
      </c>
      <c r="I13" s="72">
        <f>MAX(I5:I9)</f>
        <v>14.2857</v>
      </c>
      <c r="J13" s="106"/>
      <c r="K13" t="s">
        <v>19</v>
      </c>
      <c r="L13" s="72">
        <f>MAX(L5:L9)</f>
        <v>0</v>
      </c>
      <c r="M13" s="72">
        <f>MAX(M5:M9)</f>
        <v>0</v>
      </c>
      <c r="O13" s="171"/>
      <c r="P13" s="171"/>
      <c r="Q13" s="121">
        <v>30</v>
      </c>
      <c r="R13" s="124">
        <v>15</v>
      </c>
      <c r="S13" s="124">
        <v>15</v>
      </c>
      <c r="T13" s="62">
        <v>0</v>
      </c>
      <c r="U13" s="128">
        <v>0</v>
      </c>
      <c r="V13" s="134">
        <v>15</v>
      </c>
      <c r="W13" s="134">
        <v>15</v>
      </c>
      <c r="X13" s="55">
        <v>0</v>
      </c>
      <c r="Y13" s="55">
        <v>0</v>
      </c>
    </row>
    <row r="14" spans="3:25" x14ac:dyDescent="0.25">
      <c r="H14" s="72"/>
      <c r="I14" s="72"/>
      <c r="P14" t="s">
        <v>71</v>
      </c>
      <c r="S14" t="s">
        <v>16</v>
      </c>
      <c r="T14" s="72">
        <f>AVERAGE(T5:T13)</f>
        <v>6.5307111111111107</v>
      </c>
      <c r="U14" s="72">
        <f>AVERAGE(U5:U13)</f>
        <v>5.8036444444444442</v>
      </c>
      <c r="V14" s="106"/>
      <c r="W14" t="s">
        <v>16</v>
      </c>
      <c r="X14" s="72">
        <f>AVERAGE(X5:X13)</f>
        <v>0</v>
      </c>
      <c r="Y14" s="72">
        <f>AVERAGE(Y5:Y13)</f>
        <v>0</v>
      </c>
    </row>
    <row r="15" spans="3:25" x14ac:dyDescent="0.25">
      <c r="F15" s="193" t="s">
        <v>66</v>
      </c>
      <c r="G15" s="194"/>
      <c r="H15" s="194"/>
      <c r="I15" s="195"/>
      <c r="J15" s="166" t="s">
        <v>67</v>
      </c>
      <c r="K15" s="167"/>
      <c r="L15" s="167"/>
      <c r="M15" s="168"/>
      <c r="S15" t="s">
        <v>17</v>
      </c>
      <c r="T15" s="72">
        <f>_xlfn.STDEV.S(T5:T13)</f>
        <v>10.293027660927134</v>
      </c>
      <c r="U15" s="72">
        <f>_xlfn.STDEV.S(U5:U13)</f>
        <v>8.5695334593125772</v>
      </c>
      <c r="V15" s="106"/>
      <c r="W15" t="s">
        <v>17</v>
      </c>
      <c r="X15" s="72">
        <f>_xlfn.STDEV.S(X5:X13)</f>
        <v>0</v>
      </c>
      <c r="Y15" s="72">
        <f>_xlfn.STDEV.S(Y5:Y13)</f>
        <v>0</v>
      </c>
    </row>
    <row r="16" spans="3:25" x14ac:dyDescent="0.25">
      <c r="C16" s="21" t="s">
        <v>54</v>
      </c>
      <c r="D16" s="21" t="s">
        <v>65</v>
      </c>
      <c r="E16" s="21" t="s">
        <v>27</v>
      </c>
      <c r="F16" s="21" t="s">
        <v>44</v>
      </c>
      <c r="G16" s="21" t="s">
        <v>45</v>
      </c>
      <c r="H16" s="21" t="s">
        <v>42</v>
      </c>
      <c r="I16" s="21" t="s">
        <v>41</v>
      </c>
      <c r="J16" s="26" t="s">
        <v>44</v>
      </c>
      <c r="K16" s="21" t="s">
        <v>45</v>
      </c>
      <c r="L16" s="21" t="s">
        <v>42</v>
      </c>
      <c r="M16" s="21" t="s">
        <v>41</v>
      </c>
      <c r="S16" t="s">
        <v>18</v>
      </c>
      <c r="T16" s="72">
        <f>MIN(T5:T13)</f>
        <v>0</v>
      </c>
      <c r="U16" s="72">
        <f>MIN(U5:U13)</f>
        <v>0</v>
      </c>
      <c r="V16" s="106"/>
      <c r="W16" t="s">
        <v>18</v>
      </c>
      <c r="X16" s="72">
        <f>MIN(X5:X13)</f>
        <v>0</v>
      </c>
      <c r="Y16" s="72">
        <f>MIN(Y5:Y13)</f>
        <v>0</v>
      </c>
    </row>
    <row r="17" spans="3:25" x14ac:dyDescent="0.25">
      <c r="C17" s="169" t="s">
        <v>57</v>
      </c>
      <c r="D17" s="169">
        <v>0.1</v>
      </c>
      <c r="E17" s="125">
        <v>10</v>
      </c>
      <c r="F17" s="123">
        <v>31</v>
      </c>
      <c r="G17" s="59">
        <v>24</v>
      </c>
      <c r="H17" s="27">
        <v>0.63395000000000001</v>
      </c>
      <c r="I17" s="27">
        <v>5.0190999999999999</v>
      </c>
      <c r="J17" s="104">
        <v>18</v>
      </c>
      <c r="K17" s="59">
        <v>17</v>
      </c>
      <c r="L17" s="27">
        <v>0.45226</v>
      </c>
      <c r="M17" s="27">
        <v>0.30134</v>
      </c>
      <c r="S17" t="s">
        <v>19</v>
      </c>
      <c r="T17" s="72">
        <f>MAX(T5:T13)</f>
        <v>28.628599999999999</v>
      </c>
      <c r="U17" s="72">
        <f>MAX(U5:U13)</f>
        <v>22.258700000000001</v>
      </c>
      <c r="V17" s="106"/>
      <c r="W17" t="s">
        <v>19</v>
      </c>
      <c r="X17" s="72">
        <f>MAX(X5:X13)</f>
        <v>0</v>
      </c>
      <c r="Y17" s="72">
        <f>MAX(Y5:Y13)</f>
        <v>0</v>
      </c>
    </row>
    <row r="18" spans="3:25" x14ac:dyDescent="0.25">
      <c r="C18" s="170"/>
      <c r="D18" s="170"/>
      <c r="E18" s="17">
        <v>15</v>
      </c>
      <c r="F18" s="123">
        <v>30</v>
      </c>
      <c r="G18" s="123">
        <v>17</v>
      </c>
      <c r="H18" s="27">
        <v>9.4132999999999996</v>
      </c>
      <c r="I18" s="27">
        <v>4.2182000000000004</v>
      </c>
      <c r="J18" s="104">
        <v>17</v>
      </c>
      <c r="K18" s="123">
        <v>17</v>
      </c>
      <c r="L18" s="27">
        <v>0</v>
      </c>
      <c r="M18" s="27">
        <v>0</v>
      </c>
    </row>
    <row r="19" spans="3:25" x14ac:dyDescent="0.25">
      <c r="C19" s="170"/>
      <c r="D19" s="170"/>
      <c r="E19" s="17">
        <v>20</v>
      </c>
      <c r="F19" s="123">
        <v>18</v>
      </c>
      <c r="G19" s="123">
        <v>18</v>
      </c>
      <c r="H19" s="27">
        <v>0</v>
      </c>
      <c r="I19" s="27">
        <v>0</v>
      </c>
      <c r="J19" s="104">
        <v>17</v>
      </c>
      <c r="K19" s="123">
        <v>17</v>
      </c>
      <c r="L19" s="27">
        <v>0</v>
      </c>
      <c r="M19" s="27">
        <v>0</v>
      </c>
      <c r="R19" s="193" t="s">
        <v>66</v>
      </c>
      <c r="S19" s="194"/>
      <c r="T19" s="194"/>
      <c r="U19" s="195"/>
      <c r="V19" s="166" t="s">
        <v>73</v>
      </c>
      <c r="W19" s="167"/>
      <c r="X19" s="167"/>
      <c r="Y19" s="168"/>
    </row>
    <row r="20" spans="3:25" x14ac:dyDescent="0.25">
      <c r="C20" s="170"/>
      <c r="D20" s="170"/>
      <c r="E20" s="17">
        <v>25</v>
      </c>
      <c r="F20" s="123">
        <v>17</v>
      </c>
      <c r="G20" s="123">
        <v>29</v>
      </c>
      <c r="H20" s="27">
        <v>2.4426000000000001</v>
      </c>
      <c r="I20" s="27">
        <v>5.1791999999999998</v>
      </c>
      <c r="J20" s="104">
        <v>17</v>
      </c>
      <c r="K20" s="123">
        <v>17</v>
      </c>
      <c r="L20" s="27">
        <v>0</v>
      </c>
      <c r="M20" s="27">
        <v>0</v>
      </c>
      <c r="O20" s="21" t="s">
        <v>54</v>
      </c>
      <c r="P20" s="21" t="s">
        <v>65</v>
      </c>
      <c r="Q20" s="21" t="s">
        <v>27</v>
      </c>
      <c r="R20" s="21" t="s">
        <v>24</v>
      </c>
      <c r="S20" s="21" t="s">
        <v>25</v>
      </c>
      <c r="T20" s="21" t="s">
        <v>34</v>
      </c>
      <c r="U20" s="21" t="s">
        <v>33</v>
      </c>
      <c r="V20" s="21" t="s">
        <v>24</v>
      </c>
      <c r="W20" s="21" t="s">
        <v>25</v>
      </c>
      <c r="X20" s="21" t="s">
        <v>34</v>
      </c>
      <c r="Y20" s="21" t="s">
        <v>33</v>
      </c>
    </row>
    <row r="21" spans="3:25" x14ac:dyDescent="0.25">
      <c r="C21" s="171"/>
      <c r="D21" s="171"/>
      <c r="E21" s="121">
        <v>30</v>
      </c>
      <c r="F21" s="124">
        <v>17</v>
      </c>
      <c r="G21" s="124">
        <v>18</v>
      </c>
      <c r="H21" s="55">
        <v>3.4682999999999999E-2</v>
      </c>
      <c r="I21" s="128">
        <v>0.28336</v>
      </c>
      <c r="J21" s="105">
        <v>16</v>
      </c>
      <c r="K21" s="124">
        <v>17</v>
      </c>
      <c r="L21" s="55">
        <v>0.18718000000000001</v>
      </c>
      <c r="M21" s="128">
        <v>8.3016999999999994E-2</v>
      </c>
      <c r="N21" s="9"/>
      <c r="O21" s="169" t="s">
        <v>57</v>
      </c>
      <c r="P21" s="169">
        <v>0.1</v>
      </c>
      <c r="Q21" s="125">
        <v>10</v>
      </c>
      <c r="R21" s="123">
        <v>32</v>
      </c>
      <c r="S21" s="59">
        <v>31</v>
      </c>
      <c r="T21" s="129">
        <v>0.46722999999999998</v>
      </c>
      <c r="U21" s="130">
        <v>0.55879000000000001</v>
      </c>
      <c r="V21" s="104">
        <v>19</v>
      </c>
      <c r="W21" s="59">
        <v>17</v>
      </c>
      <c r="X21" s="27">
        <v>0.60460000000000003</v>
      </c>
      <c r="Y21" s="27">
        <v>3.4336000000000002</v>
      </c>
    </row>
    <row r="22" spans="3:25" x14ac:dyDescent="0.25">
      <c r="D22" s="15" t="s">
        <v>68</v>
      </c>
      <c r="G22" t="s">
        <v>16</v>
      </c>
      <c r="H22" s="72">
        <f>AVERAGE(H17:H21)</f>
        <v>2.5049066</v>
      </c>
      <c r="I22" s="72">
        <f>AVERAGE(I17:I21)</f>
        <v>2.939972</v>
      </c>
      <c r="J22" s="106"/>
      <c r="K22" t="s">
        <v>16</v>
      </c>
      <c r="L22" s="72">
        <f>AVERAGE(L17:L21)</f>
        <v>0.127888</v>
      </c>
      <c r="M22" s="72">
        <f>AVERAGE(M17:M21)</f>
        <v>7.6871400000000006E-2</v>
      </c>
      <c r="O22" s="170"/>
      <c r="P22" s="170"/>
      <c r="Q22" s="17">
        <v>12.5</v>
      </c>
      <c r="R22" s="123">
        <v>31</v>
      </c>
      <c r="S22" s="59">
        <v>30</v>
      </c>
      <c r="T22" s="27">
        <v>1.1435</v>
      </c>
      <c r="U22" s="131">
        <v>0.29232000000000002</v>
      </c>
      <c r="V22" s="104">
        <v>18</v>
      </c>
      <c r="W22" s="59">
        <v>16</v>
      </c>
      <c r="X22" s="27">
        <v>1.3927</v>
      </c>
      <c r="Y22" s="27">
        <v>1.7987</v>
      </c>
    </row>
    <row r="23" spans="3:25" x14ac:dyDescent="0.25">
      <c r="D23" s="103">
        <f>D17*15</f>
        <v>1.5</v>
      </c>
      <c r="G23" t="s">
        <v>17</v>
      </c>
      <c r="H23" s="72">
        <f>_xlfn.STDEV.S(H17:H21)</f>
        <v>3.9876942519885845</v>
      </c>
      <c r="I23" s="72">
        <f>_xlfn.STDEV.S(I17:I21)</f>
        <v>2.5822376331236438</v>
      </c>
      <c r="J23" s="106"/>
      <c r="K23" t="s">
        <v>17</v>
      </c>
      <c r="L23" s="72">
        <f>_xlfn.STDEV.S(L17:L21)</f>
        <v>0.19861945856335425</v>
      </c>
      <c r="M23" s="72">
        <f>_xlfn.STDEV.S(M17:M21)</f>
        <v>0.13052926606627341</v>
      </c>
      <c r="O23" s="170"/>
      <c r="P23" s="170"/>
      <c r="Q23" s="17">
        <v>15</v>
      </c>
      <c r="R23" s="123">
        <v>31</v>
      </c>
      <c r="S23" s="123">
        <v>18</v>
      </c>
      <c r="T23" s="27">
        <v>20.8687</v>
      </c>
      <c r="U23" s="131">
        <v>3.0482999999999998</v>
      </c>
      <c r="V23" s="104">
        <v>17</v>
      </c>
      <c r="W23" s="123">
        <v>16</v>
      </c>
      <c r="X23" s="27">
        <v>0.85143999999999997</v>
      </c>
      <c r="Y23" s="27">
        <v>0.48186000000000001</v>
      </c>
    </row>
    <row r="24" spans="3:25" x14ac:dyDescent="0.25">
      <c r="G24" t="s">
        <v>18</v>
      </c>
      <c r="H24" s="72">
        <f>MIN(H17:H21)</f>
        <v>0</v>
      </c>
      <c r="I24" s="72">
        <f>MIN(I17:I21)</f>
        <v>0</v>
      </c>
      <c r="J24" s="106"/>
      <c r="K24" t="s">
        <v>18</v>
      </c>
      <c r="L24" s="72">
        <f>MIN(L17:L21)</f>
        <v>0</v>
      </c>
      <c r="M24" s="72">
        <f>MIN(M17:M21)</f>
        <v>0</v>
      </c>
      <c r="O24" s="170"/>
      <c r="P24" s="170"/>
      <c r="Q24" s="17">
        <v>17.5</v>
      </c>
      <c r="R24" s="123">
        <v>30</v>
      </c>
      <c r="S24" s="123">
        <v>17</v>
      </c>
      <c r="T24" s="27">
        <v>14.0936</v>
      </c>
      <c r="U24" s="131">
        <v>7.8041</v>
      </c>
      <c r="V24" s="104">
        <v>17</v>
      </c>
      <c r="W24" s="123">
        <v>16</v>
      </c>
      <c r="X24" s="27">
        <v>0.44800000000000001</v>
      </c>
      <c r="Y24" s="27">
        <v>0.88429999999999997</v>
      </c>
    </row>
    <row r="25" spans="3:25" x14ac:dyDescent="0.25">
      <c r="G25" t="s">
        <v>19</v>
      </c>
      <c r="H25" s="72">
        <f>MAX(H17:H21)</f>
        <v>9.4132999999999996</v>
      </c>
      <c r="I25" s="72">
        <f>MAX(I17:I21)</f>
        <v>5.1791999999999998</v>
      </c>
      <c r="J25" s="106"/>
      <c r="K25" t="s">
        <v>19</v>
      </c>
      <c r="L25" s="72">
        <f>MAX(L17:L21)</f>
        <v>0.45226</v>
      </c>
      <c r="M25" s="72">
        <f>MAX(M17:M21)</f>
        <v>0.30134</v>
      </c>
      <c r="O25" s="170"/>
      <c r="P25" s="170"/>
      <c r="Q25" s="17">
        <v>20</v>
      </c>
      <c r="R25" s="123">
        <v>30</v>
      </c>
      <c r="S25" s="123">
        <v>17</v>
      </c>
      <c r="T25" s="27">
        <v>7.5778999999999996</v>
      </c>
      <c r="U25" s="131">
        <v>12.8782</v>
      </c>
      <c r="V25" s="104">
        <v>17</v>
      </c>
      <c r="W25" s="123">
        <v>16</v>
      </c>
      <c r="X25" s="27">
        <v>9.0166999999999997E-2</v>
      </c>
      <c r="Y25" s="27">
        <v>1.2342</v>
      </c>
    </row>
    <row r="26" spans="3:25" x14ac:dyDescent="0.25">
      <c r="O26" s="170"/>
      <c r="P26" s="170"/>
      <c r="Q26" s="17">
        <v>22.5</v>
      </c>
      <c r="R26" s="123">
        <v>29</v>
      </c>
      <c r="S26" s="123">
        <v>17</v>
      </c>
      <c r="T26" s="27">
        <v>2.5480999999999998</v>
      </c>
      <c r="U26" s="131">
        <v>15.736599999999999</v>
      </c>
      <c r="V26" s="104">
        <v>16</v>
      </c>
      <c r="W26" s="133">
        <v>16</v>
      </c>
      <c r="X26" s="27">
        <v>0</v>
      </c>
      <c r="Y26" s="27">
        <v>0</v>
      </c>
    </row>
    <row r="27" spans="3:25" x14ac:dyDescent="0.25">
      <c r="F27" s="193" t="s">
        <v>66</v>
      </c>
      <c r="G27" s="194"/>
      <c r="H27" s="194"/>
      <c r="I27" s="195"/>
      <c r="J27" s="166" t="s">
        <v>67</v>
      </c>
      <c r="K27" s="167"/>
      <c r="L27" s="167"/>
      <c r="M27" s="168"/>
      <c r="O27" s="170"/>
      <c r="P27" s="170"/>
      <c r="Q27" s="17">
        <v>25</v>
      </c>
      <c r="R27" s="123">
        <v>18</v>
      </c>
      <c r="S27" s="123">
        <v>16</v>
      </c>
      <c r="T27" s="27">
        <v>1.1206</v>
      </c>
      <c r="U27" s="131">
        <v>1.3127</v>
      </c>
      <c r="V27" s="104">
        <v>16</v>
      </c>
      <c r="W27" s="133">
        <v>16</v>
      </c>
      <c r="X27" s="27">
        <v>0</v>
      </c>
      <c r="Y27" s="27">
        <v>0</v>
      </c>
    </row>
    <row r="28" spans="3:25" x14ac:dyDescent="0.25">
      <c r="C28" s="21" t="s">
        <v>54</v>
      </c>
      <c r="D28" s="21" t="s">
        <v>65</v>
      </c>
      <c r="E28" s="21" t="s">
        <v>27</v>
      </c>
      <c r="F28" s="21" t="s">
        <v>44</v>
      </c>
      <c r="G28" s="21" t="s">
        <v>45</v>
      </c>
      <c r="H28" s="21" t="s">
        <v>42</v>
      </c>
      <c r="I28" s="21" t="s">
        <v>41</v>
      </c>
      <c r="J28" s="26" t="s">
        <v>44</v>
      </c>
      <c r="K28" s="21" t="s">
        <v>45</v>
      </c>
      <c r="L28" s="21" t="s">
        <v>42</v>
      </c>
      <c r="M28" s="21" t="s">
        <v>41</v>
      </c>
      <c r="O28" s="170"/>
      <c r="P28" s="170"/>
      <c r="Q28" s="17">
        <v>27.5</v>
      </c>
      <c r="R28" s="123">
        <v>17</v>
      </c>
      <c r="S28" s="123">
        <v>16</v>
      </c>
      <c r="T28" s="27">
        <v>0.59875</v>
      </c>
      <c r="U28" s="131">
        <v>0.46133000000000002</v>
      </c>
      <c r="V28" s="104">
        <v>16</v>
      </c>
      <c r="W28" s="133">
        <v>16</v>
      </c>
      <c r="X28" s="27">
        <v>0</v>
      </c>
      <c r="Y28" s="27">
        <v>0</v>
      </c>
    </row>
    <row r="29" spans="3:25" x14ac:dyDescent="0.25">
      <c r="C29" s="169" t="s">
        <v>57</v>
      </c>
      <c r="D29" s="169">
        <v>0.2</v>
      </c>
      <c r="E29" s="125">
        <v>10</v>
      </c>
      <c r="F29" s="126">
        <v>32</v>
      </c>
      <c r="G29" s="59">
        <v>25</v>
      </c>
      <c r="H29" s="27">
        <v>1.2125999999999999</v>
      </c>
      <c r="I29" s="27">
        <v>3.7469999999999999</v>
      </c>
      <c r="J29" s="104">
        <v>21</v>
      </c>
      <c r="K29" s="59">
        <v>19</v>
      </c>
      <c r="L29" s="27">
        <v>0.62624000000000002</v>
      </c>
      <c r="M29" s="27">
        <v>0.68689</v>
      </c>
      <c r="O29" s="171"/>
      <c r="P29" s="171"/>
      <c r="Q29" s="121">
        <v>30</v>
      </c>
      <c r="R29" s="124">
        <v>17</v>
      </c>
      <c r="S29" s="124">
        <v>16</v>
      </c>
      <c r="T29" s="55">
        <v>0.28613</v>
      </c>
      <c r="U29" s="128">
        <v>0.77449000000000001</v>
      </c>
      <c r="V29" s="105">
        <v>16</v>
      </c>
      <c r="W29" s="134">
        <v>16</v>
      </c>
      <c r="X29" s="55">
        <v>0</v>
      </c>
      <c r="Y29" s="55">
        <v>0</v>
      </c>
    </row>
    <row r="30" spans="3:25" x14ac:dyDescent="0.25">
      <c r="C30" s="170"/>
      <c r="D30" s="170"/>
      <c r="E30" s="17">
        <v>15</v>
      </c>
      <c r="F30" s="126">
        <v>29</v>
      </c>
      <c r="G30" s="123">
        <v>20</v>
      </c>
      <c r="H30" s="27">
        <v>5.7655000000000003</v>
      </c>
      <c r="I30" s="27">
        <v>2.8412000000000002</v>
      </c>
      <c r="J30" s="104">
        <v>20</v>
      </c>
      <c r="K30" s="123">
        <v>19</v>
      </c>
      <c r="L30" s="27">
        <v>0.68986999999999998</v>
      </c>
      <c r="M30" s="27">
        <v>0.17077999999999999</v>
      </c>
      <c r="P30" s="15" t="s">
        <v>68</v>
      </c>
      <c r="S30" t="s">
        <v>16</v>
      </c>
      <c r="T30" s="72">
        <f>AVERAGE(T21:T29)</f>
        <v>5.4116122222222227</v>
      </c>
      <c r="U30" s="72">
        <f>AVERAGE(U21:U29)</f>
        <v>4.7629811111111104</v>
      </c>
      <c r="V30" s="106"/>
      <c r="W30" t="s">
        <v>16</v>
      </c>
      <c r="X30" s="72">
        <f>AVERAGE(X21:X29)</f>
        <v>0.37632300000000002</v>
      </c>
      <c r="Y30" s="72">
        <f>AVERAGE(Y21:Y29)</f>
        <v>0.8702955555555556</v>
      </c>
    </row>
    <row r="31" spans="3:25" x14ac:dyDescent="0.25">
      <c r="C31" s="170"/>
      <c r="D31" s="170"/>
      <c r="E31" s="17">
        <v>20</v>
      </c>
      <c r="F31" s="126">
        <v>21</v>
      </c>
      <c r="G31" s="123">
        <v>21</v>
      </c>
      <c r="H31" s="27">
        <v>0</v>
      </c>
      <c r="I31" s="27">
        <v>0</v>
      </c>
      <c r="J31" s="104">
        <v>19</v>
      </c>
      <c r="K31" s="123">
        <v>19</v>
      </c>
      <c r="L31" s="27">
        <v>0</v>
      </c>
      <c r="M31" s="27">
        <v>0</v>
      </c>
      <c r="P31" s="103">
        <f>P21*15</f>
        <v>1.5</v>
      </c>
      <c r="S31" t="s">
        <v>17</v>
      </c>
      <c r="T31" s="72">
        <f>_xlfn.STDEV.S(T21:T29)</f>
        <v>7.3968039846523883</v>
      </c>
      <c r="U31" s="72">
        <f>_xlfn.STDEV.S(U21:U29)</f>
        <v>5.9418469517302546</v>
      </c>
      <c r="V31" s="106"/>
      <c r="W31" t="s">
        <v>17</v>
      </c>
      <c r="X31" s="72">
        <f>_xlfn.STDEV.S(X21:X29)</f>
        <v>0.49552593379761667</v>
      </c>
      <c r="Y31" s="72">
        <f>_xlfn.STDEV.S(Y21:Y29)</f>
        <v>1.1589664929055445</v>
      </c>
    </row>
    <row r="32" spans="3:25" x14ac:dyDescent="0.25">
      <c r="C32" s="170"/>
      <c r="D32" s="170"/>
      <c r="E32" s="17">
        <v>25</v>
      </c>
      <c r="F32" s="126">
        <v>20</v>
      </c>
      <c r="G32" s="123">
        <v>28</v>
      </c>
      <c r="H32" s="27">
        <v>1.4605999999999999</v>
      </c>
      <c r="I32" s="27">
        <v>3.2111000000000001</v>
      </c>
      <c r="J32" s="104">
        <v>18</v>
      </c>
      <c r="K32" s="123">
        <v>20</v>
      </c>
      <c r="L32" s="27">
        <v>0.43118000000000001</v>
      </c>
      <c r="M32" s="27">
        <v>0.60953000000000002</v>
      </c>
      <c r="S32" t="s">
        <v>18</v>
      </c>
      <c r="T32" s="72">
        <f>MIN(T21:T29)</f>
        <v>0.28613</v>
      </c>
      <c r="U32" s="72">
        <f>MIN(U21:U29)</f>
        <v>0.29232000000000002</v>
      </c>
      <c r="V32" s="106"/>
      <c r="W32" t="s">
        <v>18</v>
      </c>
      <c r="X32" s="72">
        <f>MIN(X21:X29)</f>
        <v>0</v>
      </c>
      <c r="Y32" s="72">
        <f>MIN(Y21:Y29)</f>
        <v>0</v>
      </c>
    </row>
    <row r="33" spans="3:25" x14ac:dyDescent="0.25">
      <c r="C33" s="171"/>
      <c r="D33" s="171"/>
      <c r="E33" s="121">
        <v>30</v>
      </c>
      <c r="F33" s="127">
        <v>19</v>
      </c>
      <c r="G33" s="124">
        <v>20</v>
      </c>
      <c r="H33" s="55">
        <v>0.14427000000000001</v>
      </c>
      <c r="I33" s="128">
        <v>0.14408000000000001</v>
      </c>
      <c r="J33" s="105">
        <v>18</v>
      </c>
      <c r="K33" s="124">
        <v>18</v>
      </c>
      <c r="L33" s="55">
        <v>0</v>
      </c>
      <c r="M33" s="128">
        <v>0</v>
      </c>
      <c r="N33" s="9"/>
      <c r="S33" t="s">
        <v>19</v>
      </c>
      <c r="T33" s="72">
        <f>MAX(T21:T29)</f>
        <v>20.8687</v>
      </c>
      <c r="U33" s="72">
        <f>MAX(U21:U29)</f>
        <v>15.736599999999999</v>
      </c>
      <c r="V33" s="106"/>
      <c r="W33" t="s">
        <v>19</v>
      </c>
      <c r="X33" s="72">
        <f>MAX(X21:X29)</f>
        <v>1.3927</v>
      </c>
      <c r="Y33" s="72">
        <f>MAX(Y21:Y29)</f>
        <v>3.4336000000000002</v>
      </c>
    </row>
    <row r="34" spans="3:25" x14ac:dyDescent="0.25">
      <c r="D34" s="15" t="s">
        <v>68</v>
      </c>
      <c r="G34" t="s">
        <v>16</v>
      </c>
      <c r="H34" s="72">
        <f>AVERAGE(H29:H33)</f>
        <v>1.7165940000000002</v>
      </c>
      <c r="I34" s="72">
        <f>AVERAGE(I29:I33)</f>
        <v>1.9886760000000003</v>
      </c>
      <c r="J34" s="106"/>
      <c r="K34" t="s">
        <v>16</v>
      </c>
      <c r="L34" s="72">
        <f>AVERAGE(L29:L33)</f>
        <v>0.34945799999999999</v>
      </c>
      <c r="M34" s="72">
        <f>AVERAGE(M29:M33)</f>
        <v>0.29344000000000003</v>
      </c>
    </row>
    <row r="35" spans="3:25" x14ac:dyDescent="0.25">
      <c r="D35" s="15">
        <f>D29*15</f>
        <v>3</v>
      </c>
      <c r="G35" t="s">
        <v>17</v>
      </c>
      <c r="H35" s="72">
        <f>_xlfn.STDEV.S(H29:H33)</f>
        <v>2.3522372541221257</v>
      </c>
      <c r="I35" s="72">
        <f>_xlfn.STDEV.S(I29:I33)</f>
        <v>1.779760344226154</v>
      </c>
      <c r="J35" s="106"/>
      <c r="K35" t="s">
        <v>17</v>
      </c>
      <c r="L35" s="72">
        <f>_xlfn.STDEV.S(L29:L33)</f>
        <v>0.33294476947385737</v>
      </c>
      <c r="M35" s="72">
        <f>_xlfn.STDEV.S(M29:M33)</f>
        <v>0.33240612712463646</v>
      </c>
      <c r="R35" s="193" t="s">
        <v>66</v>
      </c>
      <c r="S35" s="194"/>
      <c r="T35" s="194"/>
      <c r="U35" s="195"/>
      <c r="V35" s="166" t="s">
        <v>73</v>
      </c>
      <c r="W35" s="167"/>
      <c r="X35" s="167"/>
      <c r="Y35" s="168"/>
    </row>
    <row r="36" spans="3:25" x14ac:dyDescent="0.25">
      <c r="G36" t="s">
        <v>18</v>
      </c>
      <c r="H36" s="72">
        <f>MIN(H29:H33)</f>
        <v>0</v>
      </c>
      <c r="I36" s="72">
        <f>MIN(I29:I33)</f>
        <v>0</v>
      </c>
      <c r="J36" s="106"/>
      <c r="K36" t="s">
        <v>18</v>
      </c>
      <c r="L36" s="72">
        <f>MIN(L29:L33)</f>
        <v>0</v>
      </c>
      <c r="M36" s="72">
        <f>MIN(M29:M33)</f>
        <v>0</v>
      </c>
      <c r="O36" s="21" t="s">
        <v>54</v>
      </c>
      <c r="P36" s="21" t="s">
        <v>65</v>
      </c>
      <c r="Q36" s="21" t="s">
        <v>27</v>
      </c>
      <c r="R36" s="21" t="s">
        <v>24</v>
      </c>
      <c r="S36" s="21" t="s">
        <v>25</v>
      </c>
      <c r="T36" s="21" t="s">
        <v>34</v>
      </c>
      <c r="U36" s="21" t="s">
        <v>33</v>
      </c>
      <c r="V36" s="21" t="s">
        <v>24</v>
      </c>
      <c r="W36" s="21" t="s">
        <v>25</v>
      </c>
      <c r="X36" s="21" t="s">
        <v>34</v>
      </c>
      <c r="Y36" s="21" t="s">
        <v>33</v>
      </c>
    </row>
    <row r="37" spans="3:25" x14ac:dyDescent="0.25">
      <c r="G37" t="s">
        <v>19</v>
      </c>
      <c r="H37" s="72">
        <f>MAX(H29:H33)</f>
        <v>5.7655000000000003</v>
      </c>
      <c r="I37" s="72">
        <f>MAX(I29:I33)</f>
        <v>3.7469999999999999</v>
      </c>
      <c r="J37" s="106"/>
      <c r="K37" t="s">
        <v>19</v>
      </c>
      <c r="L37" s="72">
        <f>MAX(L29:L33)</f>
        <v>0.68986999999999998</v>
      </c>
      <c r="M37" s="72">
        <f>MAX(M29:M33)</f>
        <v>0.68689</v>
      </c>
      <c r="O37" s="169" t="s">
        <v>57</v>
      </c>
      <c r="P37" s="169">
        <v>0.2</v>
      </c>
      <c r="Q37" s="125">
        <v>10</v>
      </c>
      <c r="R37" s="123">
        <v>34</v>
      </c>
      <c r="S37" s="59">
        <v>32</v>
      </c>
      <c r="T37" s="129">
        <v>0.89117000000000002</v>
      </c>
      <c r="U37" s="130">
        <v>0.95992</v>
      </c>
      <c r="V37" s="104">
        <v>23</v>
      </c>
      <c r="W37" s="59">
        <v>18</v>
      </c>
      <c r="X37" s="27">
        <v>2.5432000000000001</v>
      </c>
      <c r="Y37" s="27">
        <v>5.7378</v>
      </c>
    </row>
    <row r="38" spans="3:25" x14ac:dyDescent="0.25">
      <c r="H38" s="72"/>
      <c r="I38" s="72"/>
      <c r="O38" s="170"/>
      <c r="P38" s="170"/>
      <c r="Q38" s="17">
        <v>12.5</v>
      </c>
      <c r="R38" s="133">
        <v>33</v>
      </c>
      <c r="S38" s="59">
        <v>30</v>
      </c>
      <c r="T38" s="27">
        <v>2.2286000000000001</v>
      </c>
      <c r="U38" s="131">
        <v>1.2505999999999999</v>
      </c>
      <c r="V38" s="104">
        <v>20</v>
      </c>
      <c r="W38" s="59">
        <v>18</v>
      </c>
      <c r="X38" s="27">
        <v>1.1367</v>
      </c>
      <c r="Y38" s="27">
        <v>1.7237</v>
      </c>
    </row>
    <row r="39" spans="3:25" x14ac:dyDescent="0.25">
      <c r="F39" s="193" t="s">
        <v>66</v>
      </c>
      <c r="G39" s="194"/>
      <c r="H39" s="194"/>
      <c r="I39" s="195"/>
      <c r="J39" s="166" t="s">
        <v>67</v>
      </c>
      <c r="K39" s="167"/>
      <c r="L39" s="167"/>
      <c r="M39" s="168"/>
      <c r="O39" s="170"/>
      <c r="P39" s="170"/>
      <c r="Q39" s="17">
        <v>15</v>
      </c>
      <c r="R39" s="133">
        <v>32</v>
      </c>
      <c r="S39" s="123">
        <v>22</v>
      </c>
      <c r="T39" s="27">
        <v>12.501099999999999</v>
      </c>
      <c r="U39" s="131">
        <v>3.0863</v>
      </c>
      <c r="V39" s="104">
        <v>19</v>
      </c>
      <c r="W39" s="123">
        <v>18</v>
      </c>
      <c r="X39" s="27">
        <v>0.45127</v>
      </c>
      <c r="Y39" s="27">
        <v>0.85026999999999997</v>
      </c>
    </row>
    <row r="40" spans="3:25" x14ac:dyDescent="0.25">
      <c r="C40" s="21" t="s">
        <v>54</v>
      </c>
      <c r="D40" s="21" t="s">
        <v>65</v>
      </c>
      <c r="E40" s="21" t="s">
        <v>27</v>
      </c>
      <c r="F40" s="21" t="s">
        <v>44</v>
      </c>
      <c r="G40" s="21" t="s">
        <v>45</v>
      </c>
      <c r="H40" s="21" t="s">
        <v>42</v>
      </c>
      <c r="I40" s="21" t="s">
        <v>41</v>
      </c>
      <c r="J40" s="26" t="s">
        <v>44</v>
      </c>
      <c r="K40" s="21" t="s">
        <v>45</v>
      </c>
      <c r="L40" s="21" t="s">
        <v>42</v>
      </c>
      <c r="M40" s="21" t="s">
        <v>41</v>
      </c>
      <c r="O40" s="170"/>
      <c r="P40" s="170"/>
      <c r="Q40" s="17">
        <v>17.5</v>
      </c>
      <c r="R40" s="133">
        <v>31</v>
      </c>
      <c r="S40" s="123">
        <v>20</v>
      </c>
      <c r="T40" s="27">
        <v>9.6428999999999991</v>
      </c>
      <c r="U40" s="131">
        <v>6.5929000000000002</v>
      </c>
      <c r="V40" s="104">
        <v>19</v>
      </c>
      <c r="W40" s="123">
        <v>17</v>
      </c>
      <c r="X40" s="27">
        <v>0.93152000000000001</v>
      </c>
      <c r="Y40" s="27">
        <v>1.3695999999999999</v>
      </c>
    </row>
    <row r="41" spans="3:25" x14ac:dyDescent="0.25">
      <c r="C41" s="169" t="s">
        <v>57</v>
      </c>
      <c r="D41" s="169">
        <v>0.3</v>
      </c>
      <c r="E41" s="125">
        <v>10</v>
      </c>
      <c r="F41" s="126">
        <v>32</v>
      </c>
      <c r="G41" s="59">
        <v>27</v>
      </c>
      <c r="H41" s="27">
        <v>1.0004</v>
      </c>
      <c r="I41" s="27">
        <v>2.1128999999999998</v>
      </c>
      <c r="J41" s="104">
        <v>23</v>
      </c>
      <c r="K41" s="59">
        <v>22</v>
      </c>
      <c r="L41" s="27">
        <v>0.32058999999999999</v>
      </c>
      <c r="M41" s="27">
        <v>0.27067000000000002</v>
      </c>
      <c r="O41" s="170"/>
      <c r="P41" s="170"/>
      <c r="Q41" s="17">
        <v>20</v>
      </c>
      <c r="R41" s="133">
        <v>30</v>
      </c>
      <c r="S41" s="123">
        <v>19</v>
      </c>
      <c r="T41" s="27">
        <v>5.9865000000000004</v>
      </c>
      <c r="U41" s="131">
        <v>9.4388000000000005</v>
      </c>
      <c r="V41" s="104">
        <v>18</v>
      </c>
      <c r="W41" s="123">
        <v>17</v>
      </c>
      <c r="X41" s="27">
        <v>0.47954999999999998</v>
      </c>
      <c r="Y41" s="27">
        <v>0.54079999999999995</v>
      </c>
    </row>
    <row r="42" spans="3:25" x14ac:dyDescent="0.25">
      <c r="C42" s="170"/>
      <c r="D42" s="170"/>
      <c r="E42" s="17">
        <v>15</v>
      </c>
      <c r="F42" s="126">
        <v>29</v>
      </c>
      <c r="G42" s="123">
        <v>22</v>
      </c>
      <c r="H42" s="27">
        <v>3.4653</v>
      </c>
      <c r="I42" s="27">
        <v>2.4786999999999999</v>
      </c>
      <c r="J42" s="104">
        <v>22</v>
      </c>
      <c r="K42" s="123">
        <v>20</v>
      </c>
      <c r="L42" s="27">
        <v>0.59758</v>
      </c>
      <c r="M42" s="27">
        <v>0.85519000000000001</v>
      </c>
      <c r="O42" s="170"/>
      <c r="P42" s="170"/>
      <c r="Q42" s="17">
        <v>22.5</v>
      </c>
      <c r="R42" s="133">
        <v>28</v>
      </c>
      <c r="S42" s="123">
        <v>18</v>
      </c>
      <c r="T42" s="27">
        <v>3.2677</v>
      </c>
      <c r="U42" s="131">
        <v>10.154199999999999</v>
      </c>
      <c r="V42" s="104">
        <v>18</v>
      </c>
      <c r="W42" s="123">
        <v>17</v>
      </c>
      <c r="X42" s="27">
        <v>0.16961999999999999</v>
      </c>
      <c r="Y42" s="27">
        <v>0.84533999999999998</v>
      </c>
    </row>
    <row r="43" spans="3:25" x14ac:dyDescent="0.25">
      <c r="C43" s="170"/>
      <c r="D43" s="170"/>
      <c r="E43" s="17">
        <v>20</v>
      </c>
      <c r="F43" s="126">
        <v>24</v>
      </c>
      <c r="G43" s="123">
        <v>24</v>
      </c>
      <c r="H43" s="27">
        <v>0</v>
      </c>
      <c r="I43" s="27">
        <v>0</v>
      </c>
      <c r="J43" s="104">
        <v>21</v>
      </c>
      <c r="K43" s="123">
        <v>21</v>
      </c>
      <c r="L43" s="27">
        <v>0</v>
      </c>
      <c r="M43" s="27">
        <v>0</v>
      </c>
      <c r="O43" s="170"/>
      <c r="P43" s="170"/>
      <c r="Q43" s="17">
        <v>25</v>
      </c>
      <c r="R43" s="133">
        <v>21</v>
      </c>
      <c r="S43" s="123">
        <v>18</v>
      </c>
      <c r="T43" s="27">
        <v>1.06</v>
      </c>
      <c r="U43" s="131">
        <v>2.5339999999999998</v>
      </c>
      <c r="V43" s="104">
        <v>17</v>
      </c>
      <c r="W43" s="123">
        <v>16</v>
      </c>
      <c r="X43" s="27">
        <v>0.70128000000000001</v>
      </c>
      <c r="Y43" s="27">
        <v>3.7600000000000001E-2</v>
      </c>
    </row>
    <row r="44" spans="3:25" x14ac:dyDescent="0.25">
      <c r="C44" s="170"/>
      <c r="D44" s="170"/>
      <c r="E44" s="17">
        <v>25</v>
      </c>
      <c r="F44" s="126">
        <v>22</v>
      </c>
      <c r="G44" s="123">
        <v>27</v>
      </c>
      <c r="H44" s="27">
        <v>1.0826</v>
      </c>
      <c r="I44" s="27">
        <v>1.5350999999999999</v>
      </c>
      <c r="J44" s="104">
        <v>20</v>
      </c>
      <c r="K44" s="123">
        <v>22</v>
      </c>
      <c r="L44" s="27">
        <v>0.36671999999999999</v>
      </c>
      <c r="M44" s="27">
        <v>0.59633000000000003</v>
      </c>
      <c r="O44" s="170"/>
      <c r="P44" s="170"/>
      <c r="Q44" s="17">
        <v>27.5</v>
      </c>
      <c r="R44" s="133">
        <v>20</v>
      </c>
      <c r="S44" s="123">
        <v>17</v>
      </c>
      <c r="T44" s="27">
        <v>1.2190000000000001</v>
      </c>
      <c r="U44" s="131">
        <v>1.9128000000000001</v>
      </c>
      <c r="V44" s="104">
        <v>17</v>
      </c>
      <c r="W44" s="123">
        <v>16</v>
      </c>
      <c r="X44" s="27">
        <v>0.41065000000000002</v>
      </c>
      <c r="Y44" s="27">
        <v>0.33784999999999998</v>
      </c>
    </row>
    <row r="45" spans="3:25" x14ac:dyDescent="0.25">
      <c r="C45" s="171"/>
      <c r="D45" s="171"/>
      <c r="E45" s="121">
        <v>30</v>
      </c>
      <c r="F45" s="127">
        <v>21</v>
      </c>
      <c r="G45" s="124">
        <v>23</v>
      </c>
      <c r="H45" s="55">
        <v>0.18961</v>
      </c>
      <c r="I45" s="128">
        <v>0.35302</v>
      </c>
      <c r="J45" s="105">
        <v>19</v>
      </c>
      <c r="K45" s="124">
        <v>20</v>
      </c>
      <c r="L45" s="55">
        <v>0.18159</v>
      </c>
      <c r="M45" s="128">
        <v>5.1355999999999999E-2</v>
      </c>
      <c r="N45" s="9"/>
      <c r="O45" s="171"/>
      <c r="P45" s="171"/>
      <c r="Q45" s="121">
        <v>30</v>
      </c>
      <c r="R45" s="134">
        <v>19</v>
      </c>
      <c r="S45" s="124">
        <v>17</v>
      </c>
      <c r="T45" s="55">
        <v>0.61787000000000003</v>
      </c>
      <c r="U45" s="128">
        <v>1.3107</v>
      </c>
      <c r="V45" s="105">
        <v>17</v>
      </c>
      <c r="W45" s="124">
        <v>16</v>
      </c>
      <c r="X45" s="55">
        <v>0.14459</v>
      </c>
      <c r="Y45" s="55">
        <v>0.61041000000000001</v>
      </c>
    </row>
    <row r="46" spans="3:25" x14ac:dyDescent="0.25">
      <c r="D46" s="15" t="s">
        <v>68</v>
      </c>
      <c r="G46" t="s">
        <v>16</v>
      </c>
      <c r="H46" s="72">
        <f>AVERAGE(H41:H45)</f>
        <v>1.1475820000000001</v>
      </c>
      <c r="I46" s="72">
        <f>AVERAGE(I41:I45)</f>
        <v>1.295944</v>
      </c>
      <c r="J46" s="106"/>
      <c r="K46" t="s">
        <v>16</v>
      </c>
      <c r="L46" s="72">
        <f>AVERAGE(L41:L45)</f>
        <v>0.29329599999999995</v>
      </c>
      <c r="M46" s="72">
        <f>AVERAGE(M41:M45)</f>
        <v>0.3547092</v>
      </c>
      <c r="P46" s="15" t="s">
        <v>68</v>
      </c>
      <c r="S46" t="s">
        <v>16</v>
      </c>
      <c r="T46" s="72">
        <f>AVERAGE(T37:T45)</f>
        <v>4.1572044444444449</v>
      </c>
      <c r="U46" s="72">
        <f>AVERAGE(U37:U45)</f>
        <v>4.1378022222222217</v>
      </c>
      <c r="V46" s="106"/>
      <c r="W46" t="s">
        <v>16</v>
      </c>
      <c r="X46" s="72">
        <f>AVERAGE(X37:X45)</f>
        <v>0.77426444444444442</v>
      </c>
      <c r="Y46" s="72">
        <f>AVERAGE(Y37:Y45)</f>
        <v>1.339263333333333</v>
      </c>
    </row>
    <row r="47" spans="3:25" x14ac:dyDescent="0.25">
      <c r="D47" s="15">
        <f>D41*15</f>
        <v>4.5</v>
      </c>
      <c r="G47" t="s">
        <v>17</v>
      </c>
      <c r="H47" s="72">
        <f>_xlfn.STDEV.S(H41:H45)</f>
        <v>1.3813360134739121</v>
      </c>
      <c r="I47" s="72">
        <f>_xlfn.STDEV.S(I41:I45)</f>
        <v>1.0830628992260789</v>
      </c>
      <c r="J47" s="106"/>
      <c r="K47" t="s">
        <v>17</v>
      </c>
      <c r="L47" s="72">
        <f>_xlfn.STDEV.S(L41:L45)</f>
        <v>0.22205042947492815</v>
      </c>
      <c r="M47" s="72">
        <f>_xlfn.STDEV.S(M41:M45)</f>
        <v>0.36529645830913826</v>
      </c>
      <c r="P47" s="15">
        <f>P37*15</f>
        <v>3</v>
      </c>
      <c r="S47" t="s">
        <v>17</v>
      </c>
      <c r="T47" s="72">
        <f>_xlfn.STDEV.S(T37:T45)</f>
        <v>4.3155256674248577</v>
      </c>
      <c r="U47" s="72">
        <f>_xlfn.STDEV.S(U37:U45)</f>
        <v>3.6294107167065643</v>
      </c>
      <c r="V47" s="106"/>
      <c r="W47" t="s">
        <v>17</v>
      </c>
      <c r="X47" s="72">
        <f>_xlfn.STDEV.S(X37:X45)</f>
        <v>0.73959709131241025</v>
      </c>
      <c r="Y47" s="72">
        <f>_xlfn.STDEV.S(Y37:Y45)</f>
        <v>1.72644281634956</v>
      </c>
    </row>
    <row r="48" spans="3:25" x14ac:dyDescent="0.25">
      <c r="G48" t="s">
        <v>18</v>
      </c>
      <c r="H48" s="72">
        <f>MIN(H41:H45)</f>
        <v>0</v>
      </c>
      <c r="I48" s="72">
        <f>MIN(I41:I45)</f>
        <v>0</v>
      </c>
      <c r="J48" s="106"/>
      <c r="K48" t="s">
        <v>18</v>
      </c>
      <c r="L48" s="72">
        <f>MIN(L41:L45)</f>
        <v>0</v>
      </c>
      <c r="M48" s="72">
        <f>MIN(M41:M45)</f>
        <v>0</v>
      </c>
      <c r="S48" t="s">
        <v>18</v>
      </c>
      <c r="T48" s="72">
        <f>MIN(T37:T45)</f>
        <v>0.61787000000000003</v>
      </c>
      <c r="U48" s="72">
        <f>MIN(U37:U45)</f>
        <v>0.95992</v>
      </c>
      <c r="V48" s="106"/>
      <c r="W48" t="s">
        <v>18</v>
      </c>
      <c r="X48" s="72">
        <f>MIN(X37:X45)</f>
        <v>0.14459</v>
      </c>
      <c r="Y48" s="72">
        <f>MIN(Y37:Y45)</f>
        <v>3.7600000000000001E-2</v>
      </c>
    </row>
    <row r="49" spans="3:25" x14ac:dyDescent="0.25">
      <c r="G49" t="s">
        <v>19</v>
      </c>
      <c r="H49" s="72">
        <f>MAX(H41:H45)</f>
        <v>3.4653</v>
      </c>
      <c r="I49" s="72">
        <f>MAX(I41:I45)</f>
        <v>2.4786999999999999</v>
      </c>
      <c r="J49" s="106"/>
      <c r="K49" t="s">
        <v>19</v>
      </c>
      <c r="L49" s="72">
        <f>MAX(L41:L45)</f>
        <v>0.59758</v>
      </c>
      <c r="M49" s="72">
        <f>MAX(M41:M45)</f>
        <v>0.85519000000000001</v>
      </c>
      <c r="S49" t="s">
        <v>19</v>
      </c>
      <c r="T49" s="72">
        <f>MAX(T37:T45)</f>
        <v>12.501099999999999</v>
      </c>
      <c r="U49" s="72">
        <f>MAX(U37:U45)</f>
        <v>10.154199999999999</v>
      </c>
      <c r="V49" s="106"/>
      <c r="W49" t="s">
        <v>19</v>
      </c>
      <c r="X49" s="72">
        <f>MAX(X37:X45)</f>
        <v>2.5432000000000001</v>
      </c>
      <c r="Y49" s="72">
        <f>MAX(Y37:Y45)</f>
        <v>5.7378</v>
      </c>
    </row>
    <row r="50" spans="3:25" x14ac:dyDescent="0.25">
      <c r="H50" s="72"/>
      <c r="I50" s="72"/>
    </row>
    <row r="51" spans="3:25" x14ac:dyDescent="0.25">
      <c r="F51" s="193" t="s">
        <v>66</v>
      </c>
      <c r="G51" s="194"/>
      <c r="H51" s="194"/>
      <c r="I51" s="195"/>
      <c r="J51" s="166" t="s">
        <v>67</v>
      </c>
      <c r="K51" s="167"/>
      <c r="L51" s="167"/>
      <c r="M51" s="168"/>
      <c r="R51" s="193" t="s">
        <v>66</v>
      </c>
      <c r="S51" s="194"/>
      <c r="T51" s="194"/>
      <c r="U51" s="195"/>
      <c r="V51" s="166" t="s">
        <v>73</v>
      </c>
      <c r="W51" s="167"/>
      <c r="X51" s="167"/>
      <c r="Y51" s="168"/>
    </row>
    <row r="52" spans="3:25" x14ac:dyDescent="0.25">
      <c r="C52" s="21" t="s">
        <v>54</v>
      </c>
      <c r="D52" s="21" t="s">
        <v>65</v>
      </c>
      <c r="E52" s="21" t="s">
        <v>27</v>
      </c>
      <c r="F52" s="21" t="s">
        <v>44</v>
      </c>
      <c r="G52" s="21" t="s">
        <v>45</v>
      </c>
      <c r="H52" s="21" t="s">
        <v>42</v>
      </c>
      <c r="I52" s="21" t="s">
        <v>41</v>
      </c>
      <c r="J52" s="26" t="s">
        <v>44</v>
      </c>
      <c r="K52" s="21" t="s">
        <v>45</v>
      </c>
      <c r="L52" s="21" t="s">
        <v>42</v>
      </c>
      <c r="M52" s="21" t="s">
        <v>41</v>
      </c>
      <c r="O52" s="21" t="s">
        <v>54</v>
      </c>
      <c r="P52" s="21" t="s">
        <v>65</v>
      </c>
      <c r="Q52" s="21" t="s">
        <v>27</v>
      </c>
      <c r="R52" s="21" t="s">
        <v>24</v>
      </c>
      <c r="S52" s="21" t="s">
        <v>25</v>
      </c>
      <c r="T52" s="21" t="s">
        <v>34</v>
      </c>
      <c r="U52" s="21" t="s">
        <v>33</v>
      </c>
      <c r="V52" s="21" t="s">
        <v>24</v>
      </c>
      <c r="W52" s="21" t="s">
        <v>25</v>
      </c>
      <c r="X52" s="21" t="s">
        <v>34</v>
      </c>
      <c r="Y52" s="21" t="s">
        <v>33</v>
      </c>
    </row>
    <row r="53" spans="3:25" x14ac:dyDescent="0.25">
      <c r="C53" s="169" t="s">
        <v>57</v>
      </c>
      <c r="D53" s="169">
        <v>0.4</v>
      </c>
      <c r="E53" s="125">
        <v>10</v>
      </c>
      <c r="F53" s="126">
        <v>33</v>
      </c>
      <c r="G53" s="59">
        <v>28</v>
      </c>
      <c r="H53" s="27">
        <v>1.1236999999999999</v>
      </c>
      <c r="I53" s="27">
        <v>1.6416999999999999</v>
      </c>
      <c r="J53" s="104">
        <v>26</v>
      </c>
      <c r="K53" s="59">
        <v>24</v>
      </c>
      <c r="L53" s="27">
        <v>0.77585000000000004</v>
      </c>
      <c r="M53" s="27">
        <v>0.27754000000000001</v>
      </c>
      <c r="O53" s="169" t="s">
        <v>57</v>
      </c>
      <c r="P53" s="169">
        <v>0.3</v>
      </c>
      <c r="Q53" s="125">
        <v>10</v>
      </c>
      <c r="R53" s="123">
        <v>35</v>
      </c>
      <c r="S53" s="59">
        <v>33</v>
      </c>
      <c r="T53" s="129">
        <v>1.2975000000000001</v>
      </c>
      <c r="U53" s="130">
        <v>0.58348</v>
      </c>
      <c r="V53" s="104">
        <v>24</v>
      </c>
      <c r="W53" s="59">
        <v>20</v>
      </c>
      <c r="X53" s="27">
        <v>2.3613</v>
      </c>
      <c r="Y53" s="27">
        <v>3.2086999999999999</v>
      </c>
    </row>
    <row r="54" spans="3:25" x14ac:dyDescent="0.25">
      <c r="C54" s="170"/>
      <c r="D54" s="170"/>
      <c r="E54" s="17">
        <v>15</v>
      </c>
      <c r="F54" s="126">
        <v>29</v>
      </c>
      <c r="G54" s="126">
        <v>24</v>
      </c>
      <c r="H54" s="27">
        <v>1.8053999999999999</v>
      </c>
      <c r="I54" s="27">
        <v>1.9778</v>
      </c>
      <c r="J54" s="104">
        <v>24</v>
      </c>
      <c r="K54" s="123">
        <v>22</v>
      </c>
      <c r="L54" s="27">
        <v>0.67132999999999998</v>
      </c>
      <c r="M54" s="27">
        <v>0.65600000000000003</v>
      </c>
      <c r="O54" s="170"/>
      <c r="P54" s="170"/>
      <c r="Q54" s="17">
        <v>12.5</v>
      </c>
      <c r="R54" s="133">
        <v>34</v>
      </c>
      <c r="S54" s="59">
        <v>30</v>
      </c>
      <c r="T54" s="27">
        <v>3.1073</v>
      </c>
      <c r="U54" s="131">
        <v>1.3419000000000001</v>
      </c>
      <c r="V54" s="104">
        <v>23</v>
      </c>
      <c r="W54" s="59">
        <v>20</v>
      </c>
      <c r="X54" s="27">
        <v>1.0145999999999999</v>
      </c>
      <c r="Y54" s="27">
        <v>2.9091999999999998</v>
      </c>
    </row>
    <row r="55" spans="3:25" x14ac:dyDescent="0.25">
      <c r="C55" s="170"/>
      <c r="D55" s="170"/>
      <c r="E55" s="17">
        <v>20</v>
      </c>
      <c r="F55" s="126">
        <v>26</v>
      </c>
      <c r="G55" s="126">
        <v>26</v>
      </c>
      <c r="H55" s="27">
        <v>0</v>
      </c>
      <c r="I55" s="27">
        <v>0</v>
      </c>
      <c r="J55" s="104">
        <v>23</v>
      </c>
      <c r="K55" s="123">
        <v>23</v>
      </c>
      <c r="L55" s="27">
        <v>0</v>
      </c>
      <c r="M55" s="27">
        <v>0</v>
      </c>
      <c r="O55" s="170"/>
      <c r="P55" s="170"/>
      <c r="Q55" s="17">
        <v>15</v>
      </c>
      <c r="R55" s="133">
        <v>33</v>
      </c>
      <c r="S55" s="123">
        <v>25</v>
      </c>
      <c r="T55" s="27">
        <v>7.1840999999999999</v>
      </c>
      <c r="U55" s="131">
        <v>3.1396000000000002</v>
      </c>
      <c r="V55" s="104">
        <v>21</v>
      </c>
      <c r="W55" s="123">
        <v>19</v>
      </c>
      <c r="X55" s="27">
        <v>1.0395000000000001</v>
      </c>
      <c r="Y55" s="27">
        <v>1.1996</v>
      </c>
    </row>
    <row r="56" spans="3:25" x14ac:dyDescent="0.25">
      <c r="C56" s="170"/>
      <c r="D56" s="170"/>
      <c r="E56" s="17">
        <v>25</v>
      </c>
      <c r="F56" s="126">
        <v>24</v>
      </c>
      <c r="G56" s="123">
        <v>27</v>
      </c>
      <c r="H56" s="27">
        <v>0.65093999999999996</v>
      </c>
      <c r="I56" s="27">
        <v>0.72304999999999997</v>
      </c>
      <c r="J56" s="104">
        <v>21</v>
      </c>
      <c r="K56" s="123">
        <v>23</v>
      </c>
      <c r="L56" s="27">
        <v>0.58564000000000005</v>
      </c>
      <c r="M56" s="27">
        <v>0.24944</v>
      </c>
      <c r="O56" s="170"/>
      <c r="P56" s="170"/>
      <c r="Q56" s="17">
        <v>17.5</v>
      </c>
      <c r="R56" s="133">
        <v>31</v>
      </c>
      <c r="S56" s="123">
        <v>22</v>
      </c>
      <c r="T56" s="27">
        <v>7.1227</v>
      </c>
      <c r="U56" s="131">
        <v>4.6228999999999996</v>
      </c>
      <c r="V56" s="104">
        <v>20</v>
      </c>
      <c r="W56" s="123">
        <v>19</v>
      </c>
      <c r="X56" s="27">
        <v>0.39583000000000002</v>
      </c>
      <c r="Y56" s="27">
        <v>0.63902000000000003</v>
      </c>
    </row>
    <row r="57" spans="3:25" x14ac:dyDescent="0.25">
      <c r="C57" s="171"/>
      <c r="D57" s="171"/>
      <c r="E57" s="121">
        <v>30</v>
      </c>
      <c r="F57" s="127">
        <v>23</v>
      </c>
      <c r="G57" s="124">
        <v>24</v>
      </c>
      <c r="H57" s="55">
        <v>0.10641</v>
      </c>
      <c r="I57" s="128">
        <v>0.13336999999999999</v>
      </c>
      <c r="J57" s="105">
        <v>21</v>
      </c>
      <c r="K57" s="124">
        <v>22</v>
      </c>
      <c r="L57" s="55">
        <v>3.0886E-2</v>
      </c>
      <c r="M57" s="128">
        <v>0.19001000000000001</v>
      </c>
      <c r="N57" s="9"/>
      <c r="O57" s="170"/>
      <c r="P57" s="170"/>
      <c r="Q57" s="17">
        <v>20</v>
      </c>
      <c r="R57" s="133">
        <v>30</v>
      </c>
      <c r="S57" s="123">
        <v>21</v>
      </c>
      <c r="T57" s="27">
        <v>4.6036999999999999</v>
      </c>
      <c r="U57" s="131">
        <v>6.5762999999999998</v>
      </c>
      <c r="V57" s="104">
        <v>20</v>
      </c>
      <c r="W57" s="123">
        <v>18</v>
      </c>
      <c r="X57" s="27">
        <v>0.66266999999999998</v>
      </c>
      <c r="Y57" s="27">
        <v>1.2324999999999999</v>
      </c>
    </row>
    <row r="58" spans="3:25" x14ac:dyDescent="0.25">
      <c r="D58" s="15" t="s">
        <v>68</v>
      </c>
      <c r="G58" t="s">
        <v>16</v>
      </c>
      <c r="H58" s="72">
        <f>AVERAGE(H53:H57)</f>
        <v>0.73729</v>
      </c>
      <c r="I58" s="72">
        <f>AVERAGE(I53:I57)</f>
        <v>0.89518400000000009</v>
      </c>
      <c r="J58" s="106"/>
      <c r="K58" t="s">
        <v>16</v>
      </c>
      <c r="L58" s="72">
        <f>AVERAGE(L53:L57)</f>
        <v>0.41274120000000003</v>
      </c>
      <c r="M58" s="72">
        <f>AVERAGE(M53:M57)</f>
        <v>0.27459800000000001</v>
      </c>
      <c r="O58" s="170"/>
      <c r="P58" s="170"/>
      <c r="Q58" s="17">
        <v>22.5</v>
      </c>
      <c r="R58" s="133">
        <v>27</v>
      </c>
      <c r="S58" s="123">
        <v>20</v>
      </c>
      <c r="T58" s="27">
        <v>2.8140999999999998</v>
      </c>
      <c r="U58" s="131">
        <v>5.5401999999999996</v>
      </c>
      <c r="V58" s="104">
        <v>19</v>
      </c>
      <c r="W58" s="123">
        <v>18</v>
      </c>
      <c r="X58" s="27">
        <v>0.27400000000000002</v>
      </c>
      <c r="Y58" s="27">
        <v>0.59597</v>
      </c>
    </row>
    <row r="59" spans="3:25" x14ac:dyDescent="0.25">
      <c r="D59" s="15">
        <f>D53*15</f>
        <v>6</v>
      </c>
      <c r="G59" t="s">
        <v>17</v>
      </c>
      <c r="H59" s="72">
        <f>_xlfn.STDEV.S(H53:H57)</f>
        <v>0.74820353200182099</v>
      </c>
      <c r="I59" s="72">
        <f>_xlfn.STDEV.S(I53:I57)</f>
        <v>0.88609940471145765</v>
      </c>
      <c r="J59" s="106"/>
      <c r="K59" t="s">
        <v>17</v>
      </c>
      <c r="L59" s="72">
        <f>_xlfn.STDEV.S(L53:L57)</f>
        <v>0.36904567979750158</v>
      </c>
      <c r="M59" s="72">
        <f>_xlfn.STDEV.S(M53:M57)</f>
        <v>0.23909634944933814</v>
      </c>
      <c r="O59" s="170"/>
      <c r="P59" s="170"/>
      <c r="Q59" s="17">
        <v>25</v>
      </c>
      <c r="R59" s="133">
        <v>24</v>
      </c>
      <c r="S59" s="123">
        <v>19</v>
      </c>
      <c r="T59" s="27">
        <v>1.9514</v>
      </c>
      <c r="U59" s="131">
        <v>3.4725000000000001</v>
      </c>
      <c r="V59" s="104">
        <v>19</v>
      </c>
      <c r="W59" s="123">
        <v>17</v>
      </c>
      <c r="X59" s="27">
        <v>0.52181999999999995</v>
      </c>
      <c r="Y59" s="27">
        <v>1.0562</v>
      </c>
    </row>
    <row r="60" spans="3:25" x14ac:dyDescent="0.25">
      <c r="G60" t="s">
        <v>18</v>
      </c>
      <c r="H60" s="72">
        <f>MIN(H53:H57)</f>
        <v>0</v>
      </c>
      <c r="I60" s="72">
        <f>MIN(I53:I57)</f>
        <v>0</v>
      </c>
      <c r="J60" s="106"/>
      <c r="K60" t="s">
        <v>18</v>
      </c>
      <c r="L60" s="72">
        <f>MIN(L53:L57)</f>
        <v>0</v>
      </c>
      <c r="M60" s="72">
        <f>MIN(M53:M57)</f>
        <v>0</v>
      </c>
      <c r="O60" s="170"/>
      <c r="P60" s="170"/>
      <c r="Q60" s="17">
        <v>27.5</v>
      </c>
      <c r="R60" s="133">
        <v>22</v>
      </c>
      <c r="S60" s="123">
        <v>19</v>
      </c>
      <c r="T60" s="27">
        <v>0.86768999999999996</v>
      </c>
      <c r="U60" s="131">
        <v>2.1396999999999999</v>
      </c>
      <c r="V60" s="104">
        <v>18</v>
      </c>
      <c r="W60" s="123">
        <v>17</v>
      </c>
      <c r="X60" s="27">
        <v>0.24956</v>
      </c>
      <c r="Y60" s="27">
        <v>0.46690999999999999</v>
      </c>
    </row>
    <row r="61" spans="3:25" x14ac:dyDescent="0.25">
      <c r="G61" t="s">
        <v>19</v>
      </c>
      <c r="H61" s="72">
        <f>MAX(H53:H57)</f>
        <v>1.8053999999999999</v>
      </c>
      <c r="I61" s="72">
        <f>MAX(I53:I57)</f>
        <v>1.9778</v>
      </c>
      <c r="J61" s="106"/>
      <c r="K61" t="s">
        <v>19</v>
      </c>
      <c r="L61" s="72">
        <f>MAX(L53:L57)</f>
        <v>0.77585000000000004</v>
      </c>
      <c r="M61" s="72">
        <f>MAX(M53:M57)</f>
        <v>0.65600000000000003</v>
      </c>
      <c r="O61" s="171"/>
      <c r="P61" s="171"/>
      <c r="Q61" s="121">
        <v>30</v>
      </c>
      <c r="R61" s="134">
        <v>21</v>
      </c>
      <c r="S61" s="124">
        <v>18</v>
      </c>
      <c r="T61" s="55">
        <v>0.88714999999999999</v>
      </c>
      <c r="U61" s="128">
        <v>1.7955000000000001</v>
      </c>
      <c r="V61" s="105">
        <v>18</v>
      </c>
      <c r="W61" s="124">
        <v>16</v>
      </c>
      <c r="X61" s="55">
        <v>0.53729000000000005</v>
      </c>
      <c r="Y61" s="55">
        <v>0.74556999999999995</v>
      </c>
    </row>
    <row r="62" spans="3:25" x14ac:dyDescent="0.25">
      <c r="P62" s="15" t="s">
        <v>68</v>
      </c>
      <c r="S62" t="s">
        <v>16</v>
      </c>
      <c r="T62" s="72">
        <f>AVERAGE(T53:T61)</f>
        <v>3.3150711111111106</v>
      </c>
      <c r="U62" s="72">
        <f>AVERAGE(U53:U61)</f>
        <v>3.2457866666666666</v>
      </c>
      <c r="V62" s="106"/>
      <c r="W62" t="s">
        <v>16</v>
      </c>
      <c r="X62" s="72">
        <f>AVERAGE(X53:X61)</f>
        <v>0.78406333333333345</v>
      </c>
      <c r="Y62" s="72">
        <f>AVERAGE(Y53:Y61)</f>
        <v>1.3392966666666668</v>
      </c>
    </row>
    <row r="63" spans="3:25" x14ac:dyDescent="0.25">
      <c r="F63" s="193" t="s">
        <v>66</v>
      </c>
      <c r="G63" s="194"/>
      <c r="H63" s="194"/>
      <c r="I63" s="195"/>
      <c r="J63" s="166" t="s">
        <v>67</v>
      </c>
      <c r="K63" s="167"/>
      <c r="L63" s="167"/>
      <c r="M63" s="168"/>
      <c r="P63" s="15">
        <f>P53*15</f>
        <v>4.5</v>
      </c>
      <c r="S63" t="s">
        <v>17</v>
      </c>
      <c r="T63" s="72">
        <f>_xlfn.STDEV.S(T53:T61)</f>
        <v>2.480846501526468</v>
      </c>
      <c r="U63" s="72">
        <f>_xlfn.STDEV.S(U53:U61)</f>
        <v>2.0110689831778519</v>
      </c>
      <c r="V63" s="106"/>
      <c r="W63" t="s">
        <v>17</v>
      </c>
      <c r="X63" s="72">
        <f>_xlfn.STDEV.S(X53:X61)</f>
        <v>0.65641631909558695</v>
      </c>
      <c r="Y63" s="72">
        <f>_xlfn.STDEV.S(Y53:Y61)</f>
        <v>1.0140772592731779</v>
      </c>
    </row>
    <row r="64" spans="3:25" x14ac:dyDescent="0.25">
      <c r="C64" s="21" t="s">
        <v>54</v>
      </c>
      <c r="D64" s="21" t="s">
        <v>65</v>
      </c>
      <c r="E64" s="21" t="s">
        <v>27</v>
      </c>
      <c r="F64" s="21" t="s">
        <v>44</v>
      </c>
      <c r="G64" s="21" t="s">
        <v>45</v>
      </c>
      <c r="H64" s="21" t="s">
        <v>42</v>
      </c>
      <c r="I64" s="21" t="s">
        <v>41</v>
      </c>
      <c r="J64" s="26" t="s">
        <v>44</v>
      </c>
      <c r="K64" s="21" t="s">
        <v>45</v>
      </c>
      <c r="L64" s="21" t="s">
        <v>42</v>
      </c>
      <c r="M64" s="21" t="s">
        <v>41</v>
      </c>
      <c r="S64" t="s">
        <v>18</v>
      </c>
      <c r="T64" s="72">
        <f>MIN(T53:T61)</f>
        <v>0.86768999999999996</v>
      </c>
      <c r="U64" s="72">
        <f>MIN(U53:U61)</f>
        <v>0.58348</v>
      </c>
      <c r="V64" s="106"/>
      <c r="W64" t="s">
        <v>18</v>
      </c>
      <c r="X64" s="72">
        <f>MIN(X53:X61)</f>
        <v>0.24956</v>
      </c>
      <c r="Y64" s="72">
        <f>MIN(Y53:Y61)</f>
        <v>0.46690999999999999</v>
      </c>
    </row>
    <row r="65" spans="3:25" x14ac:dyDescent="0.25">
      <c r="C65" s="169" t="s">
        <v>57</v>
      </c>
      <c r="D65" s="169">
        <v>0.5</v>
      </c>
      <c r="E65" s="125">
        <v>10</v>
      </c>
      <c r="F65" s="126">
        <v>33</v>
      </c>
      <c r="G65" s="59">
        <v>29</v>
      </c>
      <c r="H65" s="27">
        <v>0.93562000000000001</v>
      </c>
      <c r="I65" s="27">
        <v>1.1715</v>
      </c>
      <c r="J65" s="104">
        <v>27</v>
      </c>
      <c r="K65" s="59">
        <v>25</v>
      </c>
      <c r="L65" s="27">
        <v>0.49280000000000002</v>
      </c>
      <c r="M65" s="27">
        <v>0.44449</v>
      </c>
      <c r="S65" t="s">
        <v>19</v>
      </c>
      <c r="T65" s="72">
        <f>MAX(T53:T61)</f>
        <v>7.1840999999999999</v>
      </c>
      <c r="U65" s="72">
        <f>MAX(U53:U61)</f>
        <v>6.5762999999999998</v>
      </c>
      <c r="V65" s="106"/>
      <c r="W65" t="s">
        <v>19</v>
      </c>
      <c r="X65" s="72">
        <f>MAX(X53:X61)</f>
        <v>2.3613</v>
      </c>
      <c r="Y65" s="72">
        <f>MAX(Y53:Y61)</f>
        <v>3.2086999999999999</v>
      </c>
    </row>
    <row r="66" spans="3:25" x14ac:dyDescent="0.25">
      <c r="C66" s="170"/>
      <c r="D66" s="170"/>
      <c r="E66" s="17">
        <v>15</v>
      </c>
      <c r="F66" s="126">
        <v>30</v>
      </c>
      <c r="G66" s="126">
        <v>26</v>
      </c>
      <c r="H66" s="27">
        <v>1.6124000000000001</v>
      </c>
      <c r="I66" s="27">
        <v>1.1728000000000001</v>
      </c>
      <c r="J66" s="104">
        <v>26</v>
      </c>
      <c r="K66" s="123">
        <v>23</v>
      </c>
      <c r="L66" s="27">
        <v>1.008</v>
      </c>
      <c r="M66" s="27">
        <v>0.81089</v>
      </c>
    </row>
    <row r="67" spans="3:25" x14ac:dyDescent="0.25">
      <c r="C67" s="170"/>
      <c r="D67" s="170"/>
      <c r="E67" s="17">
        <v>20</v>
      </c>
      <c r="F67" s="126">
        <v>27</v>
      </c>
      <c r="G67" s="123">
        <v>27</v>
      </c>
      <c r="H67" s="27">
        <v>0</v>
      </c>
      <c r="I67" s="27">
        <v>0</v>
      </c>
      <c r="J67" s="104">
        <v>24</v>
      </c>
      <c r="K67" s="123">
        <v>24</v>
      </c>
      <c r="L67" s="27">
        <v>0</v>
      </c>
      <c r="M67" s="27">
        <v>0</v>
      </c>
      <c r="R67" s="193" t="s">
        <v>66</v>
      </c>
      <c r="S67" s="194"/>
      <c r="T67" s="194"/>
      <c r="U67" s="195"/>
      <c r="V67" s="166" t="s">
        <v>73</v>
      </c>
      <c r="W67" s="167"/>
      <c r="X67" s="167"/>
      <c r="Y67" s="168"/>
    </row>
    <row r="68" spans="3:25" x14ac:dyDescent="0.25">
      <c r="C68" s="170"/>
      <c r="D68" s="170"/>
      <c r="E68" s="17">
        <v>25</v>
      </c>
      <c r="F68" s="126">
        <v>25</v>
      </c>
      <c r="G68" s="123">
        <v>28</v>
      </c>
      <c r="H68" s="27">
        <v>0.56696999999999997</v>
      </c>
      <c r="I68" s="27">
        <v>0.65925</v>
      </c>
      <c r="J68" s="104">
        <v>23</v>
      </c>
      <c r="K68" s="123">
        <v>25</v>
      </c>
      <c r="L68" s="27">
        <v>0.19600999999999999</v>
      </c>
      <c r="M68" s="27">
        <v>0.57408999999999999</v>
      </c>
      <c r="O68" s="21" t="s">
        <v>54</v>
      </c>
      <c r="P68" s="21" t="s">
        <v>65</v>
      </c>
      <c r="Q68" s="21" t="s">
        <v>27</v>
      </c>
      <c r="R68" s="21" t="s">
        <v>24</v>
      </c>
      <c r="S68" s="21" t="s">
        <v>25</v>
      </c>
      <c r="T68" s="21" t="s">
        <v>34</v>
      </c>
      <c r="U68" s="21" t="s">
        <v>33</v>
      </c>
      <c r="V68" s="21" t="s">
        <v>24</v>
      </c>
      <c r="W68" s="21" t="s">
        <v>25</v>
      </c>
      <c r="X68" s="21" t="s">
        <v>34</v>
      </c>
      <c r="Y68" s="21" t="s">
        <v>33</v>
      </c>
    </row>
    <row r="69" spans="3:25" x14ac:dyDescent="0.25">
      <c r="C69" s="171"/>
      <c r="D69" s="171"/>
      <c r="E69" s="121">
        <v>30</v>
      </c>
      <c r="F69" s="127">
        <v>24</v>
      </c>
      <c r="G69" s="124">
        <v>25</v>
      </c>
      <c r="H69" s="55">
        <v>0.11675000000000001</v>
      </c>
      <c r="I69" s="128">
        <v>9.7099000000000005E-2</v>
      </c>
      <c r="J69" s="105">
        <v>22</v>
      </c>
      <c r="K69" s="124">
        <v>23</v>
      </c>
      <c r="L69" s="55">
        <v>4.1659000000000002E-2</v>
      </c>
      <c r="M69" s="128">
        <v>0.15659999999999999</v>
      </c>
      <c r="N69" s="9"/>
      <c r="O69" s="169" t="s">
        <v>57</v>
      </c>
      <c r="P69" s="169">
        <v>0.4</v>
      </c>
      <c r="Q69" s="125">
        <v>10</v>
      </c>
      <c r="R69" s="133">
        <v>37</v>
      </c>
      <c r="S69" s="59">
        <v>34</v>
      </c>
      <c r="T69" s="129">
        <v>1.5589</v>
      </c>
      <c r="U69" s="130">
        <v>0.98851</v>
      </c>
      <c r="V69" s="104">
        <v>25</v>
      </c>
      <c r="W69" s="59">
        <v>22</v>
      </c>
      <c r="X69" s="27">
        <v>1.5441</v>
      </c>
      <c r="Y69" s="27">
        <v>1.9745999999999999</v>
      </c>
    </row>
    <row r="70" spans="3:25" x14ac:dyDescent="0.25">
      <c r="D70" s="15" t="s">
        <v>68</v>
      </c>
      <c r="G70" t="s">
        <v>16</v>
      </c>
      <c r="H70" s="72">
        <f>AVERAGE(H65:H69)</f>
        <v>0.64634800000000003</v>
      </c>
      <c r="I70" s="72">
        <f>AVERAGE(I65:I69)</f>
        <v>0.62012980000000006</v>
      </c>
      <c r="J70" s="106"/>
      <c r="K70" t="s">
        <v>16</v>
      </c>
      <c r="L70" s="72">
        <f>AVERAGE(L65:L69)</f>
        <v>0.34769379999999994</v>
      </c>
      <c r="M70" s="72">
        <f>AVERAGE(M65:M69)</f>
        <v>0.39721400000000001</v>
      </c>
      <c r="O70" s="170"/>
      <c r="P70" s="170"/>
      <c r="Q70" s="17">
        <v>12.5</v>
      </c>
      <c r="R70" s="133">
        <v>35</v>
      </c>
      <c r="S70" s="59">
        <v>30</v>
      </c>
      <c r="T70" s="27">
        <v>3.8106</v>
      </c>
      <c r="U70" s="131">
        <v>1.4785999999999999</v>
      </c>
      <c r="V70" s="104">
        <v>24</v>
      </c>
      <c r="W70" s="59">
        <v>21</v>
      </c>
      <c r="X70" s="27">
        <v>1.3886000000000001</v>
      </c>
      <c r="Y70" s="27">
        <v>1.8495999999999999</v>
      </c>
    </row>
    <row r="71" spans="3:25" x14ac:dyDescent="0.25">
      <c r="D71" s="15">
        <f>D65*15</f>
        <v>7.5</v>
      </c>
      <c r="G71" t="s">
        <v>17</v>
      </c>
      <c r="H71" s="72">
        <f>_xlfn.STDEV.S(H65:H69)</f>
        <v>0.65602503806638357</v>
      </c>
      <c r="I71" s="72">
        <f>_xlfn.STDEV.S(I65:I69)</f>
        <v>0.56327302972466209</v>
      </c>
      <c r="J71" s="106"/>
      <c r="K71" t="s">
        <v>17</v>
      </c>
      <c r="L71" s="72">
        <f>_xlfn.STDEV.S(L65:L69)</f>
        <v>0.41671823201919062</v>
      </c>
      <c r="M71" s="72">
        <f>_xlfn.STDEV.S(M65:M69)</f>
        <v>0.32416123739583663</v>
      </c>
      <c r="O71" s="170"/>
      <c r="P71" s="170"/>
      <c r="Q71" s="17">
        <v>15</v>
      </c>
      <c r="R71" s="133">
        <v>34</v>
      </c>
      <c r="S71" s="123">
        <v>27</v>
      </c>
      <c r="T71" s="27">
        <v>4.5514000000000001</v>
      </c>
      <c r="U71" s="131">
        <v>3.1673</v>
      </c>
      <c r="V71" s="104">
        <v>23</v>
      </c>
      <c r="W71" s="123">
        <v>20</v>
      </c>
      <c r="X71" s="27">
        <v>1.3716999999999999</v>
      </c>
      <c r="Y71" s="27">
        <v>1.5757000000000001</v>
      </c>
    </row>
    <row r="72" spans="3:25" x14ac:dyDescent="0.25">
      <c r="G72" t="s">
        <v>18</v>
      </c>
      <c r="H72" s="72">
        <f>MIN(H65:H69)</f>
        <v>0</v>
      </c>
      <c r="I72" s="72">
        <f>MIN(I65:I69)</f>
        <v>0</v>
      </c>
      <c r="J72" s="106"/>
      <c r="K72" t="s">
        <v>18</v>
      </c>
      <c r="L72" s="72">
        <f>MIN(L65:L69)</f>
        <v>0</v>
      </c>
      <c r="M72" s="72">
        <f>MIN(M65:M69)</f>
        <v>0</v>
      </c>
      <c r="O72" s="170"/>
      <c r="P72" s="170"/>
      <c r="Q72" s="17">
        <v>17.5</v>
      </c>
      <c r="R72" s="133">
        <v>32</v>
      </c>
      <c r="S72" s="123">
        <v>24</v>
      </c>
      <c r="T72" s="27">
        <v>5.0507</v>
      </c>
      <c r="U72" s="131">
        <v>4.0156000000000001</v>
      </c>
      <c r="V72" s="104">
        <v>22</v>
      </c>
      <c r="W72" s="123">
        <v>20</v>
      </c>
      <c r="X72" s="27">
        <v>0.62634999999999996</v>
      </c>
      <c r="Y72" s="27">
        <v>1.2249000000000001</v>
      </c>
    </row>
    <row r="73" spans="3:25" x14ac:dyDescent="0.25">
      <c r="G73" t="s">
        <v>19</v>
      </c>
      <c r="H73" s="72">
        <f>MAX(H65:H69)</f>
        <v>1.6124000000000001</v>
      </c>
      <c r="I73" s="72">
        <f>MAX(I65:I69)</f>
        <v>1.1728000000000001</v>
      </c>
      <c r="J73" s="106"/>
      <c r="K73" t="s">
        <v>19</v>
      </c>
      <c r="L73" s="72">
        <f>MAX(L65:L69)</f>
        <v>1.008</v>
      </c>
      <c r="M73" s="72">
        <f>MAX(M65:M69)</f>
        <v>0.81089</v>
      </c>
      <c r="O73" s="170"/>
      <c r="P73" s="170"/>
      <c r="Q73" s="17">
        <v>20</v>
      </c>
      <c r="R73" s="133">
        <v>30</v>
      </c>
      <c r="S73" s="123">
        <v>23</v>
      </c>
      <c r="T73" s="27">
        <v>3.3403999999999998</v>
      </c>
      <c r="U73" s="131">
        <v>4.3863000000000003</v>
      </c>
      <c r="V73" s="104">
        <v>21</v>
      </c>
      <c r="W73" s="123">
        <v>19</v>
      </c>
      <c r="X73" s="27">
        <v>0.75224000000000002</v>
      </c>
      <c r="Y73" s="27">
        <v>0.90249999999999997</v>
      </c>
    </row>
    <row r="74" spans="3:25" x14ac:dyDescent="0.25">
      <c r="H74" s="72"/>
      <c r="I74" s="72"/>
      <c r="O74" s="170"/>
      <c r="P74" s="170"/>
      <c r="Q74" s="17">
        <v>22.5</v>
      </c>
      <c r="R74" s="133">
        <v>28</v>
      </c>
      <c r="S74" s="123">
        <v>22</v>
      </c>
      <c r="T74" s="27">
        <v>2.1947000000000001</v>
      </c>
      <c r="U74" s="131">
        <v>4.1624999999999996</v>
      </c>
      <c r="V74" s="104">
        <v>20</v>
      </c>
      <c r="W74" s="123">
        <v>18</v>
      </c>
      <c r="X74" s="27">
        <v>0.94289000000000001</v>
      </c>
      <c r="Y74" s="27">
        <v>0.50795000000000001</v>
      </c>
    </row>
    <row r="75" spans="3:25" x14ac:dyDescent="0.25">
      <c r="F75" s="193" t="s">
        <v>66</v>
      </c>
      <c r="G75" s="194"/>
      <c r="H75" s="194"/>
      <c r="I75" s="195"/>
      <c r="J75" s="166" t="s">
        <v>67</v>
      </c>
      <c r="K75" s="167"/>
      <c r="L75" s="167"/>
      <c r="M75" s="168"/>
      <c r="O75" s="170"/>
      <c r="P75" s="170"/>
      <c r="Q75" s="17">
        <v>25</v>
      </c>
      <c r="R75" s="133">
        <v>25</v>
      </c>
      <c r="S75" s="123">
        <v>21</v>
      </c>
      <c r="T75" s="27">
        <v>1.5424</v>
      </c>
      <c r="U75" s="131">
        <v>2.3915000000000002</v>
      </c>
      <c r="V75" s="104">
        <v>20</v>
      </c>
      <c r="W75" s="123">
        <v>18</v>
      </c>
      <c r="X75" s="27">
        <v>0.43897999999999998</v>
      </c>
      <c r="Y75" s="27">
        <v>1.0026999999999999</v>
      </c>
    </row>
    <row r="76" spans="3:25" x14ac:dyDescent="0.25">
      <c r="C76" s="21" t="s">
        <v>54</v>
      </c>
      <c r="D76" s="21" t="s">
        <v>65</v>
      </c>
      <c r="E76" s="21" t="s">
        <v>27</v>
      </c>
      <c r="F76" s="21" t="s">
        <v>44</v>
      </c>
      <c r="G76" s="21" t="s">
        <v>45</v>
      </c>
      <c r="H76" s="21" t="s">
        <v>42</v>
      </c>
      <c r="I76" s="21" t="s">
        <v>41</v>
      </c>
      <c r="J76" s="26" t="s">
        <v>44</v>
      </c>
      <c r="K76" s="21" t="s">
        <v>45</v>
      </c>
      <c r="L76" s="21" t="s">
        <v>42</v>
      </c>
      <c r="M76" s="21" t="s">
        <v>41</v>
      </c>
      <c r="O76" s="170"/>
      <c r="P76" s="170"/>
      <c r="Q76" s="17">
        <v>27.5</v>
      </c>
      <c r="R76" s="133">
        <v>24</v>
      </c>
      <c r="S76" s="123">
        <v>20</v>
      </c>
      <c r="T76" s="27">
        <v>1.2125999999999999</v>
      </c>
      <c r="U76" s="131">
        <v>2.4350000000000001</v>
      </c>
      <c r="V76" s="104">
        <v>19</v>
      </c>
      <c r="W76" s="123">
        <v>17</v>
      </c>
      <c r="X76" s="27">
        <v>0.69384999999999997</v>
      </c>
      <c r="Y76" s="27">
        <v>0.55237000000000003</v>
      </c>
    </row>
    <row r="77" spans="3:25" x14ac:dyDescent="0.25">
      <c r="C77" s="169" t="s">
        <v>57</v>
      </c>
      <c r="D77" s="169">
        <v>0.6</v>
      </c>
      <c r="E77" s="125">
        <v>10</v>
      </c>
      <c r="F77" s="123">
        <v>34</v>
      </c>
      <c r="G77" s="59">
        <v>30</v>
      </c>
      <c r="H77" s="27">
        <v>1.2725</v>
      </c>
      <c r="I77" s="27">
        <v>0.72458</v>
      </c>
      <c r="J77" s="104">
        <v>28</v>
      </c>
      <c r="K77" s="59">
        <v>26</v>
      </c>
      <c r="L77" s="27">
        <v>0.55769999999999997</v>
      </c>
      <c r="M77" s="27">
        <v>0.32396999999999998</v>
      </c>
      <c r="O77" s="171"/>
      <c r="P77" s="171"/>
      <c r="Q77" s="121">
        <v>30</v>
      </c>
      <c r="R77" s="134">
        <v>22</v>
      </c>
      <c r="S77" s="124">
        <v>19</v>
      </c>
      <c r="T77" s="55">
        <v>1.1049</v>
      </c>
      <c r="U77" s="128">
        <v>1.3131999999999999</v>
      </c>
      <c r="V77" s="105">
        <v>18</v>
      </c>
      <c r="W77" s="124">
        <v>17</v>
      </c>
      <c r="X77" s="55">
        <v>0.30024000000000001</v>
      </c>
      <c r="Y77" s="55">
        <v>0.91905000000000003</v>
      </c>
    </row>
    <row r="78" spans="3:25" x14ac:dyDescent="0.25">
      <c r="C78" s="170"/>
      <c r="D78" s="170"/>
      <c r="E78" s="17">
        <v>15</v>
      </c>
      <c r="F78" s="126">
        <v>30</v>
      </c>
      <c r="G78" s="126">
        <v>27</v>
      </c>
      <c r="H78" s="27">
        <v>1.1061000000000001</v>
      </c>
      <c r="I78" s="27">
        <v>0.88668999999999998</v>
      </c>
      <c r="J78" s="104">
        <v>26</v>
      </c>
      <c r="K78" s="123">
        <v>24</v>
      </c>
      <c r="L78" s="27">
        <v>0.40261000000000002</v>
      </c>
      <c r="M78" s="27">
        <v>0.71843000000000001</v>
      </c>
      <c r="P78" s="15" t="s">
        <v>68</v>
      </c>
      <c r="S78" t="s">
        <v>16</v>
      </c>
      <c r="T78" s="72">
        <f>AVERAGE(T69:T77)</f>
        <v>2.7073999999999998</v>
      </c>
      <c r="U78" s="72">
        <f>AVERAGE(U69:U77)</f>
        <v>2.7042788888888887</v>
      </c>
      <c r="V78" s="106"/>
      <c r="W78" t="s">
        <v>16</v>
      </c>
      <c r="X78" s="72">
        <f>AVERAGE(X69:X77)</f>
        <v>0.89543888888888901</v>
      </c>
      <c r="Y78" s="72">
        <f>AVERAGE(Y69:Y77)</f>
        <v>1.1677077777777776</v>
      </c>
    </row>
    <row r="79" spans="3:25" x14ac:dyDescent="0.25">
      <c r="C79" s="170"/>
      <c r="D79" s="170"/>
      <c r="E79" s="17">
        <v>20</v>
      </c>
      <c r="F79" s="126">
        <v>28</v>
      </c>
      <c r="G79" s="123">
        <v>28</v>
      </c>
      <c r="H79" s="27">
        <v>0</v>
      </c>
      <c r="I79" s="27">
        <v>0</v>
      </c>
      <c r="J79" s="104">
        <v>25</v>
      </c>
      <c r="K79" s="123">
        <v>25</v>
      </c>
      <c r="L79" s="27">
        <v>0</v>
      </c>
      <c r="M79" s="27">
        <v>0</v>
      </c>
      <c r="P79" s="15">
        <f>P69*15</f>
        <v>6</v>
      </c>
      <c r="S79" t="s">
        <v>17</v>
      </c>
      <c r="T79" s="72">
        <f>_xlfn.STDEV.S(T69:T77)</f>
        <v>1.5104097937314893</v>
      </c>
      <c r="U79" s="72">
        <f>_xlfn.STDEV.S(U69:U77)</f>
        <v>1.2962035565493222</v>
      </c>
      <c r="V79" s="106"/>
      <c r="W79" t="s">
        <v>17</v>
      </c>
      <c r="X79" s="72">
        <f>_xlfn.STDEV.S(X69:X77)</f>
        <v>0.44570374677145225</v>
      </c>
      <c r="Y79" s="72">
        <f>_xlfn.STDEV.S(Y69:Y77)</f>
        <v>0.53140086015120902</v>
      </c>
    </row>
    <row r="80" spans="3:25" x14ac:dyDescent="0.25">
      <c r="C80" s="170"/>
      <c r="D80" s="170"/>
      <c r="E80" s="17">
        <v>25</v>
      </c>
      <c r="F80" s="126">
        <v>26</v>
      </c>
      <c r="G80" s="123">
        <v>28</v>
      </c>
      <c r="H80" s="27">
        <v>0.39590999999999998</v>
      </c>
      <c r="I80" s="27">
        <v>0.36815999999999999</v>
      </c>
      <c r="J80" s="104">
        <v>23</v>
      </c>
      <c r="K80" s="123">
        <v>25</v>
      </c>
      <c r="L80" s="27">
        <v>0.47855999999999999</v>
      </c>
      <c r="M80" s="27">
        <v>0.21656</v>
      </c>
      <c r="S80" t="s">
        <v>18</v>
      </c>
      <c r="T80" s="72">
        <f>MIN(T69:T77)</f>
        <v>1.1049</v>
      </c>
      <c r="U80" s="72">
        <f>MIN(U69:U77)</f>
        <v>0.98851</v>
      </c>
      <c r="V80" s="106"/>
      <c r="W80" t="s">
        <v>18</v>
      </c>
      <c r="X80" s="72">
        <f>MIN(X69:X77)</f>
        <v>0.30024000000000001</v>
      </c>
      <c r="Y80" s="72">
        <f>MIN(Y69:Y77)</f>
        <v>0.50795000000000001</v>
      </c>
    </row>
    <row r="81" spans="3:25" x14ac:dyDescent="0.25">
      <c r="C81" s="171"/>
      <c r="D81" s="171"/>
      <c r="E81" s="121">
        <v>30</v>
      </c>
      <c r="F81" s="127">
        <v>25</v>
      </c>
      <c r="G81" s="124">
        <v>26</v>
      </c>
      <c r="H81" s="55">
        <v>7.2010000000000005E-2</v>
      </c>
      <c r="I81" s="128">
        <v>0.12683</v>
      </c>
      <c r="J81" s="105">
        <v>23</v>
      </c>
      <c r="K81" s="124">
        <v>23</v>
      </c>
      <c r="L81" s="55">
        <v>0</v>
      </c>
      <c r="M81" s="128">
        <v>0</v>
      </c>
      <c r="N81" s="9"/>
      <c r="S81" t="s">
        <v>19</v>
      </c>
      <c r="T81" s="72">
        <f>MAX(T69:T77)</f>
        <v>5.0507</v>
      </c>
      <c r="U81" s="72">
        <f>MAX(U69:U77)</f>
        <v>4.3863000000000003</v>
      </c>
      <c r="V81" s="106"/>
      <c r="W81" t="s">
        <v>19</v>
      </c>
      <c r="X81" s="72">
        <f>MAX(X69:X77)</f>
        <v>1.5441</v>
      </c>
      <c r="Y81" s="72">
        <f>MAX(Y69:Y77)</f>
        <v>1.9745999999999999</v>
      </c>
    </row>
    <row r="82" spans="3:25" x14ac:dyDescent="0.25">
      <c r="D82" s="15" t="s">
        <v>68</v>
      </c>
      <c r="G82" t="s">
        <v>16</v>
      </c>
      <c r="H82" s="72">
        <f>AVERAGE(H77:H81)</f>
        <v>0.56930400000000003</v>
      </c>
      <c r="I82" s="72">
        <f>AVERAGE(I77:I81)</f>
        <v>0.42125199999999996</v>
      </c>
      <c r="J82" s="106"/>
      <c r="K82" t="s">
        <v>16</v>
      </c>
      <c r="L82" s="72">
        <f>AVERAGE(L77:L81)</f>
        <v>0.28777400000000003</v>
      </c>
      <c r="M82" s="72">
        <f>AVERAGE(M77:M81)</f>
        <v>0.25179200000000002</v>
      </c>
    </row>
    <row r="83" spans="3:25" x14ac:dyDescent="0.25">
      <c r="D83" s="15">
        <f>D77*15</f>
        <v>9</v>
      </c>
      <c r="G83" t="s">
        <v>17</v>
      </c>
      <c r="H83" s="72">
        <f>_xlfn.STDEV.S(H77:H81)</f>
        <v>0.58824068333463642</v>
      </c>
      <c r="I83" s="72">
        <f>_xlfn.STDEV.S(I77:I81)</f>
        <v>0.37934045706989916</v>
      </c>
      <c r="J83" s="106"/>
      <c r="K83" t="s">
        <v>17</v>
      </c>
      <c r="L83" s="72">
        <f>_xlfn.STDEV.S(L77:L81)</f>
        <v>0.26836281426456976</v>
      </c>
      <c r="M83" s="72">
        <f>_xlfn.STDEV.S(M77:M81)</f>
        <v>0.29622643496150031</v>
      </c>
      <c r="R83" s="193" t="s">
        <v>66</v>
      </c>
      <c r="S83" s="194"/>
      <c r="T83" s="194"/>
      <c r="U83" s="195"/>
      <c r="V83" s="166" t="s">
        <v>73</v>
      </c>
      <c r="W83" s="167"/>
      <c r="X83" s="167"/>
      <c r="Y83" s="168"/>
    </row>
    <row r="84" spans="3:25" x14ac:dyDescent="0.25">
      <c r="G84" t="s">
        <v>18</v>
      </c>
      <c r="H84" s="72">
        <f>MIN(H77:H81)</f>
        <v>0</v>
      </c>
      <c r="I84" s="72">
        <f>MIN(I77:I81)</f>
        <v>0</v>
      </c>
      <c r="J84" s="106"/>
      <c r="K84" t="s">
        <v>18</v>
      </c>
      <c r="L84" s="72">
        <f>MIN(L77:L81)</f>
        <v>0</v>
      </c>
      <c r="M84" s="72">
        <f>MIN(M77:M81)</f>
        <v>0</v>
      </c>
      <c r="O84" s="21" t="s">
        <v>54</v>
      </c>
      <c r="P84" s="21" t="s">
        <v>65</v>
      </c>
      <c r="Q84" s="21" t="s">
        <v>27</v>
      </c>
      <c r="R84" s="21" t="s">
        <v>24</v>
      </c>
      <c r="S84" s="21" t="s">
        <v>25</v>
      </c>
      <c r="T84" s="21" t="s">
        <v>34</v>
      </c>
      <c r="U84" s="21" t="s">
        <v>33</v>
      </c>
      <c r="V84" s="21" t="s">
        <v>24</v>
      </c>
      <c r="W84" s="21" t="s">
        <v>25</v>
      </c>
      <c r="X84" s="21" t="s">
        <v>34</v>
      </c>
      <c r="Y84" s="21" t="s">
        <v>33</v>
      </c>
    </row>
    <row r="85" spans="3:25" x14ac:dyDescent="0.25">
      <c r="G85" t="s">
        <v>19</v>
      </c>
      <c r="H85" s="72">
        <f>MAX(H77:H81)</f>
        <v>1.2725</v>
      </c>
      <c r="I85" s="72">
        <f>MAX(I77:I81)</f>
        <v>0.88668999999999998</v>
      </c>
      <c r="J85" s="106"/>
      <c r="K85" t="s">
        <v>19</v>
      </c>
      <c r="L85" s="72">
        <f>MAX(L77:L81)</f>
        <v>0.55769999999999997</v>
      </c>
      <c r="M85" s="72">
        <f>MAX(M77:M81)</f>
        <v>0.71843000000000001</v>
      </c>
      <c r="O85" s="169" t="s">
        <v>57</v>
      </c>
      <c r="P85" s="169">
        <v>0.5</v>
      </c>
      <c r="Q85" s="125">
        <v>10</v>
      </c>
      <c r="R85" s="133">
        <v>38</v>
      </c>
      <c r="S85" s="59">
        <v>35</v>
      </c>
      <c r="T85" s="129">
        <v>1.5199</v>
      </c>
      <c r="U85" s="130">
        <v>0.96977999999999998</v>
      </c>
      <c r="V85" s="104">
        <v>26</v>
      </c>
      <c r="W85" s="59">
        <v>23</v>
      </c>
      <c r="X85" s="27">
        <v>1.4</v>
      </c>
      <c r="Y85" s="27">
        <v>1.6279999999999999</v>
      </c>
    </row>
    <row r="86" spans="3:25" x14ac:dyDescent="0.25">
      <c r="O86" s="170"/>
      <c r="P86" s="170"/>
      <c r="Q86" s="17">
        <v>12.5</v>
      </c>
      <c r="R86" s="133">
        <v>36</v>
      </c>
      <c r="S86" s="59">
        <v>30</v>
      </c>
      <c r="T86" s="27">
        <v>4.3734999999999999</v>
      </c>
      <c r="U86" s="131">
        <v>1.7363</v>
      </c>
      <c r="V86" s="104">
        <v>25</v>
      </c>
      <c r="W86" s="59">
        <v>22</v>
      </c>
      <c r="X86" s="27">
        <v>1.3131999999999999</v>
      </c>
      <c r="Y86" s="27">
        <v>1.5006999999999999</v>
      </c>
    </row>
    <row r="87" spans="3:25" x14ac:dyDescent="0.25">
      <c r="F87" s="193" t="s">
        <v>66</v>
      </c>
      <c r="G87" s="194"/>
      <c r="H87" s="194"/>
      <c r="I87" s="195"/>
      <c r="J87" s="166" t="s">
        <v>67</v>
      </c>
      <c r="K87" s="167"/>
      <c r="L87" s="167"/>
      <c r="M87" s="168"/>
      <c r="O87" s="170"/>
      <c r="P87" s="170"/>
      <c r="Q87" s="17">
        <v>15</v>
      </c>
      <c r="R87" s="133">
        <v>35</v>
      </c>
      <c r="S87" s="123">
        <v>28</v>
      </c>
      <c r="T87" s="27">
        <v>3.633</v>
      </c>
      <c r="U87" s="131">
        <v>3.4274</v>
      </c>
      <c r="V87" s="104">
        <v>24</v>
      </c>
      <c r="W87" s="123">
        <v>21</v>
      </c>
      <c r="X87" s="27">
        <v>1.3015000000000001</v>
      </c>
      <c r="Y87" s="27">
        <v>1.2969999999999999</v>
      </c>
    </row>
    <row r="88" spans="3:25" x14ac:dyDescent="0.25">
      <c r="C88" s="21" t="s">
        <v>54</v>
      </c>
      <c r="D88" s="21" t="s">
        <v>65</v>
      </c>
      <c r="E88" s="21" t="s">
        <v>27</v>
      </c>
      <c r="F88" s="21" t="s">
        <v>44</v>
      </c>
      <c r="G88" s="21" t="s">
        <v>45</v>
      </c>
      <c r="H88" s="21" t="s">
        <v>42</v>
      </c>
      <c r="I88" s="21" t="s">
        <v>41</v>
      </c>
      <c r="J88" s="26" t="s">
        <v>44</v>
      </c>
      <c r="K88" s="21" t="s">
        <v>45</v>
      </c>
      <c r="L88" s="21" t="s">
        <v>42</v>
      </c>
      <c r="M88" s="21" t="s">
        <v>41</v>
      </c>
      <c r="O88" s="170"/>
      <c r="P88" s="170"/>
      <c r="Q88" s="17">
        <v>17.5</v>
      </c>
      <c r="R88" s="133">
        <v>32</v>
      </c>
      <c r="S88" s="123">
        <v>26</v>
      </c>
      <c r="T88" s="27">
        <v>3.1597</v>
      </c>
      <c r="U88" s="131">
        <v>3.0908000000000002</v>
      </c>
      <c r="V88" s="104">
        <v>23</v>
      </c>
      <c r="W88" s="123">
        <v>21</v>
      </c>
      <c r="X88" s="27">
        <v>0.59206000000000003</v>
      </c>
      <c r="Y88" s="27">
        <v>1.0527</v>
      </c>
    </row>
    <row r="89" spans="3:25" x14ac:dyDescent="0.25">
      <c r="C89" s="169" t="s">
        <v>57</v>
      </c>
      <c r="D89" s="169" t="s">
        <v>69</v>
      </c>
      <c r="E89" s="125">
        <v>10</v>
      </c>
      <c r="F89" s="123">
        <v>33</v>
      </c>
      <c r="G89" s="59">
        <v>30</v>
      </c>
      <c r="H89" s="27">
        <v>0.94996999999999998</v>
      </c>
      <c r="I89" s="27">
        <v>0.50956999999999997</v>
      </c>
      <c r="J89" s="104">
        <v>29</v>
      </c>
      <c r="K89" s="59">
        <v>28</v>
      </c>
      <c r="L89" s="27">
        <v>0.19042000000000001</v>
      </c>
      <c r="M89" s="27">
        <v>0.18454000000000001</v>
      </c>
      <c r="O89" s="170"/>
      <c r="P89" s="170"/>
      <c r="Q89" s="17">
        <v>20</v>
      </c>
      <c r="R89" s="133">
        <v>30</v>
      </c>
      <c r="S89" s="123">
        <v>24</v>
      </c>
      <c r="T89" s="27">
        <v>3.0400999999999998</v>
      </c>
      <c r="U89" s="131">
        <v>3.0165999999999999</v>
      </c>
      <c r="V89" s="104">
        <v>22</v>
      </c>
      <c r="W89" s="123">
        <v>20</v>
      </c>
      <c r="X89" s="27">
        <v>0.66308</v>
      </c>
      <c r="Y89" s="27">
        <v>0.84167000000000003</v>
      </c>
    </row>
    <row r="90" spans="3:25" x14ac:dyDescent="0.25">
      <c r="C90" s="170"/>
      <c r="D90" s="170"/>
      <c r="E90" s="17">
        <v>15</v>
      </c>
      <c r="F90" s="123">
        <v>30</v>
      </c>
      <c r="G90" s="123">
        <v>29</v>
      </c>
      <c r="H90" s="27">
        <v>0.35676000000000002</v>
      </c>
      <c r="I90" s="27">
        <v>0.24104</v>
      </c>
      <c r="J90" s="104">
        <v>28</v>
      </c>
      <c r="K90" s="123">
        <v>27</v>
      </c>
      <c r="L90" s="27">
        <v>0.29609000000000002</v>
      </c>
      <c r="M90" s="27">
        <v>0.18218999999999999</v>
      </c>
      <c r="O90" s="170"/>
      <c r="P90" s="170"/>
      <c r="Q90" s="17">
        <v>22.5</v>
      </c>
      <c r="R90" s="133">
        <v>28</v>
      </c>
      <c r="S90" s="123">
        <v>23</v>
      </c>
      <c r="T90" s="27">
        <v>2.1970000000000001</v>
      </c>
      <c r="U90" s="131">
        <v>2.5994000000000002</v>
      </c>
      <c r="V90" s="104">
        <v>21</v>
      </c>
      <c r="W90" s="123">
        <v>19</v>
      </c>
      <c r="X90" s="27">
        <v>0.76644999999999996</v>
      </c>
      <c r="Y90" s="27">
        <v>0.59497999999999995</v>
      </c>
    </row>
    <row r="91" spans="3:25" x14ac:dyDescent="0.25">
      <c r="C91" s="170"/>
      <c r="D91" s="170"/>
      <c r="E91" s="17">
        <v>20</v>
      </c>
      <c r="F91" s="123">
        <v>29</v>
      </c>
      <c r="G91" s="126">
        <v>29</v>
      </c>
      <c r="H91" s="27">
        <v>0</v>
      </c>
      <c r="I91" s="27">
        <v>0</v>
      </c>
      <c r="J91" s="104">
        <v>27</v>
      </c>
      <c r="K91" s="123">
        <v>27</v>
      </c>
      <c r="L91" s="27">
        <v>0</v>
      </c>
      <c r="M91" s="27">
        <v>0</v>
      </c>
      <c r="O91" s="170"/>
      <c r="P91" s="170"/>
      <c r="Q91" s="17">
        <v>25</v>
      </c>
      <c r="R91" s="133">
        <v>26</v>
      </c>
      <c r="S91" s="123">
        <v>22</v>
      </c>
      <c r="T91" s="27">
        <v>1.6465000000000001</v>
      </c>
      <c r="U91" s="131">
        <v>1.9393</v>
      </c>
      <c r="V91" s="104">
        <v>21</v>
      </c>
      <c r="W91" s="123">
        <v>19</v>
      </c>
      <c r="X91" s="27">
        <v>0.29605999999999999</v>
      </c>
      <c r="Y91" s="27">
        <v>1.0525</v>
      </c>
    </row>
    <row r="92" spans="3:25" x14ac:dyDescent="0.25">
      <c r="C92" s="170"/>
      <c r="D92" s="170"/>
      <c r="E92" s="17">
        <v>25</v>
      </c>
      <c r="F92" s="123">
        <v>28</v>
      </c>
      <c r="G92" s="123">
        <v>29</v>
      </c>
      <c r="H92" s="27">
        <v>0.1087</v>
      </c>
      <c r="I92" s="27">
        <v>0.21002999999999999</v>
      </c>
      <c r="J92" s="104">
        <v>26</v>
      </c>
      <c r="K92" s="123">
        <v>27</v>
      </c>
      <c r="L92" s="27">
        <v>5.9969000000000001E-2</v>
      </c>
      <c r="M92" s="27">
        <v>0.21553</v>
      </c>
      <c r="O92" s="170"/>
      <c r="P92" s="170"/>
      <c r="Q92" s="17">
        <v>27.5</v>
      </c>
      <c r="R92" s="133">
        <v>25</v>
      </c>
      <c r="S92" s="123">
        <v>21</v>
      </c>
      <c r="T92" s="27">
        <v>1.3209</v>
      </c>
      <c r="U92" s="131">
        <v>2.0324</v>
      </c>
      <c r="V92" s="104">
        <v>20</v>
      </c>
      <c r="W92" s="123">
        <v>18</v>
      </c>
      <c r="X92" s="27">
        <v>0.44140000000000001</v>
      </c>
      <c r="Y92" s="27">
        <v>0.77144999999999997</v>
      </c>
    </row>
    <row r="93" spans="3:25" x14ac:dyDescent="0.25">
      <c r="C93" s="171"/>
      <c r="D93" s="171"/>
      <c r="E93" s="121">
        <v>30</v>
      </c>
      <c r="F93" s="124">
        <v>27</v>
      </c>
      <c r="G93" s="124">
        <v>27</v>
      </c>
      <c r="H93" s="55">
        <v>0</v>
      </c>
      <c r="I93" s="128">
        <v>0</v>
      </c>
      <c r="J93" s="105">
        <v>24</v>
      </c>
      <c r="K93" s="124">
        <v>25</v>
      </c>
      <c r="L93" s="55">
        <v>0.13372999999999999</v>
      </c>
      <c r="M93" s="128">
        <v>2.6586000000000001E-3</v>
      </c>
      <c r="N93" s="9"/>
      <c r="O93" s="171"/>
      <c r="P93" s="171"/>
      <c r="Q93" s="121">
        <v>30</v>
      </c>
      <c r="R93" s="134">
        <v>23</v>
      </c>
      <c r="S93" s="124">
        <v>20</v>
      </c>
      <c r="T93" s="55">
        <v>1.119</v>
      </c>
      <c r="U93" s="128">
        <v>1.1513</v>
      </c>
      <c r="V93" s="105">
        <v>19</v>
      </c>
      <c r="W93" s="124">
        <v>17</v>
      </c>
      <c r="X93" s="55">
        <v>0.60370000000000001</v>
      </c>
      <c r="Y93" s="55">
        <v>0.47144000000000003</v>
      </c>
    </row>
    <row r="94" spans="3:25" x14ac:dyDescent="0.25">
      <c r="D94" s="15" t="s">
        <v>70</v>
      </c>
      <c r="G94" t="s">
        <v>16</v>
      </c>
      <c r="H94" s="72">
        <f>AVERAGE(H89:H93)</f>
        <v>0.283086</v>
      </c>
      <c r="I94" s="72">
        <f>AVERAGE(I89:I93)</f>
        <v>0.19212799999999999</v>
      </c>
      <c r="J94" s="106"/>
      <c r="K94" t="s">
        <v>16</v>
      </c>
      <c r="L94" s="72">
        <f>AVERAGE(L89:L93)</f>
        <v>0.13604180000000002</v>
      </c>
      <c r="M94" s="72">
        <f>AVERAGE(M89:M93)</f>
        <v>0.11698371999999999</v>
      </c>
      <c r="P94" s="15" t="s">
        <v>68</v>
      </c>
      <c r="S94" t="s">
        <v>16</v>
      </c>
      <c r="T94" s="72">
        <f>AVERAGE(T85:T93)</f>
        <v>2.4455111111111112</v>
      </c>
      <c r="U94" s="72">
        <f>AVERAGE(U85:U93)</f>
        <v>2.2181422222222218</v>
      </c>
      <c r="V94" s="106"/>
      <c r="W94" t="s">
        <v>16</v>
      </c>
      <c r="X94" s="72">
        <f>AVERAGE(X85:X93)</f>
        <v>0.81971666666666654</v>
      </c>
      <c r="Y94" s="72">
        <f>AVERAGE(Y85:Y93)</f>
        <v>1.023382222222222</v>
      </c>
    </row>
    <row r="95" spans="3:25" x14ac:dyDescent="0.25">
      <c r="D95" s="15"/>
      <c r="G95" t="s">
        <v>17</v>
      </c>
      <c r="H95" s="72">
        <f>_xlfn.STDEV.S(H89:H93)</f>
        <v>0.40026490338274723</v>
      </c>
      <c r="I95" s="72">
        <f>_xlfn.STDEV.S(I89:I93)</f>
        <v>0.21054015381869562</v>
      </c>
      <c r="J95" s="106"/>
      <c r="K95" t="s">
        <v>17</v>
      </c>
      <c r="L95" s="72">
        <f>_xlfn.STDEV.S(L89:L93)</f>
        <v>0.11496978040424359</v>
      </c>
      <c r="M95" s="72">
        <f>_xlfn.STDEV.S(M89:M93)</f>
        <v>0.10639842929851927</v>
      </c>
      <c r="P95" s="15">
        <f>P85*15</f>
        <v>7.5</v>
      </c>
      <c r="S95" t="s">
        <v>17</v>
      </c>
      <c r="T95" s="72">
        <f>_xlfn.STDEV.S(T85:T93)</f>
        <v>1.1495753057590925</v>
      </c>
      <c r="U95" s="72">
        <f>_xlfn.STDEV.S(U85:U93)</f>
        <v>0.86946204175021191</v>
      </c>
      <c r="V95" s="106"/>
      <c r="W95" t="s">
        <v>17</v>
      </c>
      <c r="X95" s="72">
        <f>_xlfn.STDEV.S(X85:X93)</f>
        <v>0.41163890025117933</v>
      </c>
      <c r="Y95" s="72">
        <f>_xlfn.STDEV.S(Y85:Y93)</f>
        <v>0.39601559952790333</v>
      </c>
    </row>
    <row r="96" spans="3:25" x14ac:dyDescent="0.25">
      <c r="G96" t="s">
        <v>18</v>
      </c>
      <c r="H96" s="72">
        <f>MIN(H89:H93)</f>
        <v>0</v>
      </c>
      <c r="I96" s="72">
        <f>MIN(I89:I93)</f>
        <v>0</v>
      </c>
      <c r="J96" s="106"/>
      <c r="K96" t="s">
        <v>18</v>
      </c>
      <c r="L96" s="72">
        <f>MIN(L89:L93)</f>
        <v>0</v>
      </c>
      <c r="M96" s="72">
        <f>MIN(M89:M93)</f>
        <v>0</v>
      </c>
      <c r="S96" t="s">
        <v>18</v>
      </c>
      <c r="T96" s="72">
        <f>MIN(T85:T93)</f>
        <v>1.119</v>
      </c>
      <c r="U96" s="72">
        <f>MIN(U85:U93)</f>
        <v>0.96977999999999998</v>
      </c>
      <c r="V96" s="106"/>
      <c r="W96" t="s">
        <v>18</v>
      </c>
      <c r="X96" s="72">
        <f>MIN(X85:X93)</f>
        <v>0.29605999999999999</v>
      </c>
      <c r="Y96" s="72">
        <f>MIN(Y85:Y93)</f>
        <v>0.47144000000000003</v>
      </c>
    </row>
    <row r="97" spans="2:25" x14ac:dyDescent="0.25">
      <c r="G97" t="s">
        <v>19</v>
      </c>
      <c r="H97" s="72">
        <f>MAX(H89:H93)</f>
        <v>0.94996999999999998</v>
      </c>
      <c r="I97" s="72">
        <f>MAX(I89:I93)</f>
        <v>0.50956999999999997</v>
      </c>
      <c r="J97" s="106"/>
      <c r="K97" t="s">
        <v>19</v>
      </c>
      <c r="L97" s="72">
        <f>MAX(L89:L93)</f>
        <v>0.29609000000000002</v>
      </c>
      <c r="M97" s="72">
        <f>MAX(M89:M93)</f>
        <v>0.21553</v>
      </c>
      <c r="S97" t="s">
        <v>19</v>
      </c>
      <c r="T97" s="72">
        <f>MAX(T85:T93)</f>
        <v>4.3734999999999999</v>
      </c>
      <c r="U97" s="72">
        <f>MAX(U85:U93)</f>
        <v>3.4274</v>
      </c>
      <c r="V97" s="106"/>
      <c r="W97" t="s">
        <v>19</v>
      </c>
      <c r="X97" s="72">
        <f>MAX(X85:X93)</f>
        <v>1.4</v>
      </c>
      <c r="Y97" s="72">
        <f>MAX(Y85:Y93)</f>
        <v>1.6279999999999999</v>
      </c>
    </row>
    <row r="99" spans="2:25" x14ac:dyDescent="0.25">
      <c r="R99" s="193" t="s">
        <v>66</v>
      </c>
      <c r="S99" s="194"/>
      <c r="T99" s="194"/>
      <c r="U99" s="195"/>
      <c r="V99" s="166" t="s">
        <v>73</v>
      </c>
      <c r="W99" s="167"/>
      <c r="X99" s="167"/>
      <c r="Y99" s="168"/>
    </row>
    <row r="100" spans="2:25" x14ac:dyDescent="0.25">
      <c r="G100" t="s">
        <v>66</v>
      </c>
      <c r="O100" s="21" t="s">
        <v>54</v>
      </c>
      <c r="P100" s="21" t="s">
        <v>65</v>
      </c>
      <c r="Q100" s="21" t="s">
        <v>27</v>
      </c>
      <c r="R100" s="21" t="s">
        <v>24</v>
      </c>
      <c r="S100" s="21" t="s">
        <v>25</v>
      </c>
      <c r="T100" s="21" t="s">
        <v>34</v>
      </c>
      <c r="U100" s="21" t="s">
        <v>33</v>
      </c>
      <c r="V100" s="21" t="s">
        <v>24</v>
      </c>
      <c r="W100" s="21" t="s">
        <v>25</v>
      </c>
      <c r="X100" s="21" t="s">
        <v>34</v>
      </c>
      <c r="Y100" s="21" t="s">
        <v>33</v>
      </c>
    </row>
    <row r="101" spans="2:25" x14ac:dyDescent="0.25">
      <c r="B101" s="89"/>
      <c r="C101" s="107" t="s">
        <v>65</v>
      </c>
      <c r="D101" s="122" t="s">
        <v>71</v>
      </c>
      <c r="E101" s="122">
        <v>0.1</v>
      </c>
      <c r="F101" s="122">
        <v>0.2</v>
      </c>
      <c r="G101" s="122">
        <v>0.3</v>
      </c>
      <c r="H101" s="122">
        <v>0.4</v>
      </c>
      <c r="I101" s="122">
        <v>0.5</v>
      </c>
      <c r="J101" s="122">
        <v>0.6</v>
      </c>
      <c r="K101" s="122" t="s">
        <v>70</v>
      </c>
      <c r="O101" s="169" t="s">
        <v>57</v>
      </c>
      <c r="P101" s="169">
        <v>0.6</v>
      </c>
      <c r="Q101" s="125">
        <v>10</v>
      </c>
      <c r="R101" s="123">
        <v>39</v>
      </c>
      <c r="S101" s="59">
        <v>35</v>
      </c>
      <c r="T101" s="129">
        <v>2.1724000000000001</v>
      </c>
      <c r="U101" s="130">
        <v>1.2049000000000001</v>
      </c>
      <c r="V101" s="104">
        <v>27</v>
      </c>
      <c r="W101" s="59">
        <v>24</v>
      </c>
      <c r="X101" s="27">
        <v>0.98731999999999998</v>
      </c>
      <c r="Y101" s="27">
        <v>1.7602</v>
      </c>
    </row>
    <row r="102" spans="2:25" x14ac:dyDescent="0.25">
      <c r="B102" t="s">
        <v>42</v>
      </c>
      <c r="C102" t="s">
        <v>16</v>
      </c>
      <c r="D102" s="72">
        <f>H10</f>
        <v>3.1337000952379999</v>
      </c>
      <c r="E102" s="72">
        <f>H22</f>
        <v>2.5049066</v>
      </c>
      <c r="F102" s="72">
        <f>H34</f>
        <v>1.7165940000000002</v>
      </c>
      <c r="G102" s="72">
        <f>H46</f>
        <v>1.1475820000000001</v>
      </c>
      <c r="H102" s="72">
        <f>H58</f>
        <v>0.73729</v>
      </c>
      <c r="I102" s="72">
        <f>H70</f>
        <v>0.64634800000000003</v>
      </c>
      <c r="J102" s="72">
        <f>H82</f>
        <v>0.56930400000000003</v>
      </c>
      <c r="K102" s="72">
        <f>H94</f>
        <v>0.283086</v>
      </c>
      <c r="O102" s="170"/>
      <c r="P102" s="170"/>
      <c r="Q102" s="17">
        <v>12.5</v>
      </c>
      <c r="R102" s="133">
        <v>37</v>
      </c>
      <c r="S102" s="59">
        <v>30</v>
      </c>
      <c r="T102" s="27">
        <v>4.7731000000000003</v>
      </c>
      <c r="U102" s="131">
        <v>2.1402999999999999</v>
      </c>
      <c r="V102" s="104">
        <v>26</v>
      </c>
      <c r="W102" s="59">
        <v>23</v>
      </c>
      <c r="X102" s="27">
        <v>0.96401999999999999</v>
      </c>
      <c r="Y102" s="27">
        <v>1.6065</v>
      </c>
    </row>
    <row r="103" spans="2:25" x14ac:dyDescent="0.25">
      <c r="C103" t="s">
        <v>19</v>
      </c>
      <c r="D103" s="72">
        <f>H13</f>
        <v>12.7273</v>
      </c>
      <c r="E103" s="72">
        <f>H25</f>
        <v>9.4132999999999996</v>
      </c>
      <c r="F103" s="72">
        <f>H37</f>
        <v>5.7655000000000003</v>
      </c>
      <c r="G103" s="72">
        <f>H49</f>
        <v>3.4653</v>
      </c>
      <c r="H103" s="72">
        <f>H61</f>
        <v>1.8053999999999999</v>
      </c>
      <c r="I103" s="72">
        <f>H73</f>
        <v>1.6124000000000001</v>
      </c>
      <c r="J103" s="72">
        <f>H85</f>
        <v>1.2725</v>
      </c>
      <c r="K103" s="72">
        <f>H97</f>
        <v>0.94996999999999998</v>
      </c>
      <c r="O103" s="170"/>
      <c r="P103" s="170"/>
      <c r="Q103" s="17">
        <v>15</v>
      </c>
      <c r="R103" s="133">
        <v>35</v>
      </c>
      <c r="S103" s="123">
        <v>28</v>
      </c>
      <c r="T103" s="27">
        <v>3.9049</v>
      </c>
      <c r="U103" s="131">
        <v>3.0621</v>
      </c>
      <c r="V103" s="104">
        <v>25</v>
      </c>
      <c r="W103" s="133">
        <v>22</v>
      </c>
      <c r="X103" s="27">
        <v>0.98053000000000001</v>
      </c>
      <c r="Y103" s="27">
        <v>1.4171</v>
      </c>
    </row>
    <row r="104" spans="2:25" x14ac:dyDescent="0.25">
      <c r="B104" t="s">
        <v>41</v>
      </c>
      <c r="C104" t="s">
        <v>16</v>
      </c>
      <c r="D104" s="72">
        <f>I10</f>
        <v>5.2985600000000002</v>
      </c>
      <c r="E104" s="72">
        <f>I22</f>
        <v>2.939972</v>
      </c>
      <c r="F104" s="72">
        <f>I34</f>
        <v>1.9886760000000003</v>
      </c>
      <c r="G104" s="72">
        <f>I46</f>
        <v>1.295944</v>
      </c>
      <c r="H104" s="72">
        <f>I58</f>
        <v>0.89518400000000009</v>
      </c>
      <c r="I104" s="72">
        <f>I70</f>
        <v>0.62012980000000006</v>
      </c>
      <c r="J104" s="72">
        <f>I82</f>
        <v>0.42125199999999996</v>
      </c>
      <c r="K104" s="72">
        <f>I94</f>
        <v>0.19212799999999999</v>
      </c>
      <c r="O104" s="170"/>
      <c r="P104" s="170"/>
      <c r="Q104" s="17">
        <v>17.5</v>
      </c>
      <c r="R104" s="133">
        <v>33</v>
      </c>
      <c r="S104" s="123">
        <v>27</v>
      </c>
      <c r="T104" s="27">
        <v>2.4304000000000001</v>
      </c>
      <c r="U104" s="131">
        <v>3.4340999999999999</v>
      </c>
      <c r="V104" s="104">
        <v>24</v>
      </c>
      <c r="W104" s="133">
        <v>21</v>
      </c>
      <c r="X104" s="27">
        <v>1.0310999999999999</v>
      </c>
      <c r="Y104" s="27">
        <v>1.1954</v>
      </c>
    </row>
    <row r="105" spans="2:25" x14ac:dyDescent="0.25">
      <c r="C105" t="s">
        <v>19</v>
      </c>
      <c r="D105" s="72">
        <f>I13</f>
        <v>14.2857</v>
      </c>
      <c r="E105" s="72">
        <f>I25</f>
        <v>5.1791999999999998</v>
      </c>
      <c r="F105" s="72">
        <f>I37</f>
        <v>3.7469999999999999</v>
      </c>
      <c r="G105" s="72">
        <f>I49</f>
        <v>2.4786999999999999</v>
      </c>
      <c r="H105" s="72">
        <f>I61</f>
        <v>1.9778</v>
      </c>
      <c r="I105" s="72">
        <f>I73</f>
        <v>1.1728000000000001</v>
      </c>
      <c r="J105" s="72">
        <f>I85</f>
        <v>0.88668999999999998</v>
      </c>
      <c r="K105" s="72">
        <f>I97</f>
        <v>0.50956999999999997</v>
      </c>
      <c r="O105" s="170"/>
      <c r="P105" s="170"/>
      <c r="Q105" s="17">
        <v>20</v>
      </c>
      <c r="R105" s="133">
        <v>30</v>
      </c>
      <c r="S105" s="123">
        <v>25</v>
      </c>
      <c r="T105" s="27">
        <v>2.5188000000000001</v>
      </c>
      <c r="U105" s="131">
        <v>2.2507999999999999</v>
      </c>
      <c r="V105" s="104">
        <v>23</v>
      </c>
      <c r="W105" s="133">
        <v>21</v>
      </c>
      <c r="X105" s="27">
        <v>0.45738000000000001</v>
      </c>
      <c r="Y105" s="27">
        <v>0.95975999999999995</v>
      </c>
    </row>
    <row r="106" spans="2:25" x14ac:dyDescent="0.25">
      <c r="G106" t="s">
        <v>72</v>
      </c>
      <c r="O106" s="170"/>
      <c r="P106" s="170"/>
      <c r="Q106" s="17">
        <v>22.5</v>
      </c>
      <c r="R106" s="133">
        <v>29</v>
      </c>
      <c r="S106" s="123">
        <v>24</v>
      </c>
      <c r="T106" s="27">
        <v>1.8864000000000001</v>
      </c>
      <c r="U106" s="131">
        <v>2.6309</v>
      </c>
      <c r="V106" s="104">
        <v>22</v>
      </c>
      <c r="W106" s="133">
        <v>20</v>
      </c>
      <c r="X106" s="27">
        <v>0.53054999999999997</v>
      </c>
      <c r="Y106" s="27">
        <v>0.77786</v>
      </c>
    </row>
    <row r="107" spans="2:25" x14ac:dyDescent="0.25">
      <c r="B107" s="89"/>
      <c r="C107" s="107" t="s">
        <v>65</v>
      </c>
      <c r="D107" s="122" t="s">
        <v>71</v>
      </c>
      <c r="E107" s="122">
        <v>0.1</v>
      </c>
      <c r="F107" s="122">
        <v>0.2</v>
      </c>
      <c r="G107" s="122">
        <v>0.3</v>
      </c>
      <c r="H107" s="122">
        <v>0.4</v>
      </c>
      <c r="I107" s="122">
        <v>0.5</v>
      </c>
      <c r="J107" s="122">
        <v>0.6</v>
      </c>
      <c r="K107" s="122" t="s">
        <v>70</v>
      </c>
      <c r="O107" s="170"/>
      <c r="P107" s="170"/>
      <c r="Q107" s="17">
        <v>25</v>
      </c>
      <c r="R107" s="133">
        <v>27</v>
      </c>
      <c r="S107" s="123">
        <v>23</v>
      </c>
      <c r="T107" s="27">
        <v>1.4764999999999999</v>
      </c>
      <c r="U107" s="131">
        <v>1.9191</v>
      </c>
      <c r="V107" s="104">
        <v>21</v>
      </c>
      <c r="W107" s="133">
        <v>19</v>
      </c>
      <c r="X107" s="27">
        <v>0.61609000000000003</v>
      </c>
      <c r="Y107" s="27">
        <v>0.58294999999999997</v>
      </c>
    </row>
    <row r="108" spans="2:25" x14ac:dyDescent="0.25">
      <c r="B108" t="s">
        <v>42</v>
      </c>
      <c r="C108" t="s">
        <v>16</v>
      </c>
      <c r="D108" s="72">
        <f>L10</f>
        <v>0</v>
      </c>
      <c r="E108" s="72">
        <f>L22</f>
        <v>0.127888</v>
      </c>
      <c r="F108" s="72">
        <f>L34</f>
        <v>0.34945799999999999</v>
      </c>
      <c r="G108" s="72">
        <f>L46</f>
        <v>0.29329599999999995</v>
      </c>
      <c r="H108" s="72">
        <f>L58</f>
        <v>0.41274120000000003</v>
      </c>
      <c r="I108" s="72">
        <f>L70</f>
        <v>0.34769379999999994</v>
      </c>
      <c r="J108" s="72">
        <f>L82</f>
        <v>0.28777400000000003</v>
      </c>
      <c r="K108" s="72">
        <f>L94</f>
        <v>0.13604180000000002</v>
      </c>
      <c r="O108" s="170"/>
      <c r="P108" s="170"/>
      <c r="Q108" s="17">
        <v>27.5</v>
      </c>
      <c r="R108" s="133">
        <v>26</v>
      </c>
      <c r="S108" s="123">
        <v>22</v>
      </c>
      <c r="T108" s="27">
        <v>1.1721999999999999</v>
      </c>
      <c r="U108" s="131">
        <v>2.0259</v>
      </c>
      <c r="V108" s="104">
        <v>20</v>
      </c>
      <c r="W108" s="123">
        <v>18</v>
      </c>
      <c r="X108" s="27">
        <v>0.71062000000000003</v>
      </c>
      <c r="Y108" s="27">
        <v>0.37880999999999998</v>
      </c>
    </row>
    <row r="109" spans="2:25" x14ac:dyDescent="0.25">
      <c r="C109" t="s">
        <v>19</v>
      </c>
      <c r="D109" s="72">
        <f>L13</f>
        <v>0</v>
      </c>
      <c r="E109" s="72">
        <f>L25</f>
        <v>0.45226</v>
      </c>
      <c r="F109" s="72">
        <f>L37</f>
        <v>0.68986999999999998</v>
      </c>
      <c r="G109" s="72">
        <f>L49</f>
        <v>0.59758</v>
      </c>
      <c r="H109" s="72">
        <f>L61</f>
        <v>0.77585000000000004</v>
      </c>
      <c r="I109" s="72">
        <f>L73</f>
        <v>1.008</v>
      </c>
      <c r="J109" s="72">
        <f>L85</f>
        <v>0.55769999999999997</v>
      </c>
      <c r="K109" s="72">
        <f>L97</f>
        <v>0.29609000000000002</v>
      </c>
      <c r="O109" s="171"/>
      <c r="P109" s="171"/>
      <c r="Q109" s="121">
        <v>30</v>
      </c>
      <c r="R109" s="134">
        <v>24</v>
      </c>
      <c r="S109" s="124">
        <v>21</v>
      </c>
      <c r="T109" s="55">
        <v>0.98541000000000001</v>
      </c>
      <c r="U109" s="128">
        <v>1.2158</v>
      </c>
      <c r="V109" s="105">
        <v>20</v>
      </c>
      <c r="W109" s="124">
        <v>18</v>
      </c>
      <c r="X109" s="55">
        <v>0.29697000000000001</v>
      </c>
      <c r="Y109" s="55">
        <v>0.79178999999999999</v>
      </c>
    </row>
    <row r="110" spans="2:25" x14ac:dyDescent="0.25">
      <c r="B110" t="s">
        <v>41</v>
      </c>
      <c r="C110" t="s">
        <v>16</v>
      </c>
      <c r="D110" s="72">
        <f>M10</f>
        <v>0</v>
      </c>
      <c r="E110" s="72">
        <f>M22</f>
        <v>7.6871400000000006E-2</v>
      </c>
      <c r="F110" s="72">
        <f>M34</f>
        <v>0.29344000000000003</v>
      </c>
      <c r="G110" s="72">
        <f>M46</f>
        <v>0.3547092</v>
      </c>
      <c r="H110" s="72">
        <f>M58</f>
        <v>0.27459800000000001</v>
      </c>
      <c r="I110" s="72">
        <f>M70</f>
        <v>0.39721400000000001</v>
      </c>
      <c r="J110" s="72">
        <f>M82</f>
        <v>0.25179200000000002</v>
      </c>
      <c r="K110" s="72">
        <f>M94</f>
        <v>0.11698371999999999</v>
      </c>
      <c r="P110" s="15" t="s">
        <v>68</v>
      </c>
      <c r="S110" t="s">
        <v>16</v>
      </c>
      <c r="T110" s="72">
        <f>AVERAGE(T101:T109)</f>
        <v>2.3689011111111116</v>
      </c>
      <c r="U110" s="72">
        <f>AVERAGE(U101:U109)</f>
        <v>2.2093222222222222</v>
      </c>
      <c r="V110" s="106"/>
      <c r="W110" t="s">
        <v>16</v>
      </c>
      <c r="X110" s="72">
        <f>AVERAGE(X101:X109)</f>
        <v>0.73050888888888876</v>
      </c>
      <c r="Y110" s="72">
        <f>AVERAGE(Y101:Y109)</f>
        <v>1.0522633333333333</v>
      </c>
    </row>
    <row r="111" spans="2:25" x14ac:dyDescent="0.25">
      <c r="C111" t="s">
        <v>19</v>
      </c>
      <c r="D111" s="72">
        <f>M13</f>
        <v>0</v>
      </c>
      <c r="E111" s="72">
        <f>M25</f>
        <v>0.30134</v>
      </c>
      <c r="F111" s="72">
        <f>M37</f>
        <v>0.68689</v>
      </c>
      <c r="G111" s="72">
        <f>M49</f>
        <v>0.85519000000000001</v>
      </c>
      <c r="H111" s="72">
        <f>M61</f>
        <v>0.65600000000000003</v>
      </c>
      <c r="I111" s="72">
        <f>M73</f>
        <v>0.81089</v>
      </c>
      <c r="J111" s="72">
        <f>M85</f>
        <v>0.71843000000000001</v>
      </c>
      <c r="K111" s="72">
        <f>M97</f>
        <v>0.21553</v>
      </c>
      <c r="P111" s="15">
        <f>P101*15</f>
        <v>9</v>
      </c>
      <c r="S111" t="s">
        <v>17</v>
      </c>
      <c r="T111" s="72">
        <f>_xlfn.STDEV.S(T101:T109)</f>
        <v>1.2539765563044267</v>
      </c>
      <c r="U111" s="72">
        <f>_xlfn.STDEV.S(U101:U109)</f>
        <v>0.75210919216856009</v>
      </c>
      <c r="V111" s="106"/>
      <c r="W111" t="s">
        <v>17</v>
      </c>
      <c r="X111" s="72">
        <f>_xlfn.STDEV.S(X101:X109)</f>
        <v>0.27142474170773589</v>
      </c>
      <c r="Y111" s="72">
        <f>_xlfn.STDEV.S(Y101:Y109)</f>
        <v>0.47268400065477134</v>
      </c>
    </row>
    <row r="112" spans="2:25" x14ac:dyDescent="0.25">
      <c r="D112" s="72"/>
      <c r="E112" s="72"/>
      <c r="F112" s="72"/>
      <c r="G112" s="72"/>
      <c r="H112" s="72"/>
      <c r="I112" s="72"/>
      <c r="J112" s="72"/>
      <c r="K112" s="72"/>
      <c r="S112" t="s">
        <v>18</v>
      </c>
      <c r="T112" s="72">
        <f>MIN(T101:T109)</f>
        <v>0.98541000000000001</v>
      </c>
      <c r="U112" s="72">
        <f>MIN(U101:U109)</f>
        <v>1.2049000000000001</v>
      </c>
      <c r="V112" s="106"/>
      <c r="W112" t="s">
        <v>18</v>
      </c>
      <c r="X112" s="72">
        <f>MIN(X101:X109)</f>
        <v>0.29697000000000001</v>
      </c>
      <c r="Y112" s="72">
        <f>MIN(Y101:Y109)</f>
        <v>0.37880999999999998</v>
      </c>
    </row>
    <row r="113" spans="4:25" x14ac:dyDescent="0.25">
      <c r="S113" t="s">
        <v>19</v>
      </c>
      <c r="T113" s="72">
        <f>MAX(T101:T109)</f>
        <v>4.7731000000000003</v>
      </c>
      <c r="U113" s="72">
        <f>MAX(U101:U109)</f>
        <v>3.4340999999999999</v>
      </c>
      <c r="V113" s="106"/>
      <c r="W113" t="s">
        <v>19</v>
      </c>
      <c r="X113" s="72">
        <f>MAX(X101:X109)</f>
        <v>1.0310999999999999</v>
      </c>
      <c r="Y113" s="72">
        <f>MAX(Y101:Y109)</f>
        <v>1.7602</v>
      </c>
    </row>
    <row r="114" spans="4:25" x14ac:dyDescent="0.25">
      <c r="D114" s="72"/>
      <c r="E114" s="72"/>
      <c r="F114" s="72"/>
      <c r="G114" s="72"/>
      <c r="H114" s="72"/>
      <c r="I114" s="72"/>
      <c r="J114" s="72"/>
      <c r="K114" s="72"/>
    </row>
    <row r="115" spans="4:25" x14ac:dyDescent="0.25">
      <c r="R115" s="193" t="s">
        <v>66</v>
      </c>
      <c r="S115" s="194"/>
      <c r="T115" s="194"/>
      <c r="U115" s="195"/>
      <c r="V115" s="166" t="s">
        <v>73</v>
      </c>
      <c r="W115" s="167"/>
      <c r="X115" s="167"/>
      <c r="Y115" s="168"/>
    </row>
    <row r="116" spans="4:25" x14ac:dyDescent="0.25">
      <c r="O116" s="21" t="s">
        <v>54</v>
      </c>
      <c r="P116" s="21" t="s">
        <v>65</v>
      </c>
      <c r="Q116" s="21" t="s">
        <v>27</v>
      </c>
      <c r="R116" s="21" t="s">
        <v>24</v>
      </c>
      <c r="S116" s="21" t="s">
        <v>25</v>
      </c>
      <c r="T116" s="21" t="s">
        <v>34</v>
      </c>
      <c r="U116" s="21" t="s">
        <v>33</v>
      </c>
      <c r="V116" s="21" t="s">
        <v>24</v>
      </c>
      <c r="W116" s="21" t="s">
        <v>25</v>
      </c>
      <c r="X116" s="21" t="s">
        <v>34</v>
      </c>
      <c r="Y116" s="21" t="s">
        <v>33</v>
      </c>
    </row>
    <row r="117" spans="4:25" x14ac:dyDescent="0.25">
      <c r="O117" s="169" t="s">
        <v>57</v>
      </c>
      <c r="P117" s="169" t="s">
        <v>69</v>
      </c>
      <c r="Q117" s="125">
        <v>10</v>
      </c>
      <c r="R117" s="133">
        <v>42</v>
      </c>
      <c r="S117" s="59">
        <v>35</v>
      </c>
      <c r="T117" s="129">
        <v>3.3380000000000001</v>
      </c>
      <c r="U117" s="130">
        <v>2.6783999999999999</v>
      </c>
      <c r="V117" s="104">
        <v>28</v>
      </c>
      <c r="W117" s="59">
        <v>26</v>
      </c>
      <c r="X117" s="27">
        <v>0.61216999999999999</v>
      </c>
      <c r="Y117" s="27">
        <v>0.77237</v>
      </c>
    </row>
    <row r="118" spans="4:25" x14ac:dyDescent="0.25">
      <c r="O118" s="170"/>
      <c r="P118" s="170"/>
      <c r="Q118" s="17">
        <v>12.5</v>
      </c>
      <c r="R118" s="133">
        <v>39</v>
      </c>
      <c r="S118" s="59">
        <v>30</v>
      </c>
      <c r="T118" s="27">
        <v>4.7952000000000004</v>
      </c>
      <c r="U118" s="131">
        <v>3.6110000000000002</v>
      </c>
      <c r="V118" s="104">
        <v>27</v>
      </c>
      <c r="W118" s="59">
        <v>25</v>
      </c>
      <c r="X118" s="27">
        <v>0.71265999999999996</v>
      </c>
      <c r="Y118" s="27">
        <v>0.56039000000000005</v>
      </c>
    </row>
    <row r="119" spans="4:25" x14ac:dyDescent="0.25">
      <c r="O119" s="170"/>
      <c r="P119" s="170"/>
      <c r="Q119" s="17">
        <v>15</v>
      </c>
      <c r="R119" s="133">
        <v>36</v>
      </c>
      <c r="S119" s="123">
        <v>29</v>
      </c>
      <c r="T119" s="27">
        <v>2.7170999999999998</v>
      </c>
      <c r="U119" s="131">
        <v>3.7067999999999999</v>
      </c>
      <c r="V119" s="104">
        <v>26</v>
      </c>
      <c r="W119" s="123">
        <v>24</v>
      </c>
      <c r="X119" s="27">
        <v>0.78242999999999996</v>
      </c>
      <c r="Y119" s="27">
        <v>0.39809</v>
      </c>
    </row>
    <row r="120" spans="4:25" x14ac:dyDescent="0.25">
      <c r="O120" s="170"/>
      <c r="P120" s="170"/>
      <c r="Q120" s="17">
        <v>17.5</v>
      </c>
      <c r="R120" s="133">
        <v>33</v>
      </c>
      <c r="S120" s="123">
        <v>28</v>
      </c>
      <c r="T120" s="27">
        <v>1.7274</v>
      </c>
      <c r="U120" s="131">
        <v>2.73</v>
      </c>
      <c r="V120" s="104">
        <v>26</v>
      </c>
      <c r="W120" s="123">
        <v>24</v>
      </c>
      <c r="X120" s="27">
        <v>0.28687000000000001</v>
      </c>
      <c r="Y120" s="27">
        <v>0.86568000000000001</v>
      </c>
    </row>
    <row r="121" spans="4:25" x14ac:dyDescent="0.25">
      <c r="O121" s="170"/>
      <c r="P121" s="170"/>
      <c r="Q121" s="17">
        <v>20</v>
      </c>
      <c r="R121" s="133">
        <v>30</v>
      </c>
      <c r="S121" s="123">
        <v>27</v>
      </c>
      <c r="T121" s="27">
        <v>1.4827999999999999</v>
      </c>
      <c r="U121" s="131">
        <v>0.97016000000000002</v>
      </c>
      <c r="V121" s="104">
        <v>25</v>
      </c>
      <c r="W121" s="123">
        <v>23</v>
      </c>
      <c r="X121" s="27">
        <v>0.35754999999999998</v>
      </c>
      <c r="Y121" s="27">
        <v>0.72553000000000001</v>
      </c>
    </row>
    <row r="122" spans="4:25" x14ac:dyDescent="0.25">
      <c r="O122" s="170"/>
      <c r="P122" s="170"/>
      <c r="Q122" s="17">
        <v>22.5</v>
      </c>
      <c r="R122" s="133">
        <v>29</v>
      </c>
      <c r="S122" s="123">
        <v>26</v>
      </c>
      <c r="T122" s="27">
        <v>1.3624000000000001</v>
      </c>
      <c r="U122" s="131">
        <v>0.90369999999999995</v>
      </c>
      <c r="V122" s="104">
        <v>24</v>
      </c>
      <c r="W122" s="123">
        <v>22</v>
      </c>
      <c r="X122" s="27">
        <v>0.40572999999999998</v>
      </c>
      <c r="Y122" s="27">
        <v>0.61822999999999995</v>
      </c>
    </row>
    <row r="123" spans="4:25" x14ac:dyDescent="0.25">
      <c r="O123" s="170"/>
      <c r="P123" s="170"/>
      <c r="Q123" s="17">
        <v>25</v>
      </c>
      <c r="R123" s="133">
        <v>28</v>
      </c>
      <c r="S123" s="123">
        <v>25</v>
      </c>
      <c r="T123" s="27">
        <v>1.2379</v>
      </c>
      <c r="U123" s="131">
        <v>0.87600999999999996</v>
      </c>
      <c r="V123" s="104">
        <v>23</v>
      </c>
      <c r="W123" s="123">
        <v>21</v>
      </c>
      <c r="X123" s="27">
        <v>0.43481999999999998</v>
      </c>
      <c r="Y123" s="27">
        <v>0.53863000000000005</v>
      </c>
    </row>
    <row r="124" spans="4:25" x14ac:dyDescent="0.25">
      <c r="O124" s="170"/>
      <c r="P124" s="170"/>
      <c r="Q124" s="17">
        <v>27.5</v>
      </c>
      <c r="R124" s="133">
        <v>27</v>
      </c>
      <c r="S124" s="123">
        <v>24</v>
      </c>
      <c r="T124" s="27">
        <v>1.1092</v>
      </c>
      <c r="U124" s="131">
        <v>0.87888999999999995</v>
      </c>
      <c r="V124" s="104">
        <v>22</v>
      </c>
      <c r="W124" s="123">
        <v>20</v>
      </c>
      <c r="X124" s="27">
        <v>0.44747999999999999</v>
      </c>
      <c r="Y124" s="27">
        <v>0.48214000000000001</v>
      </c>
    </row>
    <row r="125" spans="4:25" x14ac:dyDescent="0.25">
      <c r="O125" s="171"/>
      <c r="P125" s="171"/>
      <c r="Q125" s="121">
        <v>30</v>
      </c>
      <c r="R125" s="134">
        <v>26</v>
      </c>
      <c r="S125" s="124">
        <v>23</v>
      </c>
      <c r="T125" s="55">
        <v>0.97650999999999999</v>
      </c>
      <c r="U125" s="128">
        <v>0.90481</v>
      </c>
      <c r="V125" s="105">
        <v>21</v>
      </c>
      <c r="W125" s="124">
        <v>19</v>
      </c>
      <c r="X125" s="55">
        <v>0.44577</v>
      </c>
      <c r="Y125" s="55">
        <v>0.44268999999999997</v>
      </c>
    </row>
    <row r="126" spans="4:25" x14ac:dyDescent="0.25">
      <c r="P126" s="15" t="s">
        <v>70</v>
      </c>
      <c r="S126" t="s">
        <v>16</v>
      </c>
      <c r="T126" s="72">
        <f>AVERAGE(T117:T125)</f>
        <v>2.0829455555555558</v>
      </c>
      <c r="U126" s="72">
        <f>AVERAGE(U117:U125)</f>
        <v>1.9177522222222221</v>
      </c>
      <c r="V126" s="106"/>
      <c r="W126" t="s">
        <v>16</v>
      </c>
      <c r="X126" s="72">
        <f>AVERAGE(X117:X125)</f>
        <v>0.49838666666666653</v>
      </c>
      <c r="Y126" s="72">
        <f>AVERAGE(Y117:Y125)</f>
        <v>0.60041666666666671</v>
      </c>
    </row>
    <row r="127" spans="4:25" x14ac:dyDescent="0.25">
      <c r="P127" s="15"/>
      <c r="S127" t="s">
        <v>17</v>
      </c>
      <c r="T127" s="72">
        <f>_xlfn.STDEV.S(T117:T125)</f>
        <v>1.285782492950412</v>
      </c>
      <c r="U127" s="72">
        <f>_xlfn.STDEV.S(U117:U125)</f>
        <v>1.2461369272353031</v>
      </c>
      <c r="V127" s="106"/>
      <c r="W127" t="s">
        <v>17</v>
      </c>
      <c r="X127" s="72">
        <f>_xlfn.STDEV.S(X117:X125)</f>
        <v>0.16662104151336948</v>
      </c>
      <c r="Y127" s="72">
        <f>_xlfn.STDEV.S(Y117:Y125)</f>
        <v>0.15855839752280526</v>
      </c>
    </row>
    <row r="128" spans="4:25" x14ac:dyDescent="0.25">
      <c r="S128" t="s">
        <v>18</v>
      </c>
      <c r="T128" s="72">
        <f>MIN(T117:T125)</f>
        <v>0.97650999999999999</v>
      </c>
      <c r="U128" s="72">
        <f>MIN(U117:U125)</f>
        <v>0.87600999999999996</v>
      </c>
      <c r="V128" s="106"/>
      <c r="W128" t="s">
        <v>18</v>
      </c>
      <c r="X128" s="72">
        <f>MIN(X117:X125)</f>
        <v>0.28687000000000001</v>
      </c>
      <c r="Y128" s="72">
        <f>MIN(Y117:Y125)</f>
        <v>0.39809</v>
      </c>
    </row>
    <row r="129" spans="14:25" x14ac:dyDescent="0.25">
      <c r="S129" t="s">
        <v>19</v>
      </c>
      <c r="T129" s="72">
        <f>MAX(T117:T125)</f>
        <v>4.7952000000000004</v>
      </c>
      <c r="U129" s="72">
        <f>MAX(U117:U125)</f>
        <v>3.7067999999999999</v>
      </c>
      <c r="V129" s="106"/>
      <c r="W129" t="s">
        <v>19</v>
      </c>
      <c r="X129" s="72">
        <f>MAX(X117:X125)</f>
        <v>0.78242999999999996</v>
      </c>
      <c r="Y129" s="72">
        <f>MAX(Y117:Y125)</f>
        <v>0.86568000000000001</v>
      </c>
    </row>
    <row r="132" spans="14:25" x14ac:dyDescent="0.25">
      <c r="S132" t="s">
        <v>66</v>
      </c>
    </row>
    <row r="133" spans="14:25" x14ac:dyDescent="0.25">
      <c r="N133" s="107"/>
      <c r="O133" s="107" t="s">
        <v>65</v>
      </c>
      <c r="P133" s="122" t="s">
        <v>71</v>
      </c>
      <c r="Q133" s="122">
        <v>0.1</v>
      </c>
      <c r="R133" s="122">
        <v>0.2</v>
      </c>
      <c r="S133" s="122">
        <v>0.3</v>
      </c>
      <c r="T133" s="122">
        <v>0.4</v>
      </c>
      <c r="U133" s="122">
        <v>0.5</v>
      </c>
      <c r="V133" s="122">
        <v>0.6</v>
      </c>
      <c r="W133" s="122" t="s">
        <v>70</v>
      </c>
    </row>
    <row r="134" spans="14:25" x14ac:dyDescent="0.25">
      <c r="N134" t="s">
        <v>34</v>
      </c>
      <c r="O134" t="s">
        <v>16</v>
      </c>
      <c r="P134" s="72">
        <f>T14</f>
        <v>6.5307111111111107</v>
      </c>
      <c r="Q134" s="72">
        <f>T30</f>
        <v>5.4116122222222227</v>
      </c>
      <c r="R134" s="72">
        <f>T46</f>
        <v>4.1572044444444449</v>
      </c>
      <c r="S134" s="72">
        <f>T62</f>
        <v>3.3150711111111106</v>
      </c>
      <c r="T134" s="72">
        <f>T78</f>
        <v>2.7073999999999998</v>
      </c>
      <c r="U134" s="72">
        <f>T94</f>
        <v>2.4455111111111112</v>
      </c>
      <c r="V134" s="72">
        <f>T110</f>
        <v>2.3689011111111116</v>
      </c>
      <c r="W134" s="72">
        <f>T126</f>
        <v>2.0829455555555558</v>
      </c>
    </row>
    <row r="135" spans="14:25" x14ac:dyDescent="0.25">
      <c r="O135" t="s">
        <v>19</v>
      </c>
      <c r="P135" s="72">
        <f>T17</f>
        <v>28.628599999999999</v>
      </c>
      <c r="Q135" s="72">
        <f>T33</f>
        <v>20.8687</v>
      </c>
      <c r="R135" s="72">
        <f>T49</f>
        <v>12.501099999999999</v>
      </c>
      <c r="S135" s="72">
        <f>T65</f>
        <v>7.1840999999999999</v>
      </c>
      <c r="T135" s="72">
        <f>T81</f>
        <v>5.0507</v>
      </c>
      <c r="U135" s="72">
        <f>T97</f>
        <v>4.3734999999999999</v>
      </c>
      <c r="V135" s="72">
        <f>T113</f>
        <v>4.7731000000000003</v>
      </c>
      <c r="W135" s="72">
        <f>T129</f>
        <v>4.7952000000000004</v>
      </c>
    </row>
    <row r="136" spans="14:25" x14ac:dyDescent="0.25">
      <c r="N136" t="s">
        <v>33</v>
      </c>
      <c r="O136" t="s">
        <v>16</v>
      </c>
      <c r="P136" s="72">
        <f>U14</f>
        <v>5.8036444444444442</v>
      </c>
      <c r="Q136" s="72">
        <f>U30</f>
        <v>4.7629811111111104</v>
      </c>
      <c r="R136" s="72">
        <f>U46</f>
        <v>4.1378022222222217</v>
      </c>
      <c r="S136" s="72">
        <f>U62</f>
        <v>3.2457866666666666</v>
      </c>
      <c r="T136" s="72">
        <f>U78</f>
        <v>2.7042788888888887</v>
      </c>
      <c r="U136" s="72">
        <f>U94</f>
        <v>2.2181422222222218</v>
      </c>
      <c r="V136" s="72">
        <f>U110</f>
        <v>2.2093222222222222</v>
      </c>
      <c r="W136" s="72">
        <f>U126</f>
        <v>1.9177522222222221</v>
      </c>
    </row>
    <row r="137" spans="14:25" x14ac:dyDescent="0.25">
      <c r="O137" t="s">
        <v>19</v>
      </c>
      <c r="P137" s="72">
        <f>U17</f>
        <v>22.258700000000001</v>
      </c>
      <c r="Q137" s="72">
        <f>U33</f>
        <v>15.736599999999999</v>
      </c>
      <c r="R137" s="72">
        <f>U49</f>
        <v>10.154199999999999</v>
      </c>
      <c r="S137" s="72">
        <f>U65</f>
        <v>6.5762999999999998</v>
      </c>
      <c r="T137" s="72">
        <f>U81</f>
        <v>4.3863000000000003</v>
      </c>
      <c r="U137" s="72">
        <f>U97</f>
        <v>3.4274</v>
      </c>
      <c r="V137" s="72">
        <f>U113</f>
        <v>3.4340999999999999</v>
      </c>
      <c r="W137" s="72">
        <f>U129</f>
        <v>3.7067999999999999</v>
      </c>
    </row>
    <row r="138" spans="14:25" x14ac:dyDescent="0.25">
      <c r="S138" t="s">
        <v>74</v>
      </c>
    </row>
    <row r="139" spans="14:25" x14ac:dyDescent="0.25">
      <c r="N139" s="107"/>
      <c r="O139" s="107" t="s">
        <v>65</v>
      </c>
      <c r="P139" s="122" t="s">
        <v>71</v>
      </c>
      <c r="Q139" s="122">
        <v>0.1</v>
      </c>
      <c r="R139" s="122">
        <v>0.2</v>
      </c>
      <c r="S139" s="122">
        <v>0.3</v>
      </c>
      <c r="T139" s="122">
        <v>0.4</v>
      </c>
      <c r="U139" s="122">
        <v>0.5</v>
      </c>
      <c r="V139" s="122">
        <v>0.6</v>
      </c>
      <c r="W139" s="122" t="s">
        <v>70</v>
      </c>
    </row>
    <row r="140" spans="14:25" x14ac:dyDescent="0.25">
      <c r="N140" t="s">
        <v>34</v>
      </c>
      <c r="O140" t="s">
        <v>16</v>
      </c>
      <c r="P140" s="72">
        <f>X14</f>
        <v>0</v>
      </c>
      <c r="Q140" s="72">
        <f>X30</f>
        <v>0.37632300000000002</v>
      </c>
      <c r="R140" s="72">
        <f>X46</f>
        <v>0.77426444444444442</v>
      </c>
      <c r="S140" s="72">
        <f>X62</f>
        <v>0.78406333333333345</v>
      </c>
      <c r="T140" s="72">
        <f>X78</f>
        <v>0.89543888888888901</v>
      </c>
      <c r="U140" s="72">
        <f>X94</f>
        <v>0.81971666666666654</v>
      </c>
      <c r="V140" s="72">
        <f>X110</f>
        <v>0.73050888888888876</v>
      </c>
      <c r="W140" s="72">
        <f>X126</f>
        <v>0.49838666666666653</v>
      </c>
    </row>
    <row r="141" spans="14:25" x14ac:dyDescent="0.25">
      <c r="O141" t="s">
        <v>19</v>
      </c>
      <c r="P141" s="72">
        <f>X17</f>
        <v>0</v>
      </c>
      <c r="Q141" s="72">
        <f>X33</f>
        <v>1.3927</v>
      </c>
      <c r="R141" s="72">
        <f>X49</f>
        <v>2.5432000000000001</v>
      </c>
      <c r="S141" s="72">
        <f>X65</f>
        <v>2.3613</v>
      </c>
      <c r="T141" s="72">
        <f>X81</f>
        <v>1.5441</v>
      </c>
      <c r="U141" s="72">
        <f>X97</f>
        <v>1.4</v>
      </c>
      <c r="V141" s="72">
        <f>X113</f>
        <v>1.0310999999999999</v>
      </c>
      <c r="W141" s="72">
        <f>X129</f>
        <v>0.78242999999999996</v>
      </c>
    </row>
    <row r="142" spans="14:25" x14ac:dyDescent="0.25">
      <c r="N142" t="s">
        <v>33</v>
      </c>
      <c r="O142" t="s">
        <v>16</v>
      </c>
      <c r="P142" s="72">
        <f>Y14</f>
        <v>0</v>
      </c>
      <c r="Q142" s="72">
        <f>Y30</f>
        <v>0.8702955555555556</v>
      </c>
      <c r="R142" s="72">
        <f>Y46</f>
        <v>1.339263333333333</v>
      </c>
      <c r="S142" s="72">
        <f>Y62</f>
        <v>1.3392966666666668</v>
      </c>
      <c r="T142" s="72">
        <f>Y78</f>
        <v>1.1677077777777776</v>
      </c>
      <c r="U142" s="72">
        <f>Y94</f>
        <v>1.023382222222222</v>
      </c>
      <c r="V142" s="72">
        <f>Y110</f>
        <v>1.0522633333333333</v>
      </c>
      <c r="W142" s="72">
        <f>Y126</f>
        <v>0.60041666666666671</v>
      </c>
    </row>
    <row r="143" spans="14:25" x14ac:dyDescent="0.25">
      <c r="O143" t="s">
        <v>19</v>
      </c>
      <c r="P143" s="72">
        <f>Y17</f>
        <v>0</v>
      </c>
      <c r="Q143" s="72">
        <f>Y33</f>
        <v>3.4336000000000002</v>
      </c>
      <c r="R143" s="72">
        <f>Y49</f>
        <v>5.7378</v>
      </c>
      <c r="S143" s="72">
        <f>Y65</f>
        <v>3.2086999999999999</v>
      </c>
      <c r="T143" s="72">
        <f>Y81</f>
        <v>1.9745999999999999</v>
      </c>
      <c r="U143" s="72">
        <f>Y97</f>
        <v>1.6279999999999999</v>
      </c>
      <c r="V143" s="72">
        <f>Y113</f>
        <v>1.7602</v>
      </c>
      <c r="W143" s="72">
        <f>Y129</f>
        <v>0.86568000000000001</v>
      </c>
    </row>
  </sheetData>
  <mergeCells count="64">
    <mergeCell ref="O117:O125"/>
    <mergeCell ref="P117:P125"/>
    <mergeCell ref="R99:U99"/>
    <mergeCell ref="V99:Y99"/>
    <mergeCell ref="O101:O109"/>
    <mergeCell ref="P101:P109"/>
    <mergeCell ref="R115:U115"/>
    <mergeCell ref="V115:Y115"/>
    <mergeCell ref="C77:C81"/>
    <mergeCell ref="D77:D81"/>
    <mergeCell ref="R83:U83"/>
    <mergeCell ref="V83:Y83"/>
    <mergeCell ref="O85:O93"/>
    <mergeCell ref="P85:P93"/>
    <mergeCell ref="F87:I87"/>
    <mergeCell ref="J87:M87"/>
    <mergeCell ref="C89:C93"/>
    <mergeCell ref="D89:D93"/>
    <mergeCell ref="F63:I63"/>
    <mergeCell ref="J63:M63"/>
    <mergeCell ref="C65:C69"/>
    <mergeCell ref="D65:D69"/>
    <mergeCell ref="R67:U67"/>
    <mergeCell ref="V67:Y67"/>
    <mergeCell ref="O69:O77"/>
    <mergeCell ref="P69:P77"/>
    <mergeCell ref="F75:I75"/>
    <mergeCell ref="J75:M75"/>
    <mergeCell ref="F51:I51"/>
    <mergeCell ref="J51:M51"/>
    <mergeCell ref="R51:U51"/>
    <mergeCell ref="V51:Y51"/>
    <mergeCell ref="C53:C57"/>
    <mergeCell ref="D53:D57"/>
    <mergeCell ref="O53:O61"/>
    <mergeCell ref="P53:P61"/>
    <mergeCell ref="C29:C33"/>
    <mergeCell ref="D29:D33"/>
    <mergeCell ref="R35:U35"/>
    <mergeCell ref="V35:Y35"/>
    <mergeCell ref="O37:O45"/>
    <mergeCell ref="P37:P45"/>
    <mergeCell ref="F39:I39"/>
    <mergeCell ref="J39:M39"/>
    <mergeCell ref="C41:C45"/>
    <mergeCell ref="D41:D45"/>
    <mergeCell ref="F15:I15"/>
    <mergeCell ref="J15:M15"/>
    <mergeCell ref="C17:C21"/>
    <mergeCell ref="D17:D21"/>
    <mergeCell ref="R19:U19"/>
    <mergeCell ref="V19:Y19"/>
    <mergeCell ref="O21:O29"/>
    <mergeCell ref="P21:P29"/>
    <mergeCell ref="F27:I27"/>
    <mergeCell ref="J27:M27"/>
    <mergeCell ref="F3:I3"/>
    <mergeCell ref="J3:M3"/>
    <mergeCell ref="R3:U3"/>
    <mergeCell ref="V3:Y3"/>
    <mergeCell ref="C5:C9"/>
    <mergeCell ref="D5:D9"/>
    <mergeCell ref="O5:O13"/>
    <mergeCell ref="P5:P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Distribution_Input</vt:lpstr>
      <vt:lpstr>Det_Regimes</vt:lpstr>
      <vt:lpstr>Results_Deterministic_Regimes</vt:lpstr>
      <vt:lpstr>Planning Horizon</vt:lpstr>
      <vt:lpstr>Higher Demand</vt:lpstr>
      <vt:lpstr>COV Demand</vt:lpstr>
      <vt:lpstr>COV Demand_2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2016-04-11T09:44:44Z</cp:lastPrinted>
  <dcterms:created xsi:type="dcterms:W3CDTF">2015-12-17T09:49:28Z</dcterms:created>
  <dcterms:modified xsi:type="dcterms:W3CDTF">2019-01-11T08:00:08Z</dcterms:modified>
</cp:coreProperties>
</file>